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바탕화면\일위대가\"/>
    </mc:Choice>
  </mc:AlternateContent>
  <bookViews>
    <workbookView xWindow="0" yWindow="0" windowWidth="28800" windowHeight="11595" tabRatio="800"/>
  </bookViews>
  <sheets>
    <sheet name="일위대가목록" sheetId="7" r:id="rId1"/>
    <sheet name="일위대가" sheetId="6" r:id="rId2"/>
    <sheet name="중기단가목록" sheetId="5" r:id="rId3"/>
    <sheet name="중기단가산출서" sheetId="4" r:id="rId4"/>
    <sheet name="단가대비표" sheetId="3" r:id="rId5"/>
    <sheet name="폐기물수수료" sheetId="8" r:id="rId6"/>
    <sheet name="석면수수료" sheetId="9" r:id="rId7"/>
    <sheet name="크레인수수료" sheetId="10" r:id="rId8"/>
    <sheet name="운반" sheetId="12" r:id="rId9"/>
    <sheet name="운반비산출" sheetId="13" r:id="rId10"/>
    <sheet name="수도광열비" sheetId="11" r:id="rId11"/>
  </sheets>
  <definedNames>
    <definedName name="_xlnm._FilterDatabase" localSheetId="1" hidden="1">일위대가!$A$4:$AL$3813</definedName>
    <definedName name="_xlnm._FilterDatabase" localSheetId="0" hidden="1">일위대가목록!$A$3:$I$540</definedName>
    <definedName name="_Order1">255</definedName>
    <definedName name="_xlnm.Print_Area" localSheetId="4">단가대비표!$B$1:$H$614</definedName>
    <definedName name="_xlnm.Print_Area" localSheetId="6">석면수수료!$A$1:$G$19</definedName>
    <definedName name="_xlnm.Print_Area" localSheetId="8">운반!$A$1:$G$111</definedName>
    <definedName name="_xlnm.Print_Area" localSheetId="1">일위대가!$A$1:$M$3813</definedName>
    <definedName name="_xlnm.Print_Area" localSheetId="0">일위대가목록!$B$1:$I$540</definedName>
    <definedName name="_xlnm.Print_Area" localSheetId="2">중기단가목록!$A$1:$I$37</definedName>
    <definedName name="_xlnm.Print_Area" localSheetId="3">중기단가산출서!$A$1:$G$1271</definedName>
    <definedName name="_xlnm.Print_Area" localSheetId="5">폐기물수수료!$A$1:$J$28</definedName>
    <definedName name="_xlnm.Print_Titles" localSheetId="4">단가대비표!$1:$3</definedName>
    <definedName name="_xlnm.Print_Titles" localSheetId="1">일위대가!$2:$4</definedName>
    <definedName name="_xlnm.Print_Titles" localSheetId="0">일위대가목록!$1:$3</definedName>
    <definedName name="_xlnm.Print_Titles" localSheetId="2">중기단가목록!$1:$3</definedName>
    <definedName name="_xlnm.Print_Titles" localSheetId="3">중기단가산출서!$1:$3</definedName>
  </definedNames>
  <calcPr calcId="152511"/>
</workbook>
</file>

<file path=xl/calcChain.xml><?xml version="1.0" encoding="utf-8"?>
<calcChain xmlns="http://schemas.openxmlformats.org/spreadsheetml/2006/main">
  <c r="I2346" i="6" l="1"/>
  <c r="I767" i="6"/>
  <c r="I766" i="6"/>
  <c r="I765" i="6"/>
  <c r="I757" i="6"/>
  <c r="I756" i="6"/>
  <c r="I755" i="6"/>
  <c r="I754" i="6"/>
  <c r="I753" i="6"/>
  <c r="J753" i="6" s="1"/>
  <c r="L753" i="6" s="1"/>
  <c r="J754" i="6"/>
  <c r="L754" i="6" s="1"/>
  <c r="K754" i="6"/>
  <c r="J748" i="6"/>
  <c r="J747" i="6"/>
  <c r="I748" i="6"/>
  <c r="I747" i="6"/>
  <c r="I741" i="6"/>
  <c r="I740" i="6"/>
  <c r="I734" i="6"/>
  <c r="I733" i="6"/>
  <c r="K753" i="6" l="1"/>
  <c r="AF11" i="13" l="1"/>
  <c r="BG11" i="13" s="1"/>
  <c r="BG25" i="13" s="1"/>
  <c r="L11" i="13"/>
  <c r="L21" i="13" s="1"/>
  <c r="L31" i="10"/>
  <c r="G31" i="10"/>
  <c r="L30" i="10"/>
  <c r="G30" i="10"/>
  <c r="L29" i="10"/>
  <c r="G29" i="10"/>
  <c r="L28" i="10"/>
  <c r="G28" i="10"/>
  <c r="L27" i="10"/>
  <c r="G27" i="10"/>
  <c r="L26" i="10"/>
  <c r="G26" i="10"/>
  <c r="L25" i="10"/>
  <c r="G25" i="10"/>
  <c r="L24" i="10"/>
  <c r="G24" i="10"/>
  <c r="L23" i="10"/>
  <c r="G23" i="10"/>
  <c r="L17" i="10"/>
  <c r="G17" i="10"/>
  <c r="L16" i="10"/>
  <c r="G16" i="10"/>
  <c r="L15" i="10"/>
  <c r="G15" i="10"/>
  <c r="L14" i="10"/>
  <c r="G14" i="10"/>
  <c r="L13" i="10"/>
  <c r="G13" i="10"/>
  <c r="L12" i="10"/>
  <c r="G12" i="10"/>
  <c r="L11" i="10"/>
  <c r="G11" i="10"/>
  <c r="L10" i="10"/>
  <c r="G10" i="10"/>
  <c r="L9" i="10"/>
  <c r="G9" i="10"/>
  <c r="L8" i="10"/>
  <c r="G8" i="10"/>
  <c r="AK11" i="13"/>
  <c r="BL11" i="13" s="1"/>
  <c r="L30" i="13" l="1"/>
  <c r="R30" i="13" s="1"/>
  <c r="F110" i="12" s="1"/>
  <c r="R21" i="13"/>
  <c r="BL25" i="13"/>
  <c r="CL13" i="13"/>
  <c r="DI13" i="13" s="1"/>
  <c r="R11" i="13"/>
  <c r="CG13" i="13"/>
  <c r="DZ10" i="13" s="1"/>
  <c r="DD13" i="13"/>
  <c r="DD27" i="13" s="1"/>
  <c r="AF25" i="13"/>
  <c r="CG27" i="13" s="1"/>
  <c r="AK25" i="13"/>
  <c r="J3743" i="6"/>
  <c r="J3744" i="6" s="1"/>
  <c r="G534" i="7" s="1"/>
  <c r="G3743" i="6"/>
  <c r="K3743" i="6" s="1"/>
  <c r="F3743" i="6"/>
  <c r="F3744" i="6" s="1"/>
  <c r="E534" i="7" s="1"/>
  <c r="I19" i="8"/>
  <c r="I18" i="8"/>
  <c r="I11" i="8"/>
  <c r="I12" i="8"/>
  <c r="I13" i="8"/>
  <c r="I14" i="8"/>
  <c r="I15" i="8"/>
  <c r="I16" i="8"/>
  <c r="I17" i="8"/>
  <c r="I20" i="8"/>
  <c r="I21" i="8"/>
  <c r="I22" i="8"/>
  <c r="W24" i="8" s="1"/>
  <c r="I23" i="8"/>
  <c r="I24" i="8"/>
  <c r="I10" i="8"/>
  <c r="I9" i="8"/>
  <c r="V42" i="8"/>
  <c r="U42" i="8"/>
  <c r="T42" i="8"/>
  <c r="S42" i="8"/>
  <c r="R42" i="8"/>
  <c r="I42" i="8"/>
  <c r="W42" i="8" s="1"/>
  <c r="V41" i="8"/>
  <c r="U41" i="8"/>
  <c r="T41" i="8"/>
  <c r="S41" i="8"/>
  <c r="R41" i="8"/>
  <c r="Q41" i="8"/>
  <c r="I41" i="8"/>
  <c r="W41" i="8" s="1"/>
  <c r="V40" i="8"/>
  <c r="U40" i="8"/>
  <c r="T40" i="8"/>
  <c r="S40" i="8"/>
  <c r="R40" i="8"/>
  <c r="Q40" i="8"/>
  <c r="I40" i="8"/>
  <c r="V39" i="8"/>
  <c r="U39" i="8"/>
  <c r="T39" i="8"/>
  <c r="S39" i="8"/>
  <c r="R39" i="8"/>
  <c r="Q39" i="8"/>
  <c r="I39" i="8"/>
  <c r="V38" i="8"/>
  <c r="U38" i="8"/>
  <c r="T38" i="8"/>
  <c r="S38" i="8"/>
  <c r="R38" i="8"/>
  <c r="Q38" i="8"/>
  <c r="I38" i="8"/>
  <c r="V37" i="8"/>
  <c r="U37" i="8"/>
  <c r="T37" i="8"/>
  <c r="S37" i="8"/>
  <c r="R37" i="8"/>
  <c r="Q37" i="8"/>
  <c r="I37" i="8"/>
  <c r="V36" i="8"/>
  <c r="U36" i="8"/>
  <c r="T36" i="8"/>
  <c r="S36" i="8"/>
  <c r="R36" i="8"/>
  <c r="Q36" i="8"/>
  <c r="I36" i="8"/>
  <c r="V35" i="8"/>
  <c r="U35" i="8"/>
  <c r="T35" i="8"/>
  <c r="S35" i="8"/>
  <c r="R35" i="8"/>
  <c r="Q35" i="8"/>
  <c r="I35" i="8"/>
  <c r="V24" i="8"/>
  <c r="U24" i="8"/>
  <c r="T24" i="8"/>
  <c r="S24" i="8"/>
  <c r="R24" i="8"/>
  <c r="V17" i="8"/>
  <c r="U17" i="8"/>
  <c r="T17" i="8"/>
  <c r="S17" i="8"/>
  <c r="R17" i="8"/>
  <c r="Q17" i="8"/>
  <c r="V21" i="8"/>
  <c r="U21" i="8"/>
  <c r="T21" i="8"/>
  <c r="S21" i="8"/>
  <c r="R21" i="8"/>
  <c r="Q21" i="8"/>
  <c r="V20" i="8"/>
  <c r="U20" i="8"/>
  <c r="T20" i="8"/>
  <c r="S20" i="8"/>
  <c r="R20" i="8"/>
  <c r="Q20" i="8"/>
  <c r="V11" i="8"/>
  <c r="U11" i="8"/>
  <c r="T11" i="8"/>
  <c r="S11" i="8"/>
  <c r="R11" i="8"/>
  <c r="Q11" i="8"/>
  <c r="V10" i="8"/>
  <c r="U10" i="8"/>
  <c r="T10" i="8"/>
  <c r="S10" i="8"/>
  <c r="R10" i="8"/>
  <c r="Q10" i="8"/>
  <c r="V9" i="8"/>
  <c r="U9" i="8"/>
  <c r="T9" i="8"/>
  <c r="S9" i="8"/>
  <c r="R9" i="8"/>
  <c r="Q9" i="8"/>
  <c r="H87" i="6"/>
  <c r="H86" i="6"/>
  <c r="H85" i="6"/>
  <c r="F79" i="6"/>
  <c r="H78" i="6"/>
  <c r="F73" i="6"/>
  <c r="F72" i="6"/>
  <c r="H45" i="6"/>
  <c r="F44" i="6"/>
  <c r="F43" i="6"/>
  <c r="F38" i="6"/>
  <c r="H37" i="6"/>
  <c r="H66" i="6"/>
  <c r="F65" i="6"/>
  <c r="F59" i="6"/>
  <c r="H58" i="6"/>
  <c r="F52" i="6"/>
  <c r="H51" i="6"/>
  <c r="H50" i="6"/>
  <c r="H24" i="6"/>
  <c r="H17" i="6"/>
  <c r="J3711" i="6"/>
  <c r="G3697" i="6"/>
  <c r="G3711" i="6"/>
  <c r="K3711" i="6" s="1"/>
  <c r="G3708" i="6"/>
  <c r="G3701" i="6"/>
  <c r="E3698" i="6"/>
  <c r="G3698" i="6"/>
  <c r="I3708" i="6"/>
  <c r="H3689" i="6"/>
  <c r="G3691" i="6"/>
  <c r="G3690" i="6"/>
  <c r="J3754" i="6"/>
  <c r="J3755" i="6" s="1"/>
  <c r="G536" i="7" s="1"/>
  <c r="G3754" i="6"/>
  <c r="K3754" i="6" s="1"/>
  <c r="J3750" i="6"/>
  <c r="H3750" i="6"/>
  <c r="G3795" i="6"/>
  <c r="I3794" i="6"/>
  <c r="J3794" i="6" s="1"/>
  <c r="H3794" i="6"/>
  <c r="BD12" i="13" l="1"/>
  <c r="BI16" i="13" s="1"/>
  <c r="C110" i="12"/>
  <c r="AC12" i="13"/>
  <c r="AH16" i="13" s="1"/>
  <c r="B110" i="12"/>
  <c r="DZ24" i="13"/>
  <c r="EE24" i="13"/>
  <c r="CL27" i="13"/>
  <c r="EE10" i="13"/>
  <c r="BD26" i="13"/>
  <c r="BI30" i="13" s="1"/>
  <c r="H3743" i="6"/>
  <c r="H3744" i="6" s="1"/>
  <c r="W17" i="8"/>
  <c r="W35" i="8"/>
  <c r="W38" i="8"/>
  <c r="W21" i="8"/>
  <c r="W11" i="8"/>
  <c r="W9" i="8"/>
  <c r="W10" i="8"/>
  <c r="W20" i="8"/>
  <c r="W36" i="8"/>
  <c r="W40" i="8"/>
  <c r="W39" i="8"/>
  <c r="W37" i="8"/>
  <c r="I3698" i="6"/>
  <c r="J3698" i="6" s="1"/>
  <c r="E3708" i="6"/>
  <c r="F3708" i="6" s="1"/>
  <c r="F87" i="6"/>
  <c r="F86" i="6"/>
  <c r="H73" i="6"/>
  <c r="H43" i="6"/>
  <c r="H72" i="6"/>
  <c r="F85" i="6"/>
  <c r="F80" i="6"/>
  <c r="F71" i="6"/>
  <c r="H80" i="6"/>
  <c r="F78" i="6"/>
  <c r="H79" i="6"/>
  <c r="F37" i="6"/>
  <c r="H71" i="6"/>
  <c r="H65" i="6"/>
  <c r="H38" i="6"/>
  <c r="H44" i="6"/>
  <c r="F45" i="6"/>
  <c r="F36" i="6"/>
  <c r="H36" i="6"/>
  <c r="H59" i="6"/>
  <c r="F66" i="6"/>
  <c r="F64" i="6"/>
  <c r="H22" i="6"/>
  <c r="H64" i="6"/>
  <c r="F58" i="6"/>
  <c r="F57" i="6"/>
  <c r="H23" i="6"/>
  <c r="H57" i="6"/>
  <c r="H52" i="6"/>
  <c r="F51" i="6"/>
  <c r="F50" i="6"/>
  <c r="F22" i="6"/>
  <c r="F23" i="6"/>
  <c r="F24" i="6"/>
  <c r="H15" i="6"/>
  <c r="H16" i="6"/>
  <c r="F15" i="6"/>
  <c r="F16" i="6"/>
  <c r="F17" i="6"/>
  <c r="J3708" i="6"/>
  <c r="H3701" i="6"/>
  <c r="H3708" i="6"/>
  <c r="H3698" i="6"/>
  <c r="H3711" i="6"/>
  <c r="F3711" i="6"/>
  <c r="K3701" i="6"/>
  <c r="J3701" i="6"/>
  <c r="F3701" i="6"/>
  <c r="F3698" i="6"/>
  <c r="H3690" i="6"/>
  <c r="F3689" i="6"/>
  <c r="H3754" i="6"/>
  <c r="H3755" i="6" s="1"/>
  <c r="F536" i="7" s="1"/>
  <c r="F3754" i="6"/>
  <c r="I3799" i="6"/>
  <c r="I3797" i="6"/>
  <c r="I3798" i="6"/>
  <c r="H3785" i="6"/>
  <c r="F3785" i="6"/>
  <c r="H3784" i="6"/>
  <c r="F3784" i="6"/>
  <c r="I3772" i="6"/>
  <c r="H3777" i="6"/>
  <c r="F3777" i="6"/>
  <c r="H3776" i="6"/>
  <c r="H3775" i="6"/>
  <c r="F3775" i="6"/>
  <c r="J3774" i="6"/>
  <c r="H3774" i="6"/>
  <c r="J3773" i="6"/>
  <c r="H3773" i="6"/>
  <c r="H3772" i="6"/>
  <c r="F3772" i="6"/>
  <c r="J3761" i="6"/>
  <c r="H3761" i="6"/>
  <c r="G3764" i="6"/>
  <c r="E3794" i="6"/>
  <c r="I3784" i="6"/>
  <c r="J3784" i="6" s="1"/>
  <c r="I3785" i="6"/>
  <c r="K3785" i="6" s="1"/>
  <c r="AC26" i="13" l="1"/>
  <c r="AH30" i="13" s="1"/>
  <c r="DI27" i="13"/>
  <c r="K3708" i="6"/>
  <c r="L3744" i="6"/>
  <c r="F534" i="7"/>
  <c r="H534" i="7" s="1"/>
  <c r="L3743" i="6"/>
  <c r="K3698" i="6"/>
  <c r="L3708" i="6"/>
  <c r="L3711" i="6"/>
  <c r="L3698" i="6"/>
  <c r="L3701" i="6"/>
  <c r="L3754" i="6"/>
  <c r="F3755" i="6"/>
  <c r="E3764" i="6"/>
  <c r="E3795" i="6"/>
  <c r="K3794" i="6"/>
  <c r="F3794" i="6"/>
  <c r="L3794" i="6" s="1"/>
  <c r="I3764" i="6"/>
  <c r="I3795" i="6"/>
  <c r="K3784" i="6"/>
  <c r="J3785" i="6"/>
  <c r="L3785" i="6" s="1"/>
  <c r="L3784" i="6"/>
  <c r="K3772" i="6"/>
  <c r="J3772" i="6"/>
  <c r="L3772" i="6" s="1"/>
  <c r="F3776" i="6"/>
  <c r="J3592" i="6"/>
  <c r="G3592" i="6"/>
  <c r="H3574" i="6"/>
  <c r="F3574" i="6"/>
  <c r="H3554" i="6"/>
  <c r="F3554" i="6"/>
  <c r="G3551" i="6"/>
  <c r="H3552" i="6"/>
  <c r="F3552" i="6"/>
  <c r="J3546" i="6"/>
  <c r="F3543" i="6"/>
  <c r="G3547" i="6"/>
  <c r="G3546" i="6"/>
  <c r="J3545" i="6"/>
  <c r="H3545" i="6"/>
  <c r="G3544" i="6"/>
  <c r="I3552" i="6"/>
  <c r="K3552" i="6" s="1"/>
  <c r="G3571" i="6"/>
  <c r="H3571" i="6" s="1"/>
  <c r="F3572" i="6"/>
  <c r="H3572" i="6"/>
  <c r="I3573" i="6"/>
  <c r="J3573" i="6" s="1"/>
  <c r="G3573" i="6"/>
  <c r="H3573" i="6" s="1"/>
  <c r="E3573" i="6"/>
  <c r="G3539" i="6"/>
  <c r="K3539" i="6" s="1"/>
  <c r="J3539" i="6"/>
  <c r="J3540" i="6" s="1"/>
  <c r="G501" i="7" s="1"/>
  <c r="F3539" i="6"/>
  <c r="F3540" i="6" s="1"/>
  <c r="E501" i="7" s="1"/>
  <c r="G3527" i="6"/>
  <c r="H3527" i="6" s="1"/>
  <c r="H3528" i="6" s="1"/>
  <c r="F499" i="7" s="1"/>
  <c r="J3527" i="6"/>
  <c r="J3528" i="6" s="1"/>
  <c r="G499" i="7" s="1"/>
  <c r="F3527" i="6"/>
  <c r="G531" i="7"/>
  <c r="F531" i="7"/>
  <c r="E531" i="7"/>
  <c r="G530" i="7"/>
  <c r="F530" i="7"/>
  <c r="E530" i="7"/>
  <c r="G3735" i="6"/>
  <c r="H3735" i="6" s="1"/>
  <c r="G3734" i="6"/>
  <c r="K3734" i="6" s="1"/>
  <c r="J3735" i="6"/>
  <c r="F3735" i="6"/>
  <c r="J3734" i="6"/>
  <c r="F3734" i="6"/>
  <c r="G3729" i="6"/>
  <c r="H3729" i="6" s="1"/>
  <c r="J3729" i="6"/>
  <c r="F3729" i="6"/>
  <c r="J3725" i="6"/>
  <c r="H3725" i="6"/>
  <c r="J3719" i="6"/>
  <c r="H3719" i="6"/>
  <c r="G3723" i="6"/>
  <c r="H3723" i="6" s="1"/>
  <c r="F532" i="7" s="1"/>
  <c r="J3723" i="6"/>
  <c r="G532" i="7" s="1"/>
  <c r="F3723" i="6"/>
  <c r="E532" i="7" s="1"/>
  <c r="G3717" i="6"/>
  <c r="H3717" i="6" s="1"/>
  <c r="J3717" i="6"/>
  <c r="F3717" i="6"/>
  <c r="G3730" i="6"/>
  <c r="K3730" i="6" s="1"/>
  <c r="J3730" i="6"/>
  <c r="F3730" i="6"/>
  <c r="G3724" i="6"/>
  <c r="H3724" i="6" s="1"/>
  <c r="J3724" i="6"/>
  <c r="J3749" i="6"/>
  <c r="H3749" i="6"/>
  <c r="G3606" i="6"/>
  <c r="K3606" i="6" s="1"/>
  <c r="G3607" i="6"/>
  <c r="K3607" i="6" s="1"/>
  <c r="J3607" i="6"/>
  <c r="J3606" i="6"/>
  <c r="F3534" i="6"/>
  <c r="G3534" i="6"/>
  <c r="K3534" i="6" s="1"/>
  <c r="H3531" i="6"/>
  <c r="G3532" i="6"/>
  <c r="J3533" i="6"/>
  <c r="H3533" i="6"/>
  <c r="J2207" i="6"/>
  <c r="G2208" i="6"/>
  <c r="H2208" i="6" s="1"/>
  <c r="G2207" i="6"/>
  <c r="J2208" i="6"/>
  <c r="L3755" i="6" l="1"/>
  <c r="E536" i="7"/>
  <c r="H536" i="7" s="1"/>
  <c r="H3532" i="6"/>
  <c r="I3572" i="6"/>
  <c r="J3572" i="6" s="1"/>
  <c r="L3572" i="6" s="1"/>
  <c r="H3592" i="6"/>
  <c r="H3544" i="6"/>
  <c r="K3592" i="6"/>
  <c r="F3592" i="6"/>
  <c r="H3575" i="6"/>
  <c r="I3574" i="6" s="1"/>
  <c r="H3551" i="6"/>
  <c r="J3552" i="6"/>
  <c r="L3552" i="6" s="1"/>
  <c r="K3547" i="6"/>
  <c r="H3543" i="6"/>
  <c r="J3608" i="6"/>
  <c r="G514" i="7" s="1"/>
  <c r="H3547" i="6"/>
  <c r="H3546" i="6"/>
  <c r="J3547" i="6"/>
  <c r="F3546" i="6"/>
  <c r="K3546" i="6"/>
  <c r="F3547" i="6"/>
  <c r="K3573" i="6"/>
  <c r="F3573" i="6"/>
  <c r="L3573" i="6" s="1"/>
  <c r="H3539" i="6"/>
  <c r="H3540" i="6" s="1"/>
  <c r="L3527" i="6"/>
  <c r="F3528" i="6"/>
  <c r="K3527" i="6"/>
  <c r="H531" i="7"/>
  <c r="H532" i="7"/>
  <c r="H3734" i="6"/>
  <c r="L3734" i="6" s="1"/>
  <c r="K3735" i="6"/>
  <c r="K3729" i="6"/>
  <c r="H530" i="7"/>
  <c r="K3717" i="6"/>
  <c r="K3723" i="6"/>
  <c r="J3736" i="6"/>
  <c r="L3735" i="6"/>
  <c r="J3731" i="6"/>
  <c r="L3729" i="6"/>
  <c r="H3726" i="6"/>
  <c r="E3725" i="6" s="1"/>
  <c r="K3725" i="6" s="1"/>
  <c r="J3726" i="6"/>
  <c r="L3723" i="6"/>
  <c r="L3717" i="6"/>
  <c r="H3730" i="6"/>
  <c r="L3730" i="6" s="1"/>
  <c r="H3606" i="6"/>
  <c r="K3724" i="6"/>
  <c r="F3724" i="6"/>
  <c r="H3607" i="6"/>
  <c r="F3606" i="6"/>
  <c r="F3607" i="6"/>
  <c r="F3531" i="6"/>
  <c r="J3534" i="6"/>
  <c r="H3534" i="6"/>
  <c r="H2207" i="6"/>
  <c r="H2209" i="6" s="1"/>
  <c r="F309" i="7" s="1"/>
  <c r="K2208" i="6"/>
  <c r="K2207" i="6"/>
  <c r="J2209" i="6"/>
  <c r="G309" i="7" s="1"/>
  <c r="F2207" i="6"/>
  <c r="F2208" i="6"/>
  <c r="L2208" i="6" s="1"/>
  <c r="K3572" i="6" l="1"/>
  <c r="L3592" i="6"/>
  <c r="J3574" i="6"/>
  <c r="K3574" i="6"/>
  <c r="F507" i="7"/>
  <c r="L3547" i="6"/>
  <c r="L3546" i="6"/>
  <c r="L3540" i="6"/>
  <c r="F501" i="7"/>
  <c r="H501" i="7" s="1"/>
  <c r="L3539" i="6"/>
  <c r="H3736" i="6"/>
  <c r="L3528" i="6"/>
  <c r="E499" i="7"/>
  <c r="H499" i="7" s="1"/>
  <c r="F3725" i="6"/>
  <c r="L3725" i="6" s="1"/>
  <c r="H3731" i="6"/>
  <c r="H3608" i="6"/>
  <c r="F514" i="7" s="1"/>
  <c r="L3607" i="6"/>
  <c r="L3724" i="6"/>
  <c r="F3608" i="6"/>
  <c r="E514" i="7" s="1"/>
  <c r="L3606" i="6"/>
  <c r="L3534" i="6"/>
  <c r="L2207" i="6"/>
  <c r="F2209" i="6"/>
  <c r="L3574" i="6" l="1"/>
  <c r="F3726" i="6"/>
  <c r="L3726" i="6" s="1"/>
  <c r="F3736" i="6"/>
  <c r="L3736" i="6" s="1"/>
  <c r="H514" i="7"/>
  <c r="L3608" i="6"/>
  <c r="L2209" i="6"/>
  <c r="E309" i="7"/>
  <c r="H309" i="7" s="1"/>
  <c r="E1989" i="6"/>
  <c r="H1989" i="6"/>
  <c r="J1989" i="6"/>
  <c r="H1990" i="6"/>
  <c r="J1990" i="6"/>
  <c r="F1991" i="6"/>
  <c r="G1991" i="6"/>
  <c r="H1991" i="6" s="1"/>
  <c r="J1991" i="6"/>
  <c r="G1976" i="6"/>
  <c r="K1976" i="6" s="1"/>
  <c r="G1975" i="6"/>
  <c r="K1975" i="6" s="1"/>
  <c r="H1977" i="6"/>
  <c r="F1977" i="6"/>
  <c r="J1976" i="6"/>
  <c r="F1976" i="6"/>
  <c r="J1975" i="6"/>
  <c r="F1975" i="6"/>
  <c r="J1851" i="6"/>
  <c r="G1854" i="6"/>
  <c r="K1854" i="6" s="1"/>
  <c r="G1853" i="6"/>
  <c r="K1853" i="6" s="1"/>
  <c r="J1854" i="6"/>
  <c r="F1854" i="6"/>
  <c r="J1853" i="6"/>
  <c r="F1853" i="6"/>
  <c r="J1852" i="6"/>
  <c r="H1852" i="6"/>
  <c r="G1847" i="6"/>
  <c r="H1847" i="6" s="1"/>
  <c r="G1846" i="6"/>
  <c r="H1846" i="6" s="1"/>
  <c r="E1851" i="6"/>
  <c r="E1844" i="6"/>
  <c r="J1847" i="6"/>
  <c r="J1846" i="6"/>
  <c r="J1845" i="6"/>
  <c r="H1845" i="6"/>
  <c r="J1844" i="6"/>
  <c r="H1844" i="6"/>
  <c r="G2147" i="6"/>
  <c r="H2147" i="6" s="1"/>
  <c r="G2146" i="6"/>
  <c r="H2146" i="6" s="1"/>
  <c r="J2147" i="6"/>
  <c r="F2147" i="6"/>
  <c r="J2146" i="6"/>
  <c r="F2146" i="6"/>
  <c r="G2195" i="6"/>
  <c r="K2195" i="6" s="1"/>
  <c r="G2194" i="6"/>
  <c r="K2194" i="6" s="1"/>
  <c r="J2195" i="6"/>
  <c r="F2195" i="6"/>
  <c r="J2194" i="6"/>
  <c r="F2194" i="6"/>
  <c r="G2189" i="6"/>
  <c r="K2189" i="6" s="1"/>
  <c r="G2188" i="6"/>
  <c r="H2188" i="6" s="1"/>
  <c r="J2189" i="6"/>
  <c r="F2189" i="6"/>
  <c r="J2188" i="6"/>
  <c r="F2188" i="6"/>
  <c r="G2182" i="6"/>
  <c r="K2182" i="6" s="1"/>
  <c r="G2181" i="6"/>
  <c r="H2181" i="6" s="1"/>
  <c r="J2182" i="6"/>
  <c r="F2182" i="6"/>
  <c r="J2181" i="6"/>
  <c r="F2181" i="6"/>
  <c r="G2175" i="6"/>
  <c r="H2175" i="6" s="1"/>
  <c r="G2174" i="6"/>
  <c r="K2174" i="6" s="1"/>
  <c r="J2175" i="6"/>
  <c r="F2175" i="6"/>
  <c r="J2174" i="6"/>
  <c r="F2174" i="6"/>
  <c r="G2168" i="6"/>
  <c r="H2168" i="6" s="1"/>
  <c r="G2167" i="6"/>
  <c r="K2167" i="6" s="1"/>
  <c r="J2168" i="6"/>
  <c r="F2168" i="6"/>
  <c r="J2167" i="6"/>
  <c r="F2167" i="6"/>
  <c r="G2161" i="6"/>
  <c r="K2161" i="6" s="1"/>
  <c r="G2160" i="6"/>
  <c r="H2160" i="6" s="1"/>
  <c r="J2161" i="6"/>
  <c r="F2161" i="6"/>
  <c r="J2160" i="6"/>
  <c r="F2160" i="6"/>
  <c r="G2154" i="6"/>
  <c r="K2154" i="6" s="1"/>
  <c r="G2153" i="6"/>
  <c r="K2153" i="6" s="1"/>
  <c r="E2151" i="6"/>
  <c r="J2154" i="6"/>
  <c r="F2154" i="6"/>
  <c r="J2153" i="6"/>
  <c r="F2153" i="6"/>
  <c r="G2075" i="6"/>
  <c r="H2075" i="6" s="1"/>
  <c r="G2074" i="6"/>
  <c r="H2074" i="6" s="1"/>
  <c r="J2075" i="6"/>
  <c r="J2074" i="6"/>
  <c r="G1917" i="6"/>
  <c r="H1917" i="6" s="1"/>
  <c r="G1916" i="6"/>
  <c r="H1916" i="6" s="1"/>
  <c r="H1918" i="6"/>
  <c r="F1918" i="6"/>
  <c r="J1917" i="6"/>
  <c r="F1917" i="6"/>
  <c r="J1916" i="6"/>
  <c r="F1916" i="6"/>
  <c r="J1915" i="6"/>
  <c r="H1915" i="6"/>
  <c r="G1910" i="6"/>
  <c r="K1910" i="6" s="1"/>
  <c r="G1909" i="6"/>
  <c r="K1909" i="6" s="1"/>
  <c r="H1911" i="6"/>
  <c r="F1911" i="6"/>
  <c r="J1910" i="6"/>
  <c r="F1910" i="6"/>
  <c r="J1909" i="6"/>
  <c r="F1909" i="6"/>
  <c r="J1908" i="6"/>
  <c r="I1930" i="6"/>
  <c r="G1930" i="6"/>
  <c r="I1922" i="6"/>
  <c r="G1922" i="6"/>
  <c r="G1961" i="6"/>
  <c r="G1960" i="6"/>
  <c r="J1959" i="6"/>
  <c r="H1959" i="6"/>
  <c r="H1962" i="6"/>
  <c r="F1962" i="6"/>
  <c r="J1958" i="6"/>
  <c r="H1958" i="6"/>
  <c r="H1957" i="6"/>
  <c r="E1957" i="6"/>
  <c r="F3731" i="6" l="1"/>
  <c r="L3731" i="6" s="1"/>
  <c r="H1992" i="6"/>
  <c r="F280" i="7" s="1"/>
  <c r="L1991" i="6"/>
  <c r="K1991" i="6"/>
  <c r="H1854" i="6"/>
  <c r="L1854" i="6" s="1"/>
  <c r="H1975" i="6"/>
  <c r="H1976" i="6"/>
  <c r="L1976" i="6" s="1"/>
  <c r="H1853" i="6"/>
  <c r="L1853" i="6" s="1"/>
  <c r="J1855" i="6"/>
  <c r="G262" i="7" s="1"/>
  <c r="H1851" i="6"/>
  <c r="F1851" i="6"/>
  <c r="K1851" i="6"/>
  <c r="K1844" i="6"/>
  <c r="K1847" i="6"/>
  <c r="K1846" i="6"/>
  <c r="H1848" i="6"/>
  <c r="F261" i="7" s="1"/>
  <c r="J1848" i="6"/>
  <c r="G261" i="7" s="1"/>
  <c r="F1844" i="6"/>
  <c r="F1846" i="6"/>
  <c r="L1846" i="6" s="1"/>
  <c r="F1847" i="6"/>
  <c r="L1847" i="6" s="1"/>
  <c r="K2147" i="6"/>
  <c r="K2146" i="6"/>
  <c r="L2147" i="6"/>
  <c r="L2146" i="6"/>
  <c r="H2194" i="6"/>
  <c r="L2194" i="6" s="1"/>
  <c r="H2195" i="6"/>
  <c r="L2195" i="6" s="1"/>
  <c r="K2181" i="6"/>
  <c r="L2188" i="6"/>
  <c r="H2189" i="6"/>
  <c r="L2189" i="6" s="1"/>
  <c r="K2188" i="6"/>
  <c r="H2167" i="6"/>
  <c r="L2167" i="6" s="1"/>
  <c r="H2182" i="6"/>
  <c r="L2182" i="6" s="1"/>
  <c r="L2181" i="6"/>
  <c r="K2168" i="6"/>
  <c r="H2174" i="6"/>
  <c r="L2174" i="6" s="1"/>
  <c r="K2175" i="6"/>
  <c r="L2175" i="6"/>
  <c r="L2168" i="6"/>
  <c r="L2160" i="6"/>
  <c r="K2075" i="6"/>
  <c r="H2161" i="6"/>
  <c r="L2161" i="6" s="1"/>
  <c r="K2160" i="6"/>
  <c r="H2154" i="6"/>
  <c r="L2154" i="6" s="1"/>
  <c r="H2153" i="6"/>
  <c r="L2153" i="6" s="1"/>
  <c r="K2074" i="6"/>
  <c r="F2074" i="6"/>
  <c r="L2074" i="6" s="1"/>
  <c r="F2075" i="6"/>
  <c r="L2075" i="6" s="1"/>
  <c r="K1916" i="6"/>
  <c r="K1917" i="6"/>
  <c r="L1917" i="6"/>
  <c r="I1918" i="6"/>
  <c r="K1918" i="6" s="1"/>
  <c r="H1919" i="6"/>
  <c r="F271" i="7" s="1"/>
  <c r="L1916" i="6"/>
  <c r="H1908" i="6"/>
  <c r="H1909" i="6"/>
  <c r="H1910" i="6"/>
  <c r="L1910" i="6" s="1"/>
  <c r="J1960" i="6"/>
  <c r="F1961" i="6"/>
  <c r="J1961" i="6"/>
  <c r="F1960" i="6"/>
  <c r="K1960" i="6"/>
  <c r="K1961" i="6"/>
  <c r="F1957" i="6"/>
  <c r="H1961" i="6"/>
  <c r="H1960" i="6"/>
  <c r="G1895" i="6"/>
  <c r="H1895" i="6" s="1"/>
  <c r="G1894" i="6"/>
  <c r="H1896" i="6"/>
  <c r="F1896" i="6"/>
  <c r="F1895" i="6"/>
  <c r="J1893" i="6"/>
  <c r="H1893" i="6"/>
  <c r="J1992" i="6" l="1"/>
  <c r="H1855" i="6"/>
  <c r="F262" i="7" s="1"/>
  <c r="L1975" i="6"/>
  <c r="L1851" i="6"/>
  <c r="L1844" i="6"/>
  <c r="I1911" i="6"/>
  <c r="K1911" i="6" s="1"/>
  <c r="J1918" i="6"/>
  <c r="J1919" i="6" s="1"/>
  <c r="G271" i="7" s="1"/>
  <c r="H1912" i="6"/>
  <c r="F270" i="7" s="1"/>
  <c r="L1909" i="6"/>
  <c r="I1962" i="6"/>
  <c r="K1962" i="6" s="1"/>
  <c r="L1961" i="6"/>
  <c r="H1963" i="6"/>
  <c r="F276" i="7" s="1"/>
  <c r="L1960" i="6"/>
  <c r="K1894" i="6"/>
  <c r="J1894" i="6"/>
  <c r="J1895" i="6"/>
  <c r="L1895" i="6" s="1"/>
  <c r="K1895" i="6"/>
  <c r="H1894" i="6"/>
  <c r="I1896" i="6" s="1"/>
  <c r="F1894" i="6"/>
  <c r="G2391" i="6"/>
  <c r="K2391" i="6" s="1"/>
  <c r="G2390" i="6"/>
  <c r="H2390" i="6" s="1"/>
  <c r="J2389" i="6"/>
  <c r="H2389" i="6"/>
  <c r="J2387" i="6"/>
  <c r="H2387" i="6"/>
  <c r="E2382" i="6"/>
  <c r="E2383" i="6"/>
  <c r="E2384" i="6"/>
  <c r="E2385" i="6"/>
  <c r="E2386" i="6"/>
  <c r="E2387" i="6"/>
  <c r="F2387" i="6" s="1"/>
  <c r="E2388" i="6"/>
  <c r="J2391" i="6"/>
  <c r="F2391" i="6"/>
  <c r="J2390" i="6"/>
  <c r="F2390" i="6"/>
  <c r="J2388" i="6"/>
  <c r="H2388" i="6"/>
  <c r="J2386" i="6"/>
  <c r="H2386" i="6"/>
  <c r="J2385" i="6"/>
  <c r="H2385" i="6"/>
  <c r="J2384" i="6"/>
  <c r="H2384" i="6"/>
  <c r="J2383" i="6"/>
  <c r="H2383" i="6"/>
  <c r="J2382" i="6"/>
  <c r="H2382" i="6"/>
  <c r="G3505" i="6"/>
  <c r="H3505" i="6" s="1"/>
  <c r="G3504" i="6"/>
  <c r="H3504" i="6" s="1"/>
  <c r="J3501" i="6"/>
  <c r="H3501" i="6"/>
  <c r="J3500" i="6"/>
  <c r="H3500" i="6"/>
  <c r="H3506" i="6"/>
  <c r="F3506" i="6"/>
  <c r="J3505" i="6"/>
  <c r="J3504" i="6"/>
  <c r="J3502" i="6"/>
  <c r="H3502" i="6"/>
  <c r="J3499" i="6"/>
  <c r="H3499" i="6"/>
  <c r="G3305" i="6"/>
  <c r="G3304" i="6"/>
  <c r="G3313" i="6"/>
  <c r="K3313" i="6" s="1"/>
  <c r="G3312" i="6"/>
  <c r="K3312" i="6" s="1"/>
  <c r="J3313" i="6"/>
  <c r="J3312" i="6"/>
  <c r="J3311" i="6"/>
  <c r="H3311" i="6"/>
  <c r="J3310" i="6"/>
  <c r="H3310" i="6"/>
  <c r="J3309" i="6"/>
  <c r="H3309" i="6"/>
  <c r="J3305" i="6"/>
  <c r="J3304" i="6"/>
  <c r="J3303" i="6"/>
  <c r="H3303" i="6"/>
  <c r="J3302" i="6"/>
  <c r="H3302" i="6"/>
  <c r="J3443" i="6"/>
  <c r="H3443" i="6"/>
  <c r="J3423" i="6"/>
  <c r="J3422" i="6"/>
  <c r="J3420" i="6"/>
  <c r="G3423" i="6"/>
  <c r="K3423" i="6" s="1"/>
  <c r="G3422" i="6"/>
  <c r="J3421" i="6"/>
  <c r="H3421" i="6"/>
  <c r="J3401" i="6"/>
  <c r="G3402" i="6"/>
  <c r="H3402" i="6" s="1"/>
  <c r="G3401" i="6"/>
  <c r="J3402" i="6"/>
  <c r="J3400" i="6"/>
  <c r="H3400" i="6"/>
  <c r="J3399" i="6"/>
  <c r="H3399" i="6"/>
  <c r="G3381" i="6"/>
  <c r="K3381" i="6" s="1"/>
  <c r="G3380" i="6"/>
  <c r="J3381" i="6"/>
  <c r="F3380" i="6"/>
  <c r="H3378" i="6"/>
  <c r="J3379" i="6"/>
  <c r="H3379" i="6"/>
  <c r="J3360" i="6"/>
  <c r="J3359" i="6"/>
  <c r="G3360" i="6"/>
  <c r="G3359" i="6"/>
  <c r="J3358" i="6"/>
  <c r="H3358" i="6"/>
  <c r="J3357" i="6"/>
  <c r="H3357" i="6"/>
  <c r="J3321" i="6"/>
  <c r="J3320" i="6"/>
  <c r="G3321" i="6"/>
  <c r="E3321" i="6"/>
  <c r="E3320" i="6"/>
  <c r="G3320" i="6"/>
  <c r="G3318" i="6"/>
  <c r="H3318" i="6" s="1"/>
  <c r="G3317" i="6"/>
  <c r="H3317" i="6" s="1"/>
  <c r="J3319" i="6"/>
  <c r="H3319" i="6"/>
  <c r="J3318" i="6"/>
  <c r="J3317" i="6"/>
  <c r="G280" i="7" l="1"/>
  <c r="H3320" i="6"/>
  <c r="J1911" i="6"/>
  <c r="L1911" i="6" s="1"/>
  <c r="L1918" i="6"/>
  <c r="J1962" i="6"/>
  <c r="L1962" i="6" s="1"/>
  <c r="E3500" i="6"/>
  <c r="F3500" i="6" s="1"/>
  <c r="L3500" i="6" s="1"/>
  <c r="K1896" i="6"/>
  <c r="J1896" i="6"/>
  <c r="L1894" i="6"/>
  <c r="H1897" i="6"/>
  <c r="F268" i="7" s="1"/>
  <c r="L2387" i="6"/>
  <c r="K2387" i="6"/>
  <c r="J2392" i="6"/>
  <c r="G332" i="7" s="1"/>
  <c r="K2390" i="6"/>
  <c r="H2391" i="6"/>
  <c r="H2392" i="6" s="1"/>
  <c r="L2390" i="6"/>
  <c r="F2388" i="6"/>
  <c r="L2388" i="6" s="1"/>
  <c r="E3501" i="6"/>
  <c r="F3501" i="6" s="1"/>
  <c r="L3501" i="6" s="1"/>
  <c r="K3505" i="6"/>
  <c r="K3504" i="6"/>
  <c r="F3504" i="6"/>
  <c r="F3505" i="6"/>
  <c r="L3505" i="6" s="1"/>
  <c r="H3420" i="6"/>
  <c r="H3422" i="6"/>
  <c r="K3305" i="6"/>
  <c r="J3314" i="6"/>
  <c r="G470" i="7" s="1"/>
  <c r="K3422" i="6"/>
  <c r="H3312" i="6"/>
  <c r="H3313" i="6"/>
  <c r="K3304" i="6"/>
  <c r="F3312" i="6"/>
  <c r="F3313" i="6"/>
  <c r="J3306" i="6"/>
  <c r="G469" i="7" s="1"/>
  <c r="H3304" i="6"/>
  <c r="H3305" i="6"/>
  <c r="F3304" i="6"/>
  <c r="F3305" i="6"/>
  <c r="H3423" i="6"/>
  <c r="J3424" i="6"/>
  <c r="G484" i="7" s="1"/>
  <c r="F3422" i="6"/>
  <c r="F3423" i="6"/>
  <c r="H3401" i="6"/>
  <c r="J3378" i="6"/>
  <c r="J3380" i="6"/>
  <c r="K3402" i="6"/>
  <c r="K3401" i="6"/>
  <c r="H3360" i="6"/>
  <c r="H3380" i="6"/>
  <c r="L3380" i="6" s="1"/>
  <c r="H3381" i="6"/>
  <c r="F3401" i="6"/>
  <c r="F3402" i="6"/>
  <c r="L3402" i="6" s="1"/>
  <c r="K3380" i="6"/>
  <c r="F3381" i="6"/>
  <c r="H3359" i="6"/>
  <c r="K3359" i="6"/>
  <c r="K3360" i="6"/>
  <c r="F3359" i="6"/>
  <c r="F3360" i="6"/>
  <c r="K3321" i="6"/>
  <c r="F3320" i="6"/>
  <c r="H3321" i="6"/>
  <c r="J3322" i="6"/>
  <c r="G471" i="7" s="1"/>
  <c r="K3320" i="6"/>
  <c r="F3321" i="6"/>
  <c r="H3322" i="6" l="1"/>
  <c r="F471" i="7" s="1"/>
  <c r="J1912" i="6"/>
  <c r="K3500" i="6"/>
  <c r="J1897" i="6"/>
  <c r="L1896" i="6"/>
  <c r="K2388" i="6"/>
  <c r="F332" i="7"/>
  <c r="L2391" i="6"/>
  <c r="K3501" i="6"/>
  <c r="L3504" i="6"/>
  <c r="H3424" i="6"/>
  <c r="F484" i="7" s="1"/>
  <c r="L3422" i="6"/>
  <c r="L3320" i="6"/>
  <c r="H3306" i="6"/>
  <c r="F469" i="7" s="1"/>
  <c r="H3314" i="6"/>
  <c r="F470" i="7" s="1"/>
  <c r="L3312" i="6"/>
  <c r="L3313" i="6"/>
  <c r="L3305" i="6"/>
  <c r="L3304" i="6"/>
  <c r="J3382" i="6"/>
  <c r="G479" i="7" s="1"/>
  <c r="L3423" i="6"/>
  <c r="L3401" i="6"/>
  <c r="H3382" i="6"/>
  <c r="F479" i="7" s="1"/>
  <c r="L3360" i="6"/>
  <c r="L3381" i="6"/>
  <c r="L3359" i="6"/>
  <c r="L3321" i="6"/>
  <c r="G270" i="7" l="1"/>
  <c r="G268" i="7"/>
  <c r="G223" i="6"/>
  <c r="G212" i="6"/>
  <c r="G3670" i="6"/>
  <c r="G3659" i="6"/>
  <c r="G3652" i="6"/>
  <c r="G3629" i="6"/>
  <c r="G1932" i="6"/>
  <c r="I1463" i="6"/>
  <c r="G1463" i="6"/>
  <c r="E1463" i="6"/>
  <c r="G811" i="6"/>
  <c r="H811" i="6" s="1"/>
  <c r="G804" i="6"/>
  <c r="H804" i="6" s="1"/>
  <c r="G797" i="6"/>
  <c r="G2341" i="6"/>
  <c r="G3707" i="6"/>
  <c r="H3707" i="6" s="1"/>
  <c r="G3683" i="6"/>
  <c r="H3683" i="6" s="1"/>
  <c r="H3661" i="6"/>
  <c r="F3661" i="6"/>
  <c r="H3653" i="6"/>
  <c r="F3653" i="6"/>
  <c r="G3645" i="6"/>
  <c r="H3645" i="6" s="1"/>
  <c r="H1463" i="6" l="1"/>
  <c r="H1464" i="6" s="1"/>
  <c r="F211" i="7" s="1"/>
  <c r="J1463" i="6"/>
  <c r="J1464" i="6" s="1"/>
  <c r="G211" i="7" s="1"/>
  <c r="K1463" i="6"/>
  <c r="F1463" i="6"/>
  <c r="F1464" i="6" s="1"/>
  <c r="G3637" i="6"/>
  <c r="L1463" i="6" l="1"/>
  <c r="L1464" i="6"/>
  <c r="E211" i="7"/>
  <c r="H211" i="7" s="1"/>
  <c r="G3622" i="6"/>
  <c r="G2941" i="6" l="1"/>
  <c r="H2941" i="6" s="1"/>
  <c r="G2940" i="6"/>
  <c r="K2940" i="6" s="1"/>
  <c r="G2935" i="6"/>
  <c r="H2935" i="6" s="1"/>
  <c r="G2934" i="6"/>
  <c r="K2934" i="6" s="1"/>
  <c r="J2941" i="6"/>
  <c r="F2941" i="6"/>
  <c r="J2940" i="6"/>
  <c r="F2940" i="6"/>
  <c r="J2939" i="6"/>
  <c r="H2939" i="6"/>
  <c r="J2935" i="6"/>
  <c r="F2935" i="6"/>
  <c r="J2934" i="6"/>
  <c r="F2934" i="6"/>
  <c r="J2933" i="6"/>
  <c r="H2933" i="6"/>
  <c r="G2921" i="6"/>
  <c r="H2921" i="6" s="1"/>
  <c r="I2921" i="6"/>
  <c r="J2921" i="6" s="1"/>
  <c r="E2922" i="6"/>
  <c r="F2922" i="6" s="1"/>
  <c r="G2922" i="6"/>
  <c r="H2922" i="6" s="1"/>
  <c r="I2922" i="6"/>
  <c r="J2922" i="6" s="1"/>
  <c r="E2923" i="6"/>
  <c r="F2923" i="6" s="1"/>
  <c r="G2923" i="6"/>
  <c r="H2923" i="6" s="1"/>
  <c r="I2923" i="6"/>
  <c r="J2923" i="6" s="1"/>
  <c r="H2903" i="6"/>
  <c r="J2903" i="6"/>
  <c r="F2904" i="6"/>
  <c r="H2904" i="6"/>
  <c r="J2904" i="6"/>
  <c r="F2905" i="6"/>
  <c r="H2905" i="6"/>
  <c r="J2905" i="6"/>
  <c r="G2875" i="6"/>
  <c r="G2876" i="6"/>
  <c r="E2873" i="6"/>
  <c r="G2869" i="6"/>
  <c r="H2869" i="6" s="1"/>
  <c r="G2868" i="6"/>
  <c r="H2868" i="6" s="1"/>
  <c r="E2866" i="6"/>
  <c r="I2876" i="6"/>
  <c r="E2876" i="6"/>
  <c r="I2875" i="6"/>
  <c r="E2875" i="6"/>
  <c r="I2874" i="6"/>
  <c r="J2874" i="6" s="1"/>
  <c r="G2874" i="6"/>
  <c r="H2874" i="6" s="1"/>
  <c r="I2873" i="6"/>
  <c r="J2873" i="6" s="1"/>
  <c r="G2873" i="6"/>
  <c r="H2873" i="6" s="1"/>
  <c r="I2869" i="6"/>
  <c r="J2869" i="6" s="1"/>
  <c r="E2869" i="6"/>
  <c r="I2868" i="6"/>
  <c r="J2868" i="6" s="1"/>
  <c r="E2868" i="6"/>
  <c r="I2867" i="6"/>
  <c r="J2867" i="6" s="1"/>
  <c r="G2867" i="6"/>
  <c r="H2867" i="6" s="1"/>
  <c r="I2866" i="6"/>
  <c r="J2866" i="6" s="1"/>
  <c r="G2866" i="6"/>
  <c r="H2866" i="6" s="1"/>
  <c r="F2849" i="6"/>
  <c r="G2849" i="6"/>
  <c r="K2849" i="6" s="1"/>
  <c r="G2848" i="6"/>
  <c r="H2848" i="6" s="1"/>
  <c r="E2846" i="6"/>
  <c r="K2846" i="6" s="1"/>
  <c r="H2850" i="6"/>
  <c r="F2850" i="6"/>
  <c r="J2848" i="6"/>
  <c r="F2848" i="6"/>
  <c r="J2847" i="6"/>
  <c r="H2846" i="6"/>
  <c r="H2839" i="6"/>
  <c r="J2838" i="6"/>
  <c r="H2842" i="6"/>
  <c r="F2842" i="6"/>
  <c r="H2834" i="6"/>
  <c r="F2834" i="6"/>
  <c r="H2826" i="6"/>
  <c r="F2826" i="6"/>
  <c r="H2818" i="6"/>
  <c r="F2818" i="6"/>
  <c r="H2810" i="6"/>
  <c r="F2810" i="6"/>
  <c r="F2841" i="6"/>
  <c r="G2841" i="6"/>
  <c r="G2840" i="6"/>
  <c r="K2840" i="6" s="1"/>
  <c r="E2838" i="6"/>
  <c r="J2840" i="6"/>
  <c r="F2840" i="6"/>
  <c r="F2833" i="6"/>
  <c r="G2833" i="6"/>
  <c r="K2833" i="6" s="1"/>
  <c r="G2832" i="6"/>
  <c r="K2832" i="6" s="1"/>
  <c r="E2830" i="6"/>
  <c r="K2830" i="6" s="1"/>
  <c r="J2832" i="6"/>
  <c r="F2832" i="6"/>
  <c r="J2831" i="6"/>
  <c r="J2830" i="6"/>
  <c r="H2807" i="6"/>
  <c r="J2806" i="6"/>
  <c r="F2825" i="6"/>
  <c r="H2823" i="6"/>
  <c r="J2815" i="6"/>
  <c r="J2814" i="6"/>
  <c r="H2822" i="6"/>
  <c r="G2825" i="6"/>
  <c r="K2825" i="6" s="1"/>
  <c r="G2824" i="6"/>
  <c r="K2824" i="6" s="1"/>
  <c r="E2822" i="6"/>
  <c r="K2822" i="6" s="1"/>
  <c r="J2824" i="6"/>
  <c r="F2824" i="6"/>
  <c r="F2817" i="6"/>
  <c r="G2817" i="6"/>
  <c r="K2817" i="6" s="1"/>
  <c r="G2816" i="6"/>
  <c r="H2816" i="6" s="1"/>
  <c r="E2814" i="6"/>
  <c r="J2816" i="6"/>
  <c r="F2816" i="6"/>
  <c r="F2809" i="6"/>
  <c r="H2802" i="6"/>
  <c r="F2802" i="6"/>
  <c r="H2794" i="6"/>
  <c r="F2794" i="6"/>
  <c r="G2809" i="6"/>
  <c r="K2809" i="6" s="1"/>
  <c r="G2808" i="6"/>
  <c r="K2808" i="6" s="1"/>
  <c r="E2806" i="6"/>
  <c r="J2808" i="6"/>
  <c r="F2808" i="6"/>
  <c r="H2940" i="6" l="1"/>
  <c r="H2942" i="6" s="1"/>
  <c r="F405" i="7" s="1"/>
  <c r="H2906" i="6"/>
  <c r="F399" i="7" s="1"/>
  <c r="K2935" i="6"/>
  <c r="J2870" i="6"/>
  <c r="G394" i="7" s="1"/>
  <c r="H2870" i="6"/>
  <c r="F394" i="7" s="1"/>
  <c r="J2906" i="6"/>
  <c r="G399" i="7" s="1"/>
  <c r="H2934" i="6"/>
  <c r="L2934" i="6" s="1"/>
  <c r="J2936" i="6"/>
  <c r="G404" i="7" s="1"/>
  <c r="J2942" i="6"/>
  <c r="G405" i="7" s="1"/>
  <c r="L2935" i="6"/>
  <c r="K2941" i="6"/>
  <c r="L2941" i="6"/>
  <c r="J2924" i="6"/>
  <c r="G402" i="7" s="1"/>
  <c r="K2923" i="6"/>
  <c r="L2922" i="6"/>
  <c r="L2923" i="6"/>
  <c r="K2922" i="6"/>
  <c r="H2924" i="6"/>
  <c r="F402" i="7" s="1"/>
  <c r="L2904" i="6"/>
  <c r="L2905" i="6"/>
  <c r="K2905" i="6"/>
  <c r="K2904" i="6"/>
  <c r="J2875" i="6"/>
  <c r="H2875" i="6"/>
  <c r="J2876" i="6"/>
  <c r="K2873" i="6"/>
  <c r="H2876" i="6"/>
  <c r="K2866" i="6"/>
  <c r="K2876" i="6"/>
  <c r="K2875" i="6"/>
  <c r="K2869" i="6"/>
  <c r="F2873" i="6"/>
  <c r="F2875" i="6"/>
  <c r="F2876" i="6"/>
  <c r="K2868" i="6"/>
  <c r="F2866" i="6"/>
  <c r="F2868" i="6"/>
  <c r="L2868" i="6" s="1"/>
  <c r="F2869" i="6"/>
  <c r="L2869" i="6" s="1"/>
  <c r="H2847" i="6"/>
  <c r="J2841" i="6"/>
  <c r="H2841" i="6"/>
  <c r="K2848" i="6"/>
  <c r="H2849" i="6"/>
  <c r="H2851" i="6" s="1"/>
  <c r="I2850" i="6" s="1"/>
  <c r="L2848" i="6"/>
  <c r="J2846" i="6"/>
  <c r="J2849" i="6"/>
  <c r="F2846" i="6"/>
  <c r="K2841" i="6"/>
  <c r="K2816" i="6"/>
  <c r="F2838" i="6"/>
  <c r="H2838" i="6"/>
  <c r="J2839" i="6"/>
  <c r="H2840" i="6"/>
  <c r="L2840" i="6" s="1"/>
  <c r="K2838" i="6"/>
  <c r="F2830" i="6"/>
  <c r="H2831" i="6"/>
  <c r="H2830" i="6"/>
  <c r="H2832" i="6"/>
  <c r="H2833" i="6"/>
  <c r="J2833" i="6"/>
  <c r="H2825" i="6"/>
  <c r="F2822" i="6"/>
  <c r="J2823" i="6"/>
  <c r="H2824" i="6"/>
  <c r="J2825" i="6"/>
  <c r="J2822" i="6"/>
  <c r="H2815" i="6"/>
  <c r="F2814" i="6"/>
  <c r="L2816" i="6"/>
  <c r="K2814" i="6"/>
  <c r="H2814" i="6"/>
  <c r="H2817" i="6"/>
  <c r="J2817" i="6"/>
  <c r="H2806" i="6"/>
  <c r="H2809" i="6"/>
  <c r="F2806" i="6"/>
  <c r="H2808" i="6"/>
  <c r="J2809" i="6"/>
  <c r="K2806" i="6"/>
  <c r="J2807" i="6"/>
  <c r="L2940" i="6" l="1"/>
  <c r="H2936" i="6"/>
  <c r="F404" i="7" s="1"/>
  <c r="H2877" i="6"/>
  <c r="F395" i="7" s="1"/>
  <c r="J2877" i="6"/>
  <c r="G395" i="7" s="1"/>
  <c r="L2875" i="6"/>
  <c r="L2841" i="6"/>
  <c r="L2876" i="6"/>
  <c r="L2873" i="6"/>
  <c r="L2866" i="6"/>
  <c r="H2819" i="6"/>
  <c r="I2818" i="6" s="1"/>
  <c r="K2818" i="6" s="1"/>
  <c r="L2849" i="6"/>
  <c r="H2843" i="6"/>
  <c r="I2842" i="6" s="1"/>
  <c r="J2842" i="6" s="1"/>
  <c r="L2846" i="6"/>
  <c r="K2850" i="6"/>
  <c r="J2850" i="6"/>
  <c r="L2850" i="6" s="1"/>
  <c r="H2835" i="6"/>
  <c r="I2834" i="6" s="1"/>
  <c r="K2834" i="6" s="1"/>
  <c r="L2838" i="6"/>
  <c r="H2827" i="6"/>
  <c r="I2826" i="6" s="1"/>
  <c r="H2811" i="6"/>
  <c r="I2810" i="6" s="1"/>
  <c r="J2810" i="6" s="1"/>
  <c r="L2832" i="6"/>
  <c r="L2830" i="6"/>
  <c r="L2833" i="6"/>
  <c r="L2824" i="6"/>
  <c r="L2825" i="6"/>
  <c r="L2817" i="6"/>
  <c r="L2822" i="6"/>
  <c r="L2814" i="6"/>
  <c r="L2806" i="6"/>
  <c r="L2809" i="6"/>
  <c r="L2808" i="6"/>
  <c r="J2818" i="6" l="1"/>
  <c r="J2819" i="6" s="1"/>
  <c r="J2834" i="6"/>
  <c r="J2835" i="6" s="1"/>
  <c r="K2842" i="6"/>
  <c r="J2851" i="6"/>
  <c r="J2843" i="6"/>
  <c r="L2842" i="6"/>
  <c r="J2826" i="6"/>
  <c r="K2826" i="6"/>
  <c r="K2810" i="6"/>
  <c r="L2810" i="6"/>
  <c r="J2811" i="6"/>
  <c r="L2818" i="6" l="1"/>
  <c r="L2834" i="6"/>
  <c r="J2827" i="6"/>
  <c r="L2826" i="6"/>
  <c r="F2801" i="6" l="1"/>
  <c r="J2799" i="6"/>
  <c r="J2798" i="6"/>
  <c r="G2801" i="6"/>
  <c r="K2801" i="6" s="1"/>
  <c r="G2800" i="6"/>
  <c r="K2800" i="6" s="1"/>
  <c r="E2798" i="6"/>
  <c r="K2798" i="6" s="1"/>
  <c r="J2800" i="6"/>
  <c r="F2800" i="6"/>
  <c r="F2793" i="6"/>
  <c r="J2791" i="6"/>
  <c r="J2790" i="6"/>
  <c r="G2793" i="6"/>
  <c r="G2792" i="6"/>
  <c r="H2792" i="6" s="1"/>
  <c r="J2792" i="6"/>
  <c r="F2792" i="6"/>
  <c r="E2790" i="6"/>
  <c r="K2790" i="6" s="1"/>
  <c r="H2799" i="6" l="1"/>
  <c r="H2798" i="6"/>
  <c r="H2790" i="6"/>
  <c r="F2798" i="6"/>
  <c r="J2793" i="6"/>
  <c r="H2800" i="6"/>
  <c r="H2801" i="6"/>
  <c r="J2801" i="6"/>
  <c r="H2791" i="6"/>
  <c r="H2793" i="6"/>
  <c r="L2792" i="6"/>
  <c r="K2792" i="6"/>
  <c r="K2793" i="6"/>
  <c r="F2790" i="6"/>
  <c r="H2320" i="6"/>
  <c r="J2319" i="6"/>
  <c r="J2318" i="6"/>
  <c r="J2254" i="6"/>
  <c r="H2254" i="6"/>
  <c r="G2348" i="6"/>
  <c r="H2348" i="6" s="1"/>
  <c r="G2347" i="6"/>
  <c r="H2347" i="6" s="1"/>
  <c r="E2348" i="6"/>
  <c r="F2348" i="6" s="1"/>
  <c r="I2348" i="6"/>
  <c r="J2348" i="6" s="1"/>
  <c r="J2345" i="6"/>
  <c r="H2345" i="6"/>
  <c r="I2347" i="6"/>
  <c r="J2347" i="6" s="1"/>
  <c r="E2347" i="6"/>
  <c r="F2347" i="6" s="1"/>
  <c r="J2346" i="6"/>
  <c r="H2346" i="6"/>
  <c r="F2346" i="6"/>
  <c r="H2730" i="6"/>
  <c r="J2730" i="6"/>
  <c r="J2726" i="6"/>
  <c r="J2723" i="6"/>
  <c r="H2723" i="6"/>
  <c r="E2715" i="6"/>
  <c r="H2704" i="6"/>
  <c r="J2691" i="6"/>
  <c r="H2706" i="6"/>
  <c r="F2705" i="6"/>
  <c r="H2703" i="6"/>
  <c r="J2702" i="6"/>
  <c r="J2690" i="6"/>
  <c r="F2693" i="6"/>
  <c r="H2692" i="6"/>
  <c r="H2689" i="6"/>
  <c r="G2624" i="6"/>
  <c r="H2624" i="6" s="1"/>
  <c r="G2623" i="6"/>
  <c r="K2623" i="6" s="1"/>
  <c r="J2624" i="6"/>
  <c r="F2624" i="6"/>
  <c r="J2623" i="6"/>
  <c r="F2623" i="6"/>
  <c r="H2625" i="6"/>
  <c r="F2625" i="6"/>
  <c r="E2621" i="6"/>
  <c r="K2621" i="6" s="1"/>
  <c r="J2621" i="6"/>
  <c r="H2651" i="6"/>
  <c r="H2643" i="6"/>
  <c r="J2635" i="6"/>
  <c r="H2617" i="6"/>
  <c r="F2617" i="6"/>
  <c r="G2616" i="6"/>
  <c r="K2616" i="6" s="1"/>
  <c r="G2615" i="6"/>
  <c r="K2615" i="6" s="1"/>
  <c r="F2615" i="6"/>
  <c r="F2616" i="6"/>
  <c r="J2614" i="6"/>
  <c r="H2614" i="6"/>
  <c r="E2614" i="6"/>
  <c r="G2610" i="6"/>
  <c r="K2610" i="6" s="1"/>
  <c r="F2610" i="6"/>
  <c r="J2609" i="6"/>
  <c r="H2609" i="6"/>
  <c r="G2605" i="6"/>
  <c r="F2605" i="6"/>
  <c r="G2600" i="6"/>
  <c r="K2600" i="6" s="1"/>
  <c r="J2600" i="6"/>
  <c r="F2595" i="6"/>
  <c r="G2595" i="6"/>
  <c r="K2595" i="6" s="1"/>
  <c r="E2635" i="6"/>
  <c r="F2706" i="6" l="1"/>
  <c r="E2643" i="6"/>
  <c r="K2643" i="6" s="1"/>
  <c r="E2651" i="6"/>
  <c r="F2651" i="6" s="1"/>
  <c r="L2793" i="6"/>
  <c r="L2798" i="6"/>
  <c r="H2803" i="6"/>
  <c r="I2802" i="6" s="1"/>
  <c r="J2802" i="6" s="1"/>
  <c r="H2795" i="6"/>
  <c r="I2794" i="6" s="1"/>
  <c r="L2800" i="6"/>
  <c r="L2801" i="6"/>
  <c r="L2790" i="6"/>
  <c r="J2320" i="6"/>
  <c r="H2319" i="6"/>
  <c r="K2318" i="6"/>
  <c r="H2318" i="6"/>
  <c r="F2318" i="6"/>
  <c r="H2349" i="6"/>
  <c r="F327" i="7" s="1"/>
  <c r="J2349" i="6"/>
  <c r="G327" i="7" s="1"/>
  <c r="L2348" i="6"/>
  <c r="K2348" i="6"/>
  <c r="H2691" i="6"/>
  <c r="L2347" i="6"/>
  <c r="L2346" i="6"/>
  <c r="K2347" i="6"/>
  <c r="K2346" i="6"/>
  <c r="H2705" i="6"/>
  <c r="H2726" i="6"/>
  <c r="J2689" i="6"/>
  <c r="J2703" i="6"/>
  <c r="J2704" i="6"/>
  <c r="J2733" i="6"/>
  <c r="H2733" i="6"/>
  <c r="H2693" i="6"/>
  <c r="H2702" i="6"/>
  <c r="H2690" i="6"/>
  <c r="K2624" i="6"/>
  <c r="H2623" i="6"/>
  <c r="L2623" i="6" s="1"/>
  <c r="L2624" i="6"/>
  <c r="J2639" i="6"/>
  <c r="J2647" i="6"/>
  <c r="J2651" i="6"/>
  <c r="H2621" i="6"/>
  <c r="F2621" i="6"/>
  <c r="E2622" i="6" s="1"/>
  <c r="J2643" i="6"/>
  <c r="F2635" i="6"/>
  <c r="J2595" i="6"/>
  <c r="H2635" i="6"/>
  <c r="H2615" i="6"/>
  <c r="J2615" i="6"/>
  <c r="K2614" i="6"/>
  <c r="F2614" i="6"/>
  <c r="L2614" i="6" s="1"/>
  <c r="H2616" i="6"/>
  <c r="J2616" i="6"/>
  <c r="J2631" i="6"/>
  <c r="F2600" i="6"/>
  <c r="H2605" i="6"/>
  <c r="H2610" i="6"/>
  <c r="H2611" i="6" s="1"/>
  <c r="F361" i="7" s="1"/>
  <c r="J2610" i="6"/>
  <c r="H2600" i="6"/>
  <c r="K2605" i="6"/>
  <c r="J2605" i="6"/>
  <c r="H2595" i="6"/>
  <c r="L2595" i="6" s="1"/>
  <c r="K2635" i="6"/>
  <c r="J2629" i="6"/>
  <c r="H2629" i="6"/>
  <c r="G2583" i="6"/>
  <c r="H2583" i="6" s="1"/>
  <c r="I2584" i="6" s="1"/>
  <c r="H2584" i="6"/>
  <c r="F2584" i="6"/>
  <c r="J2583" i="6"/>
  <c r="F2583" i="6"/>
  <c r="L2600" i="6" l="1"/>
  <c r="K2651" i="6"/>
  <c r="F2643" i="6"/>
  <c r="L2643" i="6" s="1"/>
  <c r="K2802" i="6"/>
  <c r="J2803" i="6"/>
  <c r="L2802" i="6"/>
  <c r="K2794" i="6"/>
  <c r="J2794" i="6"/>
  <c r="L2318" i="6"/>
  <c r="L2651" i="6"/>
  <c r="H2639" i="6"/>
  <c r="J2655" i="6"/>
  <c r="H2655" i="6"/>
  <c r="H2631" i="6"/>
  <c r="L2621" i="6"/>
  <c r="H2647" i="6"/>
  <c r="H2618" i="6"/>
  <c r="F362" i="7" s="1"/>
  <c r="L2635" i="6"/>
  <c r="F2618" i="6"/>
  <c r="E362" i="7" s="1"/>
  <c r="L2615" i="6"/>
  <c r="L2616" i="6"/>
  <c r="L2610" i="6"/>
  <c r="L2605" i="6"/>
  <c r="J2611" i="6"/>
  <c r="G361" i="7" s="1"/>
  <c r="K2583" i="6"/>
  <c r="L2583" i="6"/>
  <c r="K2584" i="6"/>
  <c r="J2584" i="6"/>
  <c r="L2584" i="6" s="1"/>
  <c r="E2535" i="6"/>
  <c r="J2520" i="6"/>
  <c r="H2520" i="6"/>
  <c r="J2528" i="6"/>
  <c r="H2528" i="6"/>
  <c r="E2528" i="6"/>
  <c r="F2528" i="6" s="1"/>
  <c r="E2520" i="6"/>
  <c r="F2520" i="6" s="1"/>
  <c r="G2461" i="6"/>
  <c r="H2461" i="6" s="1"/>
  <c r="G2460" i="6"/>
  <c r="H2460" i="6" s="1"/>
  <c r="J2461" i="6"/>
  <c r="F2461" i="6"/>
  <c r="J2460" i="6"/>
  <c r="F2460" i="6"/>
  <c r="G2454" i="6"/>
  <c r="K2454" i="6" s="1"/>
  <c r="G2453" i="6"/>
  <c r="K2453" i="6" s="1"/>
  <c r="J2454" i="6"/>
  <c r="F2454" i="6"/>
  <c r="J2453" i="6"/>
  <c r="F2453" i="6"/>
  <c r="G2447" i="6"/>
  <c r="K2447" i="6" s="1"/>
  <c r="G2446" i="6"/>
  <c r="H2446" i="6" s="1"/>
  <c r="J2447" i="6"/>
  <c r="F2447" i="6"/>
  <c r="J2446" i="6"/>
  <c r="F2446" i="6"/>
  <c r="J2398" i="6"/>
  <c r="H2398" i="6"/>
  <c r="J2397" i="6"/>
  <c r="H2397" i="6"/>
  <c r="E2398" i="6"/>
  <c r="F2398" i="6" s="1"/>
  <c r="E2397" i="6"/>
  <c r="F2397" i="6" s="1"/>
  <c r="G2410" i="6"/>
  <c r="H2410" i="6" s="1"/>
  <c r="G2409" i="6"/>
  <c r="H2409" i="6" s="1"/>
  <c r="J2410" i="6"/>
  <c r="F2410" i="6"/>
  <c r="J2409" i="6"/>
  <c r="F2409" i="6"/>
  <c r="G2377" i="6"/>
  <c r="K2377" i="6" s="1"/>
  <c r="G2378" i="6"/>
  <c r="K2378" i="6" s="1"/>
  <c r="G2376" i="6"/>
  <c r="K2376" i="6" s="1"/>
  <c r="H2374" i="6"/>
  <c r="J2374" i="6"/>
  <c r="H2372" i="6"/>
  <c r="J2372" i="6"/>
  <c r="H2373" i="6"/>
  <c r="J2373" i="6"/>
  <c r="E2370" i="6"/>
  <c r="E2371" i="6"/>
  <c r="E2372" i="6"/>
  <c r="F2372" i="6" s="1"/>
  <c r="E2373" i="6"/>
  <c r="F2373" i="6" s="1"/>
  <c r="E2374" i="6"/>
  <c r="F2374" i="6" s="1"/>
  <c r="J2377" i="6"/>
  <c r="F2377" i="6"/>
  <c r="J2376" i="6"/>
  <c r="F2376" i="6"/>
  <c r="J2375" i="6"/>
  <c r="H2375" i="6"/>
  <c r="J2371" i="6"/>
  <c r="H2371" i="6"/>
  <c r="J2370" i="6"/>
  <c r="H2370" i="6"/>
  <c r="J2294" i="6"/>
  <c r="J2293" i="6"/>
  <c r="G2294" i="6"/>
  <c r="K2294" i="6" s="1"/>
  <c r="G2293" i="6"/>
  <c r="K2293" i="6" s="1"/>
  <c r="J2295" i="6"/>
  <c r="H2295" i="6"/>
  <c r="J2292" i="6"/>
  <c r="H2292" i="6"/>
  <c r="J2291" i="6"/>
  <c r="H2291" i="6"/>
  <c r="J2290" i="6"/>
  <c r="H2290" i="6"/>
  <c r="G2358" i="6"/>
  <c r="I2358" i="6"/>
  <c r="E2358" i="6"/>
  <c r="J2357" i="6"/>
  <c r="H2357" i="6"/>
  <c r="G2365" i="6"/>
  <c r="G2364" i="6"/>
  <c r="K2364" i="6" s="1"/>
  <c r="H2366" i="6"/>
  <c r="J2365" i="6"/>
  <c r="J2364" i="6"/>
  <c r="J2363" i="6"/>
  <c r="G2363" i="6"/>
  <c r="J2362" i="6"/>
  <c r="H2362" i="6"/>
  <c r="G2231" i="6"/>
  <c r="H2233" i="6"/>
  <c r="F2233" i="6"/>
  <c r="H2232" i="6"/>
  <c r="F2232" i="6"/>
  <c r="L2794" i="6" l="1"/>
  <c r="J2795" i="6"/>
  <c r="I2617" i="6"/>
  <c r="J2617" i="6" s="1"/>
  <c r="K2460" i="6"/>
  <c r="L2520" i="6"/>
  <c r="L2528" i="6"/>
  <c r="K2520" i="6"/>
  <c r="K2528" i="6"/>
  <c r="K2461" i="6"/>
  <c r="H2453" i="6"/>
  <c r="L2453" i="6" s="1"/>
  <c r="L2461" i="6"/>
  <c r="L2460" i="6"/>
  <c r="H2454" i="6"/>
  <c r="L2454" i="6" s="1"/>
  <c r="L2446" i="6"/>
  <c r="K2446" i="6"/>
  <c r="H2447" i="6"/>
  <c r="L2447" i="6" s="1"/>
  <c r="L2398" i="6"/>
  <c r="L2397" i="6"/>
  <c r="K2397" i="6"/>
  <c r="K2398" i="6"/>
  <c r="K2409" i="6"/>
  <c r="K2410" i="6"/>
  <c r="L2410" i="6"/>
  <c r="L2409" i="6"/>
  <c r="F2364" i="6"/>
  <c r="K2373" i="6"/>
  <c r="L2373" i="6"/>
  <c r="L2374" i="6"/>
  <c r="H2231" i="6"/>
  <c r="H2234" i="6" s="1"/>
  <c r="I2233" i="6" s="1"/>
  <c r="K2233" i="6" s="1"/>
  <c r="K2374" i="6"/>
  <c r="L2372" i="6"/>
  <c r="K2372" i="6"/>
  <c r="H2376" i="6"/>
  <c r="L2376" i="6" s="1"/>
  <c r="H2377" i="6"/>
  <c r="L2377" i="6" s="1"/>
  <c r="H2365" i="6"/>
  <c r="H2358" i="6"/>
  <c r="H2359" i="6" s="1"/>
  <c r="F329" i="7" s="1"/>
  <c r="H2378" i="6"/>
  <c r="J2378" i="6"/>
  <c r="J2379" i="6" s="1"/>
  <c r="G331" i="7" s="1"/>
  <c r="F2378" i="6"/>
  <c r="H2293" i="6"/>
  <c r="J2358" i="6"/>
  <c r="J2359" i="6" s="1"/>
  <c r="G329" i="7" s="1"/>
  <c r="F2294" i="6"/>
  <c r="H2294" i="6"/>
  <c r="J2296" i="6"/>
  <c r="G321" i="7" s="1"/>
  <c r="F2293" i="6"/>
  <c r="F2365" i="6"/>
  <c r="K2358" i="6"/>
  <c r="F2358" i="6"/>
  <c r="H2364" i="6"/>
  <c r="H2363" i="6"/>
  <c r="K2365" i="6"/>
  <c r="H2240" i="6"/>
  <c r="G2239" i="6"/>
  <c r="H2239" i="6" s="1"/>
  <c r="G2238" i="6"/>
  <c r="H2238" i="6" s="1"/>
  <c r="J2239" i="6"/>
  <c r="J2238" i="6"/>
  <c r="J2237" i="6"/>
  <c r="H2237" i="6"/>
  <c r="F2304" i="6"/>
  <c r="F2303" i="6"/>
  <c r="J2305" i="6"/>
  <c r="H2305" i="6"/>
  <c r="G2304" i="6"/>
  <c r="K2304" i="6" s="1"/>
  <c r="G2303" i="6"/>
  <c r="K2303" i="6" s="1"/>
  <c r="J2285" i="6"/>
  <c r="J2284" i="6"/>
  <c r="G2285" i="6"/>
  <c r="G2284" i="6"/>
  <c r="K2284" i="6" s="1"/>
  <c r="G2225" i="6"/>
  <c r="H2227" i="6"/>
  <c r="F2227" i="6"/>
  <c r="H2221" i="6"/>
  <c r="F2221" i="6"/>
  <c r="H2226" i="6"/>
  <c r="F2226" i="6"/>
  <c r="G2220" i="6"/>
  <c r="H2220" i="6" s="1"/>
  <c r="G2219" i="6"/>
  <c r="H2219" i="6" s="1"/>
  <c r="G2214" i="6"/>
  <c r="H2214" i="6" s="1"/>
  <c r="G2213" i="6"/>
  <c r="I2220" i="6"/>
  <c r="F2220" i="6"/>
  <c r="I2219" i="6"/>
  <c r="J2219" i="6" s="1"/>
  <c r="F2219" i="6"/>
  <c r="I2214" i="6"/>
  <c r="J2214" i="6" s="1"/>
  <c r="I2213" i="6"/>
  <c r="J2213" i="6" s="1"/>
  <c r="H2215" i="6"/>
  <c r="F2214" i="6"/>
  <c r="F2215" i="6"/>
  <c r="F2213" i="6"/>
  <c r="K2617" i="6" l="1"/>
  <c r="L2617" i="6"/>
  <c r="J2618" i="6"/>
  <c r="L2364" i="6"/>
  <c r="L2293" i="6"/>
  <c r="H2296" i="6"/>
  <c r="E2295" i="6" s="1"/>
  <c r="K2295" i="6" s="1"/>
  <c r="L2365" i="6"/>
  <c r="H2379" i="6"/>
  <c r="F331" i="7" s="1"/>
  <c r="L2358" i="6"/>
  <c r="L2378" i="6"/>
  <c r="L2294" i="6"/>
  <c r="F314" i="7"/>
  <c r="H2367" i="6"/>
  <c r="F330" i="7" s="1"/>
  <c r="J2366" i="6"/>
  <c r="J2233" i="6"/>
  <c r="H2241" i="6"/>
  <c r="E2240" i="6" s="1"/>
  <c r="F2240" i="6" s="1"/>
  <c r="J2303" i="6"/>
  <c r="J2240" i="6"/>
  <c r="J2241" i="6" s="1"/>
  <c r="G315" i="7" s="1"/>
  <c r="K2239" i="6"/>
  <c r="K2238" i="6"/>
  <c r="F2238" i="6"/>
  <c r="L2238" i="6" s="1"/>
  <c r="F2239" i="6"/>
  <c r="L2239" i="6" s="1"/>
  <c r="H2285" i="6"/>
  <c r="H2303" i="6"/>
  <c r="H2225" i="6"/>
  <c r="H2228" i="6" s="1"/>
  <c r="H2304" i="6"/>
  <c r="J2304" i="6"/>
  <c r="F2222" i="6"/>
  <c r="E312" i="7" s="1"/>
  <c r="K2285" i="6"/>
  <c r="H2284" i="6"/>
  <c r="F2216" i="6"/>
  <c r="E311" i="7" s="1"/>
  <c r="H2222" i="6"/>
  <c r="F312" i="7" s="1"/>
  <c r="F2284" i="6"/>
  <c r="F2285" i="6"/>
  <c r="K2213" i="6"/>
  <c r="L2219" i="6"/>
  <c r="K2219" i="6"/>
  <c r="K2220" i="6"/>
  <c r="H2213" i="6"/>
  <c r="H2216" i="6" s="1"/>
  <c r="L2214" i="6"/>
  <c r="K2214" i="6"/>
  <c r="J2220" i="6"/>
  <c r="L2220" i="6" s="1"/>
  <c r="H1751" i="6"/>
  <c r="G1754" i="6"/>
  <c r="H1754" i="6" s="1"/>
  <c r="G1753" i="6"/>
  <c r="H1753" i="6" s="1"/>
  <c r="H1755" i="6"/>
  <c r="F1755" i="6"/>
  <c r="J1754" i="6"/>
  <c r="F1754" i="6"/>
  <c r="J1753" i="6"/>
  <c r="F1753" i="6"/>
  <c r="J1752" i="6"/>
  <c r="H1752" i="6"/>
  <c r="H1720" i="6"/>
  <c r="J1720" i="6"/>
  <c r="J1713" i="6"/>
  <c r="H1713" i="6"/>
  <c r="H1707" i="6"/>
  <c r="F1707" i="6"/>
  <c r="J1704" i="6"/>
  <c r="H1704" i="6"/>
  <c r="J1686" i="6"/>
  <c r="J1684" i="6"/>
  <c r="G1694" i="6"/>
  <c r="H1694" i="6" s="1"/>
  <c r="G1696" i="6"/>
  <c r="K1696" i="6" s="1"/>
  <c r="G1695" i="6"/>
  <c r="K1695" i="6" s="1"/>
  <c r="K1697" i="6"/>
  <c r="H1697" i="6"/>
  <c r="F1697" i="6"/>
  <c r="J1696" i="6"/>
  <c r="J1695" i="6"/>
  <c r="F1695" i="6"/>
  <c r="J1694" i="6"/>
  <c r="F1694" i="6"/>
  <c r="J1693" i="6"/>
  <c r="K1692" i="6"/>
  <c r="F1692" i="6"/>
  <c r="J1691" i="6"/>
  <c r="H1691" i="6"/>
  <c r="G1686" i="6"/>
  <c r="G1685" i="6"/>
  <c r="H1685" i="6" s="1"/>
  <c r="G1684" i="6"/>
  <c r="H1687" i="6"/>
  <c r="F1687" i="6"/>
  <c r="J1685" i="6"/>
  <c r="J1683" i="6"/>
  <c r="K1682" i="6"/>
  <c r="J1682" i="6"/>
  <c r="J1681" i="6"/>
  <c r="H1681" i="6"/>
  <c r="G1675" i="6"/>
  <c r="H1675" i="6" s="1"/>
  <c r="G1674" i="6"/>
  <c r="H1674" i="6" s="1"/>
  <c r="G1673" i="6"/>
  <c r="H1673" i="6" s="1"/>
  <c r="J1672" i="6"/>
  <c r="J1662" i="6"/>
  <c r="G1665" i="6"/>
  <c r="H1665" i="6" s="1"/>
  <c r="G1664" i="6"/>
  <c r="H1664" i="6" s="1"/>
  <c r="G1663" i="6"/>
  <c r="H1663" i="6" s="1"/>
  <c r="H1676" i="6"/>
  <c r="F1676" i="6"/>
  <c r="J1675" i="6"/>
  <c r="F1675" i="6"/>
  <c r="J1671" i="6"/>
  <c r="J1670" i="6"/>
  <c r="H1670" i="6"/>
  <c r="K1670" i="6"/>
  <c r="H1666" i="6"/>
  <c r="F1666" i="6"/>
  <c r="J1665" i="6"/>
  <c r="F1665" i="6"/>
  <c r="J1661" i="6"/>
  <c r="J1660" i="6"/>
  <c r="H1660" i="6"/>
  <c r="K1660" i="6"/>
  <c r="E1681" i="6"/>
  <c r="F1681" i="6" s="1"/>
  <c r="E1691" i="6"/>
  <c r="K1691" i="6" s="1"/>
  <c r="E1671" i="6"/>
  <c r="K1671" i="6" s="1"/>
  <c r="J1652" i="6"/>
  <c r="K1651" i="6"/>
  <c r="H1651" i="6"/>
  <c r="H1756" i="6" l="1"/>
  <c r="F248" i="7" s="1"/>
  <c r="L2618" i="6"/>
  <c r="G362" i="7"/>
  <c r="H362" i="7" s="1"/>
  <c r="E1662" i="6"/>
  <c r="K1662" i="6" s="1"/>
  <c r="E2375" i="6"/>
  <c r="F2375" i="6" s="1"/>
  <c r="L2375" i="6" s="1"/>
  <c r="F321" i="7"/>
  <c r="L2303" i="6"/>
  <c r="F2295" i="6"/>
  <c r="L2295" i="6" s="1"/>
  <c r="E2366" i="6"/>
  <c r="F2366" i="6" s="1"/>
  <c r="J2367" i="6"/>
  <c r="G330" i="7" s="1"/>
  <c r="L2233" i="6"/>
  <c r="L2240" i="6"/>
  <c r="F315" i="7"/>
  <c r="K2240" i="6"/>
  <c r="L2285" i="6"/>
  <c r="I2221" i="6"/>
  <c r="K2221" i="6" s="1"/>
  <c r="L2304" i="6"/>
  <c r="L2213" i="6"/>
  <c r="L2284" i="6"/>
  <c r="I2215" i="6"/>
  <c r="F311" i="7"/>
  <c r="I2227" i="6"/>
  <c r="F313" i="7"/>
  <c r="H1684" i="6"/>
  <c r="J1751" i="6"/>
  <c r="L1753" i="6"/>
  <c r="I1755" i="6"/>
  <c r="L1754" i="6"/>
  <c r="K1753" i="6"/>
  <c r="K1754" i="6"/>
  <c r="F1686" i="6"/>
  <c r="H1686" i="6"/>
  <c r="H1696" i="6"/>
  <c r="L1694" i="6"/>
  <c r="H1683" i="6"/>
  <c r="H1692" i="6"/>
  <c r="J1692" i="6"/>
  <c r="F1696" i="6"/>
  <c r="K1685" i="6"/>
  <c r="F1691" i="6"/>
  <c r="H1693" i="6"/>
  <c r="K1694" i="6"/>
  <c r="H1695" i="6"/>
  <c r="L1695" i="6" s="1"/>
  <c r="K1684" i="6"/>
  <c r="K1687" i="6"/>
  <c r="L1681" i="6"/>
  <c r="K1686" i="6"/>
  <c r="F1682" i="6"/>
  <c r="K1681" i="6"/>
  <c r="H1682" i="6"/>
  <c r="F1684" i="6"/>
  <c r="F1685" i="6"/>
  <c r="L1685" i="6" s="1"/>
  <c r="H1672" i="6"/>
  <c r="H1662" i="6"/>
  <c r="E1661" i="6"/>
  <c r="K1661" i="6" s="1"/>
  <c r="L1665" i="6"/>
  <c r="L1675" i="6"/>
  <c r="K1665" i="6"/>
  <c r="K1675" i="6"/>
  <c r="F1660" i="6"/>
  <c r="F1670" i="6"/>
  <c r="F1671" i="6"/>
  <c r="H1661" i="6"/>
  <c r="F1663" i="6"/>
  <c r="F1664" i="6"/>
  <c r="H1671" i="6"/>
  <c r="F1673" i="6"/>
  <c r="F1674" i="6"/>
  <c r="J1651" i="6"/>
  <c r="H1652" i="6"/>
  <c r="F1651" i="6"/>
  <c r="J1642" i="6"/>
  <c r="J1641" i="6"/>
  <c r="K1641" i="6"/>
  <c r="J1632" i="6"/>
  <c r="K1631" i="6"/>
  <c r="H1631" i="6"/>
  <c r="J1622" i="6"/>
  <c r="J1621" i="6"/>
  <c r="K1621" i="6"/>
  <c r="J1612" i="6"/>
  <c r="K1611" i="6"/>
  <c r="J1611" i="6"/>
  <c r="J1602" i="6"/>
  <c r="K1601" i="6"/>
  <c r="J1601" i="6"/>
  <c r="H1592" i="6"/>
  <c r="G1586" i="6"/>
  <c r="G1585" i="6"/>
  <c r="J1584" i="6"/>
  <c r="J1583" i="6"/>
  <c r="I1586" i="6"/>
  <c r="E1586" i="6"/>
  <c r="I1585" i="6"/>
  <c r="E1585" i="6"/>
  <c r="K1583" i="6"/>
  <c r="G1578" i="6"/>
  <c r="G1579" i="6"/>
  <c r="J1577" i="6"/>
  <c r="J1576" i="6"/>
  <c r="I1579" i="6"/>
  <c r="E1579" i="6"/>
  <c r="I1578" i="6"/>
  <c r="E1578" i="6"/>
  <c r="K1576" i="6"/>
  <c r="H1551" i="6"/>
  <c r="J1545" i="6"/>
  <c r="F1544" i="6"/>
  <c r="J1552" i="6"/>
  <c r="K1551" i="6"/>
  <c r="K1544" i="6"/>
  <c r="G1520" i="6"/>
  <c r="G1519" i="6"/>
  <c r="K1519" i="6" s="1"/>
  <c r="H1521" i="6"/>
  <c r="F1521" i="6"/>
  <c r="J1520" i="6"/>
  <c r="J1519" i="6"/>
  <c r="F1519" i="6"/>
  <c r="J1518" i="6"/>
  <c r="K1517" i="6"/>
  <c r="J1517" i="6"/>
  <c r="G1511" i="6"/>
  <c r="G1510" i="6"/>
  <c r="H1510" i="6" s="1"/>
  <c r="H1512" i="6"/>
  <c r="F1512" i="6"/>
  <c r="J1511" i="6"/>
  <c r="J1510" i="6"/>
  <c r="F1510" i="6"/>
  <c r="J1509" i="6"/>
  <c r="K1508" i="6"/>
  <c r="J1508" i="6"/>
  <c r="G1501" i="6"/>
  <c r="H1501" i="6" s="1"/>
  <c r="G1502" i="6"/>
  <c r="K1502" i="6" s="1"/>
  <c r="F1502" i="6"/>
  <c r="H1503" i="6"/>
  <c r="F1503" i="6"/>
  <c r="H1500" i="6"/>
  <c r="J1499" i="6"/>
  <c r="J1501" i="6"/>
  <c r="F1501" i="6"/>
  <c r="K1499" i="6"/>
  <c r="H1488" i="6"/>
  <c r="G1493" i="6"/>
  <c r="H1493" i="6" s="1"/>
  <c r="G1492" i="6"/>
  <c r="K1492" i="6" s="1"/>
  <c r="G1491" i="6"/>
  <c r="K1491" i="6" s="1"/>
  <c r="J1493" i="6"/>
  <c r="F1493" i="6"/>
  <c r="J1492" i="6"/>
  <c r="F1492" i="6"/>
  <c r="J1491" i="6"/>
  <c r="F1491" i="6"/>
  <c r="J1487" i="6"/>
  <c r="H1487" i="6"/>
  <c r="J1486" i="6"/>
  <c r="H1486" i="6"/>
  <c r="J1485" i="6"/>
  <c r="H1485" i="6"/>
  <c r="G1480" i="6"/>
  <c r="H1480" i="6" s="1"/>
  <c r="G1479" i="6"/>
  <c r="H1479" i="6" s="1"/>
  <c r="J1476" i="6"/>
  <c r="H1474" i="6"/>
  <c r="J1474" i="6"/>
  <c r="H1475" i="6"/>
  <c r="J1475" i="6"/>
  <c r="F1479" i="6"/>
  <c r="J1479" i="6"/>
  <c r="F1480" i="6"/>
  <c r="J1480" i="6"/>
  <c r="E1672" i="6" l="1"/>
  <c r="F1662" i="6"/>
  <c r="L1662" i="6" s="1"/>
  <c r="K2375" i="6"/>
  <c r="K2366" i="6"/>
  <c r="L2366" i="6"/>
  <c r="J2221" i="6"/>
  <c r="L2221" i="6" s="1"/>
  <c r="L1684" i="6"/>
  <c r="K2227" i="6"/>
  <c r="J2227" i="6"/>
  <c r="J2215" i="6"/>
  <c r="K2215" i="6"/>
  <c r="J1586" i="6"/>
  <c r="L1686" i="6"/>
  <c r="K1755" i="6"/>
  <c r="J1755" i="6"/>
  <c r="J1756" i="6" s="1"/>
  <c r="H1688" i="6"/>
  <c r="J1687" i="6" s="1"/>
  <c r="J1688" i="6" s="1"/>
  <c r="L1696" i="6"/>
  <c r="H1677" i="6"/>
  <c r="F238" i="7" s="1"/>
  <c r="L1692" i="6"/>
  <c r="L1682" i="6"/>
  <c r="H1622" i="6"/>
  <c r="H1698" i="6"/>
  <c r="L1691" i="6"/>
  <c r="H1667" i="6"/>
  <c r="F1661" i="6"/>
  <c r="L1661" i="6" s="1"/>
  <c r="L1660" i="6"/>
  <c r="L1671" i="6"/>
  <c r="L1651" i="6"/>
  <c r="L1670" i="6"/>
  <c r="H1642" i="6"/>
  <c r="F1641" i="6"/>
  <c r="H1641" i="6"/>
  <c r="H1621" i="6"/>
  <c r="F1621" i="6"/>
  <c r="F1631" i="6"/>
  <c r="J1631" i="6"/>
  <c r="H1632" i="6"/>
  <c r="J1544" i="6"/>
  <c r="F1611" i="6"/>
  <c r="H1612" i="6"/>
  <c r="H1584" i="6"/>
  <c r="H1611" i="6"/>
  <c r="J1592" i="6"/>
  <c r="F1578" i="6"/>
  <c r="F1601" i="6"/>
  <c r="H1601" i="6"/>
  <c r="H1602" i="6"/>
  <c r="H1583" i="6"/>
  <c r="K1586" i="6"/>
  <c r="H1586" i="6"/>
  <c r="J1585" i="6"/>
  <c r="K1585" i="6"/>
  <c r="F1585" i="6"/>
  <c r="F1586" i="6"/>
  <c r="H1578" i="6"/>
  <c r="F1583" i="6"/>
  <c r="H1585" i="6"/>
  <c r="J1578" i="6"/>
  <c r="H1545" i="6"/>
  <c r="K1579" i="6"/>
  <c r="F1576" i="6"/>
  <c r="H1576" i="6"/>
  <c r="H1579" i="6"/>
  <c r="F1551" i="6"/>
  <c r="K1578" i="6"/>
  <c r="J1579" i="6"/>
  <c r="F1579" i="6"/>
  <c r="J1551" i="6"/>
  <c r="H1577" i="6"/>
  <c r="H1552" i="6"/>
  <c r="H1519" i="6"/>
  <c r="L1519" i="6" s="1"/>
  <c r="H1544" i="6"/>
  <c r="H1520" i="6"/>
  <c r="H1518" i="6"/>
  <c r="F1511" i="6"/>
  <c r="K1520" i="6"/>
  <c r="F1520" i="6"/>
  <c r="F1517" i="6"/>
  <c r="H1517" i="6"/>
  <c r="H1511" i="6"/>
  <c r="H1492" i="6"/>
  <c r="L1492" i="6" s="1"/>
  <c r="H1509" i="6"/>
  <c r="K1510" i="6"/>
  <c r="K1511" i="6"/>
  <c r="L1510" i="6"/>
  <c r="F1508" i="6"/>
  <c r="H1508" i="6"/>
  <c r="J1500" i="6"/>
  <c r="H1491" i="6"/>
  <c r="L1491" i="6" s="1"/>
  <c r="H1499" i="6"/>
  <c r="K1501" i="6"/>
  <c r="L1501" i="6"/>
  <c r="F1499" i="6"/>
  <c r="H1502" i="6"/>
  <c r="J1502" i="6"/>
  <c r="J1488" i="6"/>
  <c r="L1493" i="6"/>
  <c r="K1493" i="6"/>
  <c r="H1476" i="6"/>
  <c r="L1480" i="6"/>
  <c r="L1479" i="6"/>
  <c r="K1480" i="6"/>
  <c r="K1479" i="6"/>
  <c r="G1469" i="6"/>
  <c r="J2222" i="6" l="1"/>
  <c r="G312" i="7" s="1"/>
  <c r="L2227" i="6"/>
  <c r="L2215" i="6"/>
  <c r="J2216" i="6"/>
  <c r="J1587" i="6"/>
  <c r="L1755" i="6"/>
  <c r="I1676" i="6"/>
  <c r="K1676" i="6" s="1"/>
  <c r="F239" i="7"/>
  <c r="L1687" i="6"/>
  <c r="J1697" i="6"/>
  <c r="F240" i="7"/>
  <c r="I1666" i="6"/>
  <c r="F237" i="7"/>
  <c r="L1499" i="6"/>
  <c r="L1631" i="6"/>
  <c r="E1488" i="6"/>
  <c r="E1476" i="6"/>
  <c r="L1621" i="6"/>
  <c r="L1641" i="6"/>
  <c r="L1544" i="6"/>
  <c r="L1611" i="6"/>
  <c r="L1583" i="6"/>
  <c r="L1601" i="6"/>
  <c r="L1585" i="6"/>
  <c r="H1587" i="6"/>
  <c r="H1580" i="6"/>
  <c r="L1586" i="6"/>
  <c r="L1578" i="6"/>
  <c r="J1580" i="6"/>
  <c r="L1579" i="6"/>
  <c r="L1551" i="6"/>
  <c r="L1576" i="6"/>
  <c r="L1520" i="6"/>
  <c r="L1517" i="6"/>
  <c r="L1511" i="6"/>
  <c r="L1508" i="6"/>
  <c r="L1502" i="6"/>
  <c r="F1438" i="6"/>
  <c r="G1438" i="6"/>
  <c r="K1438" i="6" s="1"/>
  <c r="G1437" i="6"/>
  <c r="K1437" i="6" s="1"/>
  <c r="G1436" i="6"/>
  <c r="K1436" i="6" s="1"/>
  <c r="J1437" i="6"/>
  <c r="F1437" i="6"/>
  <c r="J1436" i="6"/>
  <c r="F1436" i="6"/>
  <c r="J1435" i="6"/>
  <c r="K1434" i="6"/>
  <c r="H1434" i="6"/>
  <c r="K1433" i="6"/>
  <c r="J1433" i="6"/>
  <c r="H1433" i="6"/>
  <c r="F1433" i="6"/>
  <c r="F1428" i="6"/>
  <c r="J1425" i="6"/>
  <c r="J1424" i="6"/>
  <c r="G1428" i="6"/>
  <c r="K1428" i="6" s="1"/>
  <c r="G1427" i="6"/>
  <c r="K1427" i="6" s="1"/>
  <c r="G1426" i="6"/>
  <c r="H1426" i="6" s="1"/>
  <c r="J1427" i="6"/>
  <c r="F1427" i="6"/>
  <c r="J1426" i="6"/>
  <c r="F1426" i="6"/>
  <c r="K1424" i="6"/>
  <c r="K1423" i="6"/>
  <c r="J1423" i="6"/>
  <c r="H1423" i="6"/>
  <c r="F1423" i="6"/>
  <c r="F1418" i="6"/>
  <c r="G1418" i="6"/>
  <c r="K1418" i="6" s="1"/>
  <c r="G1417" i="6"/>
  <c r="K1417" i="6" s="1"/>
  <c r="G1416" i="6"/>
  <c r="K1416" i="6" s="1"/>
  <c r="J1417" i="6"/>
  <c r="F1417" i="6"/>
  <c r="J1416" i="6"/>
  <c r="F1416" i="6"/>
  <c r="J1415" i="6"/>
  <c r="K1414" i="6"/>
  <c r="J1414" i="6"/>
  <c r="K1413" i="6"/>
  <c r="J1413" i="6"/>
  <c r="H1413" i="6"/>
  <c r="F1413" i="6"/>
  <c r="G1407" i="6"/>
  <c r="H1407" i="6" s="1"/>
  <c r="G1408" i="6"/>
  <c r="G1406" i="6"/>
  <c r="J1407" i="6"/>
  <c r="F1407" i="6"/>
  <c r="L2222" i="6" l="1"/>
  <c r="L2216" i="6"/>
  <c r="G311" i="7"/>
  <c r="G248" i="7"/>
  <c r="J1676" i="6"/>
  <c r="L1676" i="6" s="1"/>
  <c r="J1698" i="6"/>
  <c r="L1697" i="6"/>
  <c r="J1666" i="6"/>
  <c r="L1666" i="6" s="1"/>
  <c r="K1666" i="6"/>
  <c r="K1476" i="6"/>
  <c r="F1476" i="6"/>
  <c r="L1476" i="6" s="1"/>
  <c r="K1488" i="6"/>
  <c r="F1488" i="6"/>
  <c r="L1488" i="6" s="1"/>
  <c r="H1428" i="6"/>
  <c r="L1433" i="6"/>
  <c r="H1436" i="6"/>
  <c r="J1434" i="6"/>
  <c r="H1438" i="6"/>
  <c r="F1434" i="6"/>
  <c r="H1435" i="6"/>
  <c r="H1437" i="6"/>
  <c r="L1437" i="6" s="1"/>
  <c r="J1438" i="6"/>
  <c r="L1423" i="6"/>
  <c r="L1426" i="6"/>
  <c r="F1424" i="6"/>
  <c r="H1425" i="6"/>
  <c r="K1426" i="6"/>
  <c r="H1427" i="6"/>
  <c r="L1427" i="6" s="1"/>
  <c r="J1428" i="6"/>
  <c r="H1424" i="6"/>
  <c r="H1416" i="6"/>
  <c r="L1413" i="6"/>
  <c r="H1418" i="6"/>
  <c r="F1414" i="6"/>
  <c r="H1415" i="6"/>
  <c r="H1417" i="6"/>
  <c r="L1417" i="6" s="1"/>
  <c r="J1418" i="6"/>
  <c r="H1414" i="6"/>
  <c r="L1407" i="6"/>
  <c r="K1407" i="6"/>
  <c r="G240" i="7" l="1"/>
  <c r="G239" i="7"/>
  <c r="L1428" i="6"/>
  <c r="L1436" i="6"/>
  <c r="L1434" i="6"/>
  <c r="L1438" i="6"/>
  <c r="L1424" i="6"/>
  <c r="L1418" i="6"/>
  <c r="L1416" i="6"/>
  <c r="L1414" i="6"/>
  <c r="J1408" i="6" l="1"/>
  <c r="H1408" i="6"/>
  <c r="K1408" i="6"/>
  <c r="J1406" i="6"/>
  <c r="H1406" i="6"/>
  <c r="K1406" i="6"/>
  <c r="H1405" i="6"/>
  <c r="J1405" i="6"/>
  <c r="K1404" i="6"/>
  <c r="J1404" i="6"/>
  <c r="K1403" i="6"/>
  <c r="J1403" i="6"/>
  <c r="H1403" i="6"/>
  <c r="F1403" i="6"/>
  <c r="L1403" i="6" l="1"/>
  <c r="F1406" i="6"/>
  <c r="F1408" i="6"/>
  <c r="L1408" i="6" s="1"/>
  <c r="F1404" i="6"/>
  <c r="H1404" i="6"/>
  <c r="J1396" i="6"/>
  <c r="K1395" i="6"/>
  <c r="J1395" i="6"/>
  <c r="K1394" i="6"/>
  <c r="J1394" i="6"/>
  <c r="H1394" i="6"/>
  <c r="F1394" i="6"/>
  <c r="H1387" i="6"/>
  <c r="H1386" i="6"/>
  <c r="K1386" i="6"/>
  <c r="K1385" i="6"/>
  <c r="J1385" i="6"/>
  <c r="H1385" i="6"/>
  <c r="F1385" i="6"/>
  <c r="J1378" i="6"/>
  <c r="K1377" i="6"/>
  <c r="F1377" i="6"/>
  <c r="K1376" i="6"/>
  <c r="J1376" i="6"/>
  <c r="H1376" i="6"/>
  <c r="F1376" i="6"/>
  <c r="H1369" i="6"/>
  <c r="J1368" i="6"/>
  <c r="K1368" i="6"/>
  <c r="K1367" i="6"/>
  <c r="J1367" i="6"/>
  <c r="H1367" i="6"/>
  <c r="F1367" i="6"/>
  <c r="J1360" i="6"/>
  <c r="K1359" i="6"/>
  <c r="J1359" i="6"/>
  <c r="K1358" i="6"/>
  <c r="J1358" i="6"/>
  <c r="H1358" i="6"/>
  <c r="F1358" i="6"/>
  <c r="J1351" i="6"/>
  <c r="K1350" i="6"/>
  <c r="J1350" i="6"/>
  <c r="K1349" i="6"/>
  <c r="J1349" i="6"/>
  <c r="H1349" i="6"/>
  <c r="F1349" i="6"/>
  <c r="J1342" i="6"/>
  <c r="J1341" i="6"/>
  <c r="K1341" i="6"/>
  <c r="K1340" i="6"/>
  <c r="J1340" i="6"/>
  <c r="H1340" i="6"/>
  <c r="F1340" i="6"/>
  <c r="H1333" i="6"/>
  <c r="H1332" i="6"/>
  <c r="K1332" i="6"/>
  <c r="G1325" i="6"/>
  <c r="H1325" i="6" s="1"/>
  <c r="G1324" i="6"/>
  <c r="H1324" i="6" s="1"/>
  <c r="H1326" i="6"/>
  <c r="F1326" i="6"/>
  <c r="J1325" i="6"/>
  <c r="F1325" i="6"/>
  <c r="J1324" i="6"/>
  <c r="F1324" i="6"/>
  <c r="G1317" i="6"/>
  <c r="H1317" i="6" s="1"/>
  <c r="G1316" i="6"/>
  <c r="H1316" i="6" s="1"/>
  <c r="H1318" i="6"/>
  <c r="F1318" i="6"/>
  <c r="J1317" i="6"/>
  <c r="F1317" i="6"/>
  <c r="J1316" i="6"/>
  <c r="F1316" i="6"/>
  <c r="H1310" i="6"/>
  <c r="F1310" i="6"/>
  <c r="G1199" i="6"/>
  <c r="J1387" i="6" l="1"/>
  <c r="F1386" i="6"/>
  <c r="H1395" i="6"/>
  <c r="L1406" i="6"/>
  <c r="L1404" i="6"/>
  <c r="L1394" i="6"/>
  <c r="F1395" i="6"/>
  <c r="H1396" i="6"/>
  <c r="H1368" i="6"/>
  <c r="L1385" i="6"/>
  <c r="J1377" i="6"/>
  <c r="J1386" i="6"/>
  <c r="F1359" i="6"/>
  <c r="L1376" i="6"/>
  <c r="J1369" i="6"/>
  <c r="H1377" i="6"/>
  <c r="H1378" i="6"/>
  <c r="J1332" i="6"/>
  <c r="H1360" i="6"/>
  <c r="L1367" i="6"/>
  <c r="F1368" i="6"/>
  <c r="L1349" i="6"/>
  <c r="L1358" i="6"/>
  <c r="H1359" i="6"/>
  <c r="H1351" i="6"/>
  <c r="H1350" i="6"/>
  <c r="F1350" i="6"/>
  <c r="J1333" i="6"/>
  <c r="L1340" i="6"/>
  <c r="H1342" i="6"/>
  <c r="F1341" i="6"/>
  <c r="H1341" i="6"/>
  <c r="F1332" i="6"/>
  <c r="L1325" i="6"/>
  <c r="L1324" i="6"/>
  <c r="I1326" i="6"/>
  <c r="K1324" i="6"/>
  <c r="K1325" i="6"/>
  <c r="I1318" i="6"/>
  <c r="J1318" i="6" s="1"/>
  <c r="L1318" i="6" s="1"/>
  <c r="L1316" i="6"/>
  <c r="L1317" i="6"/>
  <c r="K1316" i="6"/>
  <c r="K1317" i="6"/>
  <c r="L1377" i="6" l="1"/>
  <c r="L1386" i="6"/>
  <c r="L1395" i="6"/>
  <c r="L1368" i="6"/>
  <c r="L1332" i="6"/>
  <c r="L1359" i="6"/>
  <c r="L1350" i="6"/>
  <c r="L1341" i="6"/>
  <c r="K1326" i="6"/>
  <c r="J1326" i="6"/>
  <c r="K1318" i="6"/>
  <c r="L1326" i="6" l="1"/>
  <c r="H1199" i="6" l="1"/>
  <c r="G1198" i="6"/>
  <c r="H1198" i="6" s="1"/>
  <c r="G1197" i="6"/>
  <c r="H1197" i="6" s="1"/>
  <c r="G1196" i="6"/>
  <c r="H1196" i="6" s="1"/>
  <c r="J1198" i="6"/>
  <c r="F1198" i="6"/>
  <c r="J1197" i="6"/>
  <c r="F1197" i="6"/>
  <c r="J1196" i="6"/>
  <c r="F1196" i="6"/>
  <c r="J1190" i="6"/>
  <c r="H1190" i="6"/>
  <c r="J1189" i="6"/>
  <c r="H1189" i="6"/>
  <c r="J1188" i="6"/>
  <c r="H1188" i="6"/>
  <c r="J1187" i="6"/>
  <c r="H1187" i="6"/>
  <c r="J1182" i="6"/>
  <c r="H1182" i="6"/>
  <c r="J1181" i="6"/>
  <c r="H1181" i="6"/>
  <c r="J1180" i="6"/>
  <c r="H1180" i="6"/>
  <c r="J1179" i="6"/>
  <c r="H1179" i="6"/>
  <c r="J1174" i="6"/>
  <c r="H1174" i="6"/>
  <c r="J1173" i="6"/>
  <c r="H1173" i="6"/>
  <c r="J1172" i="6"/>
  <c r="H1172" i="6"/>
  <c r="J1171" i="6"/>
  <c r="H1171" i="6"/>
  <c r="L1198" i="6" l="1"/>
  <c r="L1197" i="6"/>
  <c r="L1196" i="6"/>
  <c r="K1196" i="6"/>
  <c r="K1197" i="6"/>
  <c r="K1198" i="6"/>
  <c r="J1166" i="6"/>
  <c r="H1166" i="6"/>
  <c r="J1165" i="6"/>
  <c r="H1165" i="6"/>
  <c r="J1164" i="6"/>
  <c r="H1164" i="6"/>
  <c r="J1163" i="6"/>
  <c r="H1163" i="6"/>
  <c r="E1167" i="6"/>
  <c r="G1167" i="6"/>
  <c r="I1167" i="6"/>
  <c r="J1158" i="6"/>
  <c r="H1158" i="6"/>
  <c r="J1157" i="6"/>
  <c r="H1157" i="6"/>
  <c r="J1156" i="6"/>
  <c r="H1156" i="6"/>
  <c r="J1155" i="6"/>
  <c r="H1155" i="6"/>
  <c r="F1065" i="6"/>
  <c r="J1064" i="6"/>
  <c r="J1063" i="6"/>
  <c r="F1062" i="6"/>
  <c r="F1056" i="6"/>
  <c r="F1055" i="6"/>
  <c r="J1054" i="6"/>
  <c r="J1053" i="6"/>
  <c r="F1047" i="6"/>
  <c r="F1046" i="6"/>
  <c r="J1045" i="6"/>
  <c r="G1065" i="6"/>
  <c r="K1065" i="6" s="1"/>
  <c r="G1064" i="6"/>
  <c r="K1064" i="6" s="1"/>
  <c r="G1063" i="6"/>
  <c r="G1062" i="6"/>
  <c r="K1062" i="6" s="1"/>
  <c r="G1056" i="6"/>
  <c r="K1056" i="6" s="1"/>
  <c r="G1055" i="6"/>
  <c r="K1055" i="6" s="1"/>
  <c r="G1054" i="6"/>
  <c r="K1054" i="6" s="1"/>
  <c r="G1053" i="6"/>
  <c r="K1053" i="6" s="1"/>
  <c r="G1047" i="6"/>
  <c r="G1046" i="6"/>
  <c r="K1046" i="6" s="1"/>
  <c r="G1045" i="6"/>
  <c r="G1044" i="6"/>
  <c r="K1044" i="6" s="1"/>
  <c r="H1066" i="6"/>
  <c r="F1066" i="6"/>
  <c r="J1061" i="6"/>
  <c r="H1061" i="6"/>
  <c r="H1057" i="6"/>
  <c r="F1057" i="6"/>
  <c r="J1052" i="6"/>
  <c r="H1052" i="6"/>
  <c r="H1048" i="6"/>
  <c r="F1048" i="6"/>
  <c r="J1043" i="6"/>
  <c r="H1043" i="6"/>
  <c r="E1061" i="6"/>
  <c r="K1061" i="6" s="1"/>
  <c r="E2689" i="6"/>
  <c r="G1037" i="6"/>
  <c r="H1037" i="6" s="1"/>
  <c r="G1036" i="6"/>
  <c r="H1036" i="6" s="1"/>
  <c r="G1035" i="6"/>
  <c r="H1035" i="6" s="1"/>
  <c r="G1038" i="6"/>
  <c r="H1038" i="6" s="1"/>
  <c r="G954" i="6"/>
  <c r="H1039" i="6"/>
  <c r="F1039" i="6"/>
  <c r="J1038" i="6"/>
  <c r="F1038" i="6"/>
  <c r="J1037" i="6"/>
  <c r="F1037" i="6"/>
  <c r="J1036" i="6"/>
  <c r="F1036" i="6"/>
  <c r="J1035" i="6"/>
  <c r="F1035" i="6"/>
  <c r="J1034" i="6"/>
  <c r="H1034" i="6"/>
  <c r="J1146" i="6"/>
  <c r="H1146" i="6"/>
  <c r="J1133" i="6"/>
  <c r="H1133" i="6"/>
  <c r="J1120" i="6"/>
  <c r="H1120" i="6"/>
  <c r="H1107" i="6"/>
  <c r="J1106" i="6"/>
  <c r="G1110" i="6"/>
  <c r="H1110" i="6" s="1"/>
  <c r="G1109" i="6"/>
  <c r="K1109" i="6" s="1"/>
  <c r="H1111" i="6"/>
  <c r="F1111" i="6"/>
  <c r="J1110" i="6"/>
  <c r="F1110" i="6"/>
  <c r="J1109" i="6"/>
  <c r="F1109" i="6"/>
  <c r="J1108" i="6"/>
  <c r="H1108" i="6"/>
  <c r="J1098" i="6"/>
  <c r="J1097" i="6"/>
  <c r="G1101" i="6"/>
  <c r="K1101" i="6" s="1"/>
  <c r="G1100" i="6"/>
  <c r="H1100" i="6" s="1"/>
  <c r="H1102" i="6"/>
  <c r="F1102" i="6"/>
  <c r="J1101" i="6"/>
  <c r="F1101" i="6"/>
  <c r="J1100" i="6"/>
  <c r="F1100" i="6"/>
  <c r="J1099" i="6"/>
  <c r="H1099" i="6"/>
  <c r="J1089" i="6"/>
  <c r="H1088" i="6"/>
  <c r="G1092" i="6"/>
  <c r="K1092" i="6" s="1"/>
  <c r="G1091" i="6"/>
  <c r="H1093" i="6"/>
  <c r="F1093" i="6"/>
  <c r="F1092" i="6"/>
  <c r="J1092" i="6"/>
  <c r="J1091" i="6"/>
  <c r="J1090" i="6"/>
  <c r="H1090" i="6"/>
  <c r="F1083" i="6"/>
  <c r="F1082" i="6"/>
  <c r="H1080" i="6"/>
  <c r="H1079" i="6"/>
  <c r="G1082" i="6"/>
  <c r="H1082" i="6" s="1"/>
  <c r="G1083" i="6"/>
  <c r="H1083" i="6" s="1"/>
  <c r="H1084" i="6"/>
  <c r="F1084" i="6"/>
  <c r="J1083" i="6"/>
  <c r="J1082" i="6"/>
  <c r="J1081" i="6"/>
  <c r="H1081" i="6"/>
  <c r="G1074" i="6"/>
  <c r="K1074" i="6" s="1"/>
  <c r="G1073" i="6"/>
  <c r="H1073" i="6" s="1"/>
  <c r="H1075" i="6"/>
  <c r="F1075" i="6"/>
  <c r="J1074" i="6"/>
  <c r="F1074" i="6"/>
  <c r="J1073" i="6"/>
  <c r="F1073" i="6"/>
  <c r="J1071" i="6"/>
  <c r="H1071" i="6"/>
  <c r="J1070" i="6"/>
  <c r="H1070" i="6"/>
  <c r="J2127" i="6"/>
  <c r="H2127" i="6"/>
  <c r="G2068" i="6"/>
  <c r="H2068" i="6" s="1"/>
  <c r="G2067" i="6"/>
  <c r="H2067" i="6" s="1"/>
  <c r="G2123" i="6"/>
  <c r="K2123" i="6" s="1"/>
  <c r="G2122" i="6"/>
  <c r="H2122" i="6" s="1"/>
  <c r="J2123" i="6"/>
  <c r="F2123" i="6"/>
  <c r="J2122" i="6"/>
  <c r="F2122" i="6"/>
  <c r="J2068" i="6"/>
  <c r="J2067" i="6"/>
  <c r="G2129" i="6"/>
  <c r="H2129" i="6" s="1"/>
  <c r="G2128" i="6"/>
  <c r="H2128" i="6" s="1"/>
  <c r="J2129" i="6"/>
  <c r="J2128" i="6"/>
  <c r="J2121" i="6"/>
  <c r="H2121" i="6"/>
  <c r="E2072" i="6"/>
  <c r="E2145" i="6"/>
  <c r="E2133" i="6"/>
  <c r="G1615" i="6"/>
  <c r="H1615" i="6" s="1"/>
  <c r="G1614" i="6"/>
  <c r="H1614" i="6" s="1"/>
  <c r="G1613" i="6"/>
  <c r="H1613" i="6" s="1"/>
  <c r="H1616" i="6"/>
  <c r="F1616" i="6"/>
  <c r="J1615" i="6"/>
  <c r="F1615" i="6"/>
  <c r="J1614" i="6"/>
  <c r="F1614" i="6"/>
  <c r="J1613" i="6"/>
  <c r="F1613" i="6"/>
  <c r="J1610" i="6"/>
  <c r="H1610" i="6"/>
  <c r="K2689" i="6" l="1"/>
  <c r="F2689" i="6"/>
  <c r="L2689" i="6" s="1"/>
  <c r="H1617" i="6"/>
  <c r="F232" i="7" s="1"/>
  <c r="F1063" i="6"/>
  <c r="H1063" i="6"/>
  <c r="H1167" i="6"/>
  <c r="H1168" i="6" s="1"/>
  <c r="J1046" i="6"/>
  <c r="F1167" i="6"/>
  <c r="J1047" i="6"/>
  <c r="J1167" i="6"/>
  <c r="K1167" i="6"/>
  <c r="F1054" i="6"/>
  <c r="E1043" i="6"/>
  <c r="F1043" i="6" s="1"/>
  <c r="L1043" i="6" s="1"/>
  <c r="E1052" i="6"/>
  <c r="F1052" i="6" s="1"/>
  <c r="L1052" i="6" s="1"/>
  <c r="E1034" i="6"/>
  <c r="F1034" i="6" s="1"/>
  <c r="F1040" i="6" s="1"/>
  <c r="E153" i="7" s="1"/>
  <c r="J1065" i="6"/>
  <c r="H1054" i="6"/>
  <c r="J1055" i="6"/>
  <c r="F1053" i="6"/>
  <c r="F1064" i="6"/>
  <c r="H1064" i="6"/>
  <c r="J1056" i="6"/>
  <c r="K1063" i="6"/>
  <c r="H1056" i="6"/>
  <c r="H1055" i="6"/>
  <c r="H1065" i="6"/>
  <c r="H1047" i="6"/>
  <c r="H1044" i="6"/>
  <c r="H1045" i="6"/>
  <c r="H1062" i="6"/>
  <c r="J1062" i="6"/>
  <c r="H1053" i="6"/>
  <c r="F1045" i="6"/>
  <c r="J1044" i="6"/>
  <c r="F1044" i="6"/>
  <c r="F1061" i="6"/>
  <c r="H1046" i="6"/>
  <c r="K1045" i="6"/>
  <c r="K1047" i="6"/>
  <c r="H1040" i="6"/>
  <c r="L1038" i="6"/>
  <c r="L1037" i="6"/>
  <c r="L1036" i="6"/>
  <c r="L1035" i="6"/>
  <c r="K1035" i="6"/>
  <c r="K1036" i="6"/>
  <c r="K1037" i="6"/>
  <c r="K1038" i="6"/>
  <c r="J1107" i="6"/>
  <c r="H1106" i="6"/>
  <c r="H1109" i="6"/>
  <c r="L1109" i="6" s="1"/>
  <c r="K1110" i="6"/>
  <c r="L1110" i="6"/>
  <c r="H1101" i="6"/>
  <c r="I1102" i="6" s="1"/>
  <c r="K1100" i="6"/>
  <c r="H1098" i="6"/>
  <c r="J1080" i="6"/>
  <c r="L1100" i="6"/>
  <c r="H1097" i="6"/>
  <c r="H1089" i="6"/>
  <c r="H1091" i="6"/>
  <c r="H1092" i="6"/>
  <c r="L1092" i="6" s="1"/>
  <c r="J1079" i="6"/>
  <c r="F1091" i="6"/>
  <c r="K1091" i="6"/>
  <c r="J1088" i="6"/>
  <c r="L1082" i="6"/>
  <c r="K1082" i="6"/>
  <c r="H1085" i="6"/>
  <c r="K1083" i="6"/>
  <c r="L1083" i="6"/>
  <c r="I1084" i="6"/>
  <c r="L1073" i="6"/>
  <c r="K1073" i="6"/>
  <c r="H1074" i="6"/>
  <c r="I1075" i="6" s="1"/>
  <c r="H2123" i="6"/>
  <c r="L2123" i="6" s="1"/>
  <c r="K2122" i="6"/>
  <c r="K2129" i="6"/>
  <c r="L2122" i="6"/>
  <c r="K2068" i="6"/>
  <c r="K2067" i="6"/>
  <c r="K2128" i="6"/>
  <c r="F2067" i="6"/>
  <c r="F2068" i="6"/>
  <c r="L2068" i="6" s="1"/>
  <c r="F2128" i="6"/>
  <c r="F2129" i="6"/>
  <c r="L2129" i="6" s="1"/>
  <c r="L1613" i="6"/>
  <c r="L1614" i="6"/>
  <c r="I1616" i="6"/>
  <c r="L1615" i="6"/>
  <c r="K1613" i="6"/>
  <c r="K1614" i="6"/>
  <c r="K1615" i="6"/>
  <c r="H818" i="6"/>
  <c r="F818" i="6"/>
  <c r="H825" i="6"/>
  <c r="F825" i="6"/>
  <c r="H832" i="6"/>
  <c r="F832" i="6"/>
  <c r="L1063" i="6" l="1"/>
  <c r="K1043" i="6"/>
  <c r="L1046" i="6"/>
  <c r="L1047" i="6"/>
  <c r="L1167" i="6"/>
  <c r="L1054" i="6"/>
  <c r="J1168" i="6"/>
  <c r="K1034" i="6"/>
  <c r="K1052" i="6"/>
  <c r="L1034" i="6"/>
  <c r="F1058" i="6"/>
  <c r="E155" i="7" s="1"/>
  <c r="L1065" i="6"/>
  <c r="L1053" i="6"/>
  <c r="L1055" i="6"/>
  <c r="L1045" i="6"/>
  <c r="L1056" i="6"/>
  <c r="L1064" i="6"/>
  <c r="L1062" i="6"/>
  <c r="F1049" i="6"/>
  <c r="E154" i="7" s="1"/>
  <c r="H1058" i="6"/>
  <c r="I1057" i="6" s="1"/>
  <c r="K1057" i="6" s="1"/>
  <c r="L1044" i="6"/>
  <c r="H1067" i="6"/>
  <c r="I1066" i="6" s="1"/>
  <c r="J1066" i="6" s="1"/>
  <c r="I1039" i="6"/>
  <c r="K1039" i="6" s="1"/>
  <c r="F153" i="7"/>
  <c r="H1049" i="6"/>
  <c r="F1067" i="6"/>
  <c r="E156" i="7" s="1"/>
  <c r="L1061" i="6"/>
  <c r="I1111" i="6"/>
  <c r="H1112" i="6"/>
  <c r="L1101" i="6"/>
  <c r="H1103" i="6"/>
  <c r="K1102" i="6"/>
  <c r="J1102" i="6"/>
  <c r="H1094" i="6"/>
  <c r="I1093" i="6"/>
  <c r="J1093" i="6" s="1"/>
  <c r="L1091" i="6"/>
  <c r="K1084" i="6"/>
  <c r="J1084" i="6"/>
  <c r="K1075" i="6"/>
  <c r="J1075" i="6"/>
  <c r="L1075" i="6" s="1"/>
  <c r="L1074" i="6"/>
  <c r="L2067" i="6"/>
  <c r="L2128" i="6"/>
  <c r="K1616" i="6"/>
  <c r="J1616" i="6"/>
  <c r="J1617" i="6" s="1"/>
  <c r="F453" i="4"/>
  <c r="F155" i="7" l="1"/>
  <c r="J1039" i="6"/>
  <c r="J1040" i="6" s="1"/>
  <c r="G153" i="7" s="1"/>
  <c r="J1057" i="6"/>
  <c r="L1057" i="6" s="1"/>
  <c r="F156" i="7"/>
  <c r="K1066" i="6"/>
  <c r="I1048" i="6"/>
  <c r="F154" i="7"/>
  <c r="J1067" i="6"/>
  <c r="G156" i="7" s="1"/>
  <c r="L1066" i="6"/>
  <c r="J1111" i="6"/>
  <c r="K1111" i="6"/>
  <c r="L1102" i="6"/>
  <c r="J1103" i="6"/>
  <c r="L1093" i="6"/>
  <c r="J1094" i="6"/>
  <c r="K1093" i="6"/>
  <c r="L1084" i="6"/>
  <c r="J1085" i="6"/>
  <c r="G232" i="7"/>
  <c r="L1616" i="6"/>
  <c r="F1209" i="4"/>
  <c r="F1208" i="4"/>
  <c r="F451" i="4"/>
  <c r="F1178" i="4"/>
  <c r="F1262" i="4"/>
  <c r="F1177" i="4"/>
  <c r="F1219" i="4"/>
  <c r="F1207" i="4"/>
  <c r="F1220" i="4"/>
  <c r="F1136" i="4"/>
  <c r="F800" i="4"/>
  <c r="F884" i="4"/>
  <c r="F842" i="4"/>
  <c r="F925" i="4"/>
  <c r="F1010" i="4"/>
  <c r="F926" i="4"/>
  <c r="F968" i="4"/>
  <c r="F799" i="4"/>
  <c r="F967" i="4"/>
  <c r="F758" i="4"/>
  <c r="F715" i="4"/>
  <c r="F673" i="4"/>
  <c r="F589" i="4"/>
  <c r="F547" i="4"/>
  <c r="F452" i="4"/>
  <c r="F548" i="4"/>
  <c r="F506" i="4"/>
  <c r="F379" i="4"/>
  <c r="F337" i="4"/>
  <c r="F336" i="4"/>
  <c r="H153" i="7" l="1"/>
  <c r="J1058" i="6"/>
  <c r="G155" i="7" s="1"/>
  <c r="H155" i="7" s="1"/>
  <c r="L1039" i="6"/>
  <c r="L1040" i="6"/>
  <c r="L1067" i="6"/>
  <c r="J1048" i="6"/>
  <c r="K1048" i="6"/>
  <c r="L1111" i="6"/>
  <c r="J1112" i="6"/>
  <c r="F1051" i="4"/>
  <c r="F674" i="4"/>
  <c r="F464" i="4"/>
  <c r="F35" i="5"/>
  <c r="G946" i="6" s="1"/>
  <c r="H946" i="6" s="1"/>
  <c r="F620" i="4"/>
  <c r="F1166" i="4"/>
  <c r="F1167" i="4"/>
  <c r="F325" i="4"/>
  <c r="F326" i="4"/>
  <c r="F494" i="4"/>
  <c r="F578" i="4"/>
  <c r="F282" i="4"/>
  <c r="F283" i="4"/>
  <c r="F368" i="4"/>
  <c r="F367" i="4"/>
  <c r="F536" i="4"/>
  <c r="F463" i="4"/>
  <c r="F1251" i="4"/>
  <c r="F1250" i="4"/>
  <c r="F1135" i="4"/>
  <c r="F1261" i="4"/>
  <c r="F1040" i="4"/>
  <c r="F1041" i="4"/>
  <c r="F1082" i="4"/>
  <c r="F1083" i="4"/>
  <c r="F1094" i="4"/>
  <c r="F1052" i="4"/>
  <c r="F1093" i="4"/>
  <c r="F1124" i="4"/>
  <c r="F1125" i="4"/>
  <c r="F914" i="4"/>
  <c r="F915" i="4"/>
  <c r="F841" i="4"/>
  <c r="F957" i="4"/>
  <c r="F956" i="4"/>
  <c r="F998" i="4"/>
  <c r="F999" i="4"/>
  <c r="F830" i="4"/>
  <c r="F831" i="4"/>
  <c r="F1009" i="4"/>
  <c r="F788" i="4"/>
  <c r="F789" i="4"/>
  <c r="F883" i="4"/>
  <c r="F873" i="4"/>
  <c r="F872" i="4"/>
  <c r="F716" i="4"/>
  <c r="F757" i="4"/>
  <c r="F704" i="4"/>
  <c r="F705" i="4"/>
  <c r="F663" i="4"/>
  <c r="F662" i="4"/>
  <c r="F746" i="4"/>
  <c r="F747" i="4"/>
  <c r="F537" i="4"/>
  <c r="F579" i="4"/>
  <c r="F621" i="4"/>
  <c r="F590" i="4"/>
  <c r="F631" i="4"/>
  <c r="F632" i="4"/>
  <c r="F409" i="4"/>
  <c r="F420" i="4"/>
  <c r="F410" i="4"/>
  <c r="F505" i="4"/>
  <c r="F421" i="4"/>
  <c r="F495" i="4"/>
  <c r="F378" i="4"/>
  <c r="F293" i="4"/>
  <c r="F294" i="4"/>
  <c r="L1058" i="6" l="1"/>
  <c r="L1048" i="6"/>
  <c r="J1049" i="6"/>
  <c r="F17" i="5"/>
  <c r="G874" i="6" s="1"/>
  <c r="H874" i="6" s="1"/>
  <c r="F454" i="4"/>
  <c r="F1223" i="4"/>
  <c r="F1210" i="4"/>
  <c r="F324" i="4"/>
  <c r="F366" i="4"/>
  <c r="F281" i="4"/>
  <c r="F1165" i="4"/>
  <c r="F1249" i="4"/>
  <c r="F1081" i="4"/>
  <c r="F1123" i="4"/>
  <c r="F1039" i="4"/>
  <c r="F871" i="4"/>
  <c r="F787" i="4"/>
  <c r="F829" i="4"/>
  <c r="F997" i="4"/>
  <c r="F955" i="4"/>
  <c r="F913" i="4"/>
  <c r="F703" i="4"/>
  <c r="F745" i="4"/>
  <c r="F661" i="4"/>
  <c r="F535" i="4"/>
  <c r="F577" i="4"/>
  <c r="F619" i="4"/>
  <c r="F493" i="4"/>
  <c r="F408" i="4"/>
  <c r="F467" i="4"/>
  <c r="L1049" i="6" l="1"/>
  <c r="G154" i="7"/>
  <c r="H154" i="7" s="1"/>
  <c r="F1224" i="4"/>
  <c r="F284" i="4"/>
  <c r="F34" i="5"/>
  <c r="G942" i="6" s="1"/>
  <c r="H942" i="6" s="1"/>
  <c r="F1168" i="4"/>
  <c r="F327" i="4"/>
  <c r="F13" i="5"/>
  <c r="G857" i="6" s="1"/>
  <c r="F369" i="4"/>
  <c r="F15" i="5"/>
  <c r="G866" i="6" s="1"/>
  <c r="H866" i="6" s="1"/>
  <c r="F1252" i="4"/>
  <c r="F36" i="5"/>
  <c r="G950" i="6" s="1"/>
  <c r="H950" i="6" s="1"/>
  <c r="F33" i="5"/>
  <c r="G938" i="6" s="1"/>
  <c r="H938" i="6" s="1"/>
  <c r="F1126" i="4"/>
  <c r="F31" i="5"/>
  <c r="G930" i="6" s="1"/>
  <c r="H930" i="6" s="1"/>
  <c r="F1042" i="4"/>
  <c r="F1084" i="4"/>
  <c r="F32" i="5"/>
  <c r="G934" i="6" s="1"/>
  <c r="H934" i="6" s="1"/>
  <c r="F28" i="5"/>
  <c r="G918" i="6" s="1"/>
  <c r="H918" i="6" s="1"/>
  <c r="F916" i="4"/>
  <c r="F790" i="4"/>
  <c r="F25" i="5"/>
  <c r="G906" i="6" s="1"/>
  <c r="H906" i="6" s="1"/>
  <c r="F958" i="4"/>
  <c r="F29" i="5"/>
  <c r="G922" i="6" s="1"/>
  <c r="H922" i="6" s="1"/>
  <c r="F832" i="4"/>
  <c r="F26" i="5"/>
  <c r="G910" i="6" s="1"/>
  <c r="H910" i="6" s="1"/>
  <c r="F874" i="4"/>
  <c r="F27" i="5"/>
  <c r="G914" i="6" s="1"/>
  <c r="H914" i="6" s="1"/>
  <c r="F1000" i="4"/>
  <c r="F30" i="5"/>
  <c r="G926" i="6" s="1"/>
  <c r="H926" i="6" s="1"/>
  <c r="F22" i="5"/>
  <c r="G894" i="6" s="1"/>
  <c r="H894" i="6" s="1"/>
  <c r="F664" i="4"/>
  <c r="F748" i="4"/>
  <c r="F24" i="5"/>
  <c r="G902" i="6" s="1"/>
  <c r="F706" i="4"/>
  <c r="F23" i="5"/>
  <c r="G898" i="6" s="1"/>
  <c r="H898" i="6" s="1"/>
  <c r="F538" i="4"/>
  <c r="F19" i="5"/>
  <c r="G882" i="6" s="1"/>
  <c r="H882" i="6" s="1"/>
  <c r="F580" i="4"/>
  <c r="F20" i="5"/>
  <c r="G886" i="6" s="1"/>
  <c r="H886" i="6" s="1"/>
  <c r="F622" i="4"/>
  <c r="F21" i="5"/>
  <c r="G890" i="6" s="1"/>
  <c r="H890" i="6" s="1"/>
  <c r="F16" i="5"/>
  <c r="G870" i="6" s="1"/>
  <c r="H870" i="6" s="1"/>
  <c r="F411" i="4"/>
  <c r="F496" i="4"/>
  <c r="F18" i="5"/>
  <c r="G878" i="6" s="1"/>
  <c r="H878" i="6" s="1"/>
  <c r="F468" i="4"/>
  <c r="G35" i="5" l="1"/>
  <c r="I946" i="6" s="1"/>
  <c r="J946" i="6" s="1"/>
  <c r="F14" i="5"/>
  <c r="G861" i="6" s="1"/>
  <c r="H861" i="6" s="1"/>
  <c r="F1181" i="4"/>
  <c r="F340" i="4"/>
  <c r="F382" i="4"/>
  <c r="F297" i="4"/>
  <c r="G17" i="5"/>
  <c r="F1265" i="4"/>
  <c r="F1097" i="4"/>
  <c r="F1139" i="4"/>
  <c r="F1055" i="4"/>
  <c r="F803" i="4"/>
  <c r="F887" i="4"/>
  <c r="F971" i="4"/>
  <c r="F1013" i="4"/>
  <c r="F845" i="4"/>
  <c r="F929" i="4"/>
  <c r="F719" i="4"/>
  <c r="F761" i="4"/>
  <c r="F677" i="4"/>
  <c r="F551" i="4"/>
  <c r="F635" i="4"/>
  <c r="F593" i="4"/>
  <c r="F424" i="4"/>
  <c r="F509" i="4"/>
  <c r="I874" i="6" l="1"/>
  <c r="J874" i="6" s="1"/>
  <c r="F383" i="4"/>
  <c r="F1182" i="4"/>
  <c r="F298" i="4"/>
  <c r="F341" i="4"/>
  <c r="F1266" i="4"/>
  <c r="F1056" i="4"/>
  <c r="F1098" i="4"/>
  <c r="F1140" i="4"/>
  <c r="F804" i="4"/>
  <c r="F972" i="4"/>
  <c r="F930" i="4"/>
  <c r="F1014" i="4"/>
  <c r="F846" i="4"/>
  <c r="F888" i="4"/>
  <c r="F762" i="4"/>
  <c r="F678" i="4"/>
  <c r="F720" i="4"/>
  <c r="F552" i="4"/>
  <c r="F594" i="4"/>
  <c r="F636" i="4"/>
  <c r="F425" i="4"/>
  <c r="F510" i="4"/>
  <c r="G36" i="5" l="1"/>
  <c r="I950" i="6" s="1"/>
  <c r="J950" i="6" s="1"/>
  <c r="G34" i="5"/>
  <c r="I942" i="6" s="1"/>
  <c r="J942" i="6" s="1"/>
  <c r="G14" i="5"/>
  <c r="G13" i="5"/>
  <c r="G15" i="5"/>
  <c r="G18" i="5"/>
  <c r="G21" i="5"/>
  <c r="G19" i="5"/>
  <c r="G22" i="5"/>
  <c r="G27" i="5"/>
  <c r="I914" i="6" s="1"/>
  <c r="J914" i="6" s="1"/>
  <c r="G30" i="5"/>
  <c r="I926" i="6" s="1"/>
  <c r="J926" i="6" s="1"/>
  <c r="G29" i="5"/>
  <c r="I922" i="6" s="1"/>
  <c r="J922" i="6" s="1"/>
  <c r="G33" i="5"/>
  <c r="I938" i="6" s="1"/>
  <c r="J938" i="6" s="1"/>
  <c r="G31" i="5"/>
  <c r="I930" i="6" s="1"/>
  <c r="J930" i="6" s="1"/>
  <c r="G16" i="5"/>
  <c r="G20" i="5"/>
  <c r="G23" i="5"/>
  <c r="G24" i="5"/>
  <c r="G26" i="5"/>
  <c r="I910" i="6" s="1"/>
  <c r="J910" i="6" s="1"/>
  <c r="G28" i="5"/>
  <c r="I918" i="6" s="1"/>
  <c r="J918" i="6" s="1"/>
  <c r="G25" i="5"/>
  <c r="I906" i="6" s="1"/>
  <c r="J906" i="6" s="1"/>
  <c r="G32" i="5"/>
  <c r="I934" i="6" s="1"/>
  <c r="J934" i="6" s="1"/>
  <c r="I882" i="6" l="1"/>
  <c r="J882" i="6" s="1"/>
  <c r="I902" i="6"/>
  <c r="I857" i="6"/>
  <c r="I898" i="6"/>
  <c r="J898" i="6" s="1"/>
  <c r="I894" i="6"/>
  <c r="J894" i="6" s="1"/>
  <c r="I890" i="6"/>
  <c r="J890" i="6" s="1"/>
  <c r="I866" i="6"/>
  <c r="J866" i="6" s="1"/>
  <c r="I886" i="6"/>
  <c r="J886" i="6" s="1"/>
  <c r="I878" i="6"/>
  <c r="J878" i="6" s="1"/>
  <c r="I870" i="6"/>
  <c r="J870" i="6" s="1"/>
  <c r="I861" i="6"/>
  <c r="J861" i="6" s="1"/>
  <c r="G770" i="6"/>
  <c r="H770" i="6" s="1"/>
  <c r="G771" i="6"/>
  <c r="K771" i="6" s="1"/>
  <c r="K767" i="6"/>
  <c r="J766" i="6"/>
  <c r="G766" i="6"/>
  <c r="H766" i="6" s="1"/>
  <c r="J765" i="6"/>
  <c r="E768" i="6" s="1"/>
  <c r="G765" i="6"/>
  <c r="H765" i="6" s="1"/>
  <c r="J771" i="6"/>
  <c r="F771" i="6"/>
  <c r="J770" i="6"/>
  <c r="F770" i="6"/>
  <c r="J769" i="6"/>
  <c r="H769" i="6"/>
  <c r="J768" i="6"/>
  <c r="H768" i="6"/>
  <c r="H767" i="6"/>
  <c r="F767" i="6"/>
  <c r="G761" i="6"/>
  <c r="K761" i="6" s="1"/>
  <c r="G760" i="6"/>
  <c r="H760" i="6" s="1"/>
  <c r="J757" i="6"/>
  <c r="J756" i="6"/>
  <c r="G756" i="6"/>
  <c r="H756" i="6" s="1"/>
  <c r="J755" i="6"/>
  <c r="G754" i="6"/>
  <c r="E754" i="6"/>
  <c r="F754" i="6" s="1"/>
  <c r="H755" i="6"/>
  <c r="H757" i="6"/>
  <c r="H758" i="6"/>
  <c r="H759" i="6"/>
  <c r="J758" i="6"/>
  <c r="J759" i="6"/>
  <c r="J760" i="6"/>
  <c r="J761" i="6"/>
  <c r="E758" i="6"/>
  <c r="G753" i="6"/>
  <c r="H753" i="6" s="1"/>
  <c r="F755" i="6"/>
  <c r="F757" i="6"/>
  <c r="F760" i="6"/>
  <c r="F761" i="6"/>
  <c r="E753" i="6"/>
  <c r="F753" i="6" s="1"/>
  <c r="G749" i="6"/>
  <c r="K749" i="6" s="1"/>
  <c r="G748" i="6"/>
  <c r="G747" i="6"/>
  <c r="J746" i="6"/>
  <c r="H746" i="6"/>
  <c r="J742" i="6"/>
  <c r="J735" i="6"/>
  <c r="G742" i="6"/>
  <c r="K742" i="6" s="1"/>
  <c r="G735" i="6"/>
  <c r="G741" i="6"/>
  <c r="E741" i="6"/>
  <c r="G740" i="6"/>
  <c r="J739" i="6"/>
  <c r="H739" i="6"/>
  <c r="G734" i="6"/>
  <c r="J732" i="6"/>
  <c r="H732" i="6"/>
  <c r="G733" i="6"/>
  <c r="E765" i="6" l="1"/>
  <c r="K765" i="6" s="1"/>
  <c r="H754" i="6"/>
  <c r="K758" i="6"/>
  <c r="F758" i="6"/>
  <c r="L758" i="6" s="1"/>
  <c r="H761" i="6"/>
  <c r="L761" i="6" s="1"/>
  <c r="K770" i="6"/>
  <c r="L770" i="6"/>
  <c r="J762" i="6"/>
  <c r="G101" i="7" s="1"/>
  <c r="E759" i="6"/>
  <c r="K759" i="6" s="1"/>
  <c r="H771" i="6"/>
  <c r="L771" i="6" s="1"/>
  <c r="K757" i="6"/>
  <c r="K760" i="6"/>
  <c r="K755" i="6"/>
  <c r="J767" i="6"/>
  <c r="E769" i="6" s="1"/>
  <c r="L755" i="6"/>
  <c r="E748" i="6"/>
  <c r="K748" i="6" s="1"/>
  <c r="L757" i="6"/>
  <c r="L760" i="6"/>
  <c r="J741" i="6"/>
  <c r="F742" i="6"/>
  <c r="F741" i="6"/>
  <c r="J740" i="6"/>
  <c r="H749" i="6"/>
  <c r="H735" i="6"/>
  <c r="H747" i="6"/>
  <c r="J749" i="6"/>
  <c r="J734" i="6"/>
  <c r="F749" i="6"/>
  <c r="H733" i="6"/>
  <c r="H740" i="6"/>
  <c r="H741" i="6"/>
  <c r="H742" i="6"/>
  <c r="H748" i="6"/>
  <c r="K735" i="6"/>
  <c r="F735" i="6"/>
  <c r="H734" i="6"/>
  <c r="J733" i="6"/>
  <c r="K741" i="6"/>
  <c r="F765" i="6" l="1"/>
  <c r="L765" i="6" s="1"/>
  <c r="J750" i="6"/>
  <c r="G100" i="7" s="1"/>
  <c r="F759" i="6"/>
  <c r="H772" i="6"/>
  <c r="F102" i="7" s="1"/>
  <c r="H762" i="6"/>
  <c r="F101" i="7" s="1"/>
  <c r="F748" i="6"/>
  <c r="L748" i="6" s="1"/>
  <c r="K769" i="6"/>
  <c r="F769" i="6"/>
  <c r="L769" i="6" s="1"/>
  <c r="L767" i="6"/>
  <c r="F768" i="6"/>
  <c r="L768" i="6" s="1"/>
  <c r="K768" i="6"/>
  <c r="J772" i="6"/>
  <c r="G102" i="7" s="1"/>
  <c r="L741" i="6"/>
  <c r="L735" i="6"/>
  <c r="J743" i="6"/>
  <c r="G99" i="7" s="1"/>
  <c r="L742" i="6"/>
  <c r="L749" i="6"/>
  <c r="H750" i="6"/>
  <c r="F100" i="7" s="1"/>
  <c r="H736" i="6"/>
  <c r="F98" i="7" s="1"/>
  <c r="H743" i="6"/>
  <c r="F99" i="7" s="1"/>
  <c r="J736" i="6"/>
  <c r="G98" i="7" s="1"/>
  <c r="F225" i="4"/>
  <c r="F178" i="4"/>
  <c r="L759" i="6" l="1"/>
  <c r="F252" i="4"/>
  <c r="Q141" i="4" l="1"/>
  <c r="Q140" i="4"/>
  <c r="Q139" i="4"/>
  <c r="F35" i="4"/>
  <c r="I704" i="6"/>
  <c r="J704" i="6" s="1"/>
  <c r="J705" i="6" s="1"/>
  <c r="G91" i="7" s="1"/>
  <c r="G704" i="6"/>
  <c r="H704" i="6" s="1"/>
  <c r="H705" i="6" s="1"/>
  <c r="F91" i="7" s="1"/>
  <c r="E704" i="6"/>
  <c r="F704" i="6" s="1"/>
  <c r="Q105" i="4"/>
  <c r="Q104" i="4"/>
  <c r="Q103" i="4"/>
  <c r="E3690" i="6"/>
  <c r="I3670" i="6"/>
  <c r="E3670" i="6"/>
  <c r="E1932" i="6"/>
  <c r="I59" i="6" l="1"/>
  <c r="I24" i="6"/>
  <c r="I87" i="6"/>
  <c r="I73" i="6"/>
  <c r="I38" i="6"/>
  <c r="I66" i="6"/>
  <c r="I52" i="6"/>
  <c r="I17" i="6"/>
  <c r="I80" i="6"/>
  <c r="I45" i="6"/>
  <c r="F3690" i="6"/>
  <c r="E3571" i="6"/>
  <c r="E3551" i="6"/>
  <c r="I3551" i="6"/>
  <c r="J3551" i="6" s="1"/>
  <c r="I3571" i="6"/>
  <c r="J3571" i="6" s="1"/>
  <c r="J3575" i="6" s="1"/>
  <c r="G507" i="7" s="1"/>
  <c r="E3544" i="6"/>
  <c r="E3532" i="6"/>
  <c r="I3629" i="6"/>
  <c r="I3652" i="6"/>
  <c r="I3659" i="6"/>
  <c r="I1199" i="6"/>
  <c r="J1199" i="6" s="1"/>
  <c r="I1932" i="6"/>
  <c r="E747" i="6"/>
  <c r="K747" i="6" s="1"/>
  <c r="I635" i="6"/>
  <c r="I212" i="6"/>
  <c r="I223" i="6"/>
  <c r="I10" i="6"/>
  <c r="I31" i="6"/>
  <c r="E212" i="6"/>
  <c r="E223" i="6"/>
  <c r="E811" i="6"/>
  <c r="E804" i="6"/>
  <c r="E797" i="6"/>
  <c r="E3659" i="6"/>
  <c r="E3652" i="6"/>
  <c r="E3629" i="6"/>
  <c r="I797" i="6"/>
  <c r="I804" i="6"/>
  <c r="J804" i="6" s="1"/>
  <c r="I811" i="6"/>
  <c r="J811" i="6" s="1"/>
  <c r="E3645" i="6"/>
  <c r="E3683" i="6"/>
  <c r="E3637" i="6"/>
  <c r="E3622" i="6"/>
  <c r="E3697" i="6"/>
  <c r="E3707" i="6"/>
  <c r="E2341" i="6"/>
  <c r="E2231" i="6"/>
  <c r="E2225" i="6"/>
  <c r="E1199" i="6"/>
  <c r="E766" i="6"/>
  <c r="E756" i="6"/>
  <c r="F105" i="4"/>
  <c r="E740" i="6"/>
  <c r="E733" i="6"/>
  <c r="F177" i="4"/>
  <c r="F224" i="4"/>
  <c r="F251" i="4"/>
  <c r="F123" i="4"/>
  <c r="F159" i="4"/>
  <c r="F226" i="4"/>
  <c r="F179" i="4"/>
  <c r="E734" i="6"/>
  <c r="F103" i="4"/>
  <c r="F253" i="4"/>
  <c r="F125" i="4"/>
  <c r="F161" i="4"/>
  <c r="F160" i="4"/>
  <c r="F104" i="4"/>
  <c r="F124" i="4"/>
  <c r="F139" i="4"/>
  <c r="F140" i="4"/>
  <c r="F34" i="4"/>
  <c r="L704" i="6"/>
  <c r="F705" i="6"/>
  <c r="K704" i="6"/>
  <c r="K17" i="6" l="1"/>
  <c r="J17" i="6"/>
  <c r="L17" i="6" s="1"/>
  <c r="K73" i="6"/>
  <c r="J73" i="6"/>
  <c r="L73" i="6" s="1"/>
  <c r="K52" i="6"/>
  <c r="J52" i="6"/>
  <c r="L52" i="6" s="1"/>
  <c r="K87" i="6"/>
  <c r="J87" i="6"/>
  <c r="L87" i="6" s="1"/>
  <c r="K45" i="6"/>
  <c r="J45" i="6"/>
  <c r="L45" i="6" s="1"/>
  <c r="K66" i="6"/>
  <c r="J66" i="6"/>
  <c r="L66" i="6" s="1"/>
  <c r="K24" i="6"/>
  <c r="J24" i="6"/>
  <c r="L24" i="6" s="1"/>
  <c r="K80" i="6"/>
  <c r="J80" i="6"/>
  <c r="L80" i="6" s="1"/>
  <c r="K38" i="6"/>
  <c r="J38" i="6"/>
  <c r="L38" i="6" s="1"/>
  <c r="K59" i="6"/>
  <c r="J59" i="6"/>
  <c r="L59" i="6" s="1"/>
  <c r="F3532" i="6"/>
  <c r="F3551" i="6"/>
  <c r="L3551" i="6" s="1"/>
  <c r="K3551" i="6"/>
  <c r="F3544" i="6"/>
  <c r="F3571" i="6"/>
  <c r="K3571" i="6"/>
  <c r="F747" i="6"/>
  <c r="L747" i="6" s="1"/>
  <c r="F811" i="6"/>
  <c r="L811" i="6" s="1"/>
  <c r="K811" i="6"/>
  <c r="F804" i="6"/>
  <c r="L804" i="6" s="1"/>
  <c r="K804" i="6"/>
  <c r="F3707" i="6"/>
  <c r="F3645" i="6"/>
  <c r="F3683" i="6"/>
  <c r="F2225" i="6"/>
  <c r="F2231" i="6"/>
  <c r="F1199" i="6"/>
  <c r="L1199" i="6" s="1"/>
  <c r="K1199" i="6"/>
  <c r="F798" i="4"/>
  <c r="F546" i="4"/>
  <c r="F335" i="4"/>
  <c r="F924" i="4"/>
  <c r="F588" i="4"/>
  <c r="F419" i="4"/>
  <c r="F1260" i="4"/>
  <c r="F630" i="4"/>
  <c r="F462" i="4"/>
  <c r="F1008" i="4"/>
  <c r="F756" i="6"/>
  <c r="K756" i="6"/>
  <c r="F672" i="4"/>
  <c r="F966" i="4"/>
  <c r="F1092" i="4"/>
  <c r="F1050" i="4"/>
  <c r="F714" i="4"/>
  <c r="F1218" i="4"/>
  <c r="F1176" i="4"/>
  <c r="F766" i="6"/>
  <c r="K766" i="6"/>
  <c r="F882" i="4"/>
  <c r="F292" i="4"/>
  <c r="F756" i="4"/>
  <c r="F504" i="4"/>
  <c r="F377" i="4"/>
  <c r="F1134" i="4"/>
  <c r="F840" i="4"/>
  <c r="K733" i="6"/>
  <c r="F733" i="6"/>
  <c r="L733" i="6" s="1"/>
  <c r="K734" i="6"/>
  <c r="F734" i="6"/>
  <c r="L734" i="6" s="1"/>
  <c r="K740" i="6"/>
  <c r="F740" i="6"/>
  <c r="L740" i="6" s="1"/>
  <c r="L705" i="6"/>
  <c r="E91" i="7"/>
  <c r="H91" i="7" s="1"/>
  <c r="G10" i="5"/>
  <c r="F141" i="4"/>
  <c r="F88" i="4"/>
  <c r="F87" i="4"/>
  <c r="F89" i="4"/>
  <c r="L3571" i="6" l="1"/>
  <c r="F3575" i="6"/>
  <c r="F2234" i="6"/>
  <c r="F2228" i="6"/>
  <c r="F843" i="4"/>
  <c r="F380" i="4"/>
  <c r="F759" i="4"/>
  <c r="F1179" i="4"/>
  <c r="F675" i="4"/>
  <c r="F1011" i="4"/>
  <c r="F549" i="4"/>
  <c r="F885" i="4"/>
  <c r="F717" i="4"/>
  <c r="F1095" i="4"/>
  <c r="F633" i="4"/>
  <c r="F422" i="4"/>
  <c r="F927" i="4"/>
  <c r="F1137" i="4"/>
  <c r="F507" i="4"/>
  <c r="F295" i="4"/>
  <c r="F1221" i="4"/>
  <c r="F1053" i="4"/>
  <c r="F969" i="4"/>
  <c r="F465" i="4"/>
  <c r="F1263" i="4"/>
  <c r="F591" i="4"/>
  <c r="F338" i="4"/>
  <c r="F801" i="4"/>
  <c r="L766" i="6"/>
  <c r="F772" i="6"/>
  <c r="L756" i="6"/>
  <c r="F762" i="6"/>
  <c r="G8" i="5"/>
  <c r="I708" i="6" s="1"/>
  <c r="J708" i="6" s="1"/>
  <c r="J709" i="6" s="1"/>
  <c r="G92" i="7" s="1"/>
  <c r="F8" i="5"/>
  <c r="G708" i="6" s="1"/>
  <c r="H708" i="6" s="1"/>
  <c r="H709" i="6" s="1"/>
  <c r="F92" i="7" s="1"/>
  <c r="F107" i="4"/>
  <c r="F143" i="4"/>
  <c r="F163" i="4"/>
  <c r="F164" i="4"/>
  <c r="F91" i="4"/>
  <c r="E507" i="7" l="1"/>
  <c r="H507" i="7" s="1"/>
  <c r="L3575" i="6"/>
  <c r="E313" i="7"/>
  <c r="E314" i="7"/>
  <c r="L762" i="6"/>
  <c r="E101" i="7"/>
  <c r="H101" i="7" s="1"/>
  <c r="E33" i="5"/>
  <c r="F1143" i="4"/>
  <c r="E32" i="5"/>
  <c r="F1101" i="4"/>
  <c r="E25" i="5"/>
  <c r="F807" i="4"/>
  <c r="E20" i="5"/>
  <c r="F597" i="4"/>
  <c r="E17" i="5"/>
  <c r="F471" i="4"/>
  <c r="E31" i="5"/>
  <c r="F1059" i="4"/>
  <c r="E13" i="5"/>
  <c r="F301" i="4"/>
  <c r="E16" i="5"/>
  <c r="F428" i="4"/>
  <c r="E27" i="5"/>
  <c r="F891" i="4"/>
  <c r="E30" i="5"/>
  <c r="F1017" i="4"/>
  <c r="E34" i="5"/>
  <c r="F1185" i="4"/>
  <c r="E15" i="5"/>
  <c r="F386" i="4"/>
  <c r="L772" i="6"/>
  <c r="E102" i="7"/>
  <c r="H102" i="7" s="1"/>
  <c r="E22" i="5"/>
  <c r="F681" i="4"/>
  <c r="E24" i="5"/>
  <c r="F765" i="4"/>
  <c r="E14" i="5"/>
  <c r="F344" i="4"/>
  <c r="E36" i="5"/>
  <c r="F1269" i="4"/>
  <c r="E29" i="5"/>
  <c r="F975" i="4"/>
  <c r="E35" i="5"/>
  <c r="F1227" i="4"/>
  <c r="E18" i="5"/>
  <c r="F513" i="4"/>
  <c r="E28" i="5"/>
  <c r="F933" i="4"/>
  <c r="E21" i="5"/>
  <c r="F639" i="4"/>
  <c r="E23" i="5"/>
  <c r="F723" i="4"/>
  <c r="E19" i="5"/>
  <c r="F555" i="4"/>
  <c r="E26" i="5"/>
  <c r="F849" i="4"/>
  <c r="F109" i="4"/>
  <c r="E8" i="5"/>
  <c r="E708" i="6" s="1"/>
  <c r="H26" i="5" l="1"/>
  <c r="E910" i="6"/>
  <c r="H35" i="5"/>
  <c r="E946" i="6"/>
  <c r="H36" i="5"/>
  <c r="E950" i="6"/>
  <c r="H27" i="5"/>
  <c r="E914" i="6"/>
  <c r="H33" i="5"/>
  <c r="E938" i="6"/>
  <c r="H28" i="5"/>
  <c r="E918" i="6"/>
  <c r="H34" i="5"/>
  <c r="E942" i="6"/>
  <c r="H25" i="5"/>
  <c r="E906" i="6"/>
  <c r="H29" i="5"/>
  <c r="E922" i="6"/>
  <c r="H30" i="5"/>
  <c r="E926" i="6"/>
  <c r="H31" i="5"/>
  <c r="E930" i="6"/>
  <c r="H32" i="5"/>
  <c r="E934" i="6"/>
  <c r="E902" i="6"/>
  <c r="H24" i="5"/>
  <c r="E857" i="6"/>
  <c r="H13" i="5"/>
  <c r="E874" i="6"/>
  <c r="H17" i="5"/>
  <c r="E898" i="6"/>
  <c r="H23" i="5"/>
  <c r="E882" i="6"/>
  <c r="H19" i="5"/>
  <c r="E890" i="6"/>
  <c r="H21" i="5"/>
  <c r="E878" i="6"/>
  <c r="H18" i="5"/>
  <c r="E861" i="6"/>
  <c r="H14" i="5"/>
  <c r="E894" i="6"/>
  <c r="H22" i="5"/>
  <c r="E866" i="6"/>
  <c r="H15" i="5"/>
  <c r="E870" i="6"/>
  <c r="H16" i="5"/>
  <c r="E886" i="6"/>
  <c r="H20" i="5"/>
  <c r="K708" i="6"/>
  <c r="F708" i="6"/>
  <c r="F110" i="4"/>
  <c r="H8" i="5"/>
  <c r="K934" i="6" l="1"/>
  <c r="F934" i="6"/>
  <c r="L934" i="6" s="1"/>
  <c r="K926" i="6"/>
  <c r="F926" i="6"/>
  <c r="L926" i="6" s="1"/>
  <c r="F906" i="6"/>
  <c r="L906" i="6" s="1"/>
  <c r="K906" i="6"/>
  <c r="K918" i="6"/>
  <c r="F918" i="6"/>
  <c r="L918" i="6" s="1"/>
  <c r="F914" i="6"/>
  <c r="L914" i="6" s="1"/>
  <c r="K914" i="6"/>
  <c r="F946" i="6"/>
  <c r="L946" i="6" s="1"/>
  <c r="K946" i="6"/>
  <c r="K922" i="6"/>
  <c r="F922" i="6"/>
  <c r="L922" i="6" s="1"/>
  <c r="F942" i="6"/>
  <c r="L942" i="6" s="1"/>
  <c r="K942" i="6"/>
  <c r="K950" i="6"/>
  <c r="F950" i="6"/>
  <c r="L950" i="6" s="1"/>
  <c r="F910" i="6"/>
  <c r="L910" i="6" s="1"/>
  <c r="K910" i="6"/>
  <c r="K930" i="6"/>
  <c r="F930" i="6"/>
  <c r="L930" i="6" s="1"/>
  <c r="K938" i="6"/>
  <c r="F938" i="6"/>
  <c r="L938" i="6" s="1"/>
  <c r="K861" i="6"/>
  <c r="F861" i="6"/>
  <c r="F898" i="6"/>
  <c r="L898" i="6" s="1"/>
  <c r="K898" i="6"/>
  <c r="K866" i="6"/>
  <c r="F866" i="6"/>
  <c r="L866" i="6" s="1"/>
  <c r="K886" i="6"/>
  <c r="F886" i="6"/>
  <c r="L886" i="6" s="1"/>
  <c r="K890" i="6"/>
  <c r="F890" i="6"/>
  <c r="L890" i="6" s="1"/>
  <c r="F870" i="6"/>
  <c r="L870" i="6" s="1"/>
  <c r="K870" i="6"/>
  <c r="F894" i="6"/>
  <c r="L894" i="6" s="1"/>
  <c r="K894" i="6"/>
  <c r="F878" i="6"/>
  <c r="L878" i="6" s="1"/>
  <c r="K878" i="6"/>
  <c r="K882" i="6"/>
  <c r="F882" i="6"/>
  <c r="L882" i="6" s="1"/>
  <c r="K874" i="6"/>
  <c r="F874" i="6"/>
  <c r="L874" i="6" s="1"/>
  <c r="F709" i="6"/>
  <c r="L708" i="6"/>
  <c r="L861" i="6" l="1"/>
  <c r="L709" i="6"/>
  <c r="E92" i="7"/>
  <c r="H92" i="7" s="1"/>
  <c r="I3490" i="6"/>
  <c r="G3490" i="6"/>
  <c r="I3481" i="6"/>
  <c r="G3481" i="6"/>
  <c r="I3463" i="6"/>
  <c r="G3463" i="6"/>
  <c r="I3451" i="6"/>
  <c r="G3451" i="6"/>
  <c r="F53" i="4" l="1"/>
  <c r="F52" i="4"/>
  <c r="F51" i="4"/>
  <c r="G3247" i="6"/>
  <c r="H3247" i="6" s="1"/>
  <c r="I3247" i="6"/>
  <c r="J3247" i="6" s="1"/>
  <c r="G3248" i="6"/>
  <c r="H3248" i="6" s="1"/>
  <c r="I3248" i="6"/>
  <c r="J3248" i="6" s="1"/>
  <c r="E3249" i="6"/>
  <c r="F3249" i="6" s="1"/>
  <c r="G3249" i="6"/>
  <c r="H3249" i="6" s="1"/>
  <c r="I3249" i="6"/>
  <c r="J3249" i="6" s="1"/>
  <c r="E3250" i="6"/>
  <c r="F3250" i="6" s="1"/>
  <c r="G3250" i="6"/>
  <c r="H3250" i="6" s="1"/>
  <c r="I3250" i="6"/>
  <c r="J3250" i="6" s="1"/>
  <c r="I3493" i="6"/>
  <c r="G3493" i="6"/>
  <c r="I3484" i="6"/>
  <c r="G3484" i="6"/>
  <c r="I3457" i="6"/>
  <c r="G3457" i="6"/>
  <c r="H3251" i="6" l="1"/>
  <c r="J3251" i="6"/>
  <c r="K3250" i="6"/>
  <c r="L3250" i="6"/>
  <c r="K3249" i="6"/>
  <c r="L3249" i="6"/>
  <c r="E3750" i="6" l="1"/>
  <c r="I3793" i="6"/>
  <c r="F3750" i="6" l="1"/>
  <c r="L3750" i="6" s="1"/>
  <c r="K3750" i="6"/>
  <c r="E2631" i="6"/>
  <c r="F2631" i="6" s="1"/>
  <c r="L2631" i="6" s="1"/>
  <c r="E2726" i="6"/>
  <c r="E2733" i="6"/>
  <c r="E2639" i="6"/>
  <c r="K2639" i="6" s="1"/>
  <c r="E2655" i="6"/>
  <c r="E2647" i="6"/>
  <c r="I3775" i="6"/>
  <c r="I3776" i="6"/>
  <c r="I3777" i="6"/>
  <c r="E3774" i="6"/>
  <c r="E3773" i="6"/>
  <c r="K3775" i="6" l="1"/>
  <c r="J3775" i="6"/>
  <c r="L3775" i="6" s="1"/>
  <c r="F3774" i="6"/>
  <c r="L3774" i="6" s="1"/>
  <c r="K3774" i="6"/>
  <c r="J3776" i="6"/>
  <c r="L3776" i="6" s="1"/>
  <c r="K3776" i="6"/>
  <c r="K3773" i="6"/>
  <c r="F3773" i="6"/>
  <c r="L3773" i="6" s="1"/>
  <c r="K3777" i="6"/>
  <c r="J3777" i="6"/>
  <c r="L3777" i="6" s="1"/>
  <c r="K2631" i="6"/>
  <c r="F2639" i="6"/>
  <c r="L2639" i="6" s="1"/>
  <c r="K2733" i="6"/>
  <c r="F2733" i="6"/>
  <c r="L2733" i="6" s="1"/>
  <c r="K2647" i="6"/>
  <c r="F2647" i="6"/>
  <c r="L2647" i="6" s="1"/>
  <c r="F2726" i="6"/>
  <c r="L2726" i="6" s="1"/>
  <c r="K2726" i="6"/>
  <c r="K2655" i="6"/>
  <c r="F2655" i="6"/>
  <c r="L2655" i="6" s="1"/>
  <c r="E3763" i="6"/>
  <c r="E3793" i="6"/>
  <c r="G3512" i="6" l="1"/>
  <c r="I3512" i="6"/>
  <c r="I3464" i="6"/>
  <c r="G3464" i="6"/>
  <c r="I3473" i="6"/>
  <c r="G3473" i="6"/>
  <c r="I2890" i="6"/>
  <c r="J2890" i="6" s="1"/>
  <c r="G2890" i="6"/>
  <c r="H2890" i="6" s="1"/>
  <c r="I2897" i="6"/>
  <c r="G2897" i="6"/>
  <c r="E2890" i="6"/>
  <c r="E3442" i="6" l="1"/>
  <c r="E2897" i="6"/>
  <c r="K2890" i="6"/>
  <c r="F2890" i="6"/>
  <c r="L2890" i="6" l="1"/>
  <c r="I2485" i="6"/>
  <c r="G2485" i="6"/>
  <c r="I2475" i="6"/>
  <c r="G2475" i="6"/>
  <c r="I2465" i="6"/>
  <c r="G2465" i="6"/>
  <c r="E2363" i="6"/>
  <c r="E2362" i="6" l="1"/>
  <c r="E2237" i="6"/>
  <c r="F2363" i="6"/>
  <c r="L2363" i="6" s="1"/>
  <c r="K2363" i="6"/>
  <c r="E2475" i="6"/>
  <c r="E2465" i="6"/>
  <c r="I1829" i="6"/>
  <c r="G1829" i="6"/>
  <c r="H1829" i="6" s="1"/>
  <c r="I1822" i="6"/>
  <c r="J1822" i="6" s="1"/>
  <c r="G1822" i="6"/>
  <c r="H1822" i="6" s="1"/>
  <c r="I1831" i="6"/>
  <c r="J1831" i="6" s="1"/>
  <c r="G1831" i="6"/>
  <c r="H1831" i="6" s="1"/>
  <c r="I1830" i="6"/>
  <c r="J1830" i="6" s="1"/>
  <c r="G1830" i="6"/>
  <c r="H1830" i="6" s="1"/>
  <c r="I1833" i="6"/>
  <c r="I1832" i="6"/>
  <c r="J1832" i="6" s="1"/>
  <c r="G1833" i="6"/>
  <c r="G1832" i="6"/>
  <c r="H1832" i="6" s="1"/>
  <c r="E1833" i="6"/>
  <c r="E1832" i="6"/>
  <c r="I1825" i="6"/>
  <c r="J1825" i="6" s="1"/>
  <c r="I1824" i="6"/>
  <c r="J1824" i="6" s="1"/>
  <c r="G1825" i="6"/>
  <c r="H1825" i="6" s="1"/>
  <c r="G1824" i="6"/>
  <c r="H1824" i="6" s="1"/>
  <c r="E1825" i="6"/>
  <c r="E1824" i="6"/>
  <c r="I1823" i="6"/>
  <c r="J1823" i="6" s="1"/>
  <c r="G1823" i="6"/>
  <c r="H1823" i="6" s="1"/>
  <c r="I1816" i="6"/>
  <c r="J1816" i="6" s="1"/>
  <c r="G1816" i="6"/>
  <c r="H1816" i="6" s="1"/>
  <c r="I1818" i="6"/>
  <c r="I1817" i="6"/>
  <c r="J1817" i="6" s="1"/>
  <c r="G1818" i="6"/>
  <c r="G1817" i="6"/>
  <c r="H1817" i="6" s="1"/>
  <c r="E1818" i="6"/>
  <c r="E1817" i="6"/>
  <c r="I1815" i="6"/>
  <c r="J1815" i="6" s="1"/>
  <c r="G1815" i="6"/>
  <c r="I1814" i="6"/>
  <c r="J1814" i="6" s="1"/>
  <c r="G1814" i="6"/>
  <c r="H1814" i="6" s="1"/>
  <c r="E1908" i="6" l="1"/>
  <c r="E1915" i="6"/>
  <c r="H1826" i="6"/>
  <c r="F258" i="7" s="1"/>
  <c r="J1826" i="6"/>
  <c r="G258" i="7" s="1"/>
  <c r="K2237" i="6"/>
  <c r="F2237" i="6"/>
  <c r="K2362" i="6"/>
  <c r="F2362" i="6"/>
  <c r="J1818" i="6"/>
  <c r="J1819" i="6" s="1"/>
  <c r="G257" i="7" s="1"/>
  <c r="H1818" i="6"/>
  <c r="J1833" i="6"/>
  <c r="E1816" i="6"/>
  <c r="E1831" i="6"/>
  <c r="J1829" i="6"/>
  <c r="K1833" i="6"/>
  <c r="H1833" i="6"/>
  <c r="H1834" i="6" s="1"/>
  <c r="F259" i="7" s="1"/>
  <c r="K1832" i="6"/>
  <c r="F1832" i="6"/>
  <c r="L1832" i="6" s="1"/>
  <c r="F1833" i="6"/>
  <c r="K1817" i="6"/>
  <c r="H1815" i="6"/>
  <c r="K1818" i="6"/>
  <c r="F1817" i="6"/>
  <c r="L1817" i="6" s="1"/>
  <c r="F1818" i="6"/>
  <c r="K1825" i="6"/>
  <c r="K1824" i="6"/>
  <c r="F1824" i="6"/>
  <c r="L1824" i="6" s="1"/>
  <c r="F1825" i="6"/>
  <c r="L1825" i="6" s="1"/>
  <c r="K1915" i="6" l="1"/>
  <c r="F1915" i="6"/>
  <c r="F1908" i="6"/>
  <c r="K1908" i="6"/>
  <c r="H1819" i="6"/>
  <c r="F257" i="7" s="1"/>
  <c r="J1834" i="6"/>
  <c r="G259" i="7" s="1"/>
  <c r="L2362" i="6"/>
  <c r="F2367" i="6"/>
  <c r="L2237" i="6"/>
  <c r="F2241" i="6"/>
  <c r="L1818" i="6"/>
  <c r="L1833" i="6"/>
  <c r="K1831" i="6"/>
  <c r="F1831" i="6"/>
  <c r="L1831" i="6" s="1"/>
  <c r="E1829" i="6"/>
  <c r="E1822" i="6"/>
  <c r="E2290" i="6"/>
  <c r="L1915" i="6" l="1"/>
  <c r="F1919" i="6"/>
  <c r="F1912" i="6"/>
  <c r="L1908" i="6"/>
  <c r="K2290" i="6"/>
  <c r="F2290" i="6"/>
  <c r="L2367" i="6"/>
  <c r="E330" i="7"/>
  <c r="H330" i="7" s="1"/>
  <c r="E315" i="7"/>
  <c r="H315" i="7" s="1"/>
  <c r="L2241" i="6"/>
  <c r="K1829" i="6"/>
  <c r="F1829" i="6"/>
  <c r="I2510" i="6"/>
  <c r="G2510" i="6"/>
  <c r="I2502" i="6"/>
  <c r="G2502" i="6"/>
  <c r="I2494" i="6"/>
  <c r="G2494" i="6"/>
  <c r="I2486" i="6"/>
  <c r="G2486" i="6"/>
  <c r="E270" i="7" l="1"/>
  <c r="H270" i="7" s="1"/>
  <c r="L1912" i="6"/>
  <c r="E271" i="7"/>
  <c r="H271" i="7" s="1"/>
  <c r="L1919" i="6"/>
  <c r="L2290" i="6"/>
  <c r="L1829" i="6"/>
  <c r="E2485" i="6" l="1"/>
  <c r="E2730" i="6"/>
  <c r="E2723" i="6"/>
  <c r="F2723" i="6" l="1"/>
  <c r="L2723" i="6" s="1"/>
  <c r="K2723" i="6"/>
  <c r="F2730" i="6"/>
  <c r="L2730" i="6" s="1"/>
  <c r="K2730" i="6"/>
  <c r="E739" i="6"/>
  <c r="E1485" i="6" l="1"/>
  <c r="E1473" i="6"/>
  <c r="E1486" i="6"/>
  <c r="E1474" i="6"/>
  <c r="F1486" i="6" l="1"/>
  <c r="L1486" i="6" s="1"/>
  <c r="K1486" i="6"/>
  <c r="K1672" i="6"/>
  <c r="F1672" i="6"/>
  <c r="F1485" i="6"/>
  <c r="L1485" i="6" s="1"/>
  <c r="K1485" i="6"/>
  <c r="F1474" i="6"/>
  <c r="L1474" i="6" s="1"/>
  <c r="K1474" i="6"/>
  <c r="F1667" i="6"/>
  <c r="E237" i="7" s="1"/>
  <c r="E628" i="6"/>
  <c r="F628" i="6" s="1"/>
  <c r="I631" i="6"/>
  <c r="G631" i="6"/>
  <c r="E631" i="6"/>
  <c r="I630" i="6"/>
  <c r="J630" i="6" s="1"/>
  <c r="G630" i="6"/>
  <c r="H630" i="6" s="1"/>
  <c r="E630" i="6"/>
  <c r="H629" i="6"/>
  <c r="J628" i="6"/>
  <c r="H628" i="6"/>
  <c r="J627" i="6"/>
  <c r="H627" i="6"/>
  <c r="I545" i="6"/>
  <c r="G545" i="6"/>
  <c r="E545" i="6"/>
  <c r="H544" i="6"/>
  <c r="I540" i="6"/>
  <c r="G540" i="6"/>
  <c r="E540" i="6"/>
  <c r="J539" i="6"/>
  <c r="I590" i="6"/>
  <c r="J590" i="6" s="1"/>
  <c r="G590" i="6"/>
  <c r="H590" i="6" s="1"/>
  <c r="E590" i="6"/>
  <c r="J589" i="6"/>
  <c r="H589" i="6"/>
  <c r="J588" i="6"/>
  <c r="H588" i="6"/>
  <c r="E583" i="6"/>
  <c r="F583" i="6" s="1"/>
  <c r="I584" i="6"/>
  <c r="J584" i="6" s="1"/>
  <c r="G584" i="6"/>
  <c r="H584" i="6" s="1"/>
  <c r="E584" i="6"/>
  <c r="J583" i="6"/>
  <c r="H583" i="6"/>
  <c r="I579" i="6"/>
  <c r="J579" i="6" s="1"/>
  <c r="G579" i="6"/>
  <c r="H579" i="6" s="1"/>
  <c r="E579" i="6"/>
  <c r="E578" i="6"/>
  <c r="J578" i="6"/>
  <c r="H578" i="6"/>
  <c r="I574" i="6"/>
  <c r="J574" i="6" s="1"/>
  <c r="I573" i="6"/>
  <c r="J573" i="6" s="1"/>
  <c r="E574" i="6"/>
  <c r="E573" i="6"/>
  <c r="G574" i="6"/>
  <c r="H574" i="6" s="1"/>
  <c r="G573" i="6"/>
  <c r="H573" i="6" s="1"/>
  <c r="J572" i="6"/>
  <c r="J571" i="6"/>
  <c r="I567" i="6"/>
  <c r="J567" i="6" s="1"/>
  <c r="I566" i="6"/>
  <c r="J566" i="6" s="1"/>
  <c r="G567" i="6"/>
  <c r="H567" i="6" s="1"/>
  <c r="G566" i="6"/>
  <c r="H566" i="6" s="1"/>
  <c r="E567" i="6"/>
  <c r="F567" i="6" s="1"/>
  <c r="E566" i="6"/>
  <c r="F566" i="6" s="1"/>
  <c r="I556" i="6"/>
  <c r="J556" i="6" s="1"/>
  <c r="I555" i="6"/>
  <c r="J555" i="6" s="1"/>
  <c r="G556" i="6"/>
  <c r="H556" i="6" s="1"/>
  <c r="G555" i="6"/>
  <c r="H555" i="6" s="1"/>
  <c r="E556" i="6"/>
  <c r="E555" i="6"/>
  <c r="J563" i="6"/>
  <c r="J562" i="6"/>
  <c r="J560" i="6"/>
  <c r="H565" i="6"/>
  <c r="F565" i="6"/>
  <c r="J564" i="6"/>
  <c r="H564" i="6"/>
  <c r="H552" i="6"/>
  <c r="E571" i="6"/>
  <c r="H550" i="6"/>
  <c r="J549" i="6"/>
  <c r="J551" i="6"/>
  <c r="J553" i="6"/>
  <c r="H551" i="6"/>
  <c r="H553" i="6"/>
  <c r="H554" i="6"/>
  <c r="F554" i="6"/>
  <c r="L1672" i="6" l="1"/>
  <c r="F1677" i="6"/>
  <c r="E238" i="7" s="1"/>
  <c r="E552" i="6"/>
  <c r="K552" i="6" s="1"/>
  <c r="E1146" i="6"/>
  <c r="E1133" i="6"/>
  <c r="E1120" i="6"/>
  <c r="E550" i="6"/>
  <c r="F550" i="6" s="1"/>
  <c r="H562" i="6"/>
  <c r="H563" i="6"/>
  <c r="H549" i="6"/>
  <c r="H557" i="6" s="1"/>
  <c r="F61" i="7" s="1"/>
  <c r="E588" i="6"/>
  <c r="F588" i="6" s="1"/>
  <c r="L588" i="6" s="1"/>
  <c r="F631" i="6"/>
  <c r="E544" i="6"/>
  <c r="K544" i="6" s="1"/>
  <c r="E539" i="6"/>
  <c r="K539" i="6" s="1"/>
  <c r="J631" i="6"/>
  <c r="J629" i="6"/>
  <c r="K630" i="6"/>
  <c r="H631" i="6"/>
  <c r="H632" i="6" s="1"/>
  <c r="F75" i="7" s="1"/>
  <c r="F630" i="6"/>
  <c r="L628" i="6"/>
  <c r="K628" i="6"/>
  <c r="K631" i="6"/>
  <c r="J545" i="6"/>
  <c r="H539" i="6"/>
  <c r="F540" i="6"/>
  <c r="F545" i="6"/>
  <c r="H545" i="6"/>
  <c r="H546" i="6" s="1"/>
  <c r="F60" i="7" s="1"/>
  <c r="J544" i="6"/>
  <c r="K545" i="6"/>
  <c r="H540" i="6"/>
  <c r="J540" i="6"/>
  <c r="J541" i="6" s="1"/>
  <c r="G59" i="7" s="1"/>
  <c r="K540" i="6"/>
  <c r="K590" i="6"/>
  <c r="J591" i="6"/>
  <c r="G66" i="7" s="1"/>
  <c r="H591" i="6"/>
  <c r="F66" i="7" s="1"/>
  <c r="F590" i="6"/>
  <c r="L590" i="6" s="1"/>
  <c r="J585" i="6"/>
  <c r="G65" i="7" s="1"/>
  <c r="K584" i="6"/>
  <c r="L583" i="6"/>
  <c r="H585" i="6"/>
  <c r="F65" i="7" s="1"/>
  <c r="F584" i="6"/>
  <c r="L584" i="6" s="1"/>
  <c r="K583" i="6"/>
  <c r="K579" i="6"/>
  <c r="J580" i="6"/>
  <c r="G64" i="7" s="1"/>
  <c r="H580" i="6"/>
  <c r="F64" i="7" s="1"/>
  <c r="F579" i="6"/>
  <c r="L579" i="6" s="1"/>
  <c r="E563" i="6"/>
  <c r="F563" i="6" s="1"/>
  <c r="E561" i="6"/>
  <c r="K561" i="6" s="1"/>
  <c r="E553" i="6"/>
  <c r="K553" i="6" s="1"/>
  <c r="E564" i="6"/>
  <c r="F564" i="6" s="1"/>
  <c r="L564" i="6" s="1"/>
  <c r="H560" i="6"/>
  <c r="K555" i="6"/>
  <c r="H561" i="6"/>
  <c r="H571" i="6"/>
  <c r="K573" i="6"/>
  <c r="K574" i="6"/>
  <c r="J550" i="6"/>
  <c r="J561" i="6"/>
  <c r="H572" i="6"/>
  <c r="F573" i="6"/>
  <c r="L573" i="6" s="1"/>
  <c r="F574" i="6"/>
  <c r="L574" i="6" s="1"/>
  <c r="L567" i="6"/>
  <c r="L566" i="6"/>
  <c r="K566" i="6"/>
  <c r="K567" i="6"/>
  <c r="K556" i="6"/>
  <c r="F555" i="6"/>
  <c r="L555" i="6" s="1"/>
  <c r="F556" i="6"/>
  <c r="L556" i="6" s="1"/>
  <c r="J552" i="6"/>
  <c r="I615" i="6"/>
  <c r="J615" i="6" s="1"/>
  <c r="J616" i="6" s="1"/>
  <c r="G72" i="7" s="1"/>
  <c r="G615" i="6"/>
  <c r="H615" i="6" s="1"/>
  <c r="H616" i="6" s="1"/>
  <c r="F72" i="7" s="1"/>
  <c r="E615" i="6"/>
  <c r="I619" i="6"/>
  <c r="J619" i="6" s="1"/>
  <c r="J620" i="6" s="1"/>
  <c r="G73" i="7" s="1"/>
  <c r="G619" i="6"/>
  <c r="H619" i="6" s="1"/>
  <c r="H620" i="6" s="1"/>
  <c r="F73" i="7" s="1"/>
  <c r="E619" i="6"/>
  <c r="I611" i="6"/>
  <c r="J611" i="6" s="1"/>
  <c r="J612" i="6" s="1"/>
  <c r="G71" i="7" s="1"/>
  <c r="G611" i="6"/>
  <c r="H611" i="6" s="1"/>
  <c r="H612" i="6" s="1"/>
  <c r="F71" i="7" s="1"/>
  <c r="E611" i="6"/>
  <c r="F611" i="6" s="1"/>
  <c r="K550" i="6" l="1"/>
  <c r="F552" i="6"/>
  <c r="L552" i="6" s="1"/>
  <c r="K1120" i="6"/>
  <c r="F1120" i="6"/>
  <c r="L1120" i="6" s="1"/>
  <c r="F1133" i="6"/>
  <c r="L1133" i="6" s="1"/>
  <c r="K1133" i="6"/>
  <c r="F1146" i="6"/>
  <c r="L1146" i="6" s="1"/>
  <c r="K1146" i="6"/>
  <c r="L563" i="6"/>
  <c r="J632" i="6"/>
  <c r="G75" i="7" s="1"/>
  <c r="F539" i="6"/>
  <c r="F544" i="6"/>
  <c r="F546" i="6" s="1"/>
  <c r="E60" i="7" s="1"/>
  <c r="K588" i="6"/>
  <c r="L631" i="6"/>
  <c r="L630" i="6"/>
  <c r="L540" i="6"/>
  <c r="J546" i="6"/>
  <c r="G60" i="7" s="1"/>
  <c r="H541" i="6"/>
  <c r="F59" i="7" s="1"/>
  <c r="L545" i="6"/>
  <c r="F585" i="6"/>
  <c r="H568" i="6"/>
  <c r="I565" i="6" s="1"/>
  <c r="J565" i="6" s="1"/>
  <c r="L565" i="6" s="1"/>
  <c r="K564" i="6"/>
  <c r="L550" i="6"/>
  <c r="F553" i="6"/>
  <c r="L553" i="6" s="1"/>
  <c r="K563" i="6"/>
  <c r="F561" i="6"/>
  <c r="L561" i="6" s="1"/>
  <c r="H575" i="6"/>
  <c r="K619" i="6"/>
  <c r="K615" i="6"/>
  <c r="F619" i="6"/>
  <c r="F615" i="6"/>
  <c r="K611" i="6"/>
  <c r="L611" i="6"/>
  <c r="F612" i="6"/>
  <c r="G389" i="6"/>
  <c r="H389" i="6" s="1"/>
  <c r="I389" i="6"/>
  <c r="J389" i="6" s="1"/>
  <c r="G402" i="6"/>
  <c r="H402" i="6" s="1"/>
  <c r="I402" i="6"/>
  <c r="J402" i="6" s="1"/>
  <c r="I408" i="6"/>
  <c r="G408" i="6"/>
  <c r="I394" i="6"/>
  <c r="G394" i="6"/>
  <c r="I381" i="6"/>
  <c r="G381" i="6"/>
  <c r="H381" i="6" s="1"/>
  <c r="E381" i="6"/>
  <c r="I372" i="6"/>
  <c r="J372" i="6" s="1"/>
  <c r="G372" i="6"/>
  <c r="H372" i="6" s="1"/>
  <c r="E372" i="6"/>
  <c r="I363" i="6"/>
  <c r="J363" i="6" s="1"/>
  <c r="G363" i="6"/>
  <c r="H363" i="6" s="1"/>
  <c r="E363" i="6"/>
  <c r="I354" i="6"/>
  <c r="J354" i="6" s="1"/>
  <c r="G354" i="6"/>
  <c r="H354" i="6" s="1"/>
  <c r="E354" i="6"/>
  <c r="I352" i="6"/>
  <c r="G352" i="6"/>
  <c r="E353" i="6"/>
  <c r="F353" i="6" s="1"/>
  <c r="G353" i="6"/>
  <c r="H353" i="6" s="1"/>
  <c r="I353" i="6"/>
  <c r="J353" i="6" s="1"/>
  <c r="I339" i="6"/>
  <c r="G339" i="6"/>
  <c r="I341" i="6"/>
  <c r="J341" i="6" s="1"/>
  <c r="G341" i="6"/>
  <c r="H341" i="6" s="1"/>
  <c r="E341" i="6"/>
  <c r="H342" i="6"/>
  <c r="F342" i="6"/>
  <c r="I326" i="6"/>
  <c r="G326" i="6"/>
  <c r="H329" i="6"/>
  <c r="F329" i="6"/>
  <c r="E328" i="6"/>
  <c r="F328" i="6" s="1"/>
  <c r="G328" i="6"/>
  <c r="H328" i="6" s="1"/>
  <c r="I328" i="6"/>
  <c r="J328" i="6" s="1"/>
  <c r="I315" i="6"/>
  <c r="J315" i="6" s="1"/>
  <c r="I314" i="6"/>
  <c r="J314" i="6" s="1"/>
  <c r="G315" i="6"/>
  <c r="E315" i="6"/>
  <c r="F315" i="6" s="1"/>
  <c r="G314" i="6"/>
  <c r="H314" i="6" s="1"/>
  <c r="E314" i="6"/>
  <c r="F314" i="6" s="1"/>
  <c r="I313" i="6"/>
  <c r="G313" i="6"/>
  <c r="I312" i="6"/>
  <c r="I311" i="6"/>
  <c r="I310" i="6"/>
  <c r="I309" i="6"/>
  <c r="I308" i="6"/>
  <c r="G312" i="6"/>
  <c r="G311" i="6"/>
  <c r="G310" i="6"/>
  <c r="G309" i="6"/>
  <c r="G308" i="6"/>
  <c r="H316" i="6"/>
  <c r="F316" i="6"/>
  <c r="I301" i="6"/>
  <c r="G301" i="6"/>
  <c r="I278" i="6"/>
  <c r="I291" i="6"/>
  <c r="J291" i="6" s="1"/>
  <c r="I290" i="6"/>
  <c r="J290" i="6" s="1"/>
  <c r="G291" i="6"/>
  <c r="G290" i="6"/>
  <c r="H290" i="6" s="1"/>
  <c r="E291" i="6"/>
  <c r="F291" i="6" s="1"/>
  <c r="E290" i="6"/>
  <c r="F290" i="6" s="1"/>
  <c r="I289" i="6"/>
  <c r="I288" i="6"/>
  <c r="I287" i="6"/>
  <c r="I286" i="6"/>
  <c r="I285" i="6"/>
  <c r="G289" i="6"/>
  <c r="G288" i="6"/>
  <c r="G287" i="6"/>
  <c r="G286" i="6"/>
  <c r="G285" i="6"/>
  <c r="I284" i="6"/>
  <c r="G284" i="6"/>
  <c r="H292" i="6"/>
  <c r="F292" i="6"/>
  <c r="I267" i="6"/>
  <c r="J267" i="6" s="1"/>
  <c r="I266" i="6"/>
  <c r="J266" i="6" s="1"/>
  <c r="G267" i="6"/>
  <c r="G266" i="6"/>
  <c r="E267" i="6"/>
  <c r="F267" i="6" s="1"/>
  <c r="E266" i="6"/>
  <c r="F266" i="6" s="1"/>
  <c r="I265" i="6"/>
  <c r="G265" i="6"/>
  <c r="I264" i="6"/>
  <c r="J264" i="6" s="1"/>
  <c r="I263" i="6"/>
  <c r="J263" i="6" s="1"/>
  <c r="I262" i="6"/>
  <c r="J262" i="6" s="1"/>
  <c r="G264" i="6"/>
  <c r="H264" i="6" s="1"/>
  <c r="G263" i="6"/>
  <c r="H263" i="6" s="1"/>
  <c r="G262" i="6"/>
  <c r="H262" i="6" s="1"/>
  <c r="I261" i="6"/>
  <c r="J261" i="6" s="1"/>
  <c r="G261" i="6"/>
  <c r="H261" i="6" s="1"/>
  <c r="I260" i="6"/>
  <c r="J260" i="6" s="1"/>
  <c r="G260" i="6"/>
  <c r="H260" i="6" s="1"/>
  <c r="H268" i="6"/>
  <c r="F268" i="6"/>
  <c r="I277" i="6"/>
  <c r="G277" i="6"/>
  <c r="I253" i="6"/>
  <c r="G253" i="6"/>
  <c r="L539" i="6" l="1"/>
  <c r="F541" i="6"/>
  <c r="E59" i="7" s="1"/>
  <c r="H59" i="7" s="1"/>
  <c r="L544" i="6"/>
  <c r="H60" i="7"/>
  <c r="L546" i="6"/>
  <c r="L585" i="6"/>
  <c r="E65" i="7"/>
  <c r="H65" i="7" s="1"/>
  <c r="F62" i="7"/>
  <c r="K565" i="6"/>
  <c r="F63" i="7"/>
  <c r="J568" i="6"/>
  <c r="G62" i="7" s="1"/>
  <c r="L612" i="6"/>
  <c r="E71" i="7"/>
  <c r="H71" i="7" s="1"/>
  <c r="J326" i="6"/>
  <c r="L619" i="6"/>
  <c r="F620" i="6"/>
  <c r="E73" i="7" s="1"/>
  <c r="L615" i="6"/>
  <c r="F616" i="6"/>
  <c r="E72" i="7" s="1"/>
  <c r="H72" i="7" s="1"/>
  <c r="J352" i="6"/>
  <c r="J394" i="6"/>
  <c r="H352" i="6"/>
  <c r="H408" i="6"/>
  <c r="J408" i="6"/>
  <c r="H394" i="6"/>
  <c r="K381" i="6"/>
  <c r="K363" i="6"/>
  <c r="J381" i="6"/>
  <c r="F381" i="6"/>
  <c r="K372" i="6"/>
  <c r="K354" i="6"/>
  <c r="F372" i="6"/>
  <c r="L372" i="6" s="1"/>
  <c r="J288" i="6"/>
  <c r="F363" i="6"/>
  <c r="L363" i="6" s="1"/>
  <c r="J284" i="6"/>
  <c r="J339" i="6"/>
  <c r="K341" i="6"/>
  <c r="F354" i="6"/>
  <c r="L354" i="6" s="1"/>
  <c r="L353" i="6"/>
  <c r="H311" i="6"/>
  <c r="K353" i="6"/>
  <c r="J311" i="6"/>
  <c r="H326" i="6"/>
  <c r="H309" i="6"/>
  <c r="K328" i="6"/>
  <c r="H265" i="6"/>
  <c r="J285" i="6"/>
  <c r="J309" i="6"/>
  <c r="H339" i="6"/>
  <c r="J313" i="6"/>
  <c r="J265" i="6"/>
  <c r="H313" i="6"/>
  <c r="F341" i="6"/>
  <c r="L341" i="6" s="1"/>
  <c r="H310" i="6"/>
  <c r="L328" i="6"/>
  <c r="J301" i="6"/>
  <c r="H308" i="6"/>
  <c r="H289" i="6"/>
  <c r="J310" i="6"/>
  <c r="H312" i="6"/>
  <c r="L314" i="6"/>
  <c r="K315" i="6"/>
  <c r="K314" i="6"/>
  <c r="H315" i="6"/>
  <c r="J308" i="6"/>
  <c r="J312" i="6"/>
  <c r="H287" i="6"/>
  <c r="J277" i="6"/>
  <c r="H288" i="6"/>
  <c r="J286" i="6"/>
  <c r="J289" i="6"/>
  <c r="K291" i="6"/>
  <c r="H286" i="6"/>
  <c r="H285" i="6"/>
  <c r="H301" i="6"/>
  <c r="K290" i="6"/>
  <c r="L290" i="6"/>
  <c r="H284" i="6"/>
  <c r="H291" i="6"/>
  <c r="I292" i="6" s="1"/>
  <c r="J287" i="6"/>
  <c r="H277" i="6"/>
  <c r="K267" i="6"/>
  <c r="K266" i="6"/>
  <c r="H266" i="6"/>
  <c r="H267" i="6"/>
  <c r="L267" i="6" s="1"/>
  <c r="J253" i="6"/>
  <c r="L541" i="6" l="1"/>
  <c r="L616" i="6"/>
  <c r="L620" i="6"/>
  <c r="L381" i="6"/>
  <c r="I268" i="6"/>
  <c r="K268" i="6" s="1"/>
  <c r="H317" i="6"/>
  <c r="F41" i="7" s="1"/>
  <c r="I316" i="6"/>
  <c r="K316" i="6" s="1"/>
  <c r="L315" i="6"/>
  <c r="K292" i="6"/>
  <c r="J292" i="6"/>
  <c r="L292" i="6" s="1"/>
  <c r="L291" i="6"/>
  <c r="H293" i="6"/>
  <c r="F39" i="7" s="1"/>
  <c r="H269" i="6"/>
  <c r="F37" i="7" s="1"/>
  <c r="L266" i="6"/>
  <c r="H253" i="6"/>
  <c r="J575" i="6" l="1"/>
  <c r="J268" i="6"/>
  <c r="L268" i="6" s="1"/>
  <c r="J316" i="6"/>
  <c r="L316" i="6" s="1"/>
  <c r="J293" i="6"/>
  <c r="I242" i="6"/>
  <c r="J242" i="6" s="1"/>
  <c r="G242" i="6"/>
  <c r="H242" i="6" s="1"/>
  <c r="I235" i="6"/>
  <c r="J235" i="6" s="1"/>
  <c r="G235" i="6"/>
  <c r="H235" i="6" s="1"/>
  <c r="I207" i="6"/>
  <c r="J207" i="6" s="1"/>
  <c r="I208" i="6"/>
  <c r="J208" i="6" s="1"/>
  <c r="I209" i="6"/>
  <c r="G207" i="6"/>
  <c r="H207" i="6" s="1"/>
  <c r="G208" i="6"/>
  <c r="H208" i="6" s="1"/>
  <c r="G209" i="6"/>
  <c r="I218" i="6"/>
  <c r="J218" i="6" s="1"/>
  <c r="I219" i="6"/>
  <c r="J219" i="6" s="1"/>
  <c r="I220" i="6"/>
  <c r="G218" i="6"/>
  <c r="H218" i="6" s="1"/>
  <c r="G219" i="6"/>
  <c r="H219" i="6" s="1"/>
  <c r="G220" i="6"/>
  <c r="E219" i="6"/>
  <c r="E207" i="6"/>
  <c r="E208" i="6" l="1"/>
  <c r="F208" i="6" s="1"/>
  <c r="L208" i="6" s="1"/>
  <c r="E218" i="6"/>
  <c r="F218" i="6" s="1"/>
  <c r="L218" i="6" s="1"/>
  <c r="G63" i="7"/>
  <c r="J269" i="6"/>
  <c r="G37" i="7" s="1"/>
  <c r="J317" i="6"/>
  <c r="G39" i="7"/>
  <c r="K219" i="6"/>
  <c r="F219" i="6"/>
  <c r="L219" i="6" s="1"/>
  <c r="G145" i="6"/>
  <c r="E145" i="6"/>
  <c r="E144" i="6"/>
  <c r="G144" i="6"/>
  <c r="G143" i="6"/>
  <c r="E143" i="6"/>
  <c r="E142" i="6"/>
  <c r="G142" i="6"/>
  <c r="G141" i="6"/>
  <c r="E141" i="6"/>
  <c r="E135" i="6"/>
  <c r="G135" i="6"/>
  <c r="G134" i="6"/>
  <c r="E134" i="6"/>
  <c r="G133" i="6"/>
  <c r="E133" i="6"/>
  <c r="G124" i="6"/>
  <c r="E124" i="6"/>
  <c r="G132" i="6"/>
  <c r="G131" i="6"/>
  <c r="E132" i="6"/>
  <c r="E131" i="6"/>
  <c r="I124" i="6"/>
  <c r="K208" i="6" l="1"/>
  <c r="K218" i="6"/>
  <c r="I144" i="6"/>
  <c r="K144" i="6" s="1"/>
  <c r="I134" i="6"/>
  <c r="J134" i="6" s="1"/>
  <c r="G41" i="7"/>
  <c r="F143" i="6"/>
  <c r="H143" i="6"/>
  <c r="H134" i="6"/>
  <c r="H131" i="6"/>
  <c r="H145" i="6"/>
  <c r="H133" i="6"/>
  <c r="H144" i="6"/>
  <c r="F144" i="6"/>
  <c r="H141" i="6"/>
  <c r="H142" i="6"/>
  <c r="F141" i="6"/>
  <c r="F145" i="6"/>
  <c r="F142" i="6"/>
  <c r="F134" i="6"/>
  <c r="H132" i="6"/>
  <c r="H135" i="6"/>
  <c r="F133" i="6"/>
  <c r="F131" i="6"/>
  <c r="F135" i="6"/>
  <c r="F132" i="6"/>
  <c r="J144" i="6" l="1"/>
  <c r="L144" i="6" s="1"/>
  <c r="K134" i="6"/>
  <c r="L134" i="6"/>
  <c r="H124" i="6"/>
  <c r="F124" i="6"/>
  <c r="G649" i="6" l="1"/>
  <c r="E649" i="6"/>
  <c r="G648" i="6"/>
  <c r="E648" i="6"/>
  <c r="H650" i="6"/>
  <c r="F650" i="6"/>
  <c r="F649" i="6" l="1"/>
  <c r="H649" i="6"/>
  <c r="F648" i="6"/>
  <c r="H648" i="6"/>
  <c r="H651" i="6" l="1"/>
  <c r="F78" i="7" s="1"/>
  <c r="G147" i="6" s="1"/>
  <c r="F651" i="6"/>
  <c r="E78" i="7" s="1"/>
  <c r="E147" i="6" s="1"/>
  <c r="G121" i="6"/>
  <c r="E121" i="6"/>
  <c r="I121" i="6" l="1"/>
  <c r="I131" i="6"/>
  <c r="I141" i="6"/>
  <c r="G137" i="6"/>
  <c r="G127" i="6"/>
  <c r="E137" i="6"/>
  <c r="E127" i="6"/>
  <c r="G125" i="6"/>
  <c r="E125" i="6"/>
  <c r="G123" i="6"/>
  <c r="E123" i="6"/>
  <c r="G122" i="6"/>
  <c r="E122" i="6"/>
  <c r="K141" i="6" l="1"/>
  <c r="J141" i="6"/>
  <c r="L141" i="6" s="1"/>
  <c r="J131" i="6"/>
  <c r="L131" i="6" s="1"/>
  <c r="K131" i="6"/>
  <c r="H125" i="6"/>
  <c r="H123" i="6"/>
  <c r="H122" i="6"/>
  <c r="J121" i="6"/>
  <c r="H121" i="6"/>
  <c r="F12" i="5" l="1"/>
  <c r="E9" i="5"/>
  <c r="G9" i="5"/>
  <c r="E12" i="5"/>
  <c r="F9" i="5"/>
  <c r="F127" i="4"/>
  <c r="F255" i="4"/>
  <c r="G12" i="5"/>
  <c r="F228" i="4"/>
  <c r="F205" i="4"/>
  <c r="F204" i="4"/>
  <c r="F203" i="4"/>
  <c r="F180" i="4"/>
  <c r="F10" i="5"/>
  <c r="E10" i="5"/>
  <c r="G3016" i="6"/>
  <c r="I3016" i="6"/>
  <c r="J3016" i="6" s="1"/>
  <c r="E3016" i="6"/>
  <c r="F3016" i="6" s="1"/>
  <c r="G3011" i="6"/>
  <c r="H3011" i="6" s="1"/>
  <c r="G3010" i="6"/>
  <c r="H3010" i="6" s="1"/>
  <c r="G3005" i="6"/>
  <c r="H3005" i="6" s="1"/>
  <c r="G3004" i="6"/>
  <c r="H3004" i="6" s="1"/>
  <c r="G2999" i="6"/>
  <c r="G2998" i="6"/>
  <c r="G2993" i="6"/>
  <c r="H2993" i="6" s="1"/>
  <c r="G2992" i="6"/>
  <c r="H2992" i="6" s="1"/>
  <c r="H3012" i="6"/>
  <c r="F3012" i="6"/>
  <c r="J3011" i="6"/>
  <c r="F3011" i="6"/>
  <c r="J3010" i="6"/>
  <c r="F3010" i="6"/>
  <c r="H3006" i="6"/>
  <c r="F3006" i="6"/>
  <c r="J3005" i="6"/>
  <c r="J3004" i="6"/>
  <c r="H3000" i="6"/>
  <c r="F3000" i="6"/>
  <c r="J2999" i="6"/>
  <c r="F2999" i="6"/>
  <c r="J2998" i="6"/>
  <c r="F2998" i="6"/>
  <c r="H2994" i="6"/>
  <c r="F2994" i="6"/>
  <c r="J2993" i="6"/>
  <c r="J2992" i="6"/>
  <c r="G3135" i="6"/>
  <c r="H3135" i="6" s="1"/>
  <c r="G3134" i="6"/>
  <c r="H3134" i="6" s="1"/>
  <c r="G3129" i="6"/>
  <c r="H3129" i="6" s="1"/>
  <c r="G3128" i="6"/>
  <c r="H3128" i="6" s="1"/>
  <c r="G3123" i="6"/>
  <c r="G3122" i="6"/>
  <c r="G3117" i="6"/>
  <c r="H3117" i="6" s="1"/>
  <c r="G3116" i="6"/>
  <c r="H3116" i="6" s="1"/>
  <c r="H3136" i="6"/>
  <c r="F3136" i="6"/>
  <c r="I3135" i="6"/>
  <c r="J3135" i="6" s="1"/>
  <c r="E3135" i="6"/>
  <c r="F3135" i="6" s="1"/>
  <c r="J3134" i="6"/>
  <c r="F3134" i="6"/>
  <c r="H3130" i="6"/>
  <c r="F3130" i="6"/>
  <c r="I3129" i="6"/>
  <c r="J3129" i="6" s="1"/>
  <c r="E3129" i="6"/>
  <c r="J3128" i="6"/>
  <c r="H3124" i="6"/>
  <c r="F3124" i="6"/>
  <c r="I3123" i="6"/>
  <c r="J3123" i="6" s="1"/>
  <c r="E3123" i="6"/>
  <c r="F3123" i="6" s="1"/>
  <c r="J3122" i="6"/>
  <c r="F3122" i="6"/>
  <c r="H3118" i="6"/>
  <c r="F3118" i="6"/>
  <c r="I3117" i="6"/>
  <c r="J3117" i="6" s="1"/>
  <c r="E3117" i="6"/>
  <c r="F3117" i="6" s="1"/>
  <c r="J3116" i="6"/>
  <c r="F3116" i="6"/>
  <c r="G3111" i="6"/>
  <c r="G3110" i="6"/>
  <c r="H3112" i="6"/>
  <c r="F3112" i="6"/>
  <c r="I3111" i="6"/>
  <c r="J3111" i="6" s="1"/>
  <c r="E3111" i="6"/>
  <c r="F3111" i="6" s="1"/>
  <c r="I3110" i="6"/>
  <c r="J3110" i="6" s="1"/>
  <c r="E3110" i="6"/>
  <c r="F3110" i="6" s="1"/>
  <c r="F3001" i="6" l="1"/>
  <c r="E416" i="7" s="1"/>
  <c r="H3119" i="6"/>
  <c r="F436" i="7" s="1"/>
  <c r="H3131" i="6"/>
  <c r="F438" i="7" s="1"/>
  <c r="H3007" i="6"/>
  <c r="F417" i="7" s="1"/>
  <c r="H2995" i="6"/>
  <c r="F415" i="7" s="1"/>
  <c r="F3113" i="6"/>
  <c r="E435" i="7" s="1"/>
  <c r="F3119" i="6"/>
  <c r="E436" i="7" s="1"/>
  <c r="H3137" i="6"/>
  <c r="F439" i="7" s="1"/>
  <c r="H3013" i="6"/>
  <c r="F418" i="7" s="1"/>
  <c r="F3013" i="6"/>
  <c r="E418" i="7" s="1"/>
  <c r="F3137" i="6"/>
  <c r="E439" i="7" s="1"/>
  <c r="F3125" i="6"/>
  <c r="E437" i="7" s="1"/>
  <c r="F181" i="4"/>
  <c r="E11" i="5"/>
  <c r="G11" i="5"/>
  <c r="F11" i="5"/>
  <c r="F207" i="4"/>
  <c r="F146" i="4"/>
  <c r="F145" i="4"/>
  <c r="F259" i="4"/>
  <c r="F258" i="4"/>
  <c r="K3016" i="6"/>
  <c r="K2999" i="6"/>
  <c r="F3017" i="6"/>
  <c r="E419" i="7" s="1"/>
  <c r="H3016" i="6"/>
  <c r="K3004" i="6"/>
  <c r="K2992" i="6"/>
  <c r="K2998" i="6"/>
  <c r="K2993" i="6"/>
  <c r="K3005" i="6"/>
  <c r="L3010" i="6"/>
  <c r="I2994" i="6"/>
  <c r="I3006" i="6"/>
  <c r="I3012" i="6"/>
  <c r="L3011" i="6"/>
  <c r="K3010" i="6"/>
  <c r="K3011" i="6"/>
  <c r="F2992" i="6"/>
  <c r="F2993" i="6"/>
  <c r="H2998" i="6"/>
  <c r="H2999" i="6"/>
  <c r="L2999" i="6" s="1"/>
  <c r="F3004" i="6"/>
  <c r="F3005" i="6"/>
  <c r="L3005" i="6" s="1"/>
  <c r="K3129" i="6"/>
  <c r="K3111" i="6"/>
  <c r="K3123" i="6"/>
  <c r="K3128" i="6"/>
  <c r="K3122" i="6"/>
  <c r="L3134" i="6"/>
  <c r="I3130" i="6"/>
  <c r="I3136" i="6"/>
  <c r="L3135" i="6"/>
  <c r="K3134" i="6"/>
  <c r="K3135" i="6"/>
  <c r="L3117" i="6"/>
  <c r="H3122" i="6"/>
  <c r="H3123" i="6"/>
  <c r="L3123" i="6" s="1"/>
  <c r="F3128" i="6"/>
  <c r="F3129" i="6"/>
  <c r="L3129" i="6" s="1"/>
  <c r="L3116" i="6"/>
  <c r="I3118" i="6"/>
  <c r="K3110" i="6"/>
  <c r="K3116" i="6"/>
  <c r="K3117" i="6"/>
  <c r="H3110" i="6"/>
  <c r="H3111" i="6"/>
  <c r="L3111" i="6" s="1"/>
  <c r="F70" i="4"/>
  <c r="F71" i="4"/>
  <c r="H12" i="5"/>
  <c r="H9" i="5"/>
  <c r="F17" i="4"/>
  <c r="F16" i="4"/>
  <c r="F15" i="4"/>
  <c r="H3001" i="6" l="1"/>
  <c r="F416" i="7" s="1"/>
  <c r="F3007" i="6"/>
  <c r="E417" i="7" s="1"/>
  <c r="F2995" i="6"/>
  <c r="E415" i="7" s="1"/>
  <c r="F3131" i="6"/>
  <c r="E438" i="7" s="1"/>
  <c r="H3113" i="6"/>
  <c r="F435" i="7" s="1"/>
  <c r="H3125" i="6"/>
  <c r="F437" i="7" s="1"/>
  <c r="E4" i="5"/>
  <c r="G4" i="5"/>
  <c r="F4" i="5"/>
  <c r="E6" i="5"/>
  <c r="E692" i="6" s="1"/>
  <c r="F6" i="5"/>
  <c r="G692" i="6" s="1"/>
  <c r="H692" i="6" s="1"/>
  <c r="H693" i="6" s="1"/>
  <c r="F88" i="7" s="1"/>
  <c r="G6" i="5"/>
  <c r="I692" i="6" s="1"/>
  <c r="J692" i="6" s="1"/>
  <c r="J693" i="6" s="1"/>
  <c r="G88" i="7" s="1"/>
  <c r="H11" i="5"/>
  <c r="F211" i="4"/>
  <c r="F210" i="4"/>
  <c r="F21" i="4"/>
  <c r="H3017" i="6"/>
  <c r="F419" i="7" s="1"/>
  <c r="L3016" i="6"/>
  <c r="L2993" i="6"/>
  <c r="L3004" i="6"/>
  <c r="L2992" i="6"/>
  <c r="K3012" i="6"/>
  <c r="J3012" i="6"/>
  <c r="J3013" i="6" s="1"/>
  <c r="L3013" i="6" s="1"/>
  <c r="J2994" i="6"/>
  <c r="J2995" i="6" s="1"/>
  <c r="L2995" i="6" s="1"/>
  <c r="K2994" i="6"/>
  <c r="J3006" i="6"/>
  <c r="J3007" i="6" s="1"/>
  <c r="K3006" i="6"/>
  <c r="I3000" i="6"/>
  <c r="L2998" i="6"/>
  <c r="I3124" i="6"/>
  <c r="L3128" i="6"/>
  <c r="J3130" i="6"/>
  <c r="J3131" i="6" s="1"/>
  <c r="K3130" i="6"/>
  <c r="K3136" i="6"/>
  <c r="J3136" i="6"/>
  <c r="J3137" i="6" s="1"/>
  <c r="L3122" i="6"/>
  <c r="K3118" i="6"/>
  <c r="J3118" i="6"/>
  <c r="J3119" i="6" s="1"/>
  <c r="L3119" i="6" s="1"/>
  <c r="I3112" i="6"/>
  <c r="L3110" i="6"/>
  <c r="F55" i="4"/>
  <c r="F57" i="4"/>
  <c r="F19" i="4"/>
  <c r="L3007" i="6" l="1"/>
  <c r="L3131" i="6"/>
  <c r="H4" i="5"/>
  <c r="G5" i="5"/>
  <c r="I688" i="6" s="1"/>
  <c r="F29" i="4"/>
  <c r="F28" i="4"/>
  <c r="F5" i="5"/>
  <c r="G688" i="6" s="1"/>
  <c r="F27" i="4"/>
  <c r="H6" i="5"/>
  <c r="K692" i="6"/>
  <c r="F692" i="6"/>
  <c r="F63" i="4"/>
  <c r="F64" i="4"/>
  <c r="F65" i="4"/>
  <c r="L2994" i="6"/>
  <c r="L3006" i="6"/>
  <c r="L3012" i="6"/>
  <c r="K3000" i="6"/>
  <c r="J3000" i="6"/>
  <c r="J3001" i="6" s="1"/>
  <c r="L3001" i="6" s="1"/>
  <c r="L3136" i="6"/>
  <c r="L3130" i="6"/>
  <c r="K3124" i="6"/>
  <c r="J3124" i="6"/>
  <c r="J3125" i="6" s="1"/>
  <c r="L3125" i="6" s="1"/>
  <c r="L3118" i="6"/>
  <c r="K3112" i="6"/>
  <c r="J3112" i="6"/>
  <c r="J3113" i="6" s="1"/>
  <c r="L3113" i="6" s="1"/>
  <c r="F30" i="4" l="1"/>
  <c r="L692" i="6"/>
  <c r="F693" i="6"/>
  <c r="F7" i="5"/>
  <c r="G696" i="6" s="1"/>
  <c r="H696" i="6" s="1"/>
  <c r="H697" i="6" s="1"/>
  <c r="F89" i="7" s="1"/>
  <c r="G7" i="5"/>
  <c r="I696" i="6" s="1"/>
  <c r="J696" i="6" s="1"/>
  <c r="J697" i="6" s="1"/>
  <c r="G89" i="7" s="1"/>
  <c r="F66" i="4"/>
  <c r="G417" i="7"/>
  <c r="H417" i="7" s="1"/>
  <c r="J3017" i="6"/>
  <c r="G415" i="7"/>
  <c r="H415" i="7" s="1"/>
  <c r="G418" i="7"/>
  <c r="H418" i="7" s="1"/>
  <c r="L3000" i="6"/>
  <c r="L3137" i="6"/>
  <c r="G439" i="7"/>
  <c r="G438" i="7"/>
  <c r="G436" i="7"/>
  <c r="L3124" i="6"/>
  <c r="L3112" i="6"/>
  <c r="L693" i="6" l="1"/>
  <c r="E88" i="7"/>
  <c r="H88" i="7" s="1"/>
  <c r="F37" i="4"/>
  <c r="F73" i="4"/>
  <c r="L3017" i="6"/>
  <c r="G419" i="7"/>
  <c r="H419" i="7" s="1"/>
  <c r="G416" i="7"/>
  <c r="H416" i="7" s="1"/>
  <c r="G435" i="7"/>
  <c r="G437" i="7"/>
  <c r="F38" i="4" l="1"/>
  <c r="E5" i="5"/>
  <c r="E7" i="5"/>
  <c r="F74" i="4"/>
  <c r="G534" i="6"/>
  <c r="H534" i="6" s="1"/>
  <c r="G533" i="6"/>
  <c r="H533" i="6" s="1"/>
  <c r="G532" i="6"/>
  <c r="H532" i="6" s="1"/>
  <c r="G531" i="6"/>
  <c r="H531" i="6" s="1"/>
  <c r="G530" i="6"/>
  <c r="H530" i="6" s="1"/>
  <c r="G529" i="6"/>
  <c r="H529" i="6" s="1"/>
  <c r="G528" i="6"/>
  <c r="H528" i="6" s="1"/>
  <c r="G527" i="6"/>
  <c r="H527" i="6" s="1"/>
  <c r="G526" i="6"/>
  <c r="H526" i="6" s="1"/>
  <c r="G525" i="6"/>
  <c r="H525" i="6" s="1"/>
  <c r="I534" i="6"/>
  <c r="J534" i="6" s="1"/>
  <c r="I533" i="6"/>
  <c r="J533" i="6" s="1"/>
  <c r="I532" i="6"/>
  <c r="J532" i="6" s="1"/>
  <c r="I531" i="6"/>
  <c r="J531" i="6" s="1"/>
  <c r="I530" i="6"/>
  <c r="J530" i="6" s="1"/>
  <c r="I529" i="6"/>
  <c r="J529" i="6" s="1"/>
  <c r="I528" i="6"/>
  <c r="J528" i="6" s="1"/>
  <c r="I527" i="6"/>
  <c r="J527" i="6" s="1"/>
  <c r="I526" i="6"/>
  <c r="J526" i="6" s="1"/>
  <c r="I525" i="6"/>
  <c r="J525" i="6" s="1"/>
  <c r="I520" i="6"/>
  <c r="J520" i="6" s="1"/>
  <c r="I519" i="6"/>
  <c r="J519" i="6" s="1"/>
  <c r="I518" i="6"/>
  <c r="J518" i="6" s="1"/>
  <c r="I517" i="6"/>
  <c r="J517" i="6" s="1"/>
  <c r="I516" i="6"/>
  <c r="J516" i="6" s="1"/>
  <c r="I515" i="6"/>
  <c r="J515" i="6" s="1"/>
  <c r="I514" i="6"/>
  <c r="J514" i="6" s="1"/>
  <c r="I513" i="6"/>
  <c r="J513" i="6" s="1"/>
  <c r="I512" i="6"/>
  <c r="J512" i="6" s="1"/>
  <c r="I511" i="6"/>
  <c r="J511" i="6" s="1"/>
  <c r="G520" i="6"/>
  <c r="H520" i="6" s="1"/>
  <c r="G519" i="6"/>
  <c r="H519" i="6" s="1"/>
  <c r="G518" i="6"/>
  <c r="H518" i="6" s="1"/>
  <c r="G517" i="6"/>
  <c r="H517" i="6" s="1"/>
  <c r="G516" i="6"/>
  <c r="H516" i="6" s="1"/>
  <c r="G515" i="6"/>
  <c r="H515" i="6" s="1"/>
  <c r="G514" i="6"/>
  <c r="H514" i="6" s="1"/>
  <c r="G513" i="6"/>
  <c r="H513" i="6" s="1"/>
  <c r="G512" i="6"/>
  <c r="H512" i="6" s="1"/>
  <c r="G511" i="6"/>
  <c r="H511" i="6" s="1"/>
  <c r="G506" i="6"/>
  <c r="H506" i="6" s="1"/>
  <c r="G505" i="6"/>
  <c r="H505" i="6" s="1"/>
  <c r="G504" i="6"/>
  <c r="H504" i="6" s="1"/>
  <c r="G503" i="6"/>
  <c r="H503" i="6" s="1"/>
  <c r="G502" i="6"/>
  <c r="H502" i="6" s="1"/>
  <c r="G501" i="6"/>
  <c r="H501" i="6" s="1"/>
  <c r="G500" i="6"/>
  <c r="H500" i="6" s="1"/>
  <c r="G499" i="6"/>
  <c r="H499" i="6" s="1"/>
  <c r="G498" i="6"/>
  <c r="H498" i="6" s="1"/>
  <c r="G497" i="6"/>
  <c r="H497" i="6" s="1"/>
  <c r="I506" i="6"/>
  <c r="J506" i="6" s="1"/>
  <c r="I505" i="6"/>
  <c r="J505" i="6" s="1"/>
  <c r="I504" i="6"/>
  <c r="J504" i="6" s="1"/>
  <c r="I503" i="6"/>
  <c r="J503" i="6" s="1"/>
  <c r="I502" i="6"/>
  <c r="J502" i="6" s="1"/>
  <c r="I501" i="6"/>
  <c r="J501" i="6" s="1"/>
  <c r="I500" i="6"/>
  <c r="J500" i="6" s="1"/>
  <c r="I499" i="6"/>
  <c r="J499" i="6" s="1"/>
  <c r="I498" i="6"/>
  <c r="J498" i="6" s="1"/>
  <c r="I497" i="6"/>
  <c r="J497" i="6" s="1"/>
  <c r="I492" i="6"/>
  <c r="J492" i="6" s="1"/>
  <c r="I491" i="6"/>
  <c r="J491" i="6" s="1"/>
  <c r="I490" i="6"/>
  <c r="J490" i="6" s="1"/>
  <c r="I489" i="6"/>
  <c r="J489" i="6" s="1"/>
  <c r="I488" i="6"/>
  <c r="J488" i="6" s="1"/>
  <c r="I487" i="6"/>
  <c r="J487" i="6" s="1"/>
  <c r="I486" i="6"/>
  <c r="J486" i="6" s="1"/>
  <c r="I485" i="6"/>
  <c r="J485" i="6" s="1"/>
  <c r="I484" i="6"/>
  <c r="J484" i="6" s="1"/>
  <c r="I483" i="6"/>
  <c r="J483" i="6" s="1"/>
  <c r="G492" i="6"/>
  <c r="H492" i="6" s="1"/>
  <c r="G491" i="6"/>
  <c r="H491" i="6" s="1"/>
  <c r="G490" i="6"/>
  <c r="H490" i="6" s="1"/>
  <c r="G489" i="6"/>
  <c r="H489" i="6" s="1"/>
  <c r="G488" i="6"/>
  <c r="H488" i="6" s="1"/>
  <c r="G487" i="6"/>
  <c r="H487" i="6" s="1"/>
  <c r="G486" i="6"/>
  <c r="H486" i="6" s="1"/>
  <c r="G485" i="6"/>
  <c r="H485" i="6" s="1"/>
  <c r="G484" i="6"/>
  <c r="H484" i="6" s="1"/>
  <c r="G483" i="6"/>
  <c r="H483" i="6" s="1"/>
  <c r="G478" i="6"/>
  <c r="H478" i="6" s="1"/>
  <c r="G477" i="6"/>
  <c r="H477" i="6" s="1"/>
  <c r="G476" i="6"/>
  <c r="H476" i="6" s="1"/>
  <c r="G475" i="6"/>
  <c r="H475" i="6" s="1"/>
  <c r="G474" i="6"/>
  <c r="H474" i="6" s="1"/>
  <c r="G473" i="6"/>
  <c r="H473" i="6" s="1"/>
  <c r="G472" i="6"/>
  <c r="H472" i="6" s="1"/>
  <c r="G471" i="6"/>
  <c r="H471" i="6" s="1"/>
  <c r="G470" i="6"/>
  <c r="H470" i="6" s="1"/>
  <c r="G469" i="6"/>
  <c r="H469" i="6" s="1"/>
  <c r="I478" i="6"/>
  <c r="J478" i="6" s="1"/>
  <c r="I477" i="6"/>
  <c r="J477" i="6" s="1"/>
  <c r="I476" i="6"/>
  <c r="J476" i="6" s="1"/>
  <c r="I475" i="6"/>
  <c r="J475" i="6" s="1"/>
  <c r="I474" i="6"/>
  <c r="J474" i="6" s="1"/>
  <c r="I473" i="6"/>
  <c r="J473" i="6" s="1"/>
  <c r="I472" i="6"/>
  <c r="J472" i="6" s="1"/>
  <c r="I471" i="6"/>
  <c r="J471" i="6" s="1"/>
  <c r="I470" i="6"/>
  <c r="J470" i="6" s="1"/>
  <c r="I469" i="6"/>
  <c r="J469" i="6" s="1"/>
  <c r="I464" i="6"/>
  <c r="J464" i="6" s="1"/>
  <c r="I463" i="6"/>
  <c r="J463" i="6" s="1"/>
  <c r="I462" i="6"/>
  <c r="J462" i="6" s="1"/>
  <c r="I461" i="6"/>
  <c r="J461" i="6" s="1"/>
  <c r="I460" i="6"/>
  <c r="J460" i="6" s="1"/>
  <c r="I459" i="6"/>
  <c r="J459" i="6" s="1"/>
  <c r="I458" i="6"/>
  <c r="J458" i="6" s="1"/>
  <c r="I457" i="6"/>
  <c r="J457" i="6" s="1"/>
  <c r="I456" i="6"/>
  <c r="J456" i="6" s="1"/>
  <c r="I455" i="6"/>
  <c r="J455" i="6" s="1"/>
  <c r="G464" i="6"/>
  <c r="H464" i="6" s="1"/>
  <c r="G463" i="6"/>
  <c r="H463" i="6" s="1"/>
  <c r="G462" i="6"/>
  <c r="H462" i="6" s="1"/>
  <c r="G461" i="6"/>
  <c r="H461" i="6" s="1"/>
  <c r="G460" i="6"/>
  <c r="H460" i="6" s="1"/>
  <c r="G459" i="6"/>
  <c r="H459" i="6" s="1"/>
  <c r="G458" i="6"/>
  <c r="H458" i="6" s="1"/>
  <c r="G457" i="6"/>
  <c r="H457" i="6" s="1"/>
  <c r="G456" i="6"/>
  <c r="H456" i="6" s="1"/>
  <c r="G455" i="6"/>
  <c r="I450" i="6"/>
  <c r="J450" i="6" s="1"/>
  <c r="I449" i="6"/>
  <c r="J449" i="6" s="1"/>
  <c r="I448" i="6"/>
  <c r="J448" i="6" s="1"/>
  <c r="I447" i="6"/>
  <c r="J447" i="6" s="1"/>
  <c r="I446" i="6"/>
  <c r="J446" i="6" s="1"/>
  <c r="I445" i="6"/>
  <c r="J445" i="6" s="1"/>
  <c r="I444" i="6"/>
  <c r="J444" i="6" s="1"/>
  <c r="I443" i="6"/>
  <c r="J443" i="6" s="1"/>
  <c r="I442" i="6"/>
  <c r="J442" i="6" s="1"/>
  <c r="I441" i="6"/>
  <c r="J441" i="6" s="1"/>
  <c r="G450" i="6"/>
  <c r="H450" i="6" s="1"/>
  <c r="G449" i="6"/>
  <c r="H449" i="6" s="1"/>
  <c r="G448" i="6"/>
  <c r="H448" i="6" s="1"/>
  <c r="G447" i="6"/>
  <c r="H447" i="6" s="1"/>
  <c r="G446" i="6"/>
  <c r="H446" i="6" s="1"/>
  <c r="G445" i="6"/>
  <c r="H445" i="6" s="1"/>
  <c r="G444" i="6"/>
  <c r="H444" i="6" s="1"/>
  <c r="G443" i="6"/>
  <c r="H443" i="6" s="1"/>
  <c r="G442" i="6"/>
  <c r="H442" i="6" s="1"/>
  <c r="G441" i="6"/>
  <c r="H441" i="6" s="1"/>
  <c r="I436" i="6"/>
  <c r="J436" i="6" s="1"/>
  <c r="I435" i="6"/>
  <c r="J435" i="6" s="1"/>
  <c r="I434" i="6"/>
  <c r="J434" i="6" s="1"/>
  <c r="I433" i="6"/>
  <c r="J433" i="6" s="1"/>
  <c r="I432" i="6"/>
  <c r="J432" i="6" s="1"/>
  <c r="I431" i="6"/>
  <c r="J431" i="6" s="1"/>
  <c r="I430" i="6"/>
  <c r="J430" i="6" s="1"/>
  <c r="I429" i="6"/>
  <c r="J429" i="6" s="1"/>
  <c r="I428" i="6"/>
  <c r="J428" i="6" s="1"/>
  <c r="I427" i="6"/>
  <c r="J427" i="6" s="1"/>
  <c r="G436" i="6"/>
  <c r="H436" i="6" s="1"/>
  <c r="G435" i="6"/>
  <c r="H435" i="6" s="1"/>
  <c r="G434" i="6"/>
  <c r="H434" i="6" s="1"/>
  <c r="G433" i="6"/>
  <c r="H433" i="6" s="1"/>
  <c r="G432" i="6"/>
  <c r="H432" i="6" s="1"/>
  <c r="G431" i="6"/>
  <c r="H431" i="6" s="1"/>
  <c r="G430" i="6"/>
  <c r="H430" i="6" s="1"/>
  <c r="G429" i="6"/>
  <c r="H429" i="6" s="1"/>
  <c r="G428" i="6"/>
  <c r="H428" i="6" s="1"/>
  <c r="G427" i="6"/>
  <c r="H427" i="6" s="1"/>
  <c r="I422" i="6"/>
  <c r="J422" i="6" s="1"/>
  <c r="I421" i="6"/>
  <c r="J421" i="6" s="1"/>
  <c r="I420" i="6"/>
  <c r="J420" i="6" s="1"/>
  <c r="I419" i="6"/>
  <c r="J419" i="6" s="1"/>
  <c r="I418" i="6"/>
  <c r="J418" i="6" s="1"/>
  <c r="I417" i="6"/>
  <c r="J417" i="6" s="1"/>
  <c r="I416" i="6"/>
  <c r="J416" i="6" s="1"/>
  <c r="I415" i="6"/>
  <c r="J415" i="6" s="1"/>
  <c r="I414" i="6"/>
  <c r="J414" i="6" s="1"/>
  <c r="I413" i="6"/>
  <c r="J413" i="6" s="1"/>
  <c r="G422" i="6"/>
  <c r="H422" i="6" s="1"/>
  <c r="G421" i="6"/>
  <c r="H421" i="6" s="1"/>
  <c r="G420" i="6"/>
  <c r="H420" i="6" s="1"/>
  <c r="G419" i="6"/>
  <c r="H419" i="6" s="1"/>
  <c r="G414" i="6"/>
  <c r="H414" i="6" s="1"/>
  <c r="G415" i="6"/>
  <c r="H415" i="6" s="1"/>
  <c r="G416" i="6"/>
  <c r="H416" i="6" s="1"/>
  <c r="G417" i="6"/>
  <c r="H417" i="6" s="1"/>
  <c r="G418" i="6"/>
  <c r="H418" i="6" s="1"/>
  <c r="G413" i="6"/>
  <c r="H413" i="6" s="1"/>
  <c r="I669" i="6"/>
  <c r="J669" i="6" s="1"/>
  <c r="E669" i="6"/>
  <c r="G669" i="6"/>
  <c r="H669" i="6" s="1"/>
  <c r="I674" i="6"/>
  <c r="J674" i="6" s="1"/>
  <c r="E674" i="6"/>
  <c r="G674" i="6"/>
  <c r="H674" i="6" s="1"/>
  <c r="I675" i="6"/>
  <c r="J675" i="6" s="1"/>
  <c r="G675" i="6"/>
  <c r="H675" i="6" s="1"/>
  <c r="E675" i="6"/>
  <c r="I670" i="6"/>
  <c r="J670" i="6" s="1"/>
  <c r="G670" i="6"/>
  <c r="H670" i="6" s="1"/>
  <c r="E670" i="6"/>
  <c r="I664" i="6"/>
  <c r="J664" i="6" s="1"/>
  <c r="G664" i="6"/>
  <c r="H664" i="6" s="1"/>
  <c r="E664" i="6"/>
  <c r="I665" i="6"/>
  <c r="J665" i="6" s="1"/>
  <c r="G665" i="6"/>
  <c r="H665" i="6" s="1"/>
  <c r="E665" i="6"/>
  <c r="F665" i="6" s="1"/>
  <c r="E506" i="6"/>
  <c r="F506" i="6" s="1"/>
  <c r="E502" i="6"/>
  <c r="F502" i="6" s="1"/>
  <c r="E529" i="6"/>
  <c r="E513" i="6"/>
  <c r="F513" i="6" s="1"/>
  <c r="E498" i="6"/>
  <c r="F498" i="6" s="1"/>
  <c r="E525" i="6"/>
  <c r="J666" i="6" l="1"/>
  <c r="G81" i="7" s="1"/>
  <c r="H676" i="6"/>
  <c r="F83" i="7" s="1"/>
  <c r="J676" i="6"/>
  <c r="G83" i="7" s="1"/>
  <c r="J671" i="6"/>
  <c r="G82" i="7" s="1"/>
  <c r="H666" i="6"/>
  <c r="F81" i="7" s="1"/>
  <c r="H671" i="6"/>
  <c r="F82" i="7" s="1"/>
  <c r="H7" i="5"/>
  <c r="E696" i="6"/>
  <c r="H5" i="5"/>
  <c r="E688" i="6"/>
  <c r="E517" i="6"/>
  <c r="F517" i="6" s="1"/>
  <c r="L517" i="6" s="1"/>
  <c r="E408" i="6"/>
  <c r="E339" i="6"/>
  <c r="E301" i="6"/>
  <c r="E289" i="6"/>
  <c r="E253" i="6"/>
  <c r="E313" i="6"/>
  <c r="E394" i="6"/>
  <c r="E352" i="6"/>
  <c r="E326" i="6"/>
  <c r="E265" i="6"/>
  <c r="E277" i="6"/>
  <c r="E533" i="6"/>
  <c r="F533" i="6" s="1"/>
  <c r="L533" i="6" s="1"/>
  <c r="E475" i="6"/>
  <c r="K475" i="6" s="1"/>
  <c r="E483" i="6"/>
  <c r="K483" i="6" s="1"/>
  <c r="E417" i="6"/>
  <c r="F417" i="6" s="1"/>
  <c r="L417" i="6" s="1"/>
  <c r="E441" i="6"/>
  <c r="F441" i="6" s="1"/>
  <c r="E445" i="6"/>
  <c r="F445" i="6" s="1"/>
  <c r="L445" i="6" s="1"/>
  <c r="E455" i="6"/>
  <c r="F455" i="6" s="1"/>
  <c r="E499" i="6"/>
  <c r="K499" i="6" s="1"/>
  <c r="E419" i="6"/>
  <c r="F419" i="6" s="1"/>
  <c r="L419" i="6" s="1"/>
  <c r="E431" i="6"/>
  <c r="F431" i="6" s="1"/>
  <c r="L431" i="6" s="1"/>
  <c r="E459" i="6"/>
  <c r="K459" i="6" s="1"/>
  <c r="E487" i="6"/>
  <c r="K487" i="6" s="1"/>
  <c r="E503" i="6"/>
  <c r="K503" i="6" s="1"/>
  <c r="E514" i="6"/>
  <c r="F514" i="6" s="1"/>
  <c r="L514" i="6" s="1"/>
  <c r="E534" i="6"/>
  <c r="F534" i="6" s="1"/>
  <c r="L534" i="6" s="1"/>
  <c r="E433" i="6"/>
  <c r="F433" i="6" s="1"/>
  <c r="L433" i="6" s="1"/>
  <c r="E471" i="6"/>
  <c r="F471" i="6" s="1"/>
  <c r="L471" i="6" s="1"/>
  <c r="E518" i="6"/>
  <c r="F518" i="6" s="1"/>
  <c r="L518" i="6" s="1"/>
  <c r="E491" i="6"/>
  <c r="F491" i="6" s="1"/>
  <c r="L491" i="6" s="1"/>
  <c r="E526" i="6"/>
  <c r="F526" i="6" s="1"/>
  <c r="L526" i="6" s="1"/>
  <c r="E416" i="6"/>
  <c r="F416" i="6" s="1"/>
  <c r="L416" i="6" s="1"/>
  <c r="E422" i="6"/>
  <c r="F422" i="6" s="1"/>
  <c r="L422" i="6" s="1"/>
  <c r="E430" i="6"/>
  <c r="F430" i="6" s="1"/>
  <c r="L430" i="6" s="1"/>
  <c r="E434" i="6"/>
  <c r="F434" i="6" s="1"/>
  <c r="L434" i="6" s="1"/>
  <c r="E442" i="6"/>
  <c r="F442" i="6" s="1"/>
  <c r="L442" i="6" s="1"/>
  <c r="E446" i="6"/>
  <c r="F446" i="6" s="1"/>
  <c r="L446" i="6" s="1"/>
  <c r="E450" i="6"/>
  <c r="F450" i="6" s="1"/>
  <c r="L450" i="6" s="1"/>
  <c r="E456" i="6"/>
  <c r="F456" i="6" s="1"/>
  <c r="L456" i="6" s="1"/>
  <c r="E460" i="6"/>
  <c r="F460" i="6" s="1"/>
  <c r="L460" i="6" s="1"/>
  <c r="E462" i="6"/>
  <c r="F462" i="6" s="1"/>
  <c r="L462" i="6" s="1"/>
  <c r="E472" i="6"/>
  <c r="F472" i="6" s="1"/>
  <c r="L472" i="6" s="1"/>
  <c r="E476" i="6"/>
  <c r="F476" i="6" s="1"/>
  <c r="L476" i="6" s="1"/>
  <c r="E484" i="6"/>
  <c r="F484" i="6" s="1"/>
  <c r="L484" i="6" s="1"/>
  <c r="E488" i="6"/>
  <c r="F488" i="6" s="1"/>
  <c r="L488" i="6" s="1"/>
  <c r="E492" i="6"/>
  <c r="F492" i="6" s="1"/>
  <c r="L492" i="6" s="1"/>
  <c r="E500" i="6"/>
  <c r="F500" i="6" s="1"/>
  <c r="L500" i="6" s="1"/>
  <c r="E504" i="6"/>
  <c r="F504" i="6" s="1"/>
  <c r="L504" i="6" s="1"/>
  <c r="E511" i="6"/>
  <c r="F511" i="6" s="1"/>
  <c r="E515" i="6"/>
  <c r="F515" i="6" s="1"/>
  <c r="L515" i="6" s="1"/>
  <c r="E519" i="6"/>
  <c r="F519" i="6" s="1"/>
  <c r="L519" i="6" s="1"/>
  <c r="E527" i="6"/>
  <c r="F527" i="6" s="1"/>
  <c r="L527" i="6" s="1"/>
  <c r="E531" i="6"/>
  <c r="F531" i="6" s="1"/>
  <c r="L531" i="6" s="1"/>
  <c r="E449" i="6"/>
  <c r="F449" i="6" s="1"/>
  <c r="L449" i="6" s="1"/>
  <c r="E413" i="6"/>
  <c r="F413" i="6" s="1"/>
  <c r="E415" i="6"/>
  <c r="F415" i="6" s="1"/>
  <c r="L415" i="6" s="1"/>
  <c r="E421" i="6"/>
  <c r="F421" i="6" s="1"/>
  <c r="L421" i="6" s="1"/>
  <c r="E427" i="6"/>
  <c r="F427" i="6" s="1"/>
  <c r="E429" i="6"/>
  <c r="F429" i="6" s="1"/>
  <c r="L429" i="6" s="1"/>
  <c r="E435" i="6"/>
  <c r="F435" i="6" s="1"/>
  <c r="L435" i="6" s="1"/>
  <c r="E443" i="6"/>
  <c r="F443" i="6" s="1"/>
  <c r="L443" i="6" s="1"/>
  <c r="E447" i="6"/>
  <c r="F447" i="6" s="1"/>
  <c r="L447" i="6" s="1"/>
  <c r="E457" i="6"/>
  <c r="F457" i="6" s="1"/>
  <c r="L457" i="6" s="1"/>
  <c r="E461" i="6"/>
  <c r="K461" i="6" s="1"/>
  <c r="E469" i="6"/>
  <c r="F469" i="6" s="1"/>
  <c r="E473" i="6"/>
  <c r="K473" i="6" s="1"/>
  <c r="E477" i="6"/>
  <c r="K477" i="6" s="1"/>
  <c r="E485" i="6"/>
  <c r="K485" i="6" s="1"/>
  <c r="E489" i="6"/>
  <c r="F489" i="6" s="1"/>
  <c r="L489" i="6" s="1"/>
  <c r="E497" i="6"/>
  <c r="K497" i="6" s="1"/>
  <c r="E501" i="6"/>
  <c r="K501" i="6" s="1"/>
  <c r="E505" i="6"/>
  <c r="K505" i="6" s="1"/>
  <c r="E512" i="6"/>
  <c r="F512" i="6" s="1"/>
  <c r="L512" i="6" s="1"/>
  <c r="E516" i="6"/>
  <c r="F516" i="6" s="1"/>
  <c r="L516" i="6" s="1"/>
  <c r="E520" i="6"/>
  <c r="F520" i="6" s="1"/>
  <c r="L520" i="6" s="1"/>
  <c r="E528" i="6"/>
  <c r="F528" i="6" s="1"/>
  <c r="L528" i="6" s="1"/>
  <c r="E532" i="6"/>
  <c r="F532" i="6" s="1"/>
  <c r="L532" i="6" s="1"/>
  <c r="E463" i="6"/>
  <c r="K463" i="6" s="1"/>
  <c r="E530" i="6"/>
  <c r="F530" i="6" s="1"/>
  <c r="L530" i="6" s="1"/>
  <c r="E418" i="6"/>
  <c r="F418" i="6" s="1"/>
  <c r="L418" i="6" s="1"/>
  <c r="E414" i="6"/>
  <c r="F414" i="6" s="1"/>
  <c r="L414" i="6" s="1"/>
  <c r="E420" i="6"/>
  <c r="F420" i="6" s="1"/>
  <c r="L420" i="6" s="1"/>
  <c r="E432" i="6"/>
  <c r="F432" i="6" s="1"/>
  <c r="E428" i="6"/>
  <c r="F428" i="6" s="1"/>
  <c r="L428" i="6" s="1"/>
  <c r="E436" i="6"/>
  <c r="F436" i="6" s="1"/>
  <c r="L436" i="6" s="1"/>
  <c r="E444" i="6"/>
  <c r="F444" i="6" s="1"/>
  <c r="L444" i="6" s="1"/>
  <c r="E448" i="6"/>
  <c r="F448" i="6" s="1"/>
  <c r="L448" i="6" s="1"/>
  <c r="E458" i="6"/>
  <c r="F458" i="6" s="1"/>
  <c r="L458" i="6" s="1"/>
  <c r="E464" i="6"/>
  <c r="F464" i="6" s="1"/>
  <c r="L464" i="6" s="1"/>
  <c r="E470" i="6"/>
  <c r="F470" i="6" s="1"/>
  <c r="L470" i="6" s="1"/>
  <c r="E474" i="6"/>
  <c r="F474" i="6" s="1"/>
  <c r="L474" i="6" s="1"/>
  <c r="E478" i="6"/>
  <c r="F478" i="6" s="1"/>
  <c r="L478" i="6" s="1"/>
  <c r="E486" i="6"/>
  <c r="F486" i="6" s="1"/>
  <c r="L486" i="6" s="1"/>
  <c r="E490" i="6"/>
  <c r="F490" i="6" s="1"/>
  <c r="L490" i="6" s="1"/>
  <c r="H455" i="6"/>
  <c r="K525" i="6"/>
  <c r="K529" i="6"/>
  <c r="K664" i="6"/>
  <c r="K669" i="6"/>
  <c r="K675" i="6"/>
  <c r="K674" i="6"/>
  <c r="K670" i="6"/>
  <c r="F674" i="6"/>
  <c r="F675" i="6"/>
  <c r="L675" i="6" s="1"/>
  <c r="F669" i="6"/>
  <c r="F670" i="6"/>
  <c r="L670" i="6" s="1"/>
  <c r="L513" i="6"/>
  <c r="L665" i="6"/>
  <c r="F664" i="6"/>
  <c r="F666" i="6" s="1"/>
  <c r="K665" i="6"/>
  <c r="F525" i="6"/>
  <c r="F529" i="6"/>
  <c r="L529" i="6" s="1"/>
  <c r="K513" i="6"/>
  <c r="L498" i="6"/>
  <c r="L502" i="6"/>
  <c r="L506" i="6"/>
  <c r="K498" i="6"/>
  <c r="K502" i="6"/>
  <c r="K506" i="6"/>
  <c r="G3217" i="6"/>
  <c r="H3217" i="6" s="1"/>
  <c r="I3217" i="6"/>
  <c r="J3217" i="6" s="1"/>
  <c r="E3217" i="6"/>
  <c r="F3217" i="6" s="1"/>
  <c r="G3212" i="6"/>
  <c r="H3212" i="6" s="1"/>
  <c r="I3212" i="6"/>
  <c r="J3212" i="6" s="1"/>
  <c r="E3212" i="6"/>
  <c r="G3207" i="6"/>
  <c r="H3207" i="6" s="1"/>
  <c r="I3207" i="6"/>
  <c r="J3207" i="6" s="1"/>
  <c r="E3207" i="6"/>
  <c r="G3202" i="6"/>
  <c r="H3202" i="6" s="1"/>
  <c r="I3202" i="6"/>
  <c r="J3202" i="6" s="1"/>
  <c r="E3202" i="6"/>
  <c r="F3202" i="6" s="1"/>
  <c r="G3197" i="6"/>
  <c r="H3197" i="6" s="1"/>
  <c r="I3197" i="6"/>
  <c r="J3197" i="6" s="1"/>
  <c r="E3197" i="6"/>
  <c r="F3197" i="6" s="1"/>
  <c r="G3192" i="6"/>
  <c r="H3192" i="6" s="1"/>
  <c r="I3192" i="6"/>
  <c r="J3192" i="6" s="1"/>
  <c r="E3192" i="6"/>
  <c r="G3177" i="6"/>
  <c r="H3177" i="6" s="1"/>
  <c r="G3182" i="6"/>
  <c r="H3182" i="6" s="1"/>
  <c r="G3187" i="6"/>
  <c r="H3187" i="6" s="1"/>
  <c r="I3187" i="6"/>
  <c r="J3187" i="6" s="1"/>
  <c r="E3187" i="6"/>
  <c r="I3182" i="6"/>
  <c r="J3182" i="6" s="1"/>
  <c r="E3182" i="6"/>
  <c r="I3177" i="6"/>
  <c r="J3177" i="6" s="1"/>
  <c r="E3177" i="6"/>
  <c r="G3172" i="6"/>
  <c r="H3172" i="6" s="1"/>
  <c r="I3172" i="6"/>
  <c r="J3172" i="6" s="1"/>
  <c r="E3172" i="6"/>
  <c r="F3172" i="6" s="1"/>
  <c r="G3167" i="6"/>
  <c r="H3167" i="6" s="1"/>
  <c r="I3167" i="6"/>
  <c r="J3167" i="6" s="1"/>
  <c r="E3167" i="6"/>
  <c r="F3167" i="6" s="1"/>
  <c r="G3162" i="6"/>
  <c r="H3162" i="6" s="1"/>
  <c r="I3162" i="6"/>
  <c r="J3162" i="6" s="1"/>
  <c r="E3162" i="6"/>
  <c r="G3157" i="6"/>
  <c r="H3157" i="6" s="1"/>
  <c r="G3152" i="6"/>
  <c r="H3152" i="6" s="1"/>
  <c r="I3157" i="6"/>
  <c r="J3157" i="6" s="1"/>
  <c r="E3157" i="6"/>
  <c r="I3152" i="6"/>
  <c r="J3152" i="6" s="1"/>
  <c r="E3152" i="6"/>
  <c r="F671" i="6" l="1"/>
  <c r="L671" i="6" s="1"/>
  <c r="L666" i="6"/>
  <c r="F676" i="6"/>
  <c r="L676" i="6" s="1"/>
  <c r="K696" i="6"/>
  <c r="F696" i="6"/>
  <c r="K517" i="6"/>
  <c r="L432" i="6"/>
  <c r="F301" i="6"/>
  <c r="L301" i="6" s="1"/>
  <c r="K301" i="6"/>
  <c r="F265" i="6"/>
  <c r="K265" i="6"/>
  <c r="F313" i="6"/>
  <c r="K313" i="6"/>
  <c r="K339" i="6"/>
  <c r="F339" i="6"/>
  <c r="L339" i="6" s="1"/>
  <c r="K394" i="6"/>
  <c r="F394" i="6"/>
  <c r="L394" i="6" s="1"/>
  <c r="F326" i="6"/>
  <c r="L326" i="6" s="1"/>
  <c r="K326" i="6"/>
  <c r="F253" i="6"/>
  <c r="L253" i="6" s="1"/>
  <c r="K253" i="6"/>
  <c r="F408" i="6"/>
  <c r="L408" i="6" s="1"/>
  <c r="K408" i="6"/>
  <c r="K277" i="6"/>
  <c r="F277" i="6"/>
  <c r="L277" i="6" s="1"/>
  <c r="K352" i="6"/>
  <c r="F352" i="6"/>
  <c r="L352" i="6" s="1"/>
  <c r="F289" i="6"/>
  <c r="K289" i="6"/>
  <c r="L413" i="6"/>
  <c r="L427" i="6"/>
  <c r="L511" i="6"/>
  <c r="L441" i="6"/>
  <c r="K455" i="6"/>
  <c r="K533" i="6"/>
  <c r="F475" i="6"/>
  <c r="L475" i="6" s="1"/>
  <c r="K121" i="6"/>
  <c r="F121" i="6"/>
  <c r="F483" i="6"/>
  <c r="L483" i="6" s="1"/>
  <c r="K442" i="6"/>
  <c r="K419" i="6"/>
  <c r="F477" i="6"/>
  <c r="L477" i="6" s="1"/>
  <c r="K432" i="6"/>
  <c r="K413" i="6"/>
  <c r="K441" i="6"/>
  <c r="K504" i="6"/>
  <c r="F463" i="6"/>
  <c r="L463" i="6" s="1"/>
  <c r="K491" i="6"/>
  <c r="K433" i="6"/>
  <c r="K416" i="6"/>
  <c r="K448" i="6"/>
  <c r="K484" i="6"/>
  <c r="K534" i="6"/>
  <c r="K422" i="6"/>
  <c r="F461" i="6"/>
  <c r="L461" i="6" s="1"/>
  <c r="K444" i="6"/>
  <c r="K460" i="6"/>
  <c r="K518" i="6"/>
  <c r="K531" i="6"/>
  <c r="K417" i="6"/>
  <c r="K431" i="6"/>
  <c r="K445" i="6"/>
  <c r="F485" i="6"/>
  <c r="L485" i="6" s="1"/>
  <c r="F505" i="6"/>
  <c r="L505" i="6" s="1"/>
  <c r="K520" i="6"/>
  <c r="K527" i="6"/>
  <c r="K474" i="6"/>
  <c r="K443" i="6"/>
  <c r="K458" i="6"/>
  <c r="K471" i="6"/>
  <c r="F503" i="6"/>
  <c r="L503" i="6" s="1"/>
  <c r="K457" i="6"/>
  <c r="K421" i="6"/>
  <c r="K532" i="6"/>
  <c r="F459" i="6"/>
  <c r="L459" i="6" s="1"/>
  <c r="K515" i="6"/>
  <c r="K530" i="6"/>
  <c r="K489" i="6"/>
  <c r="K418" i="6"/>
  <c r="K500" i="6"/>
  <c r="F499" i="6"/>
  <c r="L499" i="6" s="1"/>
  <c r="K430" i="6"/>
  <c r="K478" i="6"/>
  <c r="K492" i="6"/>
  <c r="K427" i="6"/>
  <c r="F473" i="6"/>
  <c r="L473" i="6" s="1"/>
  <c r="K486" i="6"/>
  <c r="F487" i="6"/>
  <c r="L487" i="6" s="1"/>
  <c r="K428" i="6"/>
  <c r="K450" i="6"/>
  <c r="K472" i="6"/>
  <c r="K514" i="6"/>
  <c r="K469" i="6"/>
  <c r="K512" i="6"/>
  <c r="F497" i="6"/>
  <c r="K436" i="6"/>
  <c r="K447" i="6"/>
  <c r="K519" i="6"/>
  <c r="K434" i="6"/>
  <c r="K456" i="6"/>
  <c r="K476" i="6"/>
  <c r="K516" i="6"/>
  <c r="K490" i="6"/>
  <c r="K511" i="6"/>
  <c r="K414" i="6"/>
  <c r="K429" i="6"/>
  <c r="K449" i="6"/>
  <c r="K464" i="6"/>
  <c r="K470" i="6"/>
  <c r="K488" i="6"/>
  <c r="F501" i="6"/>
  <c r="L501" i="6" s="1"/>
  <c r="K528" i="6"/>
  <c r="K415" i="6"/>
  <c r="K420" i="6"/>
  <c r="K435" i="6"/>
  <c r="K446" i="6"/>
  <c r="K462" i="6"/>
  <c r="K526" i="6"/>
  <c r="I451" i="6"/>
  <c r="I493" i="6"/>
  <c r="J493" i="6" s="1"/>
  <c r="I535" i="6"/>
  <c r="J535" i="6" s="1"/>
  <c r="G521" i="6"/>
  <c r="H521" i="6" s="1"/>
  <c r="G479" i="6"/>
  <c r="H479" i="6" s="1"/>
  <c r="G437" i="6"/>
  <c r="G465" i="6"/>
  <c r="H465" i="6" s="1"/>
  <c r="G507" i="6"/>
  <c r="H507" i="6" s="1"/>
  <c r="G423" i="6"/>
  <c r="I507" i="6"/>
  <c r="J507" i="6" s="1"/>
  <c r="I465" i="6"/>
  <c r="J465" i="6" s="1"/>
  <c r="I423" i="6"/>
  <c r="I521" i="6"/>
  <c r="J521" i="6" s="1"/>
  <c r="I479" i="6"/>
  <c r="J479" i="6" s="1"/>
  <c r="I437" i="6"/>
  <c r="G535" i="6"/>
  <c r="H535" i="6" s="1"/>
  <c r="G493" i="6"/>
  <c r="H493" i="6" s="1"/>
  <c r="G451" i="6"/>
  <c r="L674" i="6"/>
  <c r="L669" i="6"/>
  <c r="L664" i="6"/>
  <c r="E81" i="7"/>
  <c r="H81" i="7" s="1"/>
  <c r="L525" i="6"/>
  <c r="L469" i="6"/>
  <c r="L455" i="6"/>
  <c r="L3217" i="6"/>
  <c r="K3217" i="6"/>
  <c r="K3212" i="6"/>
  <c r="F3212" i="6"/>
  <c r="L3212" i="6" s="1"/>
  <c r="K3207" i="6"/>
  <c r="F3207" i="6"/>
  <c r="L3207" i="6" s="1"/>
  <c r="K3192" i="6"/>
  <c r="L3202" i="6"/>
  <c r="K3202" i="6"/>
  <c r="L3197" i="6"/>
  <c r="K3197" i="6"/>
  <c r="F3192" i="6"/>
  <c r="L3192" i="6" s="1"/>
  <c r="K3187" i="6"/>
  <c r="F3187" i="6"/>
  <c r="L3187" i="6" s="1"/>
  <c r="K3182" i="6"/>
  <c r="F3182" i="6"/>
  <c r="L3182" i="6" s="1"/>
  <c r="K3177" i="6"/>
  <c r="F3177" i="6"/>
  <c r="L3177" i="6" s="1"/>
  <c r="L3172" i="6"/>
  <c r="K3172" i="6"/>
  <c r="K3157" i="6"/>
  <c r="L3167" i="6"/>
  <c r="K3167" i="6"/>
  <c r="K3162" i="6"/>
  <c r="F3162" i="6"/>
  <c r="L3162" i="6" s="1"/>
  <c r="K3152" i="6"/>
  <c r="F3157" i="6"/>
  <c r="L3157" i="6" s="1"/>
  <c r="F3152" i="6"/>
  <c r="L3152" i="6" s="1"/>
  <c r="E82" i="7" l="1"/>
  <c r="H82" i="7" s="1"/>
  <c r="E83" i="7"/>
  <c r="H83" i="7" s="1"/>
  <c r="L696" i="6"/>
  <c r="F697" i="6"/>
  <c r="J466" i="6"/>
  <c r="G53" i="7" s="1"/>
  <c r="J536" i="6"/>
  <c r="J480" i="6"/>
  <c r="G54" i="7" s="1"/>
  <c r="J508" i="6"/>
  <c r="G56" i="7" s="1"/>
  <c r="J494" i="6"/>
  <c r="G55" i="7" s="1"/>
  <c r="H494" i="6"/>
  <c r="F55" i="7" s="1"/>
  <c r="J522" i="6"/>
  <c r="G57" i="7" s="1"/>
  <c r="H480" i="6"/>
  <c r="F54" i="7" s="1"/>
  <c r="H536" i="6"/>
  <c r="H508" i="6"/>
  <c r="F56" i="7" s="1"/>
  <c r="H522" i="6"/>
  <c r="F57" i="7" s="1"/>
  <c r="H466" i="6"/>
  <c r="F53" i="7" s="1"/>
  <c r="L313" i="6"/>
  <c r="L289" i="6"/>
  <c r="L265" i="6"/>
  <c r="L497" i="6"/>
  <c r="L121" i="6"/>
  <c r="G3147" i="6"/>
  <c r="H3147" i="6" s="1"/>
  <c r="G3142" i="6"/>
  <c r="H3142" i="6" s="1"/>
  <c r="I3147" i="6"/>
  <c r="J3147" i="6" s="1"/>
  <c r="E3147" i="6"/>
  <c r="F3147" i="6" s="1"/>
  <c r="I3142" i="6"/>
  <c r="J3142" i="6" s="1"/>
  <c r="E3142" i="6"/>
  <c r="H2917" i="6"/>
  <c r="F2917" i="6"/>
  <c r="L697" i="6" l="1"/>
  <c r="E89" i="7"/>
  <c r="H89" i="7" s="1"/>
  <c r="F58" i="7"/>
  <c r="I554" i="6"/>
  <c r="G58" i="7"/>
  <c r="E521" i="6"/>
  <c r="E437" i="6"/>
  <c r="E535" i="6"/>
  <c r="E493" i="6"/>
  <c r="E451" i="6"/>
  <c r="E479" i="6"/>
  <c r="E423" i="6"/>
  <c r="E465" i="6"/>
  <c r="E507" i="6"/>
  <c r="K3142" i="6"/>
  <c r="L3147" i="6"/>
  <c r="K3147" i="6"/>
  <c r="F3142" i="6"/>
  <c r="L3142" i="6" s="1"/>
  <c r="J554" i="6" l="1"/>
  <c r="J557" i="6" s="1"/>
  <c r="K554" i="6"/>
  <c r="F479" i="6"/>
  <c r="F480" i="6" s="1"/>
  <c r="L480" i="6" s="1"/>
  <c r="K479" i="6"/>
  <c r="F493" i="6"/>
  <c r="F494" i="6" s="1"/>
  <c r="L494" i="6" s="1"/>
  <c r="K493" i="6"/>
  <c r="F465" i="6"/>
  <c r="F466" i="6" s="1"/>
  <c r="L466" i="6" s="1"/>
  <c r="K465" i="6"/>
  <c r="K507" i="6"/>
  <c r="F507" i="6"/>
  <c r="F508" i="6" s="1"/>
  <c r="L508" i="6" s="1"/>
  <c r="K535" i="6"/>
  <c r="F535" i="6"/>
  <c r="F536" i="6" s="1"/>
  <c r="K521" i="6"/>
  <c r="F521" i="6"/>
  <c r="F522" i="6" s="1"/>
  <c r="L522" i="6" s="1"/>
  <c r="G61" i="7" l="1"/>
  <c r="L554" i="6"/>
  <c r="L536" i="6"/>
  <c r="L465" i="6"/>
  <c r="L493" i="6"/>
  <c r="L521" i="6"/>
  <c r="L535" i="6"/>
  <c r="L507" i="6"/>
  <c r="L479" i="6"/>
  <c r="I3678" i="6"/>
  <c r="J3678" i="6" s="1"/>
  <c r="G3678" i="6"/>
  <c r="E3678" i="6"/>
  <c r="F3678" i="6" s="1"/>
  <c r="I3677" i="6"/>
  <c r="J3677" i="6" s="1"/>
  <c r="G3677" i="6"/>
  <c r="H3677" i="6" s="1"/>
  <c r="E3677" i="6"/>
  <c r="H3671" i="6"/>
  <c r="H3660" i="6"/>
  <c r="I2141" i="6"/>
  <c r="J2141" i="6" s="1"/>
  <c r="G2141" i="6"/>
  <c r="H2141" i="6" s="1"/>
  <c r="E2141" i="6"/>
  <c r="I2140" i="6"/>
  <c r="J2140" i="6" s="1"/>
  <c r="G2140" i="6"/>
  <c r="H2140" i="6" s="1"/>
  <c r="E2140" i="6"/>
  <c r="I2135" i="6"/>
  <c r="G2135" i="6"/>
  <c r="H2135" i="6" s="1"/>
  <c r="E2135" i="6"/>
  <c r="F2135" i="6" s="1"/>
  <c r="I2134" i="6"/>
  <c r="J2134" i="6" s="1"/>
  <c r="G2134" i="6"/>
  <c r="E2134" i="6"/>
  <c r="F2134" i="6" s="1"/>
  <c r="I2117" i="6"/>
  <c r="J2117" i="6" s="1"/>
  <c r="G2117" i="6"/>
  <c r="H2117" i="6" s="1"/>
  <c r="E2117" i="6"/>
  <c r="I2116" i="6"/>
  <c r="J2116" i="6" s="1"/>
  <c r="G2116" i="6"/>
  <c r="H2116" i="6" s="1"/>
  <c r="E2116" i="6"/>
  <c r="I2110" i="6"/>
  <c r="G2110" i="6"/>
  <c r="H2110" i="6" s="1"/>
  <c r="E2110" i="6"/>
  <c r="F2110" i="6" s="1"/>
  <c r="I2109" i="6"/>
  <c r="J2109" i="6" s="1"/>
  <c r="G2109" i="6"/>
  <c r="E2109" i="6"/>
  <c r="F2109" i="6" s="1"/>
  <c r="I2103" i="6"/>
  <c r="J2103" i="6" s="1"/>
  <c r="G2103" i="6"/>
  <c r="H2103" i="6" s="1"/>
  <c r="E2103" i="6"/>
  <c r="I2102" i="6"/>
  <c r="J2102" i="6" s="1"/>
  <c r="G2102" i="6"/>
  <c r="H2102" i="6" s="1"/>
  <c r="E2102" i="6"/>
  <c r="I2096" i="6"/>
  <c r="G2096" i="6"/>
  <c r="H2096" i="6" s="1"/>
  <c r="E2096" i="6"/>
  <c r="F2096" i="6" s="1"/>
  <c r="I2095" i="6"/>
  <c r="J2095" i="6" s="1"/>
  <c r="G2095" i="6"/>
  <c r="E2095" i="6"/>
  <c r="F2095" i="6" s="1"/>
  <c r="I2089" i="6"/>
  <c r="J2089" i="6" s="1"/>
  <c r="G2089" i="6"/>
  <c r="H2089" i="6" s="1"/>
  <c r="E2089" i="6"/>
  <c r="I2088" i="6"/>
  <c r="J2088" i="6" s="1"/>
  <c r="G2088" i="6"/>
  <c r="H2088" i="6" s="1"/>
  <c r="E2088" i="6"/>
  <c r="I2082" i="6"/>
  <c r="G2082" i="6"/>
  <c r="H2082" i="6" s="1"/>
  <c r="E2082" i="6"/>
  <c r="F2082" i="6" s="1"/>
  <c r="I2081" i="6"/>
  <c r="J2081" i="6" s="1"/>
  <c r="G2081" i="6"/>
  <c r="E2081" i="6"/>
  <c r="F2081" i="6" s="1"/>
  <c r="I2061" i="6"/>
  <c r="J2061" i="6" s="1"/>
  <c r="G2061" i="6"/>
  <c r="H2061" i="6" s="1"/>
  <c r="E2061" i="6"/>
  <c r="I2060" i="6"/>
  <c r="J2060" i="6" s="1"/>
  <c r="G2060" i="6"/>
  <c r="H2060" i="6" s="1"/>
  <c r="E2060" i="6"/>
  <c r="I2055" i="6"/>
  <c r="G2055" i="6"/>
  <c r="H2055" i="6" s="1"/>
  <c r="E2055" i="6"/>
  <c r="F2055" i="6" s="1"/>
  <c r="I2054" i="6"/>
  <c r="J2054" i="6" s="1"/>
  <c r="G2054" i="6"/>
  <c r="E2054" i="6"/>
  <c r="F2054" i="6" s="1"/>
  <c r="I1984" i="6"/>
  <c r="G1984" i="6"/>
  <c r="H1984" i="6" s="1"/>
  <c r="E1984" i="6"/>
  <c r="F1984" i="6" s="1"/>
  <c r="I1983" i="6"/>
  <c r="J1983" i="6" s="1"/>
  <c r="G1983" i="6"/>
  <c r="E1983" i="6"/>
  <c r="F1983" i="6" s="1"/>
  <c r="I3243" i="6"/>
  <c r="G3243" i="6"/>
  <c r="H3243" i="6" s="1"/>
  <c r="E3243" i="6"/>
  <c r="F3243" i="6" s="1"/>
  <c r="I3242" i="6"/>
  <c r="J3242" i="6" s="1"/>
  <c r="G3242" i="6"/>
  <c r="E3242" i="6"/>
  <c r="F3242" i="6" s="1"/>
  <c r="I3241" i="6"/>
  <c r="J3241" i="6" s="1"/>
  <c r="G3241" i="6"/>
  <c r="H3241" i="6" s="1"/>
  <c r="I3240" i="6"/>
  <c r="J3240" i="6" s="1"/>
  <c r="G3240" i="6"/>
  <c r="H3240" i="6" s="1"/>
  <c r="I3236" i="6"/>
  <c r="J3236" i="6" s="1"/>
  <c r="G3236" i="6"/>
  <c r="H3236" i="6" s="1"/>
  <c r="E3236" i="6"/>
  <c r="I3235" i="6"/>
  <c r="J3235" i="6" s="1"/>
  <c r="G3235" i="6"/>
  <c r="H3235" i="6" s="1"/>
  <c r="E3235" i="6"/>
  <c r="I3234" i="6"/>
  <c r="J3234" i="6" s="1"/>
  <c r="G3234" i="6"/>
  <c r="H3234" i="6" s="1"/>
  <c r="I3233" i="6"/>
  <c r="J3233" i="6" s="1"/>
  <c r="G3233" i="6"/>
  <c r="H3233" i="6" s="1"/>
  <c r="I3229" i="6"/>
  <c r="G3229" i="6"/>
  <c r="H3229" i="6" s="1"/>
  <c r="E3229" i="6"/>
  <c r="F3229" i="6" s="1"/>
  <c r="I3228" i="6"/>
  <c r="J3228" i="6" s="1"/>
  <c r="G3228" i="6"/>
  <c r="E3228" i="6"/>
  <c r="F3228" i="6" s="1"/>
  <c r="I3227" i="6"/>
  <c r="J3227" i="6" s="1"/>
  <c r="G3227" i="6"/>
  <c r="H3227" i="6" s="1"/>
  <c r="I3226" i="6"/>
  <c r="J3226" i="6" s="1"/>
  <c r="G3226" i="6"/>
  <c r="H3226" i="6" s="1"/>
  <c r="I2899" i="6"/>
  <c r="J2899" i="6" s="1"/>
  <c r="G2899" i="6"/>
  <c r="H2899" i="6" s="1"/>
  <c r="E2899" i="6"/>
  <c r="H2883" i="6"/>
  <c r="J2886" i="6"/>
  <c r="G2886" i="6"/>
  <c r="H2886" i="6" s="1"/>
  <c r="G2885" i="6"/>
  <c r="H2885" i="6" s="1"/>
  <c r="F2885" i="6"/>
  <c r="J2884" i="6"/>
  <c r="G2884" i="6"/>
  <c r="F2884" i="6"/>
  <c r="I2862" i="6"/>
  <c r="J2862" i="6" s="1"/>
  <c r="G2862" i="6"/>
  <c r="H2862" i="6" s="1"/>
  <c r="E2862" i="6"/>
  <c r="I2861" i="6"/>
  <c r="J2861" i="6" s="1"/>
  <c r="G2861" i="6"/>
  <c r="H2861" i="6" s="1"/>
  <c r="E2861" i="6"/>
  <c r="I2860" i="6"/>
  <c r="J2860" i="6" s="1"/>
  <c r="G2860" i="6"/>
  <c r="H2860" i="6" s="1"/>
  <c r="I2859" i="6"/>
  <c r="J2859" i="6" s="1"/>
  <c r="G2859" i="6"/>
  <c r="H2859" i="6" s="1"/>
  <c r="E2859" i="6"/>
  <c r="I2854" i="6"/>
  <c r="J2854" i="6" s="1"/>
  <c r="G2854" i="6"/>
  <c r="H2854" i="6" s="1"/>
  <c r="E2854" i="6"/>
  <c r="I2784" i="6"/>
  <c r="J2784" i="6" s="1"/>
  <c r="G2784" i="6"/>
  <c r="H2784" i="6" s="1"/>
  <c r="E2784" i="6"/>
  <c r="I2783" i="6"/>
  <c r="G2783" i="6"/>
  <c r="H2783" i="6" s="1"/>
  <c r="E2783" i="6"/>
  <c r="F2783" i="6" s="1"/>
  <c r="I2782" i="6"/>
  <c r="J2782" i="6" s="1"/>
  <c r="G2782" i="6"/>
  <c r="E2782" i="6"/>
  <c r="F2782" i="6" s="1"/>
  <c r="I2781" i="6"/>
  <c r="J2781" i="6" s="1"/>
  <c r="G2781" i="6"/>
  <c r="H2781" i="6" s="1"/>
  <c r="E2781" i="6"/>
  <c r="G2780" i="6"/>
  <c r="H2780" i="6" s="1"/>
  <c r="E2780" i="6"/>
  <c r="F2780" i="6" s="1"/>
  <c r="I2778" i="6"/>
  <c r="J2778" i="6" s="1"/>
  <c r="G2778" i="6"/>
  <c r="H2778" i="6" s="1"/>
  <c r="I2777" i="6"/>
  <c r="J2777" i="6" s="1"/>
  <c r="G2777" i="6"/>
  <c r="H2777" i="6" s="1"/>
  <c r="I2776" i="6"/>
  <c r="J2776" i="6" s="1"/>
  <c r="G2776" i="6"/>
  <c r="H2776" i="6" s="1"/>
  <c r="I2771" i="6"/>
  <c r="J2771" i="6" s="1"/>
  <c r="G2771" i="6"/>
  <c r="H2771" i="6" s="1"/>
  <c r="E2771" i="6"/>
  <c r="I2770" i="6"/>
  <c r="G2770" i="6"/>
  <c r="H2770" i="6" s="1"/>
  <c r="E2770" i="6"/>
  <c r="F2770" i="6" s="1"/>
  <c r="I2769" i="6"/>
  <c r="J2769" i="6" s="1"/>
  <c r="G2769" i="6"/>
  <c r="E2769" i="6"/>
  <c r="F2769" i="6" s="1"/>
  <c r="I2768" i="6"/>
  <c r="J2768" i="6" s="1"/>
  <c r="G2768" i="6"/>
  <c r="H2768" i="6" s="1"/>
  <c r="E2768" i="6"/>
  <c r="G2767" i="6"/>
  <c r="H2767" i="6" s="1"/>
  <c r="E2767" i="6"/>
  <c r="F2767" i="6" s="1"/>
  <c r="I2765" i="6"/>
  <c r="J2765" i="6" s="1"/>
  <c r="G2765" i="6"/>
  <c r="H2765" i="6" s="1"/>
  <c r="I2764" i="6"/>
  <c r="J2764" i="6" s="1"/>
  <c r="G2764" i="6"/>
  <c r="H2764" i="6" s="1"/>
  <c r="I2763" i="6"/>
  <c r="J2763" i="6" s="1"/>
  <c r="G2763" i="6"/>
  <c r="H2763" i="6" s="1"/>
  <c r="I2758" i="6"/>
  <c r="J2758" i="6" s="1"/>
  <c r="G2758" i="6"/>
  <c r="H2758" i="6" s="1"/>
  <c r="E2758" i="6"/>
  <c r="I2757" i="6"/>
  <c r="G2757" i="6"/>
  <c r="H2757" i="6" s="1"/>
  <c r="E2757" i="6"/>
  <c r="F2757" i="6" s="1"/>
  <c r="I2756" i="6"/>
  <c r="J2756" i="6" s="1"/>
  <c r="G2756" i="6"/>
  <c r="E2756" i="6"/>
  <c r="F2756" i="6" s="1"/>
  <c r="I2755" i="6"/>
  <c r="J2755" i="6" s="1"/>
  <c r="G2755" i="6"/>
  <c r="H2755" i="6" s="1"/>
  <c r="E2755" i="6"/>
  <c r="G2754" i="6"/>
  <c r="H2754" i="6" s="1"/>
  <c r="E2754" i="6"/>
  <c r="F2754" i="6" s="1"/>
  <c r="I2752" i="6"/>
  <c r="J2752" i="6" s="1"/>
  <c r="G2752" i="6"/>
  <c r="H2752" i="6" s="1"/>
  <c r="I2751" i="6"/>
  <c r="J2751" i="6" s="1"/>
  <c r="G2751" i="6"/>
  <c r="H2751" i="6" s="1"/>
  <c r="I2750" i="6"/>
  <c r="J2750" i="6" s="1"/>
  <c r="G2750" i="6"/>
  <c r="H2750" i="6" s="1"/>
  <c r="I2745" i="6"/>
  <c r="J2745" i="6" s="1"/>
  <c r="G2745" i="6"/>
  <c r="H2745" i="6" s="1"/>
  <c r="E2745" i="6"/>
  <c r="I2744" i="6"/>
  <c r="G2744" i="6"/>
  <c r="H2744" i="6" s="1"/>
  <c r="E2744" i="6"/>
  <c r="F2744" i="6" s="1"/>
  <c r="I2743" i="6"/>
  <c r="J2743" i="6" s="1"/>
  <c r="G2743" i="6"/>
  <c r="E2743" i="6"/>
  <c r="F2743" i="6" s="1"/>
  <c r="I2742" i="6"/>
  <c r="J2742" i="6" s="1"/>
  <c r="G2742" i="6"/>
  <c r="H2742" i="6" s="1"/>
  <c r="E2742" i="6"/>
  <c r="F2742" i="6" s="1"/>
  <c r="G2741" i="6"/>
  <c r="H2741" i="6" s="1"/>
  <c r="E2741" i="6"/>
  <c r="F2741" i="6" s="1"/>
  <c r="I2739" i="6"/>
  <c r="J2739" i="6" s="1"/>
  <c r="G2739" i="6"/>
  <c r="H2739" i="6" s="1"/>
  <c r="I2738" i="6"/>
  <c r="J2738" i="6" s="1"/>
  <c r="G2738" i="6"/>
  <c r="H2738" i="6" s="1"/>
  <c r="I2737" i="6"/>
  <c r="J2737" i="6" s="1"/>
  <c r="G2737" i="6"/>
  <c r="H2737" i="6" s="1"/>
  <c r="J2590" i="6"/>
  <c r="G2590" i="6"/>
  <c r="H2590" i="6" s="1"/>
  <c r="F2590" i="6"/>
  <c r="G2576" i="6"/>
  <c r="H2576" i="6" s="1"/>
  <c r="I2577" i="6" s="1"/>
  <c r="J2577" i="6" s="1"/>
  <c r="F2576" i="6"/>
  <c r="J2440" i="6"/>
  <c r="G2440" i="6"/>
  <c r="H2440" i="6" s="1"/>
  <c r="F2440" i="6"/>
  <c r="J2439" i="6"/>
  <c r="G2439" i="6"/>
  <c r="F2439" i="6"/>
  <c r="I2416" i="6"/>
  <c r="J2416" i="6" s="1"/>
  <c r="G2416" i="6"/>
  <c r="H2416" i="6" s="1"/>
  <c r="E2416" i="6"/>
  <c r="F2416" i="6" s="1"/>
  <c r="G2402" i="6"/>
  <c r="H2402" i="6" s="1"/>
  <c r="F2402" i="6"/>
  <c r="J2401" i="6"/>
  <c r="G2401" i="6"/>
  <c r="H2401" i="6" s="1"/>
  <c r="F2401" i="6"/>
  <c r="I2353" i="6"/>
  <c r="J2353" i="6" s="1"/>
  <c r="G2353" i="6"/>
  <c r="E2353" i="6"/>
  <c r="F2353" i="6" s="1"/>
  <c r="I2311" i="6"/>
  <c r="J2311" i="6" s="1"/>
  <c r="G2311" i="6"/>
  <c r="H2311" i="6" s="1"/>
  <c r="J2310" i="6"/>
  <c r="H2310" i="6"/>
  <c r="I2309" i="6"/>
  <c r="G2309" i="6"/>
  <c r="H2309" i="6" s="1"/>
  <c r="E2309" i="6"/>
  <c r="F2309" i="6" s="1"/>
  <c r="I2275" i="6"/>
  <c r="J2275" i="6" s="1"/>
  <c r="G2275" i="6"/>
  <c r="E2275" i="6"/>
  <c r="F2275" i="6" s="1"/>
  <c r="I2274" i="6"/>
  <c r="J2274" i="6" s="1"/>
  <c r="G2274" i="6"/>
  <c r="H2274" i="6" s="1"/>
  <c r="E2274" i="6"/>
  <c r="I2266" i="6"/>
  <c r="J2266" i="6" s="1"/>
  <c r="G2266" i="6"/>
  <c r="H2266" i="6" s="1"/>
  <c r="E2266" i="6"/>
  <c r="F2266" i="6" s="1"/>
  <c r="I2265" i="6"/>
  <c r="G2265" i="6"/>
  <c r="H2265" i="6" s="1"/>
  <c r="E2265" i="6"/>
  <c r="F2265" i="6" s="1"/>
  <c r="I2248" i="6"/>
  <c r="J2248" i="6" s="1"/>
  <c r="G2248" i="6"/>
  <c r="H2248" i="6" s="1"/>
  <c r="E2248" i="6"/>
  <c r="F2248" i="6" s="1"/>
  <c r="I2247" i="6"/>
  <c r="J2247" i="6" s="1"/>
  <c r="G2247" i="6"/>
  <c r="E2247" i="6"/>
  <c r="F2247" i="6" s="1"/>
  <c r="I2257" i="6"/>
  <c r="J2257" i="6" s="1"/>
  <c r="G2257" i="6"/>
  <c r="H2257" i="6" s="1"/>
  <c r="E2257" i="6"/>
  <c r="F2257" i="6" s="1"/>
  <c r="I2256" i="6"/>
  <c r="G2256" i="6"/>
  <c r="H2256" i="6" s="1"/>
  <c r="E2256" i="6"/>
  <c r="F2256" i="6" s="1"/>
  <c r="I1793" i="6"/>
  <c r="J1793" i="6" s="1"/>
  <c r="G1793" i="6"/>
  <c r="H1793" i="6" s="1"/>
  <c r="E1793" i="6"/>
  <c r="F1793" i="6" s="1"/>
  <c r="I1792" i="6"/>
  <c r="J1792" i="6" s="1"/>
  <c r="G1792" i="6"/>
  <c r="E1792" i="6"/>
  <c r="F1792" i="6" s="1"/>
  <c r="I1791" i="6"/>
  <c r="J1791" i="6" s="1"/>
  <c r="G1791" i="6"/>
  <c r="H1791" i="6" s="1"/>
  <c r="G3446" i="6"/>
  <c r="H3446" i="6" s="1"/>
  <c r="E3447" i="6" s="1"/>
  <c r="F3447" i="6" s="1"/>
  <c r="E3446" i="6"/>
  <c r="F3446" i="6" s="1"/>
  <c r="J3445" i="6"/>
  <c r="H3445" i="6"/>
  <c r="J3442" i="6"/>
  <c r="H3442" i="6"/>
  <c r="J3441" i="6"/>
  <c r="H3441" i="6"/>
  <c r="I1570" i="6"/>
  <c r="G1570" i="6"/>
  <c r="H1570" i="6" s="1"/>
  <c r="E1570" i="6"/>
  <c r="F1570" i="6" s="1"/>
  <c r="I1569" i="6"/>
  <c r="J1569" i="6" s="1"/>
  <c r="G1569" i="6"/>
  <c r="E1569" i="6"/>
  <c r="F1569" i="6" s="1"/>
  <c r="I1564" i="6"/>
  <c r="J1564" i="6" s="1"/>
  <c r="G1564" i="6"/>
  <c r="E1564" i="6"/>
  <c r="F1564" i="6" s="1"/>
  <c r="I1563" i="6"/>
  <c r="J1563" i="6" s="1"/>
  <c r="G1563" i="6"/>
  <c r="H1563" i="6" s="1"/>
  <c r="E1563" i="6"/>
  <c r="I1558" i="6"/>
  <c r="G1558" i="6"/>
  <c r="H1558" i="6" s="1"/>
  <c r="E1558" i="6"/>
  <c r="F1558" i="6" s="1"/>
  <c r="I1557" i="6"/>
  <c r="J1557" i="6" s="1"/>
  <c r="G1557" i="6"/>
  <c r="E1557" i="6"/>
  <c r="F1557" i="6" s="1"/>
  <c r="G1481" i="6"/>
  <c r="H1481" i="6" s="1"/>
  <c r="F1481" i="6"/>
  <c r="J1473" i="6"/>
  <c r="F1473" i="6"/>
  <c r="J2929" i="6"/>
  <c r="G2929" i="6"/>
  <c r="H2929" i="6" s="1"/>
  <c r="F2929" i="6"/>
  <c r="G2928" i="6"/>
  <c r="H2928" i="6" s="1"/>
  <c r="F2928" i="6"/>
  <c r="I1234" i="6"/>
  <c r="J1234" i="6" s="1"/>
  <c r="G1234" i="6"/>
  <c r="H1234" i="6" s="1"/>
  <c r="E1234" i="6"/>
  <c r="F1234" i="6" s="1"/>
  <c r="I1233" i="6"/>
  <c r="J1233" i="6" s="1"/>
  <c r="G1233" i="6"/>
  <c r="H1233" i="6" s="1"/>
  <c r="E1233" i="6"/>
  <c r="F1233" i="6" s="1"/>
  <c r="I1228" i="6"/>
  <c r="J1228" i="6" s="1"/>
  <c r="G1228" i="6"/>
  <c r="H1228" i="6" s="1"/>
  <c r="E1228" i="6"/>
  <c r="I1227" i="6"/>
  <c r="G1227" i="6"/>
  <c r="H1227" i="6" s="1"/>
  <c r="E1227" i="6"/>
  <c r="F1227" i="6" s="1"/>
  <c r="I1222" i="6"/>
  <c r="J1222" i="6" s="1"/>
  <c r="G1222" i="6"/>
  <c r="H1222" i="6" s="1"/>
  <c r="E1222" i="6"/>
  <c r="F1222" i="6" s="1"/>
  <c r="I1221" i="6"/>
  <c r="J1221" i="6" s="1"/>
  <c r="G1221" i="6"/>
  <c r="E1221" i="6"/>
  <c r="F1221" i="6" s="1"/>
  <c r="I1216" i="6"/>
  <c r="J1216" i="6" s="1"/>
  <c r="G1216" i="6"/>
  <c r="H1216" i="6" s="1"/>
  <c r="E1216" i="6"/>
  <c r="I1215" i="6"/>
  <c r="G1215" i="6"/>
  <c r="H1215" i="6" s="1"/>
  <c r="E1215" i="6"/>
  <c r="F1215" i="6" s="1"/>
  <c r="I1210" i="6"/>
  <c r="J1210" i="6" s="1"/>
  <c r="G1210" i="6"/>
  <c r="E1210" i="6"/>
  <c r="F1210" i="6" s="1"/>
  <c r="I1209" i="6"/>
  <c r="J1209" i="6" s="1"/>
  <c r="G1209" i="6"/>
  <c r="H1209" i="6" s="1"/>
  <c r="E1209" i="6"/>
  <c r="I1204" i="6"/>
  <c r="J1204" i="6" s="1"/>
  <c r="G1204" i="6"/>
  <c r="H1204" i="6" s="1"/>
  <c r="E1204" i="6"/>
  <c r="F1204" i="6" s="1"/>
  <c r="I1203" i="6"/>
  <c r="G1203" i="6"/>
  <c r="H1203" i="6" s="1"/>
  <c r="E1203" i="6"/>
  <c r="F1203" i="6" s="1"/>
  <c r="I623" i="6"/>
  <c r="J623" i="6" s="1"/>
  <c r="G623" i="6"/>
  <c r="H623" i="6" s="1"/>
  <c r="E623" i="6"/>
  <c r="F623" i="6" s="1"/>
  <c r="I660" i="6"/>
  <c r="J660" i="6" s="1"/>
  <c r="G660" i="6"/>
  <c r="H660" i="6" s="1"/>
  <c r="E660" i="6"/>
  <c r="I659" i="6"/>
  <c r="G659" i="6"/>
  <c r="H659" i="6" s="1"/>
  <c r="E659" i="6"/>
  <c r="F659" i="6" s="1"/>
  <c r="I655" i="6"/>
  <c r="J655" i="6" s="1"/>
  <c r="G655" i="6"/>
  <c r="E655" i="6"/>
  <c r="F655" i="6" s="1"/>
  <c r="I654" i="6"/>
  <c r="J654" i="6" s="1"/>
  <c r="G654" i="6"/>
  <c r="H654" i="6" s="1"/>
  <c r="E654" i="6"/>
  <c r="G643" i="6"/>
  <c r="H643" i="6" s="1"/>
  <c r="E643" i="6"/>
  <c r="F643" i="6" s="1"/>
  <c r="G642" i="6"/>
  <c r="H642" i="6" s="1"/>
  <c r="E642" i="6"/>
  <c r="F642" i="6" s="1"/>
  <c r="G637" i="6"/>
  <c r="H637" i="6" s="1"/>
  <c r="E637" i="6"/>
  <c r="F637" i="6" s="1"/>
  <c r="G636" i="6"/>
  <c r="H636" i="6" s="1"/>
  <c r="E636" i="6"/>
  <c r="F636" i="6" s="1"/>
  <c r="H30" i="6"/>
  <c r="F30" i="6"/>
  <c r="H29" i="6"/>
  <c r="F29" i="6"/>
  <c r="H9" i="6"/>
  <c r="F9" i="6"/>
  <c r="H8" i="6"/>
  <c r="F8" i="6"/>
  <c r="J3807" i="6"/>
  <c r="H3807" i="6"/>
  <c r="J3806" i="6"/>
  <c r="H3806" i="6"/>
  <c r="J3805" i="6"/>
  <c r="H3805" i="6"/>
  <c r="J3804" i="6"/>
  <c r="H3804" i="6"/>
  <c r="J3802" i="6"/>
  <c r="H3802" i="6"/>
  <c r="J3801" i="6"/>
  <c r="H3801" i="6"/>
  <c r="J3800" i="6"/>
  <c r="H3800" i="6"/>
  <c r="J3799" i="6"/>
  <c r="H3799" i="6"/>
  <c r="J3798" i="6"/>
  <c r="H3798" i="6"/>
  <c r="J3797" i="6"/>
  <c r="H3797" i="6"/>
  <c r="H3795" i="6"/>
  <c r="F3795" i="6"/>
  <c r="J3793" i="6"/>
  <c r="H3793" i="6"/>
  <c r="J3810" i="6"/>
  <c r="G3810" i="6"/>
  <c r="F3810" i="6"/>
  <c r="J3809" i="6"/>
  <c r="G3809" i="6"/>
  <c r="F3809" i="6"/>
  <c r="J3760" i="6"/>
  <c r="H3760" i="6"/>
  <c r="J3759" i="6"/>
  <c r="H3759" i="6"/>
  <c r="J3782" i="6"/>
  <c r="H3782" i="6"/>
  <c r="J3781" i="6"/>
  <c r="H3781" i="6"/>
  <c r="J3780" i="6"/>
  <c r="H3780" i="6"/>
  <c r="J3779" i="6"/>
  <c r="H3779" i="6"/>
  <c r="J3770" i="6"/>
  <c r="H3770" i="6"/>
  <c r="J3769" i="6"/>
  <c r="H3769" i="6"/>
  <c r="J3768" i="6"/>
  <c r="H3768" i="6"/>
  <c r="I3767" i="6"/>
  <c r="J3767" i="6" s="1"/>
  <c r="H3767" i="6"/>
  <c r="I3766" i="6"/>
  <c r="J3766" i="6" s="1"/>
  <c r="H3766" i="6"/>
  <c r="H3764" i="6"/>
  <c r="F3764" i="6"/>
  <c r="J3763" i="6"/>
  <c r="H3763" i="6"/>
  <c r="J3788" i="6"/>
  <c r="G3788" i="6"/>
  <c r="F3788" i="6"/>
  <c r="J3787" i="6"/>
  <c r="G3787" i="6"/>
  <c r="F3787" i="6"/>
  <c r="J3739" i="6"/>
  <c r="G3739" i="6"/>
  <c r="H3739" i="6" s="1"/>
  <c r="G3718" i="6"/>
  <c r="H3718" i="6" s="1"/>
  <c r="H3720" i="6" s="1"/>
  <c r="E3719" i="6" s="1"/>
  <c r="F3718" i="6"/>
  <c r="J3712" i="6"/>
  <c r="G3712" i="6"/>
  <c r="F3712" i="6"/>
  <c r="G3710" i="6"/>
  <c r="H3710" i="6" s="1"/>
  <c r="E3710" i="6"/>
  <c r="F3710" i="6" s="1"/>
  <c r="I3709" i="6"/>
  <c r="J3709" i="6" s="1"/>
  <c r="G3709" i="6"/>
  <c r="H3709" i="6" s="1"/>
  <c r="J3702" i="6"/>
  <c r="G3702" i="6"/>
  <c r="F3702" i="6"/>
  <c r="G3700" i="6"/>
  <c r="H3700" i="6" s="1"/>
  <c r="E3700" i="6"/>
  <c r="F3700" i="6" s="1"/>
  <c r="I3699" i="6"/>
  <c r="J3699" i="6" s="1"/>
  <c r="G3699" i="6"/>
  <c r="H3699" i="6" s="1"/>
  <c r="J3692" i="6"/>
  <c r="G3692" i="6"/>
  <c r="H3692" i="6" s="1"/>
  <c r="H3691" i="6"/>
  <c r="F3691" i="6"/>
  <c r="I3617" i="6"/>
  <c r="J3617" i="6" s="1"/>
  <c r="G3617" i="6"/>
  <c r="H3617" i="6" s="1"/>
  <c r="E3617" i="6"/>
  <c r="F3617" i="6" s="1"/>
  <c r="I3616" i="6"/>
  <c r="J3616" i="6" s="1"/>
  <c r="G3616" i="6"/>
  <c r="H3616" i="6" s="1"/>
  <c r="E3616" i="6"/>
  <c r="F3616" i="6" s="1"/>
  <c r="I3612" i="6"/>
  <c r="J3612" i="6" s="1"/>
  <c r="G3612" i="6"/>
  <c r="E3612" i="6"/>
  <c r="F3612" i="6" s="1"/>
  <c r="I3611" i="6"/>
  <c r="J3611" i="6" s="1"/>
  <c r="G3611" i="6"/>
  <c r="E3611" i="6"/>
  <c r="F3611" i="6" s="1"/>
  <c r="I3747" i="6"/>
  <c r="J3747" i="6" s="1"/>
  <c r="G3747" i="6"/>
  <c r="E3747" i="6"/>
  <c r="F3747" i="6" s="1"/>
  <c r="I3748" i="6"/>
  <c r="J3748" i="6" s="1"/>
  <c r="G3748" i="6"/>
  <c r="E3748" i="6"/>
  <c r="F3748" i="6" s="1"/>
  <c r="I3602" i="6"/>
  <c r="J3602" i="6" s="1"/>
  <c r="G3602" i="6"/>
  <c r="H3602" i="6" s="1"/>
  <c r="E3602" i="6"/>
  <c r="I3601" i="6"/>
  <c r="G3601" i="6"/>
  <c r="H3601" i="6" s="1"/>
  <c r="E3601" i="6"/>
  <c r="F3601" i="6" s="1"/>
  <c r="G3597" i="6"/>
  <c r="H3597" i="6" s="1"/>
  <c r="F3597" i="6"/>
  <c r="F3598" i="6" s="1"/>
  <c r="J3593" i="6"/>
  <c r="G3593" i="6"/>
  <c r="H3593" i="6" s="1"/>
  <c r="I3523" i="6"/>
  <c r="G3523" i="6"/>
  <c r="H3523" i="6" s="1"/>
  <c r="H3524" i="6" s="1"/>
  <c r="F498" i="7" s="1"/>
  <c r="E3523" i="6"/>
  <c r="F3523" i="6" s="1"/>
  <c r="F3524" i="6" s="1"/>
  <c r="E498" i="7" s="1"/>
  <c r="I3519" i="6"/>
  <c r="J3519" i="6" s="1"/>
  <c r="J3520" i="6" s="1"/>
  <c r="G497" i="7" s="1"/>
  <c r="G3519" i="6"/>
  <c r="H3519" i="6" s="1"/>
  <c r="H3520" i="6" s="1"/>
  <c r="F497" i="7" s="1"/>
  <c r="E3519" i="6"/>
  <c r="F3519" i="6" s="1"/>
  <c r="F3520" i="6" s="1"/>
  <c r="I3588" i="6"/>
  <c r="J3588" i="6" s="1"/>
  <c r="G3588" i="6"/>
  <c r="H3588" i="6" s="1"/>
  <c r="H3589" i="6" s="1"/>
  <c r="E3588" i="6"/>
  <c r="I3584" i="6"/>
  <c r="G3584" i="6"/>
  <c r="H3584" i="6" s="1"/>
  <c r="E3584" i="6"/>
  <c r="F3584" i="6" s="1"/>
  <c r="I3583" i="6"/>
  <c r="J3583" i="6" s="1"/>
  <c r="G3583" i="6"/>
  <c r="E3583" i="6"/>
  <c r="F3583" i="6" s="1"/>
  <c r="I3579" i="6"/>
  <c r="G3579" i="6"/>
  <c r="H3579" i="6" s="1"/>
  <c r="E3579" i="6"/>
  <c r="F3579" i="6" s="1"/>
  <c r="I3578" i="6"/>
  <c r="J3578" i="6" s="1"/>
  <c r="G3578" i="6"/>
  <c r="E3578" i="6"/>
  <c r="F3578" i="6" s="1"/>
  <c r="I3567" i="6"/>
  <c r="G3567" i="6"/>
  <c r="H3567" i="6" s="1"/>
  <c r="E3567" i="6"/>
  <c r="F3567" i="6" s="1"/>
  <c r="I3566" i="6"/>
  <c r="J3566" i="6" s="1"/>
  <c r="G3566" i="6"/>
  <c r="E3566" i="6"/>
  <c r="F3566" i="6" s="1"/>
  <c r="I3562" i="6"/>
  <c r="J3562" i="6" s="1"/>
  <c r="G3562" i="6"/>
  <c r="H3562" i="6" s="1"/>
  <c r="E3562" i="6"/>
  <c r="I3558" i="6"/>
  <c r="G3558" i="6"/>
  <c r="H3558" i="6" s="1"/>
  <c r="E3558" i="6"/>
  <c r="F3558" i="6" s="1"/>
  <c r="I3553" i="6"/>
  <c r="J3553" i="6" s="1"/>
  <c r="G3553" i="6"/>
  <c r="E3553" i="6"/>
  <c r="F3553" i="6" s="1"/>
  <c r="F3555" i="6" s="1"/>
  <c r="J3535" i="6"/>
  <c r="G3535" i="6"/>
  <c r="H3535" i="6" s="1"/>
  <c r="I3685" i="6"/>
  <c r="J3685" i="6" s="1"/>
  <c r="G3685" i="6"/>
  <c r="E3685" i="6"/>
  <c r="F3685" i="6" s="1"/>
  <c r="I3684" i="6"/>
  <c r="J3684" i="6" s="1"/>
  <c r="G3684" i="6"/>
  <c r="H3684" i="6" s="1"/>
  <c r="E3684" i="6"/>
  <c r="I3676" i="6"/>
  <c r="J3676" i="6" s="1"/>
  <c r="G3676" i="6"/>
  <c r="H3676" i="6" s="1"/>
  <c r="I3675" i="6"/>
  <c r="J3675" i="6" s="1"/>
  <c r="G3675" i="6"/>
  <c r="H3675" i="6" s="1"/>
  <c r="I3663" i="6"/>
  <c r="J3663" i="6" s="1"/>
  <c r="G3663" i="6"/>
  <c r="H3663" i="6" s="1"/>
  <c r="I3662" i="6"/>
  <c r="J3662" i="6" s="1"/>
  <c r="G3662" i="6"/>
  <c r="H3662" i="6" s="1"/>
  <c r="I3665" i="6"/>
  <c r="G3665" i="6"/>
  <c r="H3665" i="6" s="1"/>
  <c r="E3665" i="6"/>
  <c r="F3665" i="6" s="1"/>
  <c r="I3664" i="6"/>
  <c r="J3664" i="6" s="1"/>
  <c r="G3664" i="6"/>
  <c r="H3664" i="6" s="1"/>
  <c r="E3664" i="6"/>
  <c r="F3664" i="6" s="1"/>
  <c r="I3654" i="6"/>
  <c r="J3654" i="6" s="1"/>
  <c r="G3654" i="6"/>
  <c r="E3654" i="6"/>
  <c r="F3654" i="6" s="1"/>
  <c r="I3631" i="6"/>
  <c r="J3631" i="6" s="1"/>
  <c r="G3631" i="6"/>
  <c r="H3631" i="6" s="1"/>
  <c r="E3631" i="6"/>
  <c r="I3647" i="6"/>
  <c r="G3647" i="6"/>
  <c r="H3647" i="6" s="1"/>
  <c r="E3647" i="6"/>
  <c r="F3647" i="6" s="1"/>
  <c r="I3646" i="6"/>
  <c r="J3646" i="6" s="1"/>
  <c r="G3646" i="6"/>
  <c r="E3646" i="6"/>
  <c r="F3646" i="6" s="1"/>
  <c r="I3639" i="6"/>
  <c r="J3639" i="6" s="1"/>
  <c r="G3639" i="6"/>
  <c r="E3639" i="6"/>
  <c r="F3639" i="6" s="1"/>
  <c r="I3638" i="6"/>
  <c r="J3638" i="6" s="1"/>
  <c r="G3638" i="6"/>
  <c r="H3638" i="6" s="1"/>
  <c r="E3638" i="6"/>
  <c r="I3624" i="6"/>
  <c r="J3624" i="6" s="1"/>
  <c r="G3624" i="6"/>
  <c r="H3624" i="6" s="1"/>
  <c r="E3624" i="6"/>
  <c r="F3624" i="6" s="1"/>
  <c r="I3623" i="6"/>
  <c r="J3623" i="6" s="1"/>
  <c r="G3623" i="6"/>
  <c r="H3623" i="6" s="1"/>
  <c r="E3623" i="6"/>
  <c r="I1952" i="6"/>
  <c r="J1952" i="6" s="1"/>
  <c r="G1952" i="6"/>
  <c r="H1952" i="6" s="1"/>
  <c r="E1952" i="6"/>
  <c r="F1952" i="6" s="1"/>
  <c r="I1951" i="6"/>
  <c r="J1951" i="6" s="1"/>
  <c r="G1951" i="6"/>
  <c r="E1951" i="6"/>
  <c r="F1951" i="6" s="1"/>
  <c r="I1950" i="6"/>
  <c r="J1950" i="6" s="1"/>
  <c r="G1950" i="6"/>
  <c r="H1950" i="6" s="1"/>
  <c r="I1949" i="6"/>
  <c r="J1949" i="6" s="1"/>
  <c r="G1949" i="6"/>
  <c r="H1949" i="6" s="1"/>
  <c r="I1948" i="6"/>
  <c r="J1948" i="6" s="1"/>
  <c r="G1948" i="6"/>
  <c r="H1948" i="6" s="1"/>
  <c r="I1943" i="6"/>
  <c r="G1943" i="6"/>
  <c r="H1943" i="6" s="1"/>
  <c r="E1943" i="6"/>
  <c r="F1943" i="6" s="1"/>
  <c r="I1942" i="6"/>
  <c r="J1942" i="6" s="1"/>
  <c r="G1942" i="6"/>
  <c r="E1942" i="6"/>
  <c r="F1942" i="6" s="1"/>
  <c r="I1941" i="6"/>
  <c r="J1941" i="6" s="1"/>
  <c r="G1941" i="6"/>
  <c r="H1941" i="6" s="1"/>
  <c r="I1940" i="6"/>
  <c r="J1940" i="6" s="1"/>
  <c r="G1940" i="6"/>
  <c r="H1940" i="6" s="1"/>
  <c r="I1939" i="6"/>
  <c r="J1939" i="6" s="1"/>
  <c r="G1939" i="6"/>
  <c r="H1939" i="6" s="1"/>
  <c r="I2203" i="6"/>
  <c r="G2203" i="6"/>
  <c r="H2203" i="6" s="1"/>
  <c r="E2203" i="6"/>
  <c r="F2203" i="6" s="1"/>
  <c r="I2202" i="6"/>
  <c r="J2202" i="6" s="1"/>
  <c r="G2202" i="6"/>
  <c r="E2202" i="6"/>
  <c r="F2202" i="6" s="1"/>
  <c r="I2201" i="6"/>
  <c r="J2201" i="6" s="1"/>
  <c r="G2201" i="6"/>
  <c r="H2201" i="6" s="1"/>
  <c r="I2200" i="6"/>
  <c r="J2200" i="6" s="1"/>
  <c r="G2200" i="6"/>
  <c r="H2200" i="6" s="1"/>
  <c r="I2199" i="6"/>
  <c r="J2199" i="6" s="1"/>
  <c r="G2199" i="6"/>
  <c r="I2187" i="6"/>
  <c r="J2187" i="6" s="1"/>
  <c r="G2187" i="6"/>
  <c r="H2187" i="6" s="1"/>
  <c r="I2186" i="6"/>
  <c r="J2186" i="6" s="1"/>
  <c r="G2186" i="6"/>
  <c r="H2186" i="6" s="1"/>
  <c r="I2180" i="6"/>
  <c r="J2180" i="6" s="1"/>
  <c r="G2180" i="6"/>
  <c r="H2180" i="6" s="1"/>
  <c r="I2179" i="6"/>
  <c r="J2179" i="6" s="1"/>
  <c r="G2179" i="6"/>
  <c r="H2179" i="6" s="1"/>
  <c r="I2173" i="6"/>
  <c r="J2173" i="6" s="1"/>
  <c r="G2173" i="6"/>
  <c r="H2173" i="6" s="1"/>
  <c r="I2172" i="6"/>
  <c r="J2172" i="6" s="1"/>
  <c r="G2172" i="6"/>
  <c r="H2172" i="6" s="1"/>
  <c r="I2166" i="6"/>
  <c r="J2166" i="6" s="1"/>
  <c r="G2166" i="6"/>
  <c r="H2166" i="6" s="1"/>
  <c r="I2165" i="6"/>
  <c r="J2165" i="6" s="1"/>
  <c r="G2165" i="6"/>
  <c r="H2165" i="6" s="1"/>
  <c r="I2159" i="6"/>
  <c r="J2159" i="6" s="1"/>
  <c r="G2159" i="6"/>
  <c r="H2159" i="6" s="1"/>
  <c r="I2158" i="6"/>
  <c r="J2158" i="6" s="1"/>
  <c r="G2158" i="6"/>
  <c r="H2158" i="6" s="1"/>
  <c r="I2152" i="6"/>
  <c r="J2152" i="6" s="1"/>
  <c r="G2152" i="6"/>
  <c r="H2152" i="6" s="1"/>
  <c r="J2151" i="6"/>
  <c r="H2151" i="6"/>
  <c r="H2193" i="6"/>
  <c r="J2145" i="6"/>
  <c r="H2145" i="6"/>
  <c r="J2139" i="6"/>
  <c r="H2139" i="6"/>
  <c r="J2133" i="6"/>
  <c r="H2133" i="6"/>
  <c r="I2115" i="6"/>
  <c r="J2115" i="6" s="1"/>
  <c r="G2115" i="6"/>
  <c r="H2115" i="6" s="1"/>
  <c r="I2114" i="6"/>
  <c r="J2114" i="6" s="1"/>
  <c r="G2114" i="6"/>
  <c r="H2114" i="6" s="1"/>
  <c r="I2108" i="6"/>
  <c r="J2108" i="6" s="1"/>
  <c r="G2108" i="6"/>
  <c r="H2108" i="6" s="1"/>
  <c r="I2107" i="6"/>
  <c r="J2107" i="6" s="1"/>
  <c r="G2107" i="6"/>
  <c r="H2107" i="6" s="1"/>
  <c r="I2101" i="6"/>
  <c r="J2101" i="6" s="1"/>
  <c r="G2101" i="6"/>
  <c r="H2101" i="6" s="1"/>
  <c r="I2100" i="6"/>
  <c r="J2100" i="6" s="1"/>
  <c r="G2100" i="6"/>
  <c r="H2100" i="6" s="1"/>
  <c r="I2094" i="6"/>
  <c r="J2094" i="6" s="1"/>
  <c r="G2094" i="6"/>
  <c r="H2094" i="6" s="1"/>
  <c r="I2093" i="6"/>
  <c r="J2093" i="6" s="1"/>
  <c r="G2093" i="6"/>
  <c r="H2093" i="6" s="1"/>
  <c r="I2087" i="6"/>
  <c r="J2087" i="6" s="1"/>
  <c r="G2087" i="6"/>
  <c r="H2087" i="6" s="1"/>
  <c r="I2086" i="6"/>
  <c r="J2086" i="6" s="1"/>
  <c r="G2086" i="6"/>
  <c r="H2086" i="6" s="1"/>
  <c r="I2080" i="6"/>
  <c r="J2080" i="6" s="1"/>
  <c r="G2080" i="6"/>
  <c r="H2080" i="6" s="1"/>
  <c r="J2079" i="6"/>
  <c r="H2079" i="6"/>
  <c r="I2073" i="6"/>
  <c r="J2073" i="6" s="1"/>
  <c r="G2073" i="6"/>
  <c r="H2073" i="6" s="1"/>
  <c r="J2072" i="6"/>
  <c r="I2066" i="6"/>
  <c r="J2066" i="6" s="1"/>
  <c r="G2066" i="6"/>
  <c r="H2066" i="6" s="1"/>
  <c r="J2065" i="6"/>
  <c r="H2065" i="6"/>
  <c r="I2059" i="6"/>
  <c r="J2059" i="6" s="1"/>
  <c r="G2059" i="6"/>
  <c r="H2059" i="6" s="1"/>
  <c r="I2053" i="6"/>
  <c r="J2053" i="6" s="1"/>
  <c r="G2053" i="6"/>
  <c r="H2053" i="6" s="1"/>
  <c r="I1934" i="6"/>
  <c r="G1934" i="6"/>
  <c r="H1934" i="6" s="1"/>
  <c r="E1934" i="6"/>
  <c r="F1934" i="6" s="1"/>
  <c r="I1933" i="6"/>
  <c r="J1933" i="6" s="1"/>
  <c r="G1933" i="6"/>
  <c r="E1933" i="6"/>
  <c r="F1933" i="6" s="1"/>
  <c r="J1930" i="6"/>
  <c r="H1930" i="6"/>
  <c r="I1925" i="6"/>
  <c r="G1925" i="6"/>
  <c r="H1925" i="6" s="1"/>
  <c r="E1925" i="6"/>
  <c r="F1925" i="6" s="1"/>
  <c r="I1924" i="6"/>
  <c r="J1924" i="6" s="1"/>
  <c r="G1924" i="6"/>
  <c r="E1924" i="6"/>
  <c r="F1924" i="6" s="1"/>
  <c r="J1922" i="6"/>
  <c r="H1922" i="6"/>
  <c r="I1903" i="6"/>
  <c r="G1903" i="6"/>
  <c r="H1903" i="6" s="1"/>
  <c r="E1903" i="6"/>
  <c r="F1903" i="6" s="1"/>
  <c r="I1902" i="6"/>
  <c r="J1902" i="6" s="1"/>
  <c r="G1902" i="6"/>
  <c r="E1902" i="6"/>
  <c r="F1902" i="6" s="1"/>
  <c r="I1901" i="6"/>
  <c r="J1901" i="6" s="1"/>
  <c r="G1901" i="6"/>
  <c r="H1901" i="6" s="1"/>
  <c r="I1900" i="6"/>
  <c r="J1900" i="6" s="1"/>
  <c r="G1900" i="6"/>
  <c r="H1900" i="6" s="1"/>
  <c r="I1888" i="6"/>
  <c r="J1888" i="6" s="1"/>
  <c r="G1888" i="6"/>
  <c r="E1888" i="6"/>
  <c r="F1888" i="6" s="1"/>
  <c r="I1887" i="6"/>
  <c r="J1887" i="6" s="1"/>
  <c r="G1887" i="6"/>
  <c r="H1887" i="6" s="1"/>
  <c r="E1887" i="6"/>
  <c r="I1886" i="6"/>
  <c r="J1886" i="6" s="1"/>
  <c r="G1886" i="6"/>
  <c r="H1886" i="6" s="1"/>
  <c r="I1881" i="6"/>
  <c r="G1881" i="6"/>
  <c r="H1881" i="6" s="1"/>
  <c r="E1881" i="6"/>
  <c r="F1881" i="6" s="1"/>
  <c r="I1880" i="6"/>
  <c r="J1880" i="6" s="1"/>
  <c r="G1880" i="6"/>
  <c r="E1880" i="6"/>
  <c r="F1880" i="6" s="1"/>
  <c r="I1879" i="6"/>
  <c r="J1879" i="6" s="1"/>
  <c r="G1879" i="6"/>
  <c r="H1879" i="6" s="1"/>
  <c r="I1874" i="6"/>
  <c r="J1874" i="6" s="1"/>
  <c r="G1874" i="6"/>
  <c r="E1874" i="6"/>
  <c r="F1874" i="6" s="1"/>
  <c r="I1873" i="6"/>
  <c r="J1873" i="6" s="1"/>
  <c r="G1873" i="6"/>
  <c r="H1873" i="6" s="1"/>
  <c r="E1873" i="6"/>
  <c r="I1872" i="6"/>
  <c r="J1872" i="6" s="1"/>
  <c r="G1872" i="6"/>
  <c r="H1872" i="6" s="1"/>
  <c r="I1867" i="6"/>
  <c r="G1867" i="6"/>
  <c r="H1867" i="6" s="1"/>
  <c r="E1867" i="6"/>
  <c r="F1867" i="6" s="1"/>
  <c r="I1866" i="6"/>
  <c r="J1866" i="6" s="1"/>
  <c r="G1866" i="6"/>
  <c r="E1866" i="6"/>
  <c r="F1866" i="6" s="1"/>
  <c r="I1865" i="6"/>
  <c r="J1865" i="6" s="1"/>
  <c r="G1865" i="6"/>
  <c r="H1865" i="6" s="1"/>
  <c r="I2048" i="6"/>
  <c r="J2048" i="6" s="1"/>
  <c r="G2048" i="6"/>
  <c r="E2048" i="6"/>
  <c r="F2048" i="6" s="1"/>
  <c r="I2047" i="6"/>
  <c r="J2047" i="6" s="1"/>
  <c r="G2047" i="6"/>
  <c r="H2047" i="6" s="1"/>
  <c r="E2047" i="6"/>
  <c r="I2045" i="6"/>
  <c r="G2045" i="6"/>
  <c r="H2045" i="6" s="1"/>
  <c r="I2040" i="6"/>
  <c r="J2040" i="6" s="1"/>
  <c r="G2040" i="6"/>
  <c r="E2040" i="6"/>
  <c r="F2040" i="6" s="1"/>
  <c r="I2039" i="6"/>
  <c r="J2039" i="6" s="1"/>
  <c r="G2039" i="6"/>
  <c r="H2039" i="6" s="1"/>
  <c r="E2039" i="6"/>
  <c r="I2037" i="6"/>
  <c r="J2037" i="6" s="1"/>
  <c r="G2037" i="6"/>
  <c r="H2037" i="6" s="1"/>
  <c r="I2032" i="6"/>
  <c r="J2032" i="6" s="1"/>
  <c r="G2032" i="6"/>
  <c r="E2032" i="6"/>
  <c r="F2032" i="6" s="1"/>
  <c r="I2031" i="6"/>
  <c r="J2031" i="6" s="1"/>
  <c r="G2031" i="6"/>
  <c r="H2031" i="6" s="1"/>
  <c r="E2031" i="6"/>
  <c r="I2029" i="6"/>
  <c r="J2029" i="6" s="1"/>
  <c r="G2029" i="6"/>
  <c r="H2029" i="6" s="1"/>
  <c r="I2025" i="6"/>
  <c r="J2025" i="6" s="1"/>
  <c r="G2025" i="6"/>
  <c r="E2025" i="6"/>
  <c r="F2025" i="6" s="1"/>
  <c r="I2024" i="6"/>
  <c r="J2024" i="6" s="1"/>
  <c r="G2024" i="6"/>
  <c r="H2024" i="6" s="1"/>
  <c r="E2024" i="6"/>
  <c r="I2023" i="6"/>
  <c r="J2023" i="6" s="1"/>
  <c r="G2023" i="6"/>
  <c r="H2023" i="6" s="1"/>
  <c r="I2022" i="6"/>
  <c r="J2022" i="6" s="1"/>
  <c r="G2022" i="6"/>
  <c r="H2022" i="6" s="1"/>
  <c r="I2021" i="6"/>
  <c r="J2021" i="6" s="1"/>
  <c r="G2021" i="6"/>
  <c r="H2021" i="6" s="1"/>
  <c r="I2016" i="6"/>
  <c r="J2016" i="6" s="1"/>
  <c r="G2016" i="6"/>
  <c r="E2016" i="6"/>
  <c r="F2016" i="6" s="1"/>
  <c r="I2015" i="6"/>
  <c r="J2015" i="6" s="1"/>
  <c r="G2015" i="6"/>
  <c r="H2015" i="6" s="1"/>
  <c r="E2015" i="6"/>
  <c r="I2014" i="6"/>
  <c r="J2014" i="6" s="1"/>
  <c r="G2014" i="6"/>
  <c r="H2014" i="6" s="1"/>
  <c r="I2013" i="6"/>
  <c r="J2013" i="6" s="1"/>
  <c r="G2013" i="6"/>
  <c r="H2013" i="6" s="1"/>
  <c r="I2012" i="6"/>
  <c r="J2012" i="6" s="1"/>
  <c r="G2012" i="6"/>
  <c r="H2012" i="6" s="1"/>
  <c r="I2011" i="6"/>
  <c r="J2011" i="6" s="1"/>
  <c r="G2011" i="6"/>
  <c r="H2011" i="6" s="1"/>
  <c r="I2007" i="6"/>
  <c r="G2007" i="6"/>
  <c r="H2007" i="6" s="1"/>
  <c r="E2007" i="6"/>
  <c r="F2007" i="6" s="1"/>
  <c r="I2006" i="6"/>
  <c r="J2006" i="6" s="1"/>
  <c r="G2006" i="6"/>
  <c r="E2006" i="6"/>
  <c r="F2006" i="6" s="1"/>
  <c r="I2005" i="6"/>
  <c r="J2005" i="6" s="1"/>
  <c r="G2005" i="6"/>
  <c r="H2005" i="6" s="1"/>
  <c r="I2004" i="6"/>
  <c r="J2004" i="6" s="1"/>
  <c r="G2004" i="6"/>
  <c r="H2004" i="6" s="1"/>
  <c r="I2003" i="6"/>
  <c r="J2003" i="6" s="1"/>
  <c r="G2003" i="6"/>
  <c r="H2003" i="6" s="1"/>
  <c r="I1999" i="6"/>
  <c r="G1999" i="6"/>
  <c r="H1999" i="6" s="1"/>
  <c r="E1999" i="6"/>
  <c r="F1999" i="6" s="1"/>
  <c r="I1998" i="6"/>
  <c r="J1998" i="6" s="1"/>
  <c r="G1998" i="6"/>
  <c r="E1998" i="6"/>
  <c r="F1998" i="6" s="1"/>
  <c r="I1997" i="6"/>
  <c r="J1997" i="6" s="1"/>
  <c r="G1997" i="6"/>
  <c r="H1997" i="6" s="1"/>
  <c r="I1996" i="6"/>
  <c r="J1996" i="6" s="1"/>
  <c r="G1996" i="6"/>
  <c r="H1996" i="6" s="1"/>
  <c r="I1995" i="6"/>
  <c r="J1995" i="6" s="1"/>
  <c r="G1995" i="6"/>
  <c r="H1995" i="6" s="1"/>
  <c r="J1982" i="6"/>
  <c r="H1982" i="6"/>
  <c r="I1981" i="6"/>
  <c r="J1981" i="6" s="1"/>
  <c r="G1981" i="6"/>
  <c r="J1974" i="6"/>
  <c r="H1974" i="6"/>
  <c r="I1973" i="6"/>
  <c r="J1973" i="6" s="1"/>
  <c r="G1973" i="6"/>
  <c r="H1973" i="6" s="1"/>
  <c r="I1861" i="6"/>
  <c r="G1861" i="6"/>
  <c r="H1861" i="6" s="1"/>
  <c r="E1861" i="6"/>
  <c r="F1861" i="6" s="1"/>
  <c r="I1860" i="6"/>
  <c r="J1860" i="6" s="1"/>
  <c r="G1860" i="6"/>
  <c r="E1860" i="6"/>
  <c r="F1860" i="6" s="1"/>
  <c r="I1859" i="6"/>
  <c r="J1859" i="6" s="1"/>
  <c r="G1859" i="6"/>
  <c r="H1859" i="6" s="1"/>
  <c r="I1858" i="6"/>
  <c r="J1858" i="6" s="1"/>
  <c r="G1858" i="6"/>
  <c r="H1858" i="6" s="1"/>
  <c r="I1840" i="6"/>
  <c r="G1840" i="6"/>
  <c r="H1840" i="6" s="1"/>
  <c r="E1840" i="6"/>
  <c r="F1840" i="6" s="1"/>
  <c r="I1839" i="6"/>
  <c r="J1839" i="6" s="1"/>
  <c r="G1839" i="6"/>
  <c r="E1839" i="6"/>
  <c r="F1839" i="6" s="1"/>
  <c r="I1838" i="6"/>
  <c r="J1838" i="6" s="1"/>
  <c r="G1838" i="6"/>
  <c r="H1838" i="6" s="1"/>
  <c r="I1837" i="6"/>
  <c r="J1837" i="6" s="1"/>
  <c r="G1837" i="6"/>
  <c r="H1837" i="6" s="1"/>
  <c r="I1810" i="6"/>
  <c r="J1810" i="6" s="1"/>
  <c r="G1810" i="6"/>
  <c r="E1810" i="6"/>
  <c r="F1810" i="6" s="1"/>
  <c r="I1809" i="6"/>
  <c r="J1809" i="6" s="1"/>
  <c r="G1809" i="6"/>
  <c r="H1809" i="6" s="1"/>
  <c r="E1809" i="6"/>
  <c r="I1808" i="6"/>
  <c r="J1808" i="6" s="1"/>
  <c r="G1808" i="6"/>
  <c r="H1808" i="6" s="1"/>
  <c r="I1807" i="6"/>
  <c r="J1807" i="6" s="1"/>
  <c r="G1807" i="6"/>
  <c r="H1807" i="6" s="1"/>
  <c r="I3514" i="6"/>
  <c r="J3514" i="6" s="1"/>
  <c r="G3514" i="6"/>
  <c r="E3514" i="6"/>
  <c r="F3514" i="6" s="1"/>
  <c r="I3513" i="6"/>
  <c r="J3513" i="6" s="1"/>
  <c r="G3513" i="6"/>
  <c r="H3513" i="6" s="1"/>
  <c r="E3513" i="6"/>
  <c r="J3512" i="6"/>
  <c r="H3512" i="6"/>
  <c r="I3511" i="6"/>
  <c r="J3511" i="6" s="1"/>
  <c r="G3511" i="6"/>
  <c r="H3511" i="6" s="1"/>
  <c r="I3510" i="6"/>
  <c r="J3510" i="6" s="1"/>
  <c r="G3510" i="6"/>
  <c r="I3495" i="6"/>
  <c r="J3495" i="6" s="1"/>
  <c r="G3495" i="6"/>
  <c r="H3495" i="6" s="1"/>
  <c r="E3495" i="6"/>
  <c r="F3495" i="6" s="1"/>
  <c r="I3494" i="6"/>
  <c r="J3494" i="6" s="1"/>
  <c r="G3494" i="6"/>
  <c r="H3494" i="6" s="1"/>
  <c r="E3494" i="6"/>
  <c r="F3494" i="6" s="1"/>
  <c r="J3493" i="6"/>
  <c r="H3493" i="6"/>
  <c r="I3491" i="6"/>
  <c r="J3491" i="6" s="1"/>
  <c r="G3491" i="6"/>
  <c r="H3491" i="6" s="1"/>
  <c r="J3490" i="6"/>
  <c r="H3490" i="6"/>
  <c r="I3486" i="6"/>
  <c r="J3486" i="6" s="1"/>
  <c r="G3486" i="6"/>
  <c r="E3486" i="6"/>
  <c r="F3486" i="6" s="1"/>
  <c r="I3485" i="6"/>
  <c r="J3485" i="6" s="1"/>
  <c r="G3485" i="6"/>
  <c r="E3485" i="6"/>
  <c r="F3485" i="6" s="1"/>
  <c r="J3484" i="6"/>
  <c r="H3484" i="6"/>
  <c r="I3482" i="6"/>
  <c r="J3482" i="6" s="1"/>
  <c r="G3482" i="6"/>
  <c r="H3482" i="6" s="1"/>
  <c r="J3481" i="6"/>
  <c r="H3481" i="6"/>
  <c r="I3477" i="6"/>
  <c r="G3477" i="6"/>
  <c r="H3477" i="6" s="1"/>
  <c r="E3477" i="6"/>
  <c r="F3477" i="6" s="1"/>
  <c r="I3476" i="6"/>
  <c r="J3476" i="6" s="1"/>
  <c r="G3476" i="6"/>
  <c r="E3476" i="6"/>
  <c r="F3476" i="6" s="1"/>
  <c r="I3475" i="6"/>
  <c r="J3475" i="6" s="1"/>
  <c r="G3475" i="6"/>
  <c r="H3475" i="6" s="1"/>
  <c r="I3474" i="6"/>
  <c r="J3474" i="6" s="1"/>
  <c r="G3474" i="6"/>
  <c r="H3474" i="6" s="1"/>
  <c r="J3473" i="6"/>
  <c r="H3473" i="6"/>
  <c r="I3472" i="6"/>
  <c r="G3472" i="6"/>
  <c r="H3472" i="6" s="1"/>
  <c r="I3468" i="6"/>
  <c r="J3468" i="6" s="1"/>
  <c r="G3468" i="6"/>
  <c r="E3468" i="6"/>
  <c r="F3468" i="6" s="1"/>
  <c r="I3467" i="6"/>
  <c r="J3467" i="6" s="1"/>
  <c r="G3467" i="6"/>
  <c r="H3467" i="6" s="1"/>
  <c r="E3467" i="6"/>
  <c r="I3466" i="6"/>
  <c r="J3466" i="6" s="1"/>
  <c r="G3466" i="6"/>
  <c r="H3466" i="6" s="1"/>
  <c r="I3465" i="6"/>
  <c r="J3465" i="6" s="1"/>
  <c r="G3465" i="6"/>
  <c r="H3465" i="6" s="1"/>
  <c r="J3464" i="6"/>
  <c r="H3464" i="6"/>
  <c r="J3463" i="6"/>
  <c r="H3463" i="6"/>
  <c r="I3459" i="6"/>
  <c r="J3459" i="6" s="1"/>
  <c r="G3459" i="6"/>
  <c r="E3459" i="6"/>
  <c r="F3459" i="6" s="1"/>
  <c r="I3458" i="6"/>
  <c r="J3458" i="6" s="1"/>
  <c r="G3458" i="6"/>
  <c r="H3458" i="6" s="1"/>
  <c r="J3457" i="6"/>
  <c r="H3457" i="6"/>
  <c r="I3455" i="6"/>
  <c r="J3455" i="6" s="1"/>
  <c r="G3455" i="6"/>
  <c r="H3455" i="6" s="1"/>
  <c r="I3454" i="6"/>
  <c r="J3454" i="6" s="1"/>
  <c r="G3454" i="6"/>
  <c r="H3454" i="6" s="1"/>
  <c r="I3453" i="6"/>
  <c r="J3453" i="6" s="1"/>
  <c r="G3453" i="6"/>
  <c r="H3453" i="6" s="1"/>
  <c r="I3452" i="6"/>
  <c r="G3452" i="6"/>
  <c r="H3452" i="6" s="1"/>
  <c r="J3451" i="6"/>
  <c r="H3451" i="6"/>
  <c r="I3430" i="6"/>
  <c r="J3430" i="6" s="1"/>
  <c r="G3430" i="6"/>
  <c r="E3430" i="6"/>
  <c r="F3430" i="6" s="1"/>
  <c r="I3429" i="6"/>
  <c r="J3429" i="6" s="1"/>
  <c r="G3429" i="6"/>
  <c r="E3429" i="6"/>
  <c r="F3429" i="6" s="1"/>
  <c r="I3427" i="6"/>
  <c r="J3427" i="6" s="1"/>
  <c r="G3427" i="6"/>
  <c r="H3427" i="6" s="1"/>
  <c r="I3437" i="6"/>
  <c r="J3437" i="6" s="1"/>
  <c r="G3437" i="6"/>
  <c r="E3437" i="6"/>
  <c r="F3437" i="6" s="1"/>
  <c r="I3436" i="6"/>
  <c r="J3436" i="6" s="1"/>
  <c r="G3436" i="6"/>
  <c r="E3436" i="6"/>
  <c r="F3436" i="6" s="1"/>
  <c r="I3434" i="6"/>
  <c r="J3434" i="6" s="1"/>
  <c r="G3434" i="6"/>
  <c r="H3434" i="6" s="1"/>
  <c r="I3409" i="6"/>
  <c r="J3409" i="6" s="1"/>
  <c r="G3409" i="6"/>
  <c r="E3409" i="6"/>
  <c r="F3409" i="6" s="1"/>
  <c r="I3408" i="6"/>
  <c r="J3408" i="6" s="1"/>
  <c r="G3408" i="6"/>
  <c r="E3408" i="6"/>
  <c r="F3408" i="6" s="1"/>
  <c r="I3406" i="6"/>
  <c r="J3406" i="6" s="1"/>
  <c r="G3406" i="6"/>
  <c r="H3406" i="6" s="1"/>
  <c r="I3416" i="6"/>
  <c r="J3416" i="6" s="1"/>
  <c r="G3416" i="6"/>
  <c r="E3416" i="6"/>
  <c r="F3416" i="6" s="1"/>
  <c r="I3415" i="6"/>
  <c r="J3415" i="6" s="1"/>
  <c r="G3415" i="6"/>
  <c r="E3415" i="6"/>
  <c r="F3415" i="6" s="1"/>
  <c r="I3413" i="6"/>
  <c r="J3413" i="6" s="1"/>
  <c r="G3413" i="6"/>
  <c r="H3413" i="6" s="1"/>
  <c r="I3395" i="6"/>
  <c r="J3395" i="6" s="1"/>
  <c r="G3395" i="6"/>
  <c r="E3395" i="6"/>
  <c r="F3395" i="6" s="1"/>
  <c r="I3394" i="6"/>
  <c r="J3394" i="6" s="1"/>
  <c r="G3394" i="6"/>
  <c r="E3394" i="6"/>
  <c r="F3394" i="6" s="1"/>
  <c r="I3392" i="6"/>
  <c r="J3392" i="6" s="1"/>
  <c r="G3392" i="6"/>
  <c r="H3392" i="6" s="1"/>
  <c r="I3388" i="6"/>
  <c r="J3388" i="6" s="1"/>
  <c r="G3388" i="6"/>
  <c r="H3388" i="6" s="1"/>
  <c r="E3388" i="6"/>
  <c r="F3388" i="6" s="1"/>
  <c r="I3387" i="6"/>
  <c r="J3387" i="6" s="1"/>
  <c r="G3387" i="6"/>
  <c r="E3387" i="6"/>
  <c r="F3387" i="6" s="1"/>
  <c r="I3385" i="6"/>
  <c r="J3385" i="6" s="1"/>
  <c r="G3385" i="6"/>
  <c r="H3385" i="6" s="1"/>
  <c r="I3374" i="6"/>
  <c r="J3374" i="6" s="1"/>
  <c r="G3374" i="6"/>
  <c r="E3374" i="6"/>
  <c r="F3374" i="6" s="1"/>
  <c r="I3373" i="6"/>
  <c r="J3373" i="6" s="1"/>
  <c r="G3373" i="6"/>
  <c r="E3373" i="6"/>
  <c r="F3373" i="6" s="1"/>
  <c r="I3371" i="6"/>
  <c r="J3371" i="6" s="1"/>
  <c r="G3371" i="6"/>
  <c r="H3371" i="6" s="1"/>
  <c r="I3367" i="6"/>
  <c r="J3367" i="6" s="1"/>
  <c r="G3367" i="6"/>
  <c r="E3367" i="6"/>
  <c r="F3367" i="6" s="1"/>
  <c r="I3366" i="6"/>
  <c r="J3366" i="6" s="1"/>
  <c r="G3366" i="6"/>
  <c r="E3366" i="6"/>
  <c r="F3366" i="6" s="1"/>
  <c r="I3364" i="6"/>
  <c r="J3364" i="6" s="1"/>
  <c r="G3364" i="6"/>
  <c r="H3364" i="6" s="1"/>
  <c r="I3353" i="6"/>
  <c r="J3353" i="6" s="1"/>
  <c r="G3353" i="6"/>
  <c r="H3353" i="6" s="1"/>
  <c r="E3353" i="6"/>
  <c r="I3352" i="6"/>
  <c r="G3352" i="6"/>
  <c r="H3352" i="6" s="1"/>
  <c r="E3352" i="6"/>
  <c r="F3352" i="6" s="1"/>
  <c r="I3350" i="6"/>
  <c r="J3350" i="6" s="1"/>
  <c r="G3350" i="6"/>
  <c r="H3350" i="6" s="1"/>
  <c r="I3349" i="6"/>
  <c r="J3349" i="6" s="1"/>
  <c r="G3349" i="6"/>
  <c r="H3349" i="6" s="1"/>
  <c r="I3345" i="6"/>
  <c r="J3345" i="6" s="1"/>
  <c r="G3345" i="6"/>
  <c r="E3345" i="6"/>
  <c r="F3345" i="6" s="1"/>
  <c r="I3344" i="6"/>
  <c r="J3344" i="6" s="1"/>
  <c r="G3344" i="6"/>
  <c r="E3344" i="6"/>
  <c r="F3344" i="6" s="1"/>
  <c r="I3342" i="6"/>
  <c r="J3342" i="6" s="1"/>
  <c r="G3342" i="6"/>
  <c r="H3342" i="6" s="1"/>
  <c r="I3341" i="6"/>
  <c r="J3341" i="6" s="1"/>
  <c r="G3341" i="6"/>
  <c r="H3341" i="6" s="1"/>
  <c r="I3337" i="6"/>
  <c r="J3337" i="6" s="1"/>
  <c r="G3337" i="6"/>
  <c r="E3337" i="6"/>
  <c r="F3337" i="6" s="1"/>
  <c r="I3336" i="6"/>
  <c r="J3336" i="6" s="1"/>
  <c r="G3336" i="6"/>
  <c r="E3336" i="6"/>
  <c r="F3336" i="6" s="1"/>
  <c r="I3334" i="6"/>
  <c r="J3334" i="6" s="1"/>
  <c r="G3334" i="6"/>
  <c r="H3334" i="6" s="1"/>
  <c r="I3333" i="6"/>
  <c r="J3333" i="6" s="1"/>
  <c r="G3333" i="6"/>
  <c r="H3333" i="6" s="1"/>
  <c r="I3329" i="6"/>
  <c r="J3329" i="6" s="1"/>
  <c r="G3329" i="6"/>
  <c r="H3329" i="6" s="1"/>
  <c r="E3329" i="6"/>
  <c r="F3329" i="6" s="1"/>
  <c r="I3328" i="6"/>
  <c r="G3328" i="6"/>
  <c r="H3328" i="6" s="1"/>
  <c r="E3328" i="6"/>
  <c r="F3328" i="6" s="1"/>
  <c r="I3326" i="6"/>
  <c r="J3326" i="6" s="1"/>
  <c r="G3326" i="6"/>
  <c r="H3326" i="6" s="1"/>
  <c r="I3325" i="6"/>
  <c r="J3325" i="6" s="1"/>
  <c r="G3325" i="6"/>
  <c r="H3325" i="6" s="1"/>
  <c r="I3298" i="6"/>
  <c r="J3298" i="6" s="1"/>
  <c r="G3298" i="6"/>
  <c r="H3298" i="6" s="1"/>
  <c r="E3298" i="6"/>
  <c r="I3297" i="6"/>
  <c r="G3297" i="6"/>
  <c r="H3297" i="6" s="1"/>
  <c r="E3297" i="6"/>
  <c r="F3297" i="6" s="1"/>
  <c r="I3296" i="6"/>
  <c r="J3296" i="6" s="1"/>
  <c r="G3296" i="6"/>
  <c r="H3296" i="6" s="1"/>
  <c r="I3295" i="6"/>
  <c r="J3295" i="6" s="1"/>
  <c r="G3295" i="6"/>
  <c r="H3295" i="6" s="1"/>
  <c r="I3291" i="6"/>
  <c r="J3291" i="6" s="1"/>
  <c r="G3291" i="6"/>
  <c r="H3291" i="6" s="1"/>
  <c r="E3291" i="6"/>
  <c r="F3291" i="6" s="1"/>
  <c r="I3290" i="6"/>
  <c r="J3290" i="6" s="1"/>
  <c r="G3290" i="6"/>
  <c r="E3290" i="6"/>
  <c r="F3290" i="6" s="1"/>
  <c r="I3289" i="6"/>
  <c r="J3289" i="6" s="1"/>
  <c r="G3289" i="6"/>
  <c r="H3289" i="6" s="1"/>
  <c r="I3288" i="6"/>
  <c r="J3288" i="6" s="1"/>
  <c r="G3288" i="6"/>
  <c r="H3288" i="6" s="1"/>
  <c r="I3284" i="6"/>
  <c r="J3284" i="6" s="1"/>
  <c r="G3284" i="6"/>
  <c r="H3284" i="6" s="1"/>
  <c r="E3284" i="6"/>
  <c r="I3283" i="6"/>
  <c r="G3283" i="6"/>
  <c r="H3283" i="6" s="1"/>
  <c r="E3283" i="6"/>
  <c r="F3283" i="6" s="1"/>
  <c r="I3282" i="6"/>
  <c r="J3282" i="6" s="1"/>
  <c r="G3282" i="6"/>
  <c r="H3282" i="6" s="1"/>
  <c r="I3281" i="6"/>
  <c r="J3281" i="6" s="1"/>
  <c r="G3281" i="6"/>
  <c r="H3281" i="6" s="1"/>
  <c r="I3277" i="6"/>
  <c r="J3277" i="6" s="1"/>
  <c r="G3277" i="6"/>
  <c r="E3277" i="6"/>
  <c r="F3277" i="6" s="1"/>
  <c r="I3276" i="6"/>
  <c r="J3276" i="6" s="1"/>
  <c r="G3276" i="6"/>
  <c r="E3276" i="6"/>
  <c r="F3276" i="6" s="1"/>
  <c r="I3275" i="6"/>
  <c r="J3275" i="6" s="1"/>
  <c r="G3275" i="6"/>
  <c r="H3275" i="6" s="1"/>
  <c r="I3274" i="6"/>
  <c r="J3274" i="6" s="1"/>
  <c r="G3274" i="6"/>
  <c r="H3274" i="6" s="1"/>
  <c r="I3269" i="6"/>
  <c r="J3269" i="6" s="1"/>
  <c r="G3269" i="6"/>
  <c r="H3269" i="6" s="1"/>
  <c r="E3269" i="6"/>
  <c r="F3269" i="6" s="1"/>
  <c r="I3268" i="6"/>
  <c r="G3268" i="6"/>
  <c r="H3268" i="6" s="1"/>
  <c r="E3268" i="6"/>
  <c r="F3268" i="6" s="1"/>
  <c r="I3267" i="6"/>
  <c r="J3267" i="6" s="1"/>
  <c r="G3267" i="6"/>
  <c r="H3267" i="6" s="1"/>
  <c r="I3266" i="6"/>
  <c r="J3266" i="6" s="1"/>
  <c r="G3266" i="6"/>
  <c r="H3266" i="6" s="1"/>
  <c r="I3265" i="6"/>
  <c r="J3265" i="6" s="1"/>
  <c r="G3265" i="6"/>
  <c r="H3265" i="6" s="1"/>
  <c r="I3264" i="6"/>
  <c r="J3264" i="6" s="1"/>
  <c r="G3264" i="6"/>
  <c r="H3264" i="6" s="1"/>
  <c r="I3259" i="6"/>
  <c r="J3259" i="6" s="1"/>
  <c r="G3259" i="6"/>
  <c r="E3259" i="6"/>
  <c r="F3259" i="6" s="1"/>
  <c r="I3258" i="6"/>
  <c r="J3258" i="6" s="1"/>
  <c r="G3258" i="6"/>
  <c r="E3258" i="6"/>
  <c r="F3258" i="6" s="1"/>
  <c r="I3257" i="6"/>
  <c r="J3257" i="6" s="1"/>
  <c r="G3257" i="6"/>
  <c r="H3257" i="6" s="1"/>
  <c r="I3256" i="6"/>
  <c r="J3256" i="6" s="1"/>
  <c r="G3256" i="6"/>
  <c r="H3256" i="6" s="1"/>
  <c r="I3255" i="6"/>
  <c r="J3255" i="6" s="1"/>
  <c r="G3255" i="6"/>
  <c r="H3255" i="6" s="1"/>
  <c r="I3254" i="6"/>
  <c r="J3254" i="6" s="1"/>
  <c r="G3254" i="6"/>
  <c r="H3254" i="6" s="1"/>
  <c r="I3216" i="6"/>
  <c r="G3216" i="6"/>
  <c r="H3216" i="6" s="1"/>
  <c r="H3218" i="6" s="1"/>
  <c r="E3216" i="6"/>
  <c r="F3216" i="6" s="1"/>
  <c r="F3218" i="6" s="1"/>
  <c r="I3211" i="6"/>
  <c r="J3211" i="6" s="1"/>
  <c r="J3213" i="6" s="1"/>
  <c r="G3211" i="6"/>
  <c r="E3211" i="6"/>
  <c r="F3211" i="6" s="1"/>
  <c r="F3213" i="6" s="1"/>
  <c r="I3206" i="6"/>
  <c r="J3206" i="6" s="1"/>
  <c r="J3208" i="6" s="1"/>
  <c r="G3206" i="6"/>
  <c r="E3206" i="6"/>
  <c r="F3206" i="6" s="1"/>
  <c r="F3208" i="6" s="1"/>
  <c r="I3201" i="6"/>
  <c r="J3201" i="6" s="1"/>
  <c r="J3203" i="6" s="1"/>
  <c r="G3201" i="6"/>
  <c r="H3201" i="6" s="1"/>
  <c r="H3203" i="6" s="1"/>
  <c r="E3201" i="6"/>
  <c r="I3196" i="6"/>
  <c r="G3196" i="6"/>
  <c r="H3196" i="6" s="1"/>
  <c r="H3198" i="6" s="1"/>
  <c r="E3196" i="6"/>
  <c r="F3196" i="6" s="1"/>
  <c r="F3198" i="6" s="1"/>
  <c r="I3191" i="6"/>
  <c r="J3191" i="6" s="1"/>
  <c r="J3193" i="6" s="1"/>
  <c r="G3191" i="6"/>
  <c r="H3191" i="6" s="1"/>
  <c r="H3193" i="6" s="1"/>
  <c r="E3191" i="6"/>
  <c r="F3191" i="6" s="1"/>
  <c r="F3193" i="6" s="1"/>
  <c r="I3186" i="6"/>
  <c r="J3186" i="6" s="1"/>
  <c r="J3188" i="6" s="1"/>
  <c r="G3186" i="6"/>
  <c r="E3186" i="6"/>
  <c r="F3186" i="6" s="1"/>
  <c r="F3188" i="6" s="1"/>
  <c r="I3181" i="6"/>
  <c r="J3181" i="6" s="1"/>
  <c r="J3183" i="6" s="1"/>
  <c r="G3181" i="6"/>
  <c r="H3181" i="6" s="1"/>
  <c r="H3183" i="6" s="1"/>
  <c r="E3181" i="6"/>
  <c r="I3176" i="6"/>
  <c r="G3176" i="6"/>
  <c r="H3176" i="6" s="1"/>
  <c r="H3178" i="6" s="1"/>
  <c r="E3176" i="6"/>
  <c r="F3176" i="6" s="1"/>
  <c r="F3178" i="6" s="1"/>
  <c r="I3171" i="6"/>
  <c r="J3171" i="6" s="1"/>
  <c r="J3173" i="6" s="1"/>
  <c r="G3171" i="6"/>
  <c r="E3171" i="6"/>
  <c r="F3171" i="6" s="1"/>
  <c r="F3173" i="6" s="1"/>
  <c r="I3166" i="6"/>
  <c r="J3166" i="6" s="1"/>
  <c r="J3168" i="6" s="1"/>
  <c r="G3166" i="6"/>
  <c r="H3166" i="6" s="1"/>
  <c r="H3168" i="6" s="1"/>
  <c r="E3166" i="6"/>
  <c r="F3166" i="6" s="1"/>
  <c r="F3168" i="6" s="1"/>
  <c r="I3161" i="6"/>
  <c r="J3161" i="6" s="1"/>
  <c r="J3163" i="6" s="1"/>
  <c r="G3161" i="6"/>
  <c r="H3161" i="6" s="1"/>
  <c r="H3163" i="6" s="1"/>
  <c r="E3161" i="6"/>
  <c r="I3156" i="6"/>
  <c r="G3156" i="6"/>
  <c r="H3156" i="6" s="1"/>
  <c r="H3158" i="6" s="1"/>
  <c r="E3156" i="6"/>
  <c r="F3156" i="6" s="1"/>
  <c r="F3158" i="6" s="1"/>
  <c r="I3151" i="6"/>
  <c r="J3151" i="6" s="1"/>
  <c r="J3153" i="6" s="1"/>
  <c r="G3151" i="6"/>
  <c r="E3151" i="6"/>
  <c r="F3151" i="6" s="1"/>
  <c r="F3153" i="6" s="1"/>
  <c r="I3146" i="6"/>
  <c r="J3146" i="6" s="1"/>
  <c r="J3148" i="6" s="1"/>
  <c r="G3146" i="6"/>
  <c r="E3146" i="6"/>
  <c r="F3146" i="6" s="1"/>
  <c r="F3148" i="6" s="1"/>
  <c r="I3141" i="6"/>
  <c r="J3141" i="6" s="1"/>
  <c r="J3143" i="6" s="1"/>
  <c r="G3141" i="6"/>
  <c r="H3141" i="6" s="1"/>
  <c r="H3143" i="6" s="1"/>
  <c r="E3141" i="6"/>
  <c r="F3141" i="6" s="1"/>
  <c r="F3143" i="6" s="1"/>
  <c r="I3105" i="6"/>
  <c r="J3105" i="6" s="1"/>
  <c r="G3105" i="6"/>
  <c r="E3105" i="6"/>
  <c r="F3105" i="6" s="1"/>
  <c r="I3104" i="6"/>
  <c r="J3104" i="6" s="1"/>
  <c r="G3104" i="6"/>
  <c r="H3104" i="6" s="1"/>
  <c r="E3104" i="6"/>
  <c r="I3099" i="6"/>
  <c r="J3099" i="6" s="1"/>
  <c r="G3099" i="6"/>
  <c r="H3099" i="6" s="1"/>
  <c r="E3099" i="6"/>
  <c r="F3099" i="6" s="1"/>
  <c r="I3098" i="6"/>
  <c r="J3098" i="6" s="1"/>
  <c r="G3098" i="6"/>
  <c r="E3098" i="6"/>
  <c r="F3098" i="6" s="1"/>
  <c r="I3093" i="6"/>
  <c r="J3093" i="6" s="1"/>
  <c r="G3093" i="6"/>
  <c r="E3093" i="6"/>
  <c r="F3093" i="6" s="1"/>
  <c r="I3092" i="6"/>
  <c r="J3092" i="6" s="1"/>
  <c r="G3092" i="6"/>
  <c r="H3092" i="6" s="1"/>
  <c r="E3092" i="6"/>
  <c r="F3092" i="6" s="1"/>
  <c r="I3087" i="6"/>
  <c r="G3087" i="6"/>
  <c r="H3087" i="6" s="1"/>
  <c r="E3087" i="6"/>
  <c r="F3087" i="6" s="1"/>
  <c r="I3086" i="6"/>
  <c r="J3086" i="6" s="1"/>
  <c r="G3086" i="6"/>
  <c r="E3086" i="6"/>
  <c r="F3086" i="6" s="1"/>
  <c r="I3081" i="6"/>
  <c r="J3081" i="6" s="1"/>
  <c r="G3081" i="6"/>
  <c r="E3081" i="6"/>
  <c r="F3081" i="6" s="1"/>
  <c r="I3080" i="6"/>
  <c r="J3080" i="6" s="1"/>
  <c r="G3080" i="6"/>
  <c r="H3080" i="6" s="1"/>
  <c r="E3080" i="6"/>
  <c r="I3075" i="6"/>
  <c r="J3075" i="6" s="1"/>
  <c r="G3075" i="6"/>
  <c r="E3075" i="6"/>
  <c r="F3075" i="6" s="1"/>
  <c r="I3074" i="6"/>
  <c r="J3074" i="6" s="1"/>
  <c r="G3074" i="6"/>
  <c r="H3074" i="6" s="1"/>
  <c r="E3074" i="6"/>
  <c r="F3074" i="6" s="1"/>
  <c r="I3069" i="6"/>
  <c r="G3069" i="6"/>
  <c r="H3069" i="6" s="1"/>
  <c r="E3069" i="6"/>
  <c r="F3069" i="6" s="1"/>
  <c r="I3068" i="6"/>
  <c r="J3068" i="6" s="1"/>
  <c r="G3068" i="6"/>
  <c r="H3068" i="6" s="1"/>
  <c r="E3068" i="6"/>
  <c r="F3068" i="6" s="1"/>
  <c r="I3063" i="6"/>
  <c r="J3063" i="6" s="1"/>
  <c r="G3063" i="6"/>
  <c r="E3063" i="6"/>
  <c r="F3063" i="6" s="1"/>
  <c r="I3062" i="6"/>
  <c r="J3062" i="6" s="1"/>
  <c r="G3062" i="6"/>
  <c r="H3062" i="6" s="1"/>
  <c r="E3062" i="6"/>
  <c r="I3057" i="6"/>
  <c r="G3057" i="6"/>
  <c r="H3057" i="6" s="1"/>
  <c r="E3057" i="6"/>
  <c r="F3057" i="6" s="1"/>
  <c r="I3056" i="6"/>
  <c r="J3056" i="6" s="1"/>
  <c r="G3056" i="6"/>
  <c r="E3056" i="6"/>
  <c r="F3056" i="6" s="1"/>
  <c r="I3051" i="6"/>
  <c r="J3051" i="6" s="1"/>
  <c r="G3051" i="6"/>
  <c r="E3051" i="6"/>
  <c r="F3051" i="6" s="1"/>
  <c r="I3050" i="6"/>
  <c r="J3050" i="6" s="1"/>
  <c r="G3050" i="6"/>
  <c r="H3050" i="6" s="1"/>
  <c r="E3050" i="6"/>
  <c r="I3045" i="6"/>
  <c r="G3045" i="6"/>
  <c r="H3045" i="6" s="1"/>
  <c r="E3045" i="6"/>
  <c r="F3045" i="6" s="1"/>
  <c r="I3044" i="6"/>
  <c r="J3044" i="6" s="1"/>
  <c r="G3044" i="6"/>
  <c r="E3044" i="6"/>
  <c r="F3044" i="6" s="1"/>
  <c r="I3039" i="6"/>
  <c r="G3039" i="6"/>
  <c r="H3039" i="6" s="1"/>
  <c r="E3039" i="6"/>
  <c r="F3039" i="6" s="1"/>
  <c r="I3038" i="6"/>
  <c r="J3038" i="6" s="1"/>
  <c r="G3038" i="6"/>
  <c r="E3038" i="6"/>
  <c r="F3038" i="6" s="1"/>
  <c r="I3033" i="6"/>
  <c r="J3033" i="6" s="1"/>
  <c r="G3033" i="6"/>
  <c r="H3033" i="6" s="1"/>
  <c r="E3033" i="6"/>
  <c r="I3032" i="6"/>
  <c r="J3032" i="6" s="1"/>
  <c r="G3032" i="6"/>
  <c r="H3032" i="6" s="1"/>
  <c r="E3032" i="6"/>
  <c r="I3027" i="6"/>
  <c r="J3027" i="6" s="1"/>
  <c r="G3027" i="6"/>
  <c r="H3027" i="6" s="1"/>
  <c r="E3027" i="6"/>
  <c r="F3027" i="6" s="1"/>
  <c r="I3026" i="6"/>
  <c r="J3026" i="6" s="1"/>
  <c r="G3026" i="6"/>
  <c r="E3026" i="6"/>
  <c r="F3026" i="6" s="1"/>
  <c r="I3021" i="6"/>
  <c r="J3021" i="6" s="1"/>
  <c r="G3021" i="6"/>
  <c r="E3021" i="6"/>
  <c r="F3021" i="6" s="1"/>
  <c r="I3020" i="6"/>
  <c r="J3020" i="6" s="1"/>
  <c r="G3020" i="6"/>
  <c r="H3020" i="6" s="1"/>
  <c r="E3020" i="6"/>
  <c r="I2987" i="6"/>
  <c r="J2987" i="6" s="1"/>
  <c r="G2987" i="6"/>
  <c r="H2987" i="6" s="1"/>
  <c r="E2987" i="6"/>
  <c r="F2987" i="6" s="1"/>
  <c r="I2986" i="6"/>
  <c r="J2986" i="6" s="1"/>
  <c r="G2986" i="6"/>
  <c r="H2986" i="6" s="1"/>
  <c r="E2986" i="6"/>
  <c r="I2981" i="6"/>
  <c r="G2981" i="6"/>
  <c r="H2981" i="6" s="1"/>
  <c r="E2981" i="6"/>
  <c r="F2981" i="6" s="1"/>
  <c r="I2980" i="6"/>
  <c r="J2980" i="6" s="1"/>
  <c r="G2980" i="6"/>
  <c r="H2980" i="6" s="1"/>
  <c r="E2980" i="6"/>
  <c r="F2980" i="6" s="1"/>
  <c r="I2975" i="6"/>
  <c r="J2975" i="6" s="1"/>
  <c r="G2975" i="6"/>
  <c r="H2975" i="6" s="1"/>
  <c r="E2975" i="6"/>
  <c r="F2975" i="6" s="1"/>
  <c r="I2974" i="6"/>
  <c r="J2974" i="6" s="1"/>
  <c r="G2974" i="6"/>
  <c r="H2974" i="6" s="1"/>
  <c r="E2974" i="6"/>
  <c r="F2974" i="6" s="1"/>
  <c r="I2969" i="6"/>
  <c r="G2969" i="6"/>
  <c r="H2969" i="6" s="1"/>
  <c r="E2969" i="6"/>
  <c r="F2969" i="6" s="1"/>
  <c r="I2968" i="6"/>
  <c r="J2968" i="6" s="1"/>
  <c r="G2968" i="6"/>
  <c r="E2968" i="6"/>
  <c r="F2968" i="6" s="1"/>
  <c r="I2963" i="6"/>
  <c r="J2963" i="6" s="1"/>
  <c r="G2963" i="6"/>
  <c r="E2963" i="6"/>
  <c r="F2963" i="6" s="1"/>
  <c r="I2958" i="6"/>
  <c r="J2958" i="6" s="1"/>
  <c r="G2958" i="6"/>
  <c r="H2958" i="6" s="1"/>
  <c r="E2958" i="6"/>
  <c r="F2958" i="6" s="1"/>
  <c r="I2953" i="6"/>
  <c r="G2953" i="6"/>
  <c r="H2953" i="6" s="1"/>
  <c r="E2953" i="6"/>
  <c r="F2953" i="6" s="1"/>
  <c r="I2952" i="6"/>
  <c r="J2952" i="6" s="1"/>
  <c r="G2952" i="6"/>
  <c r="E2952" i="6"/>
  <c r="F2952" i="6" s="1"/>
  <c r="I2947" i="6"/>
  <c r="J2947" i="6" s="1"/>
  <c r="G2947" i="6"/>
  <c r="H2947" i="6" s="1"/>
  <c r="E2947" i="6"/>
  <c r="F2947" i="6" s="1"/>
  <c r="I2946" i="6"/>
  <c r="J2946" i="6" s="1"/>
  <c r="G2946" i="6"/>
  <c r="H2946" i="6" s="1"/>
  <c r="E2946" i="6"/>
  <c r="I2916" i="6"/>
  <c r="G2916" i="6"/>
  <c r="H2916" i="6" s="1"/>
  <c r="E2916" i="6"/>
  <c r="F2916" i="6" s="1"/>
  <c r="I2915" i="6"/>
  <c r="J2915" i="6" s="1"/>
  <c r="G2915" i="6"/>
  <c r="E2915" i="6"/>
  <c r="F2915" i="6" s="1"/>
  <c r="J2914" i="6"/>
  <c r="H2914" i="6"/>
  <c r="I2913" i="6"/>
  <c r="J2913" i="6" s="1"/>
  <c r="G2913" i="6"/>
  <c r="H2913" i="6" s="1"/>
  <c r="E2913" i="6"/>
  <c r="I2909" i="6"/>
  <c r="G2909" i="6"/>
  <c r="H2909" i="6" s="1"/>
  <c r="H2910" i="6" s="1"/>
  <c r="F400" i="7" s="1"/>
  <c r="E2909" i="6"/>
  <c r="F2909" i="6" s="1"/>
  <c r="F2910" i="6" s="1"/>
  <c r="I2892" i="6"/>
  <c r="J2892" i="6" s="1"/>
  <c r="G2892" i="6"/>
  <c r="H2892" i="6" s="1"/>
  <c r="I2893" i="6" s="1"/>
  <c r="E2892" i="6"/>
  <c r="F2892" i="6" s="1"/>
  <c r="J2897" i="6"/>
  <c r="H2897" i="6"/>
  <c r="I2718" i="6"/>
  <c r="J2718" i="6" s="1"/>
  <c r="G2718" i="6"/>
  <c r="H2718" i="6" s="1"/>
  <c r="E2718" i="6"/>
  <c r="I2717" i="6"/>
  <c r="G2717" i="6"/>
  <c r="H2717" i="6" s="1"/>
  <c r="E2717" i="6"/>
  <c r="F2717" i="6" s="1"/>
  <c r="I2716" i="6"/>
  <c r="J2716" i="6" s="1"/>
  <c r="G2716" i="6"/>
  <c r="H2716" i="6" s="1"/>
  <c r="I2715" i="6"/>
  <c r="J2715" i="6" s="1"/>
  <c r="G2715" i="6"/>
  <c r="H2715" i="6" s="1"/>
  <c r="I2709" i="6"/>
  <c r="J2709" i="6" s="1"/>
  <c r="G2709" i="6"/>
  <c r="H2709" i="6" s="1"/>
  <c r="E2709" i="6"/>
  <c r="F2709" i="6" s="1"/>
  <c r="I2708" i="6"/>
  <c r="J2708" i="6" s="1"/>
  <c r="G2708" i="6"/>
  <c r="E2708" i="6"/>
  <c r="F2708" i="6" s="1"/>
  <c r="I2707" i="6"/>
  <c r="J2707" i="6" s="1"/>
  <c r="G2707" i="6"/>
  <c r="H2707" i="6" s="1"/>
  <c r="E2707" i="6"/>
  <c r="I2696" i="6"/>
  <c r="G2696" i="6"/>
  <c r="H2696" i="6" s="1"/>
  <c r="E2696" i="6"/>
  <c r="F2696" i="6" s="1"/>
  <c r="I2695" i="6"/>
  <c r="J2695" i="6" s="1"/>
  <c r="G2695" i="6"/>
  <c r="E2695" i="6"/>
  <c r="F2695" i="6" s="1"/>
  <c r="I2694" i="6"/>
  <c r="J2694" i="6" s="1"/>
  <c r="G2694" i="6"/>
  <c r="E2694" i="6"/>
  <c r="F2694" i="6" s="1"/>
  <c r="J2604" i="6"/>
  <c r="J2606" i="6" s="1"/>
  <c r="H2604" i="6"/>
  <c r="H2606" i="6" s="1"/>
  <c r="J2599" i="6"/>
  <c r="J2601" i="6" s="1"/>
  <c r="J2594" i="6"/>
  <c r="J2596" i="6" s="1"/>
  <c r="H2594" i="6"/>
  <c r="H2596" i="6" s="1"/>
  <c r="I2588" i="6"/>
  <c r="J2588" i="6" s="1"/>
  <c r="G2588" i="6"/>
  <c r="H2588" i="6" s="1"/>
  <c r="I2581" i="6"/>
  <c r="J2581" i="6" s="1"/>
  <c r="G2581" i="6"/>
  <c r="H2581" i="6" s="1"/>
  <c r="I2574" i="6"/>
  <c r="G2574" i="6"/>
  <c r="H2574" i="6" s="1"/>
  <c r="I2569" i="6"/>
  <c r="J2569" i="6" s="1"/>
  <c r="G2569" i="6"/>
  <c r="H2569" i="6" s="1"/>
  <c r="E2569" i="6"/>
  <c r="F2569" i="6" s="1"/>
  <c r="I2568" i="6"/>
  <c r="J2568" i="6" s="1"/>
  <c r="G2568" i="6"/>
  <c r="H2568" i="6" s="1"/>
  <c r="E2568" i="6"/>
  <c r="F2568" i="6" s="1"/>
  <c r="I2567" i="6"/>
  <c r="J2567" i="6" s="1"/>
  <c r="G2567" i="6"/>
  <c r="H2567" i="6" s="1"/>
  <c r="I2564" i="6"/>
  <c r="J2564" i="6" s="1"/>
  <c r="G2564" i="6"/>
  <c r="H2564" i="6" s="1"/>
  <c r="I2563" i="6"/>
  <c r="J2563" i="6" s="1"/>
  <c r="G2563" i="6"/>
  <c r="I2566" i="6"/>
  <c r="J2566" i="6" s="1"/>
  <c r="G2566" i="6"/>
  <c r="H2566" i="6" s="1"/>
  <c r="I2565" i="6"/>
  <c r="J2565" i="6" s="1"/>
  <c r="G2565" i="6"/>
  <c r="H2565" i="6" s="1"/>
  <c r="I2562" i="6"/>
  <c r="J2562" i="6" s="1"/>
  <c r="G2562" i="6"/>
  <c r="H2562" i="6" s="1"/>
  <c r="I2561" i="6"/>
  <c r="J2561" i="6" s="1"/>
  <c r="G2561" i="6"/>
  <c r="H2561" i="6" s="1"/>
  <c r="I2560" i="6"/>
  <c r="J2560" i="6" s="1"/>
  <c r="G2560" i="6"/>
  <c r="H2560" i="6" s="1"/>
  <c r="I2559" i="6"/>
  <c r="J2559" i="6" s="1"/>
  <c r="G2559" i="6"/>
  <c r="H2559" i="6" s="1"/>
  <c r="I2558" i="6"/>
  <c r="J2558" i="6" s="1"/>
  <c r="G2558" i="6"/>
  <c r="H2558" i="6" s="1"/>
  <c r="I2553" i="6"/>
  <c r="J2553" i="6" s="1"/>
  <c r="G2553" i="6"/>
  <c r="H2553" i="6" s="1"/>
  <c r="E2553" i="6"/>
  <c r="F2553" i="6" s="1"/>
  <c r="I2552" i="6"/>
  <c r="J2552" i="6" s="1"/>
  <c r="G2552" i="6"/>
  <c r="E2552" i="6"/>
  <c r="F2552" i="6" s="1"/>
  <c r="I2551" i="6"/>
  <c r="J2551" i="6" s="1"/>
  <c r="G2551" i="6"/>
  <c r="H2551" i="6" s="1"/>
  <c r="I2548" i="6"/>
  <c r="J2548" i="6" s="1"/>
  <c r="G2548" i="6"/>
  <c r="H2548" i="6" s="1"/>
  <c r="I2550" i="6"/>
  <c r="J2550" i="6" s="1"/>
  <c r="G2550" i="6"/>
  <c r="H2550" i="6" s="1"/>
  <c r="I2549" i="6"/>
  <c r="J2549" i="6" s="1"/>
  <c r="G2549" i="6"/>
  <c r="H2549" i="6" s="1"/>
  <c r="I2547" i="6"/>
  <c r="J2547" i="6" s="1"/>
  <c r="G2547" i="6"/>
  <c r="H2547" i="6" s="1"/>
  <c r="I2546" i="6"/>
  <c r="J2546" i="6" s="1"/>
  <c r="G2546" i="6"/>
  <c r="H2546" i="6" s="1"/>
  <c r="I2545" i="6"/>
  <c r="J2545" i="6" s="1"/>
  <c r="G2545" i="6"/>
  <c r="H2545" i="6" s="1"/>
  <c r="I2543" i="6"/>
  <c r="J2543" i="6" s="1"/>
  <c r="G2543" i="6"/>
  <c r="H2543" i="6" s="1"/>
  <c r="I2538" i="6"/>
  <c r="J2538" i="6" s="1"/>
  <c r="G2538" i="6"/>
  <c r="E2538" i="6"/>
  <c r="F2538" i="6" s="1"/>
  <c r="I2537" i="6"/>
  <c r="J2537" i="6" s="1"/>
  <c r="G2537" i="6"/>
  <c r="E2537" i="6"/>
  <c r="F2537" i="6" s="1"/>
  <c r="I2535" i="6"/>
  <c r="J2535" i="6" s="1"/>
  <c r="G2535" i="6"/>
  <c r="H2535" i="6" s="1"/>
  <c r="I2530" i="6"/>
  <c r="J2530" i="6" s="1"/>
  <c r="G2530" i="6"/>
  <c r="E2530" i="6"/>
  <c r="F2530" i="6" s="1"/>
  <c r="I2529" i="6"/>
  <c r="J2529" i="6" s="1"/>
  <c r="G2529" i="6"/>
  <c r="E2529" i="6"/>
  <c r="F2529" i="6" s="1"/>
  <c r="I2527" i="6"/>
  <c r="J2527" i="6" s="1"/>
  <c r="G2527" i="6"/>
  <c r="H2527" i="6" s="1"/>
  <c r="J2526" i="6"/>
  <c r="H2526" i="6"/>
  <c r="I2521" i="6"/>
  <c r="J2521" i="6" s="1"/>
  <c r="G2521" i="6"/>
  <c r="H2521" i="6" s="1"/>
  <c r="E2521" i="6"/>
  <c r="I2519" i="6"/>
  <c r="G2519" i="6"/>
  <c r="H2519" i="6" s="1"/>
  <c r="E2519" i="6"/>
  <c r="F2519" i="6" s="1"/>
  <c r="I2518" i="6"/>
  <c r="J2518" i="6" s="1"/>
  <c r="G2518" i="6"/>
  <c r="H2518" i="6" s="1"/>
  <c r="I2517" i="6"/>
  <c r="J2517" i="6" s="1"/>
  <c r="G2517" i="6"/>
  <c r="H2517" i="6" s="1"/>
  <c r="I2512" i="6"/>
  <c r="J2512" i="6" s="1"/>
  <c r="G2512" i="6"/>
  <c r="E2512" i="6"/>
  <c r="F2512" i="6" s="1"/>
  <c r="I2511" i="6"/>
  <c r="J2511" i="6" s="1"/>
  <c r="G2511" i="6"/>
  <c r="H2511" i="6" s="1"/>
  <c r="E2511" i="6"/>
  <c r="J2510" i="6"/>
  <c r="H2510" i="6"/>
  <c r="I2509" i="6"/>
  <c r="J2509" i="6" s="1"/>
  <c r="G2509" i="6"/>
  <c r="I2504" i="6"/>
  <c r="J2504" i="6" s="1"/>
  <c r="G2504" i="6"/>
  <c r="H2504" i="6" s="1"/>
  <c r="E2504" i="6"/>
  <c r="I2503" i="6"/>
  <c r="G2503" i="6"/>
  <c r="H2503" i="6" s="1"/>
  <c r="E2503" i="6"/>
  <c r="F2503" i="6" s="1"/>
  <c r="J2502" i="6"/>
  <c r="H2502" i="6"/>
  <c r="I2501" i="6"/>
  <c r="J2501" i="6" s="1"/>
  <c r="G2501" i="6"/>
  <c r="H2501" i="6" s="1"/>
  <c r="I2496" i="6"/>
  <c r="J2496" i="6" s="1"/>
  <c r="G2496" i="6"/>
  <c r="E2496" i="6"/>
  <c r="F2496" i="6" s="1"/>
  <c r="I2495" i="6"/>
  <c r="J2495" i="6" s="1"/>
  <c r="G2495" i="6"/>
  <c r="H2495" i="6" s="1"/>
  <c r="E2495" i="6"/>
  <c r="F2495" i="6" s="1"/>
  <c r="J2494" i="6"/>
  <c r="H2494" i="6"/>
  <c r="I2493" i="6"/>
  <c r="J2493" i="6" s="1"/>
  <c r="G2493" i="6"/>
  <c r="H2493" i="6" s="1"/>
  <c r="I2488" i="6"/>
  <c r="J2488" i="6" s="1"/>
  <c r="G2488" i="6"/>
  <c r="H2488" i="6" s="1"/>
  <c r="E2488" i="6"/>
  <c r="I2487" i="6"/>
  <c r="G2487" i="6"/>
  <c r="H2487" i="6" s="1"/>
  <c r="E2487" i="6"/>
  <c r="F2487" i="6" s="1"/>
  <c r="J2486" i="6"/>
  <c r="H2486" i="6"/>
  <c r="J2485" i="6"/>
  <c r="H2485" i="6"/>
  <c r="I2478" i="6"/>
  <c r="J2478" i="6" s="1"/>
  <c r="G2478" i="6"/>
  <c r="E2478" i="6"/>
  <c r="F2478" i="6" s="1"/>
  <c r="I2477" i="6"/>
  <c r="J2477" i="6" s="1"/>
  <c r="G2477" i="6"/>
  <c r="H2477" i="6" s="1"/>
  <c r="E2477" i="6"/>
  <c r="F2477" i="6" s="1"/>
  <c r="I2476" i="6"/>
  <c r="J2476" i="6" s="1"/>
  <c r="G2476" i="6"/>
  <c r="H2476" i="6" s="1"/>
  <c r="J2475" i="6"/>
  <c r="H2475" i="6"/>
  <c r="I2468" i="6"/>
  <c r="J2468" i="6" s="1"/>
  <c r="G2468" i="6"/>
  <c r="H2468" i="6" s="1"/>
  <c r="E2468" i="6"/>
  <c r="I2467" i="6"/>
  <c r="G2467" i="6"/>
  <c r="H2467" i="6" s="1"/>
  <c r="E2467" i="6"/>
  <c r="F2467" i="6" s="1"/>
  <c r="I2466" i="6"/>
  <c r="J2466" i="6" s="1"/>
  <c r="G2466" i="6"/>
  <c r="H2466" i="6" s="1"/>
  <c r="J2465" i="6"/>
  <c r="H2465" i="6"/>
  <c r="I2458" i="6"/>
  <c r="J2458" i="6" s="1"/>
  <c r="G2458" i="6"/>
  <c r="H2458" i="6" s="1"/>
  <c r="I2451" i="6"/>
  <c r="J2451" i="6" s="1"/>
  <c r="G2451" i="6"/>
  <c r="H2451" i="6" s="1"/>
  <c r="I2444" i="6"/>
  <c r="J2444" i="6" s="1"/>
  <c r="G2444" i="6"/>
  <c r="H2444" i="6" s="1"/>
  <c r="J2437" i="6"/>
  <c r="H2437" i="6"/>
  <c r="I2432" i="6"/>
  <c r="J2432" i="6" s="1"/>
  <c r="G2432" i="6"/>
  <c r="E2432" i="6"/>
  <c r="F2432" i="6" s="1"/>
  <c r="I2431" i="6"/>
  <c r="J2431" i="6" s="1"/>
  <c r="G2431" i="6"/>
  <c r="E2431" i="6"/>
  <c r="F2431" i="6" s="1"/>
  <c r="I2429" i="6"/>
  <c r="J2429" i="6" s="1"/>
  <c r="G2429" i="6"/>
  <c r="H2429" i="6" s="1"/>
  <c r="I2424" i="6"/>
  <c r="J2424" i="6" s="1"/>
  <c r="G2424" i="6"/>
  <c r="E2424" i="6"/>
  <c r="F2424" i="6" s="1"/>
  <c r="I2423" i="6"/>
  <c r="J2423" i="6" s="1"/>
  <c r="G2423" i="6"/>
  <c r="E2423" i="6"/>
  <c r="F2423" i="6" s="1"/>
  <c r="I2421" i="6"/>
  <c r="J2421" i="6" s="1"/>
  <c r="G2421" i="6"/>
  <c r="H2421" i="6" s="1"/>
  <c r="I2414" i="6"/>
  <c r="J2414" i="6" s="1"/>
  <c r="G2414" i="6"/>
  <c r="H2414" i="6" s="1"/>
  <c r="I2408" i="6"/>
  <c r="J2408" i="6" s="1"/>
  <c r="G2408" i="6"/>
  <c r="H2408" i="6" s="1"/>
  <c r="I2406" i="6"/>
  <c r="J2406" i="6" s="1"/>
  <c r="G2406" i="6"/>
  <c r="H2406" i="6" s="1"/>
  <c r="I2400" i="6"/>
  <c r="J2400" i="6" s="1"/>
  <c r="G2400" i="6"/>
  <c r="H2400" i="6" s="1"/>
  <c r="J2396" i="6"/>
  <c r="H2396" i="6"/>
  <c r="J2352" i="6"/>
  <c r="H2352" i="6"/>
  <c r="J3221" i="6"/>
  <c r="J3222" i="6" s="1"/>
  <c r="G457" i="7" s="1"/>
  <c r="H3221" i="6"/>
  <c r="H3222" i="6" s="1"/>
  <c r="F457" i="7" s="1"/>
  <c r="I2332" i="6"/>
  <c r="J2332" i="6" s="1"/>
  <c r="G2332" i="6"/>
  <c r="H2332" i="6" s="1"/>
  <c r="I2331" i="6"/>
  <c r="J2331" i="6" s="1"/>
  <c r="G2331" i="6"/>
  <c r="H2331" i="6" s="1"/>
  <c r="I2330" i="6"/>
  <c r="J2330" i="6" s="1"/>
  <c r="G2330" i="6"/>
  <c r="I2328" i="6"/>
  <c r="J2328" i="6" s="1"/>
  <c r="G2328" i="6"/>
  <c r="H2328" i="6" s="1"/>
  <c r="E2328" i="6"/>
  <c r="I2327" i="6"/>
  <c r="G2327" i="6"/>
  <c r="H2327" i="6" s="1"/>
  <c r="E2327" i="6"/>
  <c r="F2327" i="6" s="1"/>
  <c r="I2339" i="6"/>
  <c r="J2339" i="6" s="1"/>
  <c r="G2339" i="6"/>
  <c r="E2339" i="6"/>
  <c r="F2339" i="6" s="1"/>
  <c r="I2338" i="6"/>
  <c r="J2338" i="6" s="1"/>
  <c r="G2338" i="6"/>
  <c r="H2338" i="6" s="1"/>
  <c r="E2338" i="6"/>
  <c r="F2338" i="6" s="1"/>
  <c r="G2337" i="6"/>
  <c r="H2337" i="6" s="1"/>
  <c r="E2337" i="6"/>
  <c r="F2337" i="6" s="1"/>
  <c r="I2336" i="6"/>
  <c r="J2336" i="6" s="1"/>
  <c r="G2336" i="6"/>
  <c r="H2336" i="6" s="1"/>
  <c r="I2322" i="6"/>
  <c r="J2322" i="6" s="1"/>
  <c r="G2322" i="6"/>
  <c r="H2322" i="6" s="1"/>
  <c r="E2322" i="6"/>
  <c r="I2321" i="6"/>
  <c r="G2321" i="6"/>
  <c r="H2321" i="6" s="1"/>
  <c r="E2321" i="6"/>
  <c r="F2321" i="6" s="1"/>
  <c r="I2313" i="6"/>
  <c r="J2313" i="6" s="1"/>
  <c r="G2313" i="6"/>
  <c r="E2313" i="6"/>
  <c r="F2313" i="6" s="1"/>
  <c r="I2312" i="6"/>
  <c r="J2312" i="6" s="1"/>
  <c r="G2312" i="6"/>
  <c r="E2312" i="6"/>
  <c r="F2312" i="6" s="1"/>
  <c r="J2302" i="6"/>
  <c r="H2302" i="6"/>
  <c r="J2301" i="6"/>
  <c r="H2301" i="6"/>
  <c r="J2300" i="6"/>
  <c r="H2300" i="6"/>
  <c r="J2299" i="6"/>
  <c r="H2299" i="6"/>
  <c r="J2283" i="6"/>
  <c r="H2283" i="6"/>
  <c r="J2282" i="6"/>
  <c r="H2282" i="6"/>
  <c r="J2281" i="6"/>
  <c r="H2281" i="6"/>
  <c r="J2280" i="6"/>
  <c r="H2280" i="6"/>
  <c r="J2273" i="6"/>
  <c r="H2273" i="6"/>
  <c r="I2272" i="6"/>
  <c r="G2272" i="6"/>
  <c r="H2272" i="6" s="1"/>
  <c r="E2272" i="6"/>
  <c r="F2272" i="6" s="1"/>
  <c r="I2271" i="6"/>
  <c r="J2271" i="6" s="1"/>
  <c r="G2271" i="6"/>
  <c r="H2271" i="6" s="1"/>
  <c r="J2264" i="6"/>
  <c r="H2264" i="6"/>
  <c r="I2263" i="6"/>
  <c r="G2263" i="6"/>
  <c r="H2263" i="6" s="1"/>
  <c r="E2263" i="6"/>
  <c r="F2263" i="6" s="1"/>
  <c r="I2262" i="6"/>
  <c r="J2262" i="6" s="1"/>
  <c r="G2262" i="6"/>
  <c r="H2262" i="6" s="1"/>
  <c r="I2255" i="6"/>
  <c r="J2255" i="6" s="1"/>
  <c r="G2255" i="6"/>
  <c r="H2255" i="6" s="1"/>
  <c r="I2253" i="6"/>
  <c r="J2253" i="6" s="1"/>
  <c r="G2253" i="6"/>
  <c r="H2253" i="6" s="1"/>
  <c r="E2253" i="6"/>
  <c r="I2246" i="6"/>
  <c r="J2246" i="6" s="1"/>
  <c r="G2246" i="6"/>
  <c r="H2246" i="6" s="1"/>
  <c r="J2245" i="6"/>
  <c r="I2244" i="6"/>
  <c r="J2244" i="6" s="1"/>
  <c r="G2244" i="6"/>
  <c r="H2244" i="6" s="1"/>
  <c r="E2244" i="6"/>
  <c r="I1801" i="6"/>
  <c r="J1801" i="6" s="1"/>
  <c r="G1801" i="6"/>
  <c r="H1801" i="6" s="1"/>
  <c r="E1801" i="6"/>
  <c r="I1800" i="6"/>
  <c r="G1800" i="6"/>
  <c r="H1800" i="6" s="1"/>
  <c r="E1800" i="6"/>
  <c r="F1800" i="6" s="1"/>
  <c r="J1798" i="6"/>
  <c r="H1798" i="6"/>
  <c r="I1706" i="6"/>
  <c r="J1706" i="6" s="1"/>
  <c r="G1706" i="6"/>
  <c r="H1706" i="6" s="1"/>
  <c r="E1706" i="6"/>
  <c r="I1705" i="6"/>
  <c r="G1705" i="6"/>
  <c r="H1705" i="6" s="1"/>
  <c r="E1705" i="6"/>
  <c r="F1705" i="6" s="1"/>
  <c r="I1703" i="6"/>
  <c r="J1703" i="6" s="1"/>
  <c r="G1703" i="6"/>
  <c r="H1703" i="6" s="1"/>
  <c r="I1702" i="6"/>
  <c r="J1702" i="6" s="1"/>
  <c r="G1702" i="6"/>
  <c r="H1702" i="6" s="1"/>
  <c r="I1786" i="6"/>
  <c r="J1786" i="6" s="1"/>
  <c r="G1786" i="6"/>
  <c r="E1786" i="6"/>
  <c r="F1786" i="6" s="1"/>
  <c r="I1785" i="6"/>
  <c r="J1785" i="6" s="1"/>
  <c r="G1785" i="6"/>
  <c r="E1785" i="6"/>
  <c r="F1785" i="6" s="1"/>
  <c r="I1784" i="6"/>
  <c r="J1784" i="6" s="1"/>
  <c r="G1784" i="6"/>
  <c r="H1784" i="6" s="1"/>
  <c r="I1783" i="6"/>
  <c r="J1783" i="6" s="1"/>
  <c r="G1783" i="6"/>
  <c r="H1783" i="6" s="1"/>
  <c r="I1778" i="6"/>
  <c r="J1778" i="6" s="1"/>
  <c r="G1778" i="6"/>
  <c r="H1778" i="6" s="1"/>
  <c r="E1778" i="6"/>
  <c r="I1777" i="6"/>
  <c r="G1777" i="6"/>
  <c r="H1777" i="6" s="1"/>
  <c r="E1777" i="6"/>
  <c r="F1777" i="6" s="1"/>
  <c r="I1776" i="6"/>
  <c r="J1776" i="6" s="1"/>
  <c r="G1776" i="6"/>
  <c r="H1776" i="6" s="1"/>
  <c r="I1775" i="6"/>
  <c r="J1775" i="6" s="1"/>
  <c r="G1775" i="6"/>
  <c r="H1775" i="6" s="1"/>
  <c r="I1770" i="6"/>
  <c r="J1770" i="6" s="1"/>
  <c r="G1770" i="6"/>
  <c r="H1770" i="6" s="1"/>
  <c r="E1770" i="6"/>
  <c r="I1769" i="6"/>
  <c r="G1769" i="6"/>
  <c r="H1769" i="6" s="1"/>
  <c r="E1769" i="6"/>
  <c r="F1769" i="6" s="1"/>
  <c r="I1768" i="6"/>
  <c r="J1768" i="6" s="1"/>
  <c r="G1768" i="6"/>
  <c r="H1768" i="6" s="1"/>
  <c r="J1767" i="6"/>
  <c r="H1767" i="6"/>
  <c r="I1762" i="6"/>
  <c r="J1762" i="6" s="1"/>
  <c r="G1762" i="6"/>
  <c r="E1762" i="6"/>
  <c r="F1762" i="6" s="1"/>
  <c r="I1761" i="6"/>
  <c r="J1761" i="6" s="1"/>
  <c r="G1761" i="6"/>
  <c r="E1761" i="6"/>
  <c r="F1761" i="6" s="1"/>
  <c r="I1760" i="6"/>
  <c r="J1760" i="6" s="1"/>
  <c r="G1760" i="6"/>
  <c r="H1760" i="6" s="1"/>
  <c r="I1759" i="6"/>
  <c r="J1759" i="6" s="1"/>
  <c r="G1759" i="6"/>
  <c r="H1759" i="6" s="1"/>
  <c r="I1746" i="6"/>
  <c r="J1746" i="6" s="1"/>
  <c r="G1746" i="6"/>
  <c r="H1746" i="6" s="1"/>
  <c r="E1746" i="6"/>
  <c r="I1745" i="6"/>
  <c r="G1745" i="6"/>
  <c r="H1745" i="6" s="1"/>
  <c r="E1745" i="6"/>
  <c r="F1745" i="6" s="1"/>
  <c r="I1744" i="6"/>
  <c r="J1744" i="6" s="1"/>
  <c r="G1744" i="6"/>
  <c r="H1744" i="6" s="1"/>
  <c r="J1743" i="6"/>
  <c r="H1743" i="6"/>
  <c r="I1738" i="6"/>
  <c r="J1738" i="6" s="1"/>
  <c r="G1738" i="6"/>
  <c r="H1738" i="6" s="1"/>
  <c r="E1738" i="6"/>
  <c r="I1737" i="6"/>
  <c r="G1737" i="6"/>
  <c r="H1737" i="6" s="1"/>
  <c r="E1737" i="6"/>
  <c r="F1737" i="6" s="1"/>
  <c r="J1735" i="6"/>
  <c r="H1735" i="6"/>
  <c r="I1968" i="6"/>
  <c r="J1968" i="6" s="1"/>
  <c r="G1968" i="6"/>
  <c r="H1968" i="6" s="1"/>
  <c r="E1968" i="6"/>
  <c r="I1967" i="6"/>
  <c r="G1967" i="6"/>
  <c r="H1967" i="6" s="1"/>
  <c r="E1967" i="6"/>
  <c r="F1967" i="6" s="1"/>
  <c r="J1966" i="6"/>
  <c r="I1730" i="6"/>
  <c r="J1730" i="6" s="1"/>
  <c r="G1730" i="6"/>
  <c r="H1730" i="6" s="1"/>
  <c r="E1730" i="6"/>
  <c r="F1730" i="6" s="1"/>
  <c r="I1729" i="6"/>
  <c r="G1729" i="6"/>
  <c r="H1729" i="6" s="1"/>
  <c r="E1729" i="6"/>
  <c r="F1729" i="6" s="1"/>
  <c r="J1728" i="6"/>
  <c r="H1728" i="6"/>
  <c r="I1723" i="6"/>
  <c r="J1723" i="6" s="1"/>
  <c r="G1723" i="6"/>
  <c r="E1723" i="6"/>
  <c r="F1723" i="6" s="1"/>
  <c r="I1722" i="6"/>
  <c r="J1722" i="6" s="1"/>
  <c r="G1722" i="6"/>
  <c r="E1722" i="6"/>
  <c r="F1722" i="6" s="1"/>
  <c r="I1721" i="6"/>
  <c r="J1721" i="6" s="1"/>
  <c r="G1721" i="6"/>
  <c r="H1721" i="6" s="1"/>
  <c r="I1715" i="6"/>
  <c r="J1715" i="6" s="1"/>
  <c r="G1715" i="6"/>
  <c r="E1715" i="6"/>
  <c r="F1715" i="6" s="1"/>
  <c r="I1714" i="6"/>
  <c r="J1714" i="6" s="1"/>
  <c r="G1714" i="6"/>
  <c r="E1714" i="6"/>
  <c r="F1714" i="6" s="1"/>
  <c r="I1712" i="6"/>
  <c r="J1712" i="6" s="1"/>
  <c r="G1712" i="6"/>
  <c r="H1712" i="6" s="1"/>
  <c r="J1711" i="6"/>
  <c r="H1711" i="6"/>
  <c r="I1655" i="6"/>
  <c r="J1655" i="6" s="1"/>
  <c r="G1655" i="6"/>
  <c r="H1655" i="6" s="1"/>
  <c r="E1655" i="6"/>
  <c r="I1654" i="6"/>
  <c r="G1654" i="6"/>
  <c r="H1654" i="6" s="1"/>
  <c r="E1654" i="6"/>
  <c r="F1654" i="6" s="1"/>
  <c r="I1653" i="6"/>
  <c r="J1653" i="6" s="1"/>
  <c r="G1653" i="6"/>
  <c r="E1653" i="6"/>
  <c r="F1653" i="6" s="1"/>
  <c r="I1650" i="6"/>
  <c r="J1650" i="6" s="1"/>
  <c r="G1650" i="6"/>
  <c r="H1650" i="6" s="1"/>
  <c r="I1645" i="6"/>
  <c r="J1645" i="6" s="1"/>
  <c r="G1645" i="6"/>
  <c r="E1645" i="6"/>
  <c r="F1645" i="6" s="1"/>
  <c r="I1644" i="6"/>
  <c r="J1644" i="6" s="1"/>
  <c r="G1644" i="6"/>
  <c r="H1644" i="6" s="1"/>
  <c r="E1644" i="6"/>
  <c r="I1643" i="6"/>
  <c r="G1643" i="6"/>
  <c r="H1643" i="6" s="1"/>
  <c r="E1643" i="6"/>
  <c r="F1643" i="6" s="1"/>
  <c r="I1640" i="6"/>
  <c r="J1640" i="6" s="1"/>
  <c r="G1640" i="6"/>
  <c r="H1640" i="6" s="1"/>
  <c r="I1635" i="6"/>
  <c r="J1635" i="6" s="1"/>
  <c r="G1635" i="6"/>
  <c r="H1635" i="6" s="1"/>
  <c r="E1635" i="6"/>
  <c r="I1634" i="6"/>
  <c r="G1634" i="6"/>
  <c r="H1634" i="6" s="1"/>
  <c r="E1634" i="6"/>
  <c r="F1634" i="6" s="1"/>
  <c r="I1633" i="6"/>
  <c r="J1633" i="6" s="1"/>
  <c r="G1633" i="6"/>
  <c r="E1633" i="6"/>
  <c r="F1633" i="6" s="1"/>
  <c r="I1630" i="6"/>
  <c r="J1630" i="6" s="1"/>
  <c r="G1630" i="6"/>
  <c r="H1630" i="6" s="1"/>
  <c r="I1625" i="6"/>
  <c r="J1625" i="6" s="1"/>
  <c r="G1625" i="6"/>
  <c r="E1625" i="6"/>
  <c r="F1625" i="6" s="1"/>
  <c r="I1624" i="6"/>
  <c r="J1624" i="6" s="1"/>
  <c r="G1624" i="6"/>
  <c r="H1624" i="6" s="1"/>
  <c r="E1624" i="6"/>
  <c r="I1623" i="6"/>
  <c r="G1623" i="6"/>
  <c r="H1623" i="6" s="1"/>
  <c r="E1623" i="6"/>
  <c r="F1623" i="6" s="1"/>
  <c r="I1620" i="6"/>
  <c r="J1620" i="6" s="1"/>
  <c r="G1620" i="6"/>
  <c r="H1620" i="6" s="1"/>
  <c r="I1605" i="6"/>
  <c r="J1605" i="6" s="1"/>
  <c r="G1605" i="6"/>
  <c r="H1605" i="6" s="1"/>
  <c r="E1605" i="6"/>
  <c r="F1605" i="6" s="1"/>
  <c r="I1604" i="6"/>
  <c r="G1604" i="6"/>
  <c r="H1604" i="6" s="1"/>
  <c r="E1604" i="6"/>
  <c r="F1604" i="6" s="1"/>
  <c r="I1603" i="6"/>
  <c r="J1603" i="6" s="1"/>
  <c r="G1603" i="6"/>
  <c r="E1603" i="6"/>
  <c r="F1603" i="6" s="1"/>
  <c r="I1600" i="6"/>
  <c r="G1600" i="6"/>
  <c r="H1600" i="6" s="1"/>
  <c r="I1595" i="6"/>
  <c r="J1595" i="6" s="1"/>
  <c r="G1595" i="6"/>
  <c r="E1595" i="6"/>
  <c r="F1595" i="6" s="1"/>
  <c r="I1594" i="6"/>
  <c r="J1594" i="6" s="1"/>
  <c r="G1594" i="6"/>
  <c r="H1594" i="6" s="1"/>
  <c r="E1594" i="6"/>
  <c r="I1593" i="6"/>
  <c r="G1593" i="6"/>
  <c r="H1593" i="6" s="1"/>
  <c r="E1593" i="6"/>
  <c r="F1593" i="6" s="1"/>
  <c r="J1591" i="6"/>
  <c r="H1591" i="6"/>
  <c r="J1590" i="6"/>
  <c r="H1590" i="6"/>
  <c r="I1550" i="6"/>
  <c r="J1550" i="6" s="1"/>
  <c r="G1550" i="6"/>
  <c r="I1543" i="6"/>
  <c r="J1543" i="6" s="1"/>
  <c r="G1543" i="6"/>
  <c r="H1543" i="6" s="1"/>
  <c r="I1539" i="6"/>
  <c r="J1539" i="6" s="1"/>
  <c r="G1539" i="6"/>
  <c r="E1539" i="6"/>
  <c r="F1539" i="6" s="1"/>
  <c r="I1538" i="6"/>
  <c r="J1538" i="6" s="1"/>
  <c r="G1538" i="6"/>
  <c r="I1537" i="6"/>
  <c r="G1537" i="6"/>
  <c r="H1537" i="6" s="1"/>
  <c r="I1532" i="6"/>
  <c r="J1532" i="6" s="1"/>
  <c r="G1532" i="6"/>
  <c r="H1532" i="6" s="1"/>
  <c r="I1531" i="6"/>
  <c r="J1531" i="6" s="1"/>
  <c r="G1531" i="6"/>
  <c r="H1531" i="6" s="1"/>
  <c r="I1526" i="6"/>
  <c r="J1526" i="6" s="1"/>
  <c r="G1526" i="6"/>
  <c r="H1526" i="6" s="1"/>
  <c r="I1525" i="6"/>
  <c r="J1525" i="6" s="1"/>
  <c r="G1525" i="6"/>
  <c r="H1525" i="6" s="1"/>
  <c r="I1516" i="6"/>
  <c r="J1516" i="6" s="1"/>
  <c r="G1516" i="6"/>
  <c r="I1507" i="6"/>
  <c r="J1507" i="6" s="1"/>
  <c r="G1507" i="6"/>
  <c r="H1507" i="6" s="1"/>
  <c r="H1513" i="6" s="1"/>
  <c r="I1512" i="6" s="1"/>
  <c r="I1498" i="6"/>
  <c r="J1498" i="6" s="1"/>
  <c r="G1498" i="6"/>
  <c r="H1498" i="6" s="1"/>
  <c r="H1504" i="6" s="1"/>
  <c r="I1468" i="6"/>
  <c r="J1468" i="6" s="1"/>
  <c r="G1468" i="6"/>
  <c r="H1468" i="6" s="1"/>
  <c r="I1467" i="6"/>
  <c r="J1467" i="6" s="1"/>
  <c r="G1467" i="6"/>
  <c r="H1467" i="6" s="1"/>
  <c r="I1459" i="6"/>
  <c r="J1459" i="6" s="1"/>
  <c r="J1460" i="6" s="1"/>
  <c r="G210" i="7" s="1"/>
  <c r="G1459" i="6"/>
  <c r="H1459" i="6" s="1"/>
  <c r="H1460" i="6" s="1"/>
  <c r="F210" i="7" s="1"/>
  <c r="E1459" i="6"/>
  <c r="I1455" i="6"/>
  <c r="G1455" i="6"/>
  <c r="H1455" i="6" s="1"/>
  <c r="H1456" i="6" s="1"/>
  <c r="F209" i="7" s="1"/>
  <c r="E1455" i="6"/>
  <c r="F1455" i="6" s="1"/>
  <c r="F1456" i="6" s="1"/>
  <c r="I1451" i="6"/>
  <c r="J1451" i="6" s="1"/>
  <c r="J1452" i="6" s="1"/>
  <c r="G208" i="7" s="1"/>
  <c r="G1451" i="6"/>
  <c r="E1451" i="6"/>
  <c r="F1451" i="6" s="1"/>
  <c r="F1452" i="6" s="1"/>
  <c r="I1447" i="6"/>
  <c r="J1447" i="6" s="1"/>
  <c r="J1448" i="6" s="1"/>
  <c r="G207" i="7" s="1"/>
  <c r="G1447" i="6"/>
  <c r="H1447" i="6" s="1"/>
  <c r="H1448" i="6" s="1"/>
  <c r="F207" i="7" s="1"/>
  <c r="E1447" i="6"/>
  <c r="F1447" i="6" s="1"/>
  <c r="F1448" i="6" s="1"/>
  <c r="E207" i="7" s="1"/>
  <c r="I1443" i="6"/>
  <c r="J1443" i="6" s="1"/>
  <c r="J1444" i="6" s="1"/>
  <c r="G206" i="7" s="1"/>
  <c r="G1443" i="6"/>
  <c r="H1443" i="6" s="1"/>
  <c r="H1444" i="6" s="1"/>
  <c r="F206" i="7" s="1"/>
  <c r="E1443" i="6"/>
  <c r="I1398" i="6"/>
  <c r="J1398" i="6" s="1"/>
  <c r="G1398" i="6"/>
  <c r="H1398" i="6" s="1"/>
  <c r="E1398" i="6"/>
  <c r="I1397" i="6"/>
  <c r="G1397" i="6"/>
  <c r="H1397" i="6" s="1"/>
  <c r="E1397" i="6"/>
  <c r="F1397" i="6" s="1"/>
  <c r="I1389" i="6"/>
  <c r="J1389" i="6" s="1"/>
  <c r="G1389" i="6"/>
  <c r="E1389" i="6"/>
  <c r="F1389" i="6" s="1"/>
  <c r="I1388" i="6"/>
  <c r="J1388" i="6" s="1"/>
  <c r="G1388" i="6"/>
  <c r="E1388" i="6"/>
  <c r="F1388" i="6" s="1"/>
  <c r="I1380" i="6"/>
  <c r="J1380" i="6" s="1"/>
  <c r="G1380" i="6"/>
  <c r="H1380" i="6" s="1"/>
  <c r="E1380" i="6"/>
  <c r="F1380" i="6" s="1"/>
  <c r="I1379" i="6"/>
  <c r="G1379" i="6"/>
  <c r="H1379" i="6" s="1"/>
  <c r="E1379" i="6"/>
  <c r="F1379" i="6" s="1"/>
  <c r="I1371" i="6"/>
  <c r="J1371" i="6" s="1"/>
  <c r="G1371" i="6"/>
  <c r="E1371" i="6"/>
  <c r="F1371" i="6" s="1"/>
  <c r="I1370" i="6"/>
  <c r="J1370" i="6" s="1"/>
  <c r="G1370" i="6"/>
  <c r="E1370" i="6"/>
  <c r="F1370" i="6" s="1"/>
  <c r="I1362" i="6"/>
  <c r="J1362" i="6" s="1"/>
  <c r="G1362" i="6"/>
  <c r="H1362" i="6" s="1"/>
  <c r="E1362" i="6"/>
  <c r="I1361" i="6"/>
  <c r="G1361" i="6"/>
  <c r="H1361" i="6" s="1"/>
  <c r="E1361" i="6"/>
  <c r="F1361" i="6" s="1"/>
  <c r="I1353" i="6"/>
  <c r="J1353" i="6" s="1"/>
  <c r="G1353" i="6"/>
  <c r="E1353" i="6"/>
  <c r="F1353" i="6" s="1"/>
  <c r="I1352" i="6"/>
  <c r="J1352" i="6" s="1"/>
  <c r="G1352" i="6"/>
  <c r="H1352" i="6" s="1"/>
  <c r="E1352" i="6"/>
  <c r="I1344" i="6"/>
  <c r="J1344" i="6" s="1"/>
  <c r="G1344" i="6"/>
  <c r="H1344" i="6" s="1"/>
  <c r="E1344" i="6"/>
  <c r="I1343" i="6"/>
  <c r="G1343" i="6"/>
  <c r="H1343" i="6" s="1"/>
  <c r="E1343" i="6"/>
  <c r="F1343" i="6" s="1"/>
  <c r="I1335" i="6"/>
  <c r="J1335" i="6" s="1"/>
  <c r="G1335" i="6"/>
  <c r="H1335" i="6" s="1"/>
  <c r="E1335" i="6"/>
  <c r="F1335" i="6" s="1"/>
  <c r="I1334" i="6"/>
  <c r="J1334" i="6" s="1"/>
  <c r="G1334" i="6"/>
  <c r="H1334" i="6" s="1"/>
  <c r="E1334" i="6"/>
  <c r="I1309" i="6"/>
  <c r="J1309" i="6" s="1"/>
  <c r="G1309" i="6"/>
  <c r="E1309" i="6"/>
  <c r="F1309" i="6" s="1"/>
  <c r="I1308" i="6"/>
  <c r="J1308" i="6" s="1"/>
  <c r="G1308" i="6"/>
  <c r="H1308" i="6" s="1"/>
  <c r="I1307" i="6"/>
  <c r="J1307" i="6" s="1"/>
  <c r="G1307" i="6"/>
  <c r="H1307" i="6" s="1"/>
  <c r="I1322" i="6"/>
  <c r="J1322" i="6" s="1"/>
  <c r="G1322" i="6"/>
  <c r="H1322" i="6" s="1"/>
  <c r="I1314" i="6"/>
  <c r="J1314" i="6" s="1"/>
  <c r="G1314" i="6"/>
  <c r="H1314" i="6" s="1"/>
  <c r="I1302" i="6"/>
  <c r="J1302" i="6" s="1"/>
  <c r="G1302" i="6"/>
  <c r="H1302" i="6" s="1"/>
  <c r="E1302" i="6"/>
  <c r="I1297" i="6"/>
  <c r="J1297" i="6" s="1"/>
  <c r="G1297" i="6"/>
  <c r="H1297" i="6" s="1"/>
  <c r="E1297" i="6"/>
  <c r="I1293" i="6"/>
  <c r="G1293" i="6"/>
  <c r="H1293" i="6" s="1"/>
  <c r="E1293" i="6"/>
  <c r="F1293" i="6" s="1"/>
  <c r="I1292" i="6"/>
  <c r="J1292" i="6" s="1"/>
  <c r="G1292" i="6"/>
  <c r="E1292" i="6"/>
  <c r="F1292" i="6" s="1"/>
  <c r="I1288" i="6"/>
  <c r="J1288" i="6" s="1"/>
  <c r="G1288" i="6"/>
  <c r="H1288" i="6" s="1"/>
  <c r="I1287" i="6"/>
  <c r="G1287" i="6"/>
  <c r="H1287" i="6" s="1"/>
  <c r="E1287" i="6"/>
  <c r="F1287" i="6" s="1"/>
  <c r="I1283" i="6"/>
  <c r="J1283" i="6" s="1"/>
  <c r="G1283" i="6"/>
  <c r="H1283" i="6" s="1"/>
  <c r="I1282" i="6"/>
  <c r="J1282" i="6" s="1"/>
  <c r="G1282" i="6"/>
  <c r="H1282" i="6" s="1"/>
  <c r="E1282" i="6"/>
  <c r="F1282" i="6" s="1"/>
  <c r="I1277" i="6"/>
  <c r="G1277" i="6"/>
  <c r="H1277" i="6" s="1"/>
  <c r="E1277" i="6"/>
  <c r="F1277" i="6" s="1"/>
  <c r="I1276" i="6"/>
  <c r="J1276" i="6" s="1"/>
  <c r="G1276" i="6"/>
  <c r="E1276" i="6"/>
  <c r="F1276" i="6" s="1"/>
  <c r="I1275" i="6"/>
  <c r="J1275" i="6" s="1"/>
  <c r="G1275" i="6"/>
  <c r="H1275" i="6" s="1"/>
  <c r="E1275" i="6"/>
  <c r="F1275" i="6" s="1"/>
  <c r="J2927" i="6"/>
  <c r="H2927" i="6"/>
  <c r="I1270" i="6"/>
  <c r="J1270" i="6" s="1"/>
  <c r="G1270" i="6"/>
  <c r="E1270" i="6"/>
  <c r="F1270" i="6" s="1"/>
  <c r="I1269" i="6"/>
  <c r="J1269" i="6" s="1"/>
  <c r="G1269" i="6"/>
  <c r="E1269" i="6"/>
  <c r="F1269" i="6" s="1"/>
  <c r="I1264" i="6"/>
  <c r="J1264" i="6" s="1"/>
  <c r="G1264" i="6"/>
  <c r="H1264" i="6" s="1"/>
  <c r="E1264" i="6"/>
  <c r="I1263" i="6"/>
  <c r="G1263" i="6"/>
  <c r="H1263" i="6" s="1"/>
  <c r="E1263" i="6"/>
  <c r="F1263" i="6" s="1"/>
  <c r="I1258" i="6"/>
  <c r="J1258" i="6" s="1"/>
  <c r="G1258" i="6"/>
  <c r="E1258" i="6"/>
  <c r="F1258" i="6" s="1"/>
  <c r="I1257" i="6"/>
  <c r="J1257" i="6" s="1"/>
  <c r="G1257" i="6"/>
  <c r="H1257" i="6" s="1"/>
  <c r="E1257" i="6"/>
  <c r="F1257" i="6" s="1"/>
  <c r="I1252" i="6"/>
  <c r="J1252" i="6" s="1"/>
  <c r="G1252" i="6"/>
  <c r="H1252" i="6" s="1"/>
  <c r="E1252" i="6"/>
  <c r="I1251" i="6"/>
  <c r="G1251" i="6"/>
  <c r="H1251" i="6" s="1"/>
  <c r="E1251" i="6"/>
  <c r="F1251" i="6" s="1"/>
  <c r="I1246" i="6"/>
  <c r="J1246" i="6" s="1"/>
  <c r="G1246" i="6"/>
  <c r="E1246" i="6"/>
  <c r="F1246" i="6" s="1"/>
  <c r="I1245" i="6"/>
  <c r="J1245" i="6" s="1"/>
  <c r="G1245" i="6"/>
  <c r="E1245" i="6"/>
  <c r="F1245" i="6" s="1"/>
  <c r="I1240" i="6"/>
  <c r="J1240" i="6" s="1"/>
  <c r="G1240" i="6"/>
  <c r="H1240" i="6" s="1"/>
  <c r="E1240" i="6"/>
  <c r="I1239" i="6"/>
  <c r="G1239" i="6"/>
  <c r="H1239" i="6" s="1"/>
  <c r="E1239" i="6"/>
  <c r="F1239" i="6" s="1"/>
  <c r="I1195" i="6"/>
  <c r="J1195" i="6" s="1"/>
  <c r="G1195" i="6"/>
  <c r="H1195" i="6" s="1"/>
  <c r="I1191" i="6"/>
  <c r="J1191" i="6" s="1"/>
  <c r="J1192" i="6" s="1"/>
  <c r="G1191" i="6"/>
  <c r="H1191" i="6" s="1"/>
  <c r="H1192" i="6" s="1"/>
  <c r="E1191" i="6"/>
  <c r="F1191" i="6" s="1"/>
  <c r="I1183" i="6"/>
  <c r="J1183" i="6" s="1"/>
  <c r="J1184" i="6" s="1"/>
  <c r="G1183" i="6"/>
  <c r="E1183" i="6"/>
  <c r="F1183" i="6" s="1"/>
  <c r="I1175" i="6"/>
  <c r="J1175" i="6" s="1"/>
  <c r="J1176" i="6" s="1"/>
  <c r="G1175" i="6"/>
  <c r="E1175" i="6"/>
  <c r="F1175" i="6" s="1"/>
  <c r="G1159" i="6"/>
  <c r="H1159" i="6" s="1"/>
  <c r="F1159" i="6"/>
  <c r="I1149" i="6"/>
  <c r="J1149" i="6" s="1"/>
  <c r="G1149" i="6"/>
  <c r="H1149" i="6" s="1"/>
  <c r="E1149" i="6"/>
  <c r="F1149" i="6" s="1"/>
  <c r="I1148" i="6"/>
  <c r="J1148" i="6" s="1"/>
  <c r="G1148" i="6"/>
  <c r="H1148" i="6" s="1"/>
  <c r="E1148" i="6"/>
  <c r="F1148" i="6" s="1"/>
  <c r="I1145" i="6"/>
  <c r="J1145" i="6" s="1"/>
  <c r="G1145" i="6"/>
  <c r="H1145" i="6" s="1"/>
  <c r="I1144" i="6"/>
  <c r="J1144" i="6" s="1"/>
  <c r="G1144" i="6"/>
  <c r="H1144" i="6" s="1"/>
  <c r="I1143" i="6"/>
  <c r="J1143" i="6" s="1"/>
  <c r="G1143" i="6"/>
  <c r="H1143" i="6" s="1"/>
  <c r="I1142" i="6"/>
  <c r="J1142" i="6" s="1"/>
  <c r="G1142" i="6"/>
  <c r="H1142" i="6" s="1"/>
  <c r="I1141" i="6"/>
  <c r="J1141" i="6" s="1"/>
  <c r="G1141" i="6"/>
  <c r="H1141" i="6" s="1"/>
  <c r="I1136" i="6"/>
  <c r="J1136" i="6" s="1"/>
  <c r="G1136" i="6"/>
  <c r="H1136" i="6" s="1"/>
  <c r="E1136" i="6"/>
  <c r="I1135" i="6"/>
  <c r="G1135" i="6"/>
  <c r="H1135" i="6" s="1"/>
  <c r="E1135" i="6"/>
  <c r="F1135" i="6" s="1"/>
  <c r="I1132" i="6"/>
  <c r="J1132" i="6" s="1"/>
  <c r="G1132" i="6"/>
  <c r="H1132" i="6" s="1"/>
  <c r="I1131" i="6"/>
  <c r="J1131" i="6" s="1"/>
  <c r="G1131" i="6"/>
  <c r="H1131" i="6" s="1"/>
  <c r="I1130" i="6"/>
  <c r="J1130" i="6" s="1"/>
  <c r="G1130" i="6"/>
  <c r="H1130" i="6" s="1"/>
  <c r="I1129" i="6"/>
  <c r="J1129" i="6" s="1"/>
  <c r="G1129" i="6"/>
  <c r="H1129" i="6" s="1"/>
  <c r="I1128" i="6"/>
  <c r="J1128" i="6" s="1"/>
  <c r="G1128" i="6"/>
  <c r="H1128" i="6" s="1"/>
  <c r="I1123" i="6"/>
  <c r="J1123" i="6" s="1"/>
  <c r="G1123" i="6"/>
  <c r="H1123" i="6" s="1"/>
  <c r="E1123" i="6"/>
  <c r="F1123" i="6" s="1"/>
  <c r="I1122" i="6"/>
  <c r="J1122" i="6" s="1"/>
  <c r="G1122" i="6"/>
  <c r="E1122" i="6"/>
  <c r="F1122" i="6" s="1"/>
  <c r="I1119" i="6"/>
  <c r="J1119" i="6" s="1"/>
  <c r="G1119" i="6"/>
  <c r="H1119" i="6" s="1"/>
  <c r="I1118" i="6"/>
  <c r="J1118" i="6" s="1"/>
  <c r="G1118" i="6"/>
  <c r="H1118" i="6" s="1"/>
  <c r="I1117" i="6"/>
  <c r="J1117" i="6" s="1"/>
  <c r="G1117" i="6"/>
  <c r="H1117" i="6" s="1"/>
  <c r="I1116" i="6"/>
  <c r="J1116" i="6" s="1"/>
  <c r="G1116" i="6"/>
  <c r="H1116" i="6" s="1"/>
  <c r="I1115" i="6"/>
  <c r="J1115" i="6" s="1"/>
  <c r="G1115" i="6"/>
  <c r="H1115" i="6" s="1"/>
  <c r="I1029" i="6"/>
  <c r="J1029" i="6" s="1"/>
  <c r="G1029" i="6"/>
  <c r="H1029" i="6" s="1"/>
  <c r="I1030" i="6" s="1"/>
  <c r="J1030" i="6" s="1"/>
  <c r="E1029" i="6"/>
  <c r="F1029" i="6" s="1"/>
  <c r="I1028" i="6"/>
  <c r="J1028" i="6" s="1"/>
  <c r="G1028" i="6"/>
  <c r="H1028" i="6" s="1"/>
  <c r="I1027" i="6"/>
  <c r="J1027" i="6" s="1"/>
  <c r="G1027" i="6"/>
  <c r="H1027" i="6" s="1"/>
  <c r="I1022" i="6"/>
  <c r="G1022" i="6"/>
  <c r="H1022" i="6" s="1"/>
  <c r="I1023" i="6" s="1"/>
  <c r="J1023" i="6" s="1"/>
  <c r="E1022" i="6"/>
  <c r="F1022" i="6" s="1"/>
  <c r="I1021" i="6"/>
  <c r="J1021" i="6" s="1"/>
  <c r="G1021" i="6"/>
  <c r="H1021" i="6" s="1"/>
  <c r="I1020" i="6"/>
  <c r="J1020" i="6" s="1"/>
  <c r="G1020" i="6"/>
  <c r="H1020" i="6" s="1"/>
  <c r="I1015" i="6"/>
  <c r="J1015" i="6" s="1"/>
  <c r="G1015" i="6"/>
  <c r="E1015" i="6"/>
  <c r="F1015" i="6" s="1"/>
  <c r="I1014" i="6"/>
  <c r="J1014" i="6" s="1"/>
  <c r="G1014" i="6"/>
  <c r="H1014" i="6" s="1"/>
  <c r="I1013" i="6"/>
  <c r="J1013" i="6" s="1"/>
  <c r="G1013" i="6"/>
  <c r="H1013" i="6" s="1"/>
  <c r="I1008" i="6"/>
  <c r="J1008" i="6" s="1"/>
  <c r="G1008" i="6"/>
  <c r="E1008" i="6"/>
  <c r="F1008" i="6" s="1"/>
  <c r="I1007" i="6"/>
  <c r="J1007" i="6" s="1"/>
  <c r="G1007" i="6"/>
  <c r="H1007" i="6" s="1"/>
  <c r="I1006" i="6"/>
  <c r="J1006" i="6" s="1"/>
  <c r="G1006" i="6"/>
  <c r="H1006" i="6" s="1"/>
  <c r="I1001" i="6"/>
  <c r="J1001" i="6" s="1"/>
  <c r="G1001" i="6"/>
  <c r="H1001" i="6" s="1"/>
  <c r="I1002" i="6" s="1"/>
  <c r="K1002" i="6" s="1"/>
  <c r="E1001" i="6"/>
  <c r="F1001" i="6" s="1"/>
  <c r="I1000" i="6"/>
  <c r="J1000" i="6" s="1"/>
  <c r="G1000" i="6"/>
  <c r="H1000" i="6" s="1"/>
  <c r="I999" i="6"/>
  <c r="J999" i="6" s="1"/>
  <c r="G999" i="6"/>
  <c r="H999" i="6" s="1"/>
  <c r="I994" i="6"/>
  <c r="G994" i="6"/>
  <c r="H994" i="6" s="1"/>
  <c r="I995" i="6" s="1"/>
  <c r="K995" i="6" s="1"/>
  <c r="E994" i="6"/>
  <c r="F994" i="6" s="1"/>
  <c r="I993" i="6"/>
  <c r="J993" i="6" s="1"/>
  <c r="G993" i="6"/>
  <c r="H993" i="6" s="1"/>
  <c r="I992" i="6"/>
  <c r="J992" i="6" s="1"/>
  <c r="G992" i="6"/>
  <c r="H992" i="6" s="1"/>
  <c r="I988" i="6"/>
  <c r="J988" i="6" s="1"/>
  <c r="G988" i="6"/>
  <c r="H988" i="6" s="1"/>
  <c r="I987" i="6"/>
  <c r="J987" i="6" s="1"/>
  <c r="G987" i="6"/>
  <c r="H987" i="6" s="1"/>
  <c r="E987" i="6"/>
  <c r="I986" i="6"/>
  <c r="G986" i="6"/>
  <c r="H986" i="6" s="1"/>
  <c r="E986" i="6"/>
  <c r="F986" i="6" s="1"/>
  <c r="I981" i="6"/>
  <c r="J981" i="6" s="1"/>
  <c r="G981" i="6"/>
  <c r="H981" i="6" s="1"/>
  <c r="E981" i="6"/>
  <c r="F981" i="6" s="1"/>
  <c r="I980" i="6"/>
  <c r="J980" i="6" s="1"/>
  <c r="G980" i="6"/>
  <c r="E980" i="6"/>
  <c r="F980" i="6" s="1"/>
  <c r="I976" i="6"/>
  <c r="J976" i="6" s="1"/>
  <c r="G976" i="6"/>
  <c r="H976" i="6" s="1"/>
  <c r="I975" i="6"/>
  <c r="J975" i="6" s="1"/>
  <c r="G975" i="6"/>
  <c r="E975" i="6"/>
  <c r="F975" i="6" s="1"/>
  <c r="I974" i="6"/>
  <c r="J974" i="6" s="1"/>
  <c r="G974" i="6"/>
  <c r="H974" i="6" s="1"/>
  <c r="E974" i="6"/>
  <c r="F974" i="6" s="1"/>
  <c r="I969" i="6"/>
  <c r="J969" i="6" s="1"/>
  <c r="G969" i="6"/>
  <c r="H969" i="6" s="1"/>
  <c r="E969" i="6"/>
  <c r="I968" i="6"/>
  <c r="G968" i="6"/>
  <c r="H968" i="6" s="1"/>
  <c r="E968" i="6"/>
  <c r="F968" i="6" s="1"/>
  <c r="I852" i="6"/>
  <c r="J852" i="6" s="1"/>
  <c r="G852" i="6"/>
  <c r="H852" i="6" s="1"/>
  <c r="E852" i="6"/>
  <c r="F852" i="6" s="1"/>
  <c r="I851" i="6"/>
  <c r="J851" i="6" s="1"/>
  <c r="G851" i="6"/>
  <c r="H851" i="6" s="1"/>
  <c r="E851" i="6"/>
  <c r="F851" i="6" s="1"/>
  <c r="I850" i="6"/>
  <c r="J850" i="6" s="1"/>
  <c r="G850" i="6"/>
  <c r="H850" i="6" s="1"/>
  <c r="E850" i="6"/>
  <c r="I845" i="6"/>
  <c r="J845" i="6" s="1"/>
  <c r="G845" i="6"/>
  <c r="H845" i="6" s="1"/>
  <c r="E845" i="6"/>
  <c r="F845" i="6" s="1"/>
  <c r="I844" i="6"/>
  <c r="J844" i="6" s="1"/>
  <c r="G844" i="6"/>
  <c r="H844" i="6" s="1"/>
  <c r="E844" i="6"/>
  <c r="F844" i="6" s="1"/>
  <c r="I843" i="6"/>
  <c r="J843" i="6" s="1"/>
  <c r="G843" i="6"/>
  <c r="E843" i="6"/>
  <c r="F843" i="6" s="1"/>
  <c r="I838" i="6"/>
  <c r="J838" i="6" s="1"/>
  <c r="G838" i="6"/>
  <c r="H838" i="6" s="1"/>
  <c r="E838" i="6"/>
  <c r="F838" i="6" s="1"/>
  <c r="I837" i="6"/>
  <c r="G837" i="6"/>
  <c r="H837" i="6" s="1"/>
  <c r="E837" i="6"/>
  <c r="F837" i="6" s="1"/>
  <c r="I836" i="6"/>
  <c r="J836" i="6" s="1"/>
  <c r="G836" i="6"/>
  <c r="E836" i="6"/>
  <c r="F836" i="6" s="1"/>
  <c r="I831" i="6"/>
  <c r="J831" i="6" s="1"/>
  <c r="G831" i="6"/>
  <c r="E831" i="6"/>
  <c r="F831" i="6" s="1"/>
  <c r="I830" i="6"/>
  <c r="J830" i="6" s="1"/>
  <c r="G830" i="6"/>
  <c r="H830" i="6" s="1"/>
  <c r="E830" i="6"/>
  <c r="F830" i="6" s="1"/>
  <c r="I829" i="6"/>
  <c r="J829" i="6" s="1"/>
  <c r="G829" i="6"/>
  <c r="H829" i="6" s="1"/>
  <c r="E829" i="6"/>
  <c r="F829" i="6" s="1"/>
  <c r="I824" i="6"/>
  <c r="J824" i="6" s="1"/>
  <c r="G824" i="6"/>
  <c r="E824" i="6"/>
  <c r="F824" i="6" s="1"/>
  <c r="I823" i="6"/>
  <c r="J823" i="6" s="1"/>
  <c r="G823" i="6"/>
  <c r="H823" i="6" s="1"/>
  <c r="E823" i="6"/>
  <c r="F823" i="6" s="1"/>
  <c r="I822" i="6"/>
  <c r="J822" i="6" s="1"/>
  <c r="G822" i="6"/>
  <c r="H822" i="6" s="1"/>
  <c r="E822" i="6"/>
  <c r="I817" i="6"/>
  <c r="G817" i="6"/>
  <c r="H817" i="6" s="1"/>
  <c r="E817" i="6"/>
  <c r="F817" i="6" s="1"/>
  <c r="I816" i="6"/>
  <c r="J816" i="6" s="1"/>
  <c r="G816" i="6"/>
  <c r="E816" i="6"/>
  <c r="F816" i="6" s="1"/>
  <c r="I815" i="6"/>
  <c r="J815" i="6" s="1"/>
  <c r="G815" i="6"/>
  <c r="H815" i="6" s="1"/>
  <c r="E815" i="6"/>
  <c r="F815" i="6" s="1"/>
  <c r="I809" i="6"/>
  <c r="J809" i="6" s="1"/>
  <c r="G809" i="6"/>
  <c r="H809" i="6" s="1"/>
  <c r="E809" i="6"/>
  <c r="I808" i="6"/>
  <c r="G808" i="6"/>
  <c r="H808" i="6" s="1"/>
  <c r="E808" i="6"/>
  <c r="F808" i="6" s="1"/>
  <c r="I802" i="6"/>
  <c r="J802" i="6" s="1"/>
  <c r="G802" i="6"/>
  <c r="H802" i="6" s="1"/>
  <c r="E802" i="6"/>
  <c r="F802" i="6" s="1"/>
  <c r="I801" i="6"/>
  <c r="J801" i="6" s="1"/>
  <c r="G801" i="6"/>
  <c r="H801" i="6" s="1"/>
  <c r="E801" i="6"/>
  <c r="F801" i="6" s="1"/>
  <c r="I795" i="6"/>
  <c r="J795" i="6" s="1"/>
  <c r="G795" i="6"/>
  <c r="H795" i="6" s="1"/>
  <c r="E795" i="6"/>
  <c r="F795" i="6" s="1"/>
  <c r="I794" i="6"/>
  <c r="G794" i="6"/>
  <c r="H794" i="6" s="1"/>
  <c r="E794" i="6"/>
  <c r="F794" i="6" s="1"/>
  <c r="I789" i="6"/>
  <c r="J789" i="6" s="1"/>
  <c r="G789" i="6"/>
  <c r="E789" i="6"/>
  <c r="F789" i="6" s="1"/>
  <c r="I788" i="6"/>
  <c r="J788" i="6" s="1"/>
  <c r="G788" i="6"/>
  <c r="H788" i="6" s="1"/>
  <c r="E788" i="6"/>
  <c r="F788" i="6" s="1"/>
  <c r="I783" i="6"/>
  <c r="J783" i="6" s="1"/>
  <c r="G783" i="6"/>
  <c r="H783" i="6" s="1"/>
  <c r="E783" i="6"/>
  <c r="I782" i="6"/>
  <c r="G782" i="6"/>
  <c r="H782" i="6" s="1"/>
  <c r="E782" i="6"/>
  <c r="F782" i="6" s="1"/>
  <c r="I777" i="6"/>
  <c r="J777" i="6" s="1"/>
  <c r="G777" i="6"/>
  <c r="H777" i="6" s="1"/>
  <c r="E777" i="6"/>
  <c r="F777" i="6" s="1"/>
  <c r="I776" i="6"/>
  <c r="J776" i="6" s="1"/>
  <c r="G776" i="6"/>
  <c r="H776" i="6" s="1"/>
  <c r="E776" i="6"/>
  <c r="F776" i="6" s="1"/>
  <c r="I728" i="6"/>
  <c r="J728" i="6" s="1"/>
  <c r="J729" i="6" s="1"/>
  <c r="G97" i="7" s="1"/>
  <c r="G728" i="6"/>
  <c r="H728" i="6" s="1"/>
  <c r="H729" i="6" s="1"/>
  <c r="F97" i="7" s="1"/>
  <c r="E728" i="6"/>
  <c r="I724" i="6"/>
  <c r="J724" i="6" s="1"/>
  <c r="J725" i="6" s="1"/>
  <c r="G96" i="7" s="1"/>
  <c r="G724" i="6"/>
  <c r="H724" i="6" s="1"/>
  <c r="E724" i="6"/>
  <c r="F724" i="6" s="1"/>
  <c r="F725" i="6" s="1"/>
  <c r="E96" i="7" s="1"/>
  <c r="I720" i="6"/>
  <c r="G720" i="6"/>
  <c r="H720" i="6" s="1"/>
  <c r="H721" i="6" s="1"/>
  <c r="F95" i="7" s="1"/>
  <c r="I716" i="6"/>
  <c r="J716" i="6" s="1"/>
  <c r="J717" i="6" s="1"/>
  <c r="G94" i="7" s="1"/>
  <c r="G716" i="6"/>
  <c r="H716" i="6" s="1"/>
  <c r="E716" i="6"/>
  <c r="F716" i="6" s="1"/>
  <c r="F717" i="6" s="1"/>
  <c r="I712" i="6"/>
  <c r="J712" i="6" s="1"/>
  <c r="J713" i="6" s="1"/>
  <c r="G93" i="7" s="1"/>
  <c r="G712" i="6"/>
  <c r="H712" i="6" s="1"/>
  <c r="E712" i="6"/>
  <c r="I700" i="6"/>
  <c r="J700" i="6" s="1"/>
  <c r="J701" i="6" s="1"/>
  <c r="G90" i="7" s="1"/>
  <c r="G700" i="6"/>
  <c r="H700" i="6" s="1"/>
  <c r="H701" i="6" s="1"/>
  <c r="F90" i="7" s="1"/>
  <c r="E700" i="6"/>
  <c r="H437" i="6"/>
  <c r="H438" i="6" s="1"/>
  <c r="J688" i="6"/>
  <c r="J689" i="6" s="1"/>
  <c r="G87" i="7" s="1"/>
  <c r="F688" i="6"/>
  <c r="F689" i="6" s="1"/>
  <c r="I684" i="6"/>
  <c r="J684" i="6" s="1"/>
  <c r="G684" i="6"/>
  <c r="H684" i="6" s="1"/>
  <c r="E684" i="6"/>
  <c r="I680" i="6"/>
  <c r="J680" i="6" s="1"/>
  <c r="J681" i="6" s="1"/>
  <c r="G85" i="7" s="1"/>
  <c r="G680" i="6"/>
  <c r="H680" i="6" s="1"/>
  <c r="H681" i="6" s="1"/>
  <c r="F85" i="7" s="1"/>
  <c r="E680" i="6"/>
  <c r="F680" i="6" s="1"/>
  <c r="F681" i="6" s="1"/>
  <c r="I607" i="6"/>
  <c r="J607" i="6" s="1"/>
  <c r="J608" i="6" s="1"/>
  <c r="G70" i="7" s="1"/>
  <c r="G607" i="6"/>
  <c r="H607" i="6" s="1"/>
  <c r="H608" i="6" s="1"/>
  <c r="F70" i="7" s="1"/>
  <c r="E607" i="6"/>
  <c r="I603" i="6"/>
  <c r="G603" i="6"/>
  <c r="H603" i="6" s="1"/>
  <c r="H604" i="6" s="1"/>
  <c r="F69" i="7" s="1"/>
  <c r="E603" i="6"/>
  <c r="F603" i="6" s="1"/>
  <c r="F604" i="6" s="1"/>
  <c r="E69" i="7" s="1"/>
  <c r="I599" i="6"/>
  <c r="J599" i="6" s="1"/>
  <c r="G599" i="6"/>
  <c r="E599" i="6"/>
  <c r="F599" i="6" s="1"/>
  <c r="I598" i="6"/>
  <c r="J598" i="6" s="1"/>
  <c r="G598" i="6"/>
  <c r="I594" i="6"/>
  <c r="G594" i="6"/>
  <c r="H594" i="6" s="1"/>
  <c r="H595" i="6" s="1"/>
  <c r="F67" i="7" s="1"/>
  <c r="E594" i="6"/>
  <c r="F594" i="6" s="1"/>
  <c r="F595" i="6" s="1"/>
  <c r="E67" i="7" s="1"/>
  <c r="I407" i="6"/>
  <c r="J407" i="6" s="1"/>
  <c r="G407" i="6"/>
  <c r="H407" i="6" s="1"/>
  <c r="I406" i="6"/>
  <c r="J406" i="6" s="1"/>
  <c r="G406" i="6"/>
  <c r="H406" i="6" s="1"/>
  <c r="I405" i="6"/>
  <c r="J405" i="6" s="1"/>
  <c r="G405" i="6"/>
  <c r="H405" i="6" s="1"/>
  <c r="I404" i="6"/>
  <c r="J404" i="6" s="1"/>
  <c r="G404" i="6"/>
  <c r="H404" i="6" s="1"/>
  <c r="I403" i="6"/>
  <c r="J403" i="6" s="1"/>
  <c r="G403" i="6"/>
  <c r="H403" i="6" s="1"/>
  <c r="I401" i="6"/>
  <c r="J401" i="6" s="1"/>
  <c r="G401" i="6"/>
  <c r="H401" i="6" s="1"/>
  <c r="I400" i="6"/>
  <c r="J400" i="6" s="1"/>
  <c r="G400" i="6"/>
  <c r="H400" i="6" s="1"/>
  <c r="I399" i="6"/>
  <c r="J399" i="6" s="1"/>
  <c r="G399" i="6"/>
  <c r="H399" i="6" s="1"/>
  <c r="I393" i="6"/>
  <c r="J393" i="6" s="1"/>
  <c r="G393" i="6"/>
  <c r="H393" i="6" s="1"/>
  <c r="I392" i="6"/>
  <c r="J392" i="6" s="1"/>
  <c r="G392" i="6"/>
  <c r="H392" i="6" s="1"/>
  <c r="I391" i="6"/>
  <c r="J391" i="6" s="1"/>
  <c r="G391" i="6"/>
  <c r="H391" i="6" s="1"/>
  <c r="I390" i="6"/>
  <c r="J390" i="6" s="1"/>
  <c r="G390" i="6"/>
  <c r="H390" i="6" s="1"/>
  <c r="I388" i="6"/>
  <c r="J388" i="6" s="1"/>
  <c r="G388" i="6"/>
  <c r="H388" i="6" s="1"/>
  <c r="I387" i="6"/>
  <c r="J387" i="6" s="1"/>
  <c r="G387" i="6"/>
  <c r="H387" i="6" s="1"/>
  <c r="I386" i="6"/>
  <c r="J386" i="6" s="1"/>
  <c r="G386" i="6"/>
  <c r="H386" i="6" s="1"/>
  <c r="I380" i="6"/>
  <c r="J380" i="6" s="1"/>
  <c r="G380" i="6"/>
  <c r="H380" i="6" s="1"/>
  <c r="I382" i="6" s="1"/>
  <c r="J382" i="6" s="1"/>
  <c r="E380" i="6"/>
  <c r="I379" i="6"/>
  <c r="J379" i="6" s="1"/>
  <c r="G379" i="6"/>
  <c r="H379" i="6" s="1"/>
  <c r="I378" i="6"/>
  <c r="J378" i="6" s="1"/>
  <c r="G378" i="6"/>
  <c r="H378" i="6" s="1"/>
  <c r="I377" i="6"/>
  <c r="J377" i="6" s="1"/>
  <c r="G377" i="6"/>
  <c r="H377" i="6" s="1"/>
  <c r="I371" i="6"/>
  <c r="J371" i="6" s="1"/>
  <c r="G371" i="6"/>
  <c r="H371" i="6" s="1"/>
  <c r="I373" i="6" s="1"/>
  <c r="K373" i="6" s="1"/>
  <c r="E371" i="6"/>
  <c r="F371" i="6" s="1"/>
  <c r="I370" i="6"/>
  <c r="J370" i="6" s="1"/>
  <c r="G370" i="6"/>
  <c r="H370" i="6" s="1"/>
  <c r="I369" i="6"/>
  <c r="J369" i="6" s="1"/>
  <c r="G369" i="6"/>
  <c r="H369" i="6" s="1"/>
  <c r="I368" i="6"/>
  <c r="J368" i="6" s="1"/>
  <c r="G368" i="6"/>
  <c r="H368" i="6" s="1"/>
  <c r="I362" i="6"/>
  <c r="J362" i="6" s="1"/>
  <c r="G362" i="6"/>
  <c r="E362" i="6"/>
  <c r="F362" i="6" s="1"/>
  <c r="I361" i="6"/>
  <c r="J361" i="6" s="1"/>
  <c r="G361" i="6"/>
  <c r="H361" i="6" s="1"/>
  <c r="I360" i="6"/>
  <c r="J360" i="6" s="1"/>
  <c r="G360" i="6"/>
  <c r="H360" i="6" s="1"/>
  <c r="I359" i="6"/>
  <c r="J359" i="6" s="1"/>
  <c r="G359" i="6"/>
  <c r="H359" i="6" s="1"/>
  <c r="I351" i="6"/>
  <c r="J351" i="6" s="1"/>
  <c r="G351" i="6"/>
  <c r="H351" i="6" s="1"/>
  <c r="I350" i="6"/>
  <c r="J350" i="6" s="1"/>
  <c r="G350" i="6"/>
  <c r="H350" i="6" s="1"/>
  <c r="I349" i="6"/>
  <c r="J349" i="6" s="1"/>
  <c r="G349" i="6"/>
  <c r="H349" i="6" s="1"/>
  <c r="I348" i="6"/>
  <c r="J348" i="6" s="1"/>
  <c r="G348" i="6"/>
  <c r="H348" i="6" s="1"/>
  <c r="I347" i="6"/>
  <c r="J347" i="6" s="1"/>
  <c r="G347" i="6"/>
  <c r="H347" i="6" s="1"/>
  <c r="I346" i="6"/>
  <c r="J346" i="6" s="1"/>
  <c r="G346" i="6"/>
  <c r="H346" i="6" s="1"/>
  <c r="I340" i="6"/>
  <c r="J340" i="6" s="1"/>
  <c r="G340" i="6"/>
  <c r="E340" i="6"/>
  <c r="F340" i="6" s="1"/>
  <c r="I338" i="6"/>
  <c r="J338" i="6" s="1"/>
  <c r="G338" i="6"/>
  <c r="H338" i="6" s="1"/>
  <c r="I337" i="6"/>
  <c r="J337" i="6" s="1"/>
  <c r="G337" i="6"/>
  <c r="H337" i="6" s="1"/>
  <c r="I336" i="6"/>
  <c r="J336" i="6" s="1"/>
  <c r="G336" i="6"/>
  <c r="H336" i="6" s="1"/>
  <c r="I335" i="6"/>
  <c r="J335" i="6" s="1"/>
  <c r="G335" i="6"/>
  <c r="H335" i="6" s="1"/>
  <c r="I334" i="6"/>
  <c r="J334" i="6" s="1"/>
  <c r="G334" i="6"/>
  <c r="H334" i="6" s="1"/>
  <c r="I333" i="6"/>
  <c r="J333" i="6" s="1"/>
  <c r="G333" i="6"/>
  <c r="H333" i="6" s="1"/>
  <c r="I327" i="6"/>
  <c r="J327" i="6" s="1"/>
  <c r="G327" i="6"/>
  <c r="H327" i="6" s="1"/>
  <c r="I329" i="6" s="1"/>
  <c r="E327" i="6"/>
  <c r="I325" i="6"/>
  <c r="J325" i="6" s="1"/>
  <c r="G325" i="6"/>
  <c r="H325" i="6" s="1"/>
  <c r="I324" i="6"/>
  <c r="J324" i="6" s="1"/>
  <c r="G324" i="6"/>
  <c r="H324" i="6" s="1"/>
  <c r="I323" i="6"/>
  <c r="J323" i="6" s="1"/>
  <c r="G323" i="6"/>
  <c r="H323" i="6" s="1"/>
  <c r="I322" i="6"/>
  <c r="J322" i="6" s="1"/>
  <c r="G322" i="6"/>
  <c r="H322" i="6" s="1"/>
  <c r="I321" i="6"/>
  <c r="J321" i="6" s="1"/>
  <c r="G321" i="6"/>
  <c r="H321" i="6" s="1"/>
  <c r="I320" i="6"/>
  <c r="J320" i="6" s="1"/>
  <c r="G320" i="6"/>
  <c r="H320" i="6" s="1"/>
  <c r="I303" i="6"/>
  <c r="J303" i="6" s="1"/>
  <c r="G303" i="6"/>
  <c r="H303" i="6" s="1"/>
  <c r="E303" i="6"/>
  <c r="F303" i="6" s="1"/>
  <c r="I302" i="6"/>
  <c r="G302" i="6"/>
  <c r="H302" i="6" s="1"/>
  <c r="E302" i="6"/>
  <c r="F302" i="6" s="1"/>
  <c r="I300" i="6"/>
  <c r="J300" i="6" s="1"/>
  <c r="G300" i="6"/>
  <c r="H300" i="6" s="1"/>
  <c r="I299" i="6"/>
  <c r="J299" i="6" s="1"/>
  <c r="G299" i="6"/>
  <c r="H299" i="6" s="1"/>
  <c r="I298" i="6"/>
  <c r="J298" i="6" s="1"/>
  <c r="G298" i="6"/>
  <c r="H298" i="6" s="1"/>
  <c r="I297" i="6"/>
  <c r="J297" i="6" s="1"/>
  <c r="G297" i="6"/>
  <c r="H297" i="6" s="1"/>
  <c r="I296" i="6"/>
  <c r="J296" i="6" s="1"/>
  <c r="G296" i="6"/>
  <c r="H296" i="6" s="1"/>
  <c r="I279" i="6"/>
  <c r="J279" i="6" s="1"/>
  <c r="G279" i="6"/>
  <c r="H279" i="6" s="1"/>
  <c r="E279" i="6"/>
  <c r="F279" i="6" s="1"/>
  <c r="J278" i="6"/>
  <c r="G278" i="6"/>
  <c r="H278" i="6" s="1"/>
  <c r="E278" i="6"/>
  <c r="F278" i="6" s="1"/>
  <c r="I276" i="6"/>
  <c r="J276" i="6" s="1"/>
  <c r="G276" i="6"/>
  <c r="H276" i="6" s="1"/>
  <c r="I275" i="6"/>
  <c r="J275" i="6" s="1"/>
  <c r="G275" i="6"/>
  <c r="H275" i="6" s="1"/>
  <c r="I274" i="6"/>
  <c r="J274" i="6" s="1"/>
  <c r="G274" i="6"/>
  <c r="H274" i="6" s="1"/>
  <c r="I273" i="6"/>
  <c r="J273" i="6" s="1"/>
  <c r="G273" i="6"/>
  <c r="H273" i="6" s="1"/>
  <c r="I272" i="6"/>
  <c r="J272" i="6" s="1"/>
  <c r="G272" i="6"/>
  <c r="H272" i="6" s="1"/>
  <c r="I255" i="6"/>
  <c r="J255" i="6" s="1"/>
  <c r="G255" i="6"/>
  <c r="H255" i="6" s="1"/>
  <c r="E255" i="6"/>
  <c r="I254" i="6"/>
  <c r="G254" i="6"/>
  <c r="H254" i="6" s="1"/>
  <c r="E254" i="6"/>
  <c r="F254" i="6" s="1"/>
  <c r="I252" i="6"/>
  <c r="J252" i="6" s="1"/>
  <c r="G252" i="6"/>
  <c r="H252" i="6" s="1"/>
  <c r="I251" i="6"/>
  <c r="J251" i="6" s="1"/>
  <c r="G251" i="6"/>
  <c r="H251" i="6" s="1"/>
  <c r="I250" i="6"/>
  <c r="J250" i="6" s="1"/>
  <c r="G250" i="6"/>
  <c r="H250" i="6" s="1"/>
  <c r="I249" i="6"/>
  <c r="J249" i="6" s="1"/>
  <c r="G249" i="6"/>
  <c r="H249" i="6" s="1"/>
  <c r="I248" i="6"/>
  <c r="J248" i="6" s="1"/>
  <c r="G248" i="6"/>
  <c r="H248" i="6" s="1"/>
  <c r="I244" i="6"/>
  <c r="J244" i="6" s="1"/>
  <c r="G244" i="6"/>
  <c r="H244" i="6" s="1"/>
  <c r="E244" i="6"/>
  <c r="I243" i="6"/>
  <c r="G243" i="6"/>
  <c r="H243" i="6" s="1"/>
  <c r="E243" i="6"/>
  <c r="F243" i="6" s="1"/>
  <c r="I241" i="6"/>
  <c r="J241" i="6" s="1"/>
  <c r="G241" i="6"/>
  <c r="H241" i="6" s="1"/>
  <c r="I237" i="6"/>
  <c r="J237" i="6" s="1"/>
  <c r="G237" i="6"/>
  <c r="H237" i="6" s="1"/>
  <c r="E237" i="6"/>
  <c r="I236" i="6"/>
  <c r="G236" i="6"/>
  <c r="H236" i="6" s="1"/>
  <c r="E236" i="6"/>
  <c r="F236" i="6" s="1"/>
  <c r="I234" i="6"/>
  <c r="J234" i="6" s="1"/>
  <c r="G234" i="6"/>
  <c r="H234" i="6" s="1"/>
  <c r="I230" i="6"/>
  <c r="J230" i="6" s="1"/>
  <c r="G230" i="6"/>
  <c r="H230" i="6" s="1"/>
  <c r="E230" i="6"/>
  <c r="I229" i="6"/>
  <c r="G229" i="6"/>
  <c r="H229" i="6" s="1"/>
  <c r="E229" i="6"/>
  <c r="F229" i="6" s="1"/>
  <c r="I228" i="6"/>
  <c r="J228" i="6" s="1"/>
  <c r="G228" i="6"/>
  <c r="H228" i="6" s="1"/>
  <c r="I227" i="6"/>
  <c r="J227" i="6" s="1"/>
  <c r="G227" i="6"/>
  <c r="H227" i="6" s="1"/>
  <c r="I222" i="6"/>
  <c r="J222" i="6" s="1"/>
  <c r="G222" i="6"/>
  <c r="H222" i="6" s="1"/>
  <c r="E222" i="6"/>
  <c r="I221" i="6"/>
  <c r="G221" i="6"/>
  <c r="H221" i="6" s="1"/>
  <c r="E221" i="6"/>
  <c r="F221" i="6" s="1"/>
  <c r="J220" i="6"/>
  <c r="H220" i="6"/>
  <c r="I217" i="6"/>
  <c r="J217" i="6" s="1"/>
  <c r="G217" i="6"/>
  <c r="H217" i="6" s="1"/>
  <c r="I216" i="6"/>
  <c r="J216" i="6" s="1"/>
  <c r="G216" i="6"/>
  <c r="H216" i="6" s="1"/>
  <c r="I211" i="6"/>
  <c r="J211" i="6" s="1"/>
  <c r="G211" i="6"/>
  <c r="H211" i="6" s="1"/>
  <c r="E211" i="6"/>
  <c r="F211" i="6" s="1"/>
  <c r="I210" i="6"/>
  <c r="G210" i="6"/>
  <c r="H210" i="6" s="1"/>
  <c r="E210" i="6"/>
  <c r="F210" i="6" s="1"/>
  <c r="J209" i="6"/>
  <c r="H209" i="6"/>
  <c r="I206" i="6"/>
  <c r="J206" i="6" s="1"/>
  <c r="G206" i="6"/>
  <c r="H206" i="6" s="1"/>
  <c r="I205" i="6"/>
  <c r="J205" i="6" s="1"/>
  <c r="G205" i="6"/>
  <c r="H205" i="6" s="1"/>
  <c r="I201" i="6"/>
  <c r="J201" i="6" s="1"/>
  <c r="G201" i="6"/>
  <c r="H201" i="6" s="1"/>
  <c r="E201" i="6"/>
  <c r="I200" i="6"/>
  <c r="G200" i="6"/>
  <c r="H200" i="6" s="1"/>
  <c r="E200" i="6"/>
  <c r="F200" i="6" s="1"/>
  <c r="I198" i="6"/>
  <c r="J198" i="6" s="1"/>
  <c r="G198" i="6"/>
  <c r="H198" i="6" s="1"/>
  <c r="I194" i="6"/>
  <c r="J194" i="6" s="1"/>
  <c r="G194" i="6"/>
  <c r="H194" i="6" s="1"/>
  <c r="E194" i="6"/>
  <c r="I193" i="6"/>
  <c r="G193" i="6"/>
  <c r="H193" i="6" s="1"/>
  <c r="E193" i="6"/>
  <c r="F193" i="6" s="1"/>
  <c r="I191" i="6"/>
  <c r="J191" i="6" s="1"/>
  <c r="G191" i="6"/>
  <c r="H191" i="6" s="1"/>
  <c r="I187" i="6"/>
  <c r="J187" i="6" s="1"/>
  <c r="G187" i="6"/>
  <c r="H187" i="6" s="1"/>
  <c r="E187" i="6"/>
  <c r="I186" i="6"/>
  <c r="G186" i="6"/>
  <c r="H186" i="6" s="1"/>
  <c r="E186" i="6"/>
  <c r="F186" i="6" s="1"/>
  <c r="I184" i="6"/>
  <c r="J184" i="6" s="1"/>
  <c r="G184" i="6"/>
  <c r="H184" i="6" s="1"/>
  <c r="I180" i="6"/>
  <c r="J180" i="6" s="1"/>
  <c r="G180" i="6"/>
  <c r="H180" i="6" s="1"/>
  <c r="E180" i="6"/>
  <c r="I179" i="6"/>
  <c r="G179" i="6"/>
  <c r="H179" i="6" s="1"/>
  <c r="E179" i="6"/>
  <c r="F179" i="6" s="1"/>
  <c r="I177" i="6"/>
  <c r="J177" i="6" s="1"/>
  <c r="G177" i="6"/>
  <c r="H177" i="6" s="1"/>
  <c r="I173" i="6"/>
  <c r="J173" i="6" s="1"/>
  <c r="G173" i="6"/>
  <c r="H173" i="6" s="1"/>
  <c r="E173" i="6"/>
  <c r="I172" i="6"/>
  <c r="G172" i="6"/>
  <c r="H172" i="6" s="1"/>
  <c r="E172" i="6"/>
  <c r="F172" i="6" s="1"/>
  <c r="I170" i="6"/>
  <c r="J170" i="6" s="1"/>
  <c r="G170" i="6"/>
  <c r="H170" i="6" s="1"/>
  <c r="I166" i="6"/>
  <c r="J166" i="6" s="1"/>
  <c r="G166" i="6"/>
  <c r="H166" i="6" s="1"/>
  <c r="E166" i="6"/>
  <c r="I165" i="6"/>
  <c r="G165" i="6"/>
  <c r="H165" i="6" s="1"/>
  <c r="E165" i="6"/>
  <c r="F165" i="6" s="1"/>
  <c r="I163" i="6"/>
  <c r="J163" i="6" s="1"/>
  <c r="G163" i="6"/>
  <c r="H163" i="6" s="1"/>
  <c r="I159" i="6"/>
  <c r="J159" i="6" s="1"/>
  <c r="G159" i="6"/>
  <c r="H159" i="6" s="1"/>
  <c r="E159" i="6"/>
  <c r="I158" i="6"/>
  <c r="G158" i="6"/>
  <c r="H158" i="6" s="1"/>
  <c r="E158" i="6"/>
  <c r="F158" i="6" s="1"/>
  <c r="I157" i="6"/>
  <c r="J157" i="6" s="1"/>
  <c r="G157" i="6"/>
  <c r="H157" i="6" s="1"/>
  <c r="I153" i="6"/>
  <c r="J153" i="6" s="1"/>
  <c r="G153" i="6"/>
  <c r="H153" i="6" s="1"/>
  <c r="E153" i="6"/>
  <c r="I152" i="6"/>
  <c r="J152" i="6" s="1"/>
  <c r="G152" i="6"/>
  <c r="H152" i="6" s="1"/>
  <c r="E152" i="6"/>
  <c r="F152" i="6" s="1"/>
  <c r="I151" i="6"/>
  <c r="J151" i="6" s="1"/>
  <c r="G151" i="6"/>
  <c r="H151" i="6" s="1"/>
  <c r="G115" i="6"/>
  <c r="H115" i="6" s="1"/>
  <c r="E115" i="6"/>
  <c r="F115" i="6" s="1"/>
  <c r="G114" i="6"/>
  <c r="H114" i="6" s="1"/>
  <c r="E114" i="6"/>
  <c r="F114" i="6" s="1"/>
  <c r="G113" i="6"/>
  <c r="H113" i="6" s="1"/>
  <c r="E113" i="6"/>
  <c r="F113" i="6" s="1"/>
  <c r="G112" i="6"/>
  <c r="H112" i="6" s="1"/>
  <c r="E112" i="6"/>
  <c r="F112" i="6" s="1"/>
  <c r="G111" i="6"/>
  <c r="H111" i="6" s="1"/>
  <c r="E111" i="6"/>
  <c r="F111" i="6" s="1"/>
  <c r="G105" i="6"/>
  <c r="H105" i="6" s="1"/>
  <c r="E105" i="6"/>
  <c r="F105" i="6" s="1"/>
  <c r="G104" i="6"/>
  <c r="H104" i="6" s="1"/>
  <c r="E104" i="6"/>
  <c r="F104" i="6" s="1"/>
  <c r="G103" i="6"/>
  <c r="H103" i="6" s="1"/>
  <c r="E103" i="6"/>
  <c r="F103" i="6" s="1"/>
  <c r="G102" i="6"/>
  <c r="H102" i="6" s="1"/>
  <c r="E102" i="6"/>
  <c r="F102" i="6" s="1"/>
  <c r="G101" i="6"/>
  <c r="H101" i="6" s="1"/>
  <c r="E101" i="6"/>
  <c r="G95" i="6"/>
  <c r="H95" i="6" s="1"/>
  <c r="E95" i="6"/>
  <c r="F95" i="6" s="1"/>
  <c r="G94" i="6"/>
  <c r="H94" i="6" s="1"/>
  <c r="E94" i="6"/>
  <c r="F94" i="6" s="1"/>
  <c r="G93" i="6"/>
  <c r="H93" i="6" s="1"/>
  <c r="E93" i="6"/>
  <c r="F93" i="6" s="1"/>
  <c r="G92" i="6"/>
  <c r="H92" i="6" s="1"/>
  <c r="E92" i="6"/>
  <c r="F92" i="6" s="1"/>
  <c r="G91" i="6"/>
  <c r="H91" i="6" s="1"/>
  <c r="E91" i="6"/>
  <c r="F91" i="6" s="1"/>
  <c r="G84" i="6"/>
  <c r="H84" i="6" s="1"/>
  <c r="E84" i="6"/>
  <c r="F84" i="6" s="1"/>
  <c r="G77" i="6"/>
  <c r="H77" i="6" s="1"/>
  <c r="E77" i="6"/>
  <c r="F77" i="6" s="1"/>
  <c r="G70" i="6"/>
  <c r="H70" i="6" s="1"/>
  <c r="E70" i="6"/>
  <c r="F70" i="6" s="1"/>
  <c r="G63" i="6"/>
  <c r="H63" i="6" s="1"/>
  <c r="E63" i="6"/>
  <c r="F63" i="6" s="1"/>
  <c r="G56" i="6"/>
  <c r="H56" i="6" s="1"/>
  <c r="E56" i="6"/>
  <c r="F56" i="6" s="1"/>
  <c r="G49" i="6"/>
  <c r="H49" i="6" s="1"/>
  <c r="E49" i="6"/>
  <c r="F49" i="6" s="1"/>
  <c r="G42" i="6"/>
  <c r="H42" i="6" s="1"/>
  <c r="E42" i="6"/>
  <c r="F42" i="6" s="1"/>
  <c r="G35" i="6"/>
  <c r="H35" i="6" s="1"/>
  <c r="E35" i="6"/>
  <c r="F35" i="6" s="1"/>
  <c r="G28" i="6"/>
  <c r="H28" i="6" s="1"/>
  <c r="E28" i="6"/>
  <c r="F28" i="6" s="1"/>
  <c r="G21" i="6"/>
  <c r="H21" i="6" s="1"/>
  <c r="E21" i="6"/>
  <c r="F21" i="6" s="1"/>
  <c r="G14" i="6"/>
  <c r="H14" i="6" s="1"/>
  <c r="E14" i="6"/>
  <c r="F14" i="6" s="1"/>
  <c r="G7" i="6"/>
  <c r="H7" i="6" s="1"/>
  <c r="E7" i="6"/>
  <c r="F7" i="6" s="1"/>
  <c r="E3804" i="6"/>
  <c r="E3805" i="6"/>
  <c r="E2629" i="6"/>
  <c r="E589" i="6"/>
  <c r="AH10" i="13"/>
  <c r="E1958" i="6"/>
  <c r="E3443" i="6"/>
  <c r="E3247" i="6"/>
  <c r="E3317" i="6"/>
  <c r="E3302" i="6"/>
  <c r="E3463" i="6"/>
  <c r="E3451" i="6"/>
  <c r="E3309" i="6"/>
  <c r="E2903" i="6"/>
  <c r="E3221" i="6"/>
  <c r="E2396" i="6"/>
  <c r="E2320" i="6"/>
  <c r="E2292" i="6"/>
  <c r="E2291" i="6"/>
  <c r="E1837" i="6"/>
  <c r="E2921" i="6"/>
  <c r="E1814" i="6"/>
  <c r="E1930" i="6"/>
  <c r="E1922" i="6"/>
  <c r="E2193" i="6"/>
  <c r="E2086" i="6"/>
  <c r="E1893" i="6"/>
  <c r="E2609" i="6"/>
  <c r="E1610" i="6"/>
  <c r="E1590" i="6"/>
  <c r="E746" i="6"/>
  <c r="E1720" i="6"/>
  <c r="E1751" i="6"/>
  <c r="I101" i="6"/>
  <c r="J101" i="6" s="1"/>
  <c r="I28" i="6"/>
  <c r="J28" i="6" s="1"/>
  <c r="E3248" i="6"/>
  <c r="I3690" i="6"/>
  <c r="I3671" i="6"/>
  <c r="I3689" i="6"/>
  <c r="E2702" i="6"/>
  <c r="I2880" i="6"/>
  <c r="I2883" i="6"/>
  <c r="I2882" i="6"/>
  <c r="I2881" i="6"/>
  <c r="F1985" i="6"/>
  <c r="H1985" i="6"/>
  <c r="F2855" i="6"/>
  <c r="H2855" i="6"/>
  <c r="F2785" i="6"/>
  <c r="H2785" i="6"/>
  <c r="F2772" i="6"/>
  <c r="H2772" i="6"/>
  <c r="F2759" i="6"/>
  <c r="H2759" i="6"/>
  <c r="F2746" i="6"/>
  <c r="H2746" i="6"/>
  <c r="F2577" i="6"/>
  <c r="H2577" i="6"/>
  <c r="F2417" i="6"/>
  <c r="H2417" i="6"/>
  <c r="F2276" i="6"/>
  <c r="H2276" i="6"/>
  <c r="F2267" i="6"/>
  <c r="H2267" i="6"/>
  <c r="F2249" i="6"/>
  <c r="H2249" i="6"/>
  <c r="F2258" i="6"/>
  <c r="H2258" i="6"/>
  <c r="F1794" i="6"/>
  <c r="H1794" i="6"/>
  <c r="H3447" i="6"/>
  <c r="J3447" i="6"/>
  <c r="H3444" i="6"/>
  <c r="J3444" i="6"/>
  <c r="F1571" i="6"/>
  <c r="H1571" i="6"/>
  <c r="F1565" i="6"/>
  <c r="H1565" i="6"/>
  <c r="F1559" i="6"/>
  <c r="H1559" i="6"/>
  <c r="F1235" i="6"/>
  <c r="H1235" i="6"/>
  <c r="F1229" i="6"/>
  <c r="H1229" i="6"/>
  <c r="F1223" i="6"/>
  <c r="H1223" i="6"/>
  <c r="F1217" i="6"/>
  <c r="H1217" i="6"/>
  <c r="F1211" i="6"/>
  <c r="H1211" i="6"/>
  <c r="F1205" i="6"/>
  <c r="H1205" i="6"/>
  <c r="F644" i="6"/>
  <c r="H644" i="6"/>
  <c r="F638" i="6"/>
  <c r="H638" i="6"/>
  <c r="H3713" i="6"/>
  <c r="J3713" i="6"/>
  <c r="H3703" i="6"/>
  <c r="J3703" i="6"/>
  <c r="H3693" i="6"/>
  <c r="J3693" i="6"/>
  <c r="F3666" i="6"/>
  <c r="H3666" i="6"/>
  <c r="F3655" i="6"/>
  <c r="H3655" i="6"/>
  <c r="F3632" i="6"/>
  <c r="H3632" i="6"/>
  <c r="H3648" i="6"/>
  <c r="J3648" i="6"/>
  <c r="H3640" i="6"/>
  <c r="J3640" i="6"/>
  <c r="H3625" i="6"/>
  <c r="J3625" i="6"/>
  <c r="F1953" i="6"/>
  <c r="H1953" i="6"/>
  <c r="F1944" i="6"/>
  <c r="H1944" i="6"/>
  <c r="F1935" i="6"/>
  <c r="H1935" i="6"/>
  <c r="H1931" i="6"/>
  <c r="J1931" i="6"/>
  <c r="F1926" i="6"/>
  <c r="H1926" i="6"/>
  <c r="H1923" i="6"/>
  <c r="J1923" i="6"/>
  <c r="F1904" i="6"/>
  <c r="H1904" i="6"/>
  <c r="F1889" i="6"/>
  <c r="H1889" i="6"/>
  <c r="F1882" i="6"/>
  <c r="H1882" i="6"/>
  <c r="F1875" i="6"/>
  <c r="H1875" i="6"/>
  <c r="F1868" i="6"/>
  <c r="H1868" i="6"/>
  <c r="F2049" i="6"/>
  <c r="H2049" i="6"/>
  <c r="H2046" i="6"/>
  <c r="J2046" i="6"/>
  <c r="F2041" i="6"/>
  <c r="H2041" i="6"/>
  <c r="H2038" i="6"/>
  <c r="J2038" i="6"/>
  <c r="F2033" i="6"/>
  <c r="H2033" i="6"/>
  <c r="H2030" i="6"/>
  <c r="J2030" i="6"/>
  <c r="H2017" i="6"/>
  <c r="J2017" i="6"/>
  <c r="H3492" i="6"/>
  <c r="J3492" i="6"/>
  <c r="H3483" i="6"/>
  <c r="J3483" i="6"/>
  <c r="H3456" i="6"/>
  <c r="J3456" i="6"/>
  <c r="H3428" i="6"/>
  <c r="J3428" i="6"/>
  <c r="H3435" i="6"/>
  <c r="J3435" i="6"/>
  <c r="H3407" i="6"/>
  <c r="J3407" i="6"/>
  <c r="H3414" i="6"/>
  <c r="J3414" i="6"/>
  <c r="H3393" i="6"/>
  <c r="J3393" i="6"/>
  <c r="H3386" i="6"/>
  <c r="J3386" i="6"/>
  <c r="H3372" i="6"/>
  <c r="J3372" i="6"/>
  <c r="H3365" i="6"/>
  <c r="J3365" i="6"/>
  <c r="H3351" i="6"/>
  <c r="J3351" i="6"/>
  <c r="H3343" i="6"/>
  <c r="J3343" i="6"/>
  <c r="H3335" i="6"/>
  <c r="J3335" i="6"/>
  <c r="H3327" i="6"/>
  <c r="J3327" i="6"/>
  <c r="F3270" i="6"/>
  <c r="H3270" i="6"/>
  <c r="F3260" i="6"/>
  <c r="H3260" i="6"/>
  <c r="F3106" i="6"/>
  <c r="H3106" i="6"/>
  <c r="F3100" i="6"/>
  <c r="H3100" i="6"/>
  <c r="F3094" i="6"/>
  <c r="H3094" i="6"/>
  <c r="F3088" i="6"/>
  <c r="H3088" i="6"/>
  <c r="F3082" i="6"/>
  <c r="H3082" i="6"/>
  <c r="F3076" i="6"/>
  <c r="H3076" i="6"/>
  <c r="F3070" i="6"/>
  <c r="H3070" i="6"/>
  <c r="F3064" i="6"/>
  <c r="H3064" i="6"/>
  <c r="F3058" i="6"/>
  <c r="H3058" i="6"/>
  <c r="F3052" i="6"/>
  <c r="H3052" i="6"/>
  <c r="F3046" i="6"/>
  <c r="H3046" i="6"/>
  <c r="F3040" i="6"/>
  <c r="H3040" i="6"/>
  <c r="F3034" i="6"/>
  <c r="H3034" i="6"/>
  <c r="F3028" i="6"/>
  <c r="H3028" i="6"/>
  <c r="F3022" i="6"/>
  <c r="H3022" i="6"/>
  <c r="F2988" i="6"/>
  <c r="H2988" i="6"/>
  <c r="F2982" i="6"/>
  <c r="H2982" i="6"/>
  <c r="F2976" i="6"/>
  <c r="H2976" i="6"/>
  <c r="F2970" i="6"/>
  <c r="H2970" i="6"/>
  <c r="F2964" i="6"/>
  <c r="H2964" i="6"/>
  <c r="F2959" i="6"/>
  <c r="H2959" i="6"/>
  <c r="F2954" i="6"/>
  <c r="H2954" i="6"/>
  <c r="F2948" i="6"/>
  <c r="H2948" i="6"/>
  <c r="F2893" i="6"/>
  <c r="H2893" i="6"/>
  <c r="F2719" i="6"/>
  <c r="H2719" i="6"/>
  <c r="H2711" i="6"/>
  <c r="J2711" i="6"/>
  <c r="F2710" i="6"/>
  <c r="H2710" i="6"/>
  <c r="H2698" i="6"/>
  <c r="J2698" i="6"/>
  <c r="F2697" i="6"/>
  <c r="H2697" i="6"/>
  <c r="H2589" i="6"/>
  <c r="J2589" i="6"/>
  <c r="H2582" i="6"/>
  <c r="J2582" i="6"/>
  <c r="H2575" i="6"/>
  <c r="J2575" i="6"/>
  <c r="F2570" i="6"/>
  <c r="H2570" i="6"/>
  <c r="F2554" i="6"/>
  <c r="H2554" i="6"/>
  <c r="H2536" i="6"/>
  <c r="J2536" i="6"/>
  <c r="F2531" i="6"/>
  <c r="H2531" i="6"/>
  <c r="F2522" i="6"/>
  <c r="H2522" i="6"/>
  <c r="F2513" i="6"/>
  <c r="H2513" i="6"/>
  <c r="F2505" i="6"/>
  <c r="H2505" i="6"/>
  <c r="F2497" i="6"/>
  <c r="H2497" i="6"/>
  <c r="F2489" i="6"/>
  <c r="H2489" i="6"/>
  <c r="F2479" i="6"/>
  <c r="H2479" i="6"/>
  <c r="F2469" i="6"/>
  <c r="H2469" i="6"/>
  <c r="H2459" i="6"/>
  <c r="J2459" i="6"/>
  <c r="H2452" i="6"/>
  <c r="J2452" i="6"/>
  <c r="H2445" i="6"/>
  <c r="J2445" i="6"/>
  <c r="H2438" i="6"/>
  <c r="J2438" i="6"/>
  <c r="F2433" i="6"/>
  <c r="H2433" i="6"/>
  <c r="H2430" i="6"/>
  <c r="J2430" i="6"/>
  <c r="F2425" i="6"/>
  <c r="H2425" i="6"/>
  <c r="H2422" i="6"/>
  <c r="J2422" i="6"/>
  <c r="H2415" i="6"/>
  <c r="J2415" i="6"/>
  <c r="H2407" i="6"/>
  <c r="J2407" i="6"/>
  <c r="H2399" i="6"/>
  <c r="J2399" i="6"/>
  <c r="F2329" i="6"/>
  <c r="H2329" i="6"/>
  <c r="F2340" i="6"/>
  <c r="H2340" i="6"/>
  <c r="F2323" i="6"/>
  <c r="H2323" i="6"/>
  <c r="F2314" i="6"/>
  <c r="H2314" i="6"/>
  <c r="F1802" i="6"/>
  <c r="H1802" i="6"/>
  <c r="H1799" i="6"/>
  <c r="J1799" i="6"/>
  <c r="H1787" i="6"/>
  <c r="J1787" i="6"/>
  <c r="H1779" i="6"/>
  <c r="J1779" i="6"/>
  <c r="F1771" i="6"/>
  <c r="H1771" i="6"/>
  <c r="F1763" i="6"/>
  <c r="H1763" i="6"/>
  <c r="F1747" i="6"/>
  <c r="H1747" i="6"/>
  <c r="F1739" i="6"/>
  <c r="H1739" i="6"/>
  <c r="H1736" i="6"/>
  <c r="J1736" i="6"/>
  <c r="F1969" i="6"/>
  <c r="H1969" i="6"/>
  <c r="F1731" i="6"/>
  <c r="H1731" i="6"/>
  <c r="F1724" i="6"/>
  <c r="H1724" i="6"/>
  <c r="F1716" i="6"/>
  <c r="H1716" i="6"/>
  <c r="F1656" i="6"/>
  <c r="H1656" i="6"/>
  <c r="F1646" i="6"/>
  <c r="H1646" i="6"/>
  <c r="F1636" i="6"/>
  <c r="H1636" i="6"/>
  <c r="F1626" i="6"/>
  <c r="H1626" i="6"/>
  <c r="F1606" i="6"/>
  <c r="H1606" i="6"/>
  <c r="F1596" i="6"/>
  <c r="H1596" i="6"/>
  <c r="F1439" i="6"/>
  <c r="H1439" i="6"/>
  <c r="H1440" i="6" s="1"/>
  <c r="F1429" i="6"/>
  <c r="H1429" i="6"/>
  <c r="H1430" i="6" s="1"/>
  <c r="F1419" i="6"/>
  <c r="H1419" i="6"/>
  <c r="H1420" i="6" s="1"/>
  <c r="F1409" i="6"/>
  <c r="H1409" i="6"/>
  <c r="H1410" i="6" s="1"/>
  <c r="F1399" i="6"/>
  <c r="H1399" i="6"/>
  <c r="F1390" i="6"/>
  <c r="H1390" i="6"/>
  <c r="F1381" i="6"/>
  <c r="H1381" i="6"/>
  <c r="F1372" i="6"/>
  <c r="H1372" i="6"/>
  <c r="F1363" i="6"/>
  <c r="H1363" i="6"/>
  <c r="F1354" i="6"/>
  <c r="H1354" i="6"/>
  <c r="F1345" i="6"/>
  <c r="H1345" i="6"/>
  <c r="F1336" i="6"/>
  <c r="H1336" i="6"/>
  <c r="H1323" i="6"/>
  <c r="J1323" i="6"/>
  <c r="H1315" i="6"/>
  <c r="J1315" i="6"/>
  <c r="F1303" i="6"/>
  <c r="H1303" i="6"/>
  <c r="F1298" i="6"/>
  <c r="H1298" i="6"/>
  <c r="F1278" i="6"/>
  <c r="H1278" i="6"/>
  <c r="F1271" i="6"/>
  <c r="H1271" i="6"/>
  <c r="F1265" i="6"/>
  <c r="H1265" i="6"/>
  <c r="F1259" i="6"/>
  <c r="H1259" i="6"/>
  <c r="F1253" i="6"/>
  <c r="H1253" i="6"/>
  <c r="F1247" i="6"/>
  <c r="H1247" i="6"/>
  <c r="F1241" i="6"/>
  <c r="H1241" i="6"/>
  <c r="F1150" i="6"/>
  <c r="H1150" i="6"/>
  <c r="H1147" i="6"/>
  <c r="J1147" i="6"/>
  <c r="F1137" i="6"/>
  <c r="H1137" i="6"/>
  <c r="H1134" i="6"/>
  <c r="J1134" i="6"/>
  <c r="F1124" i="6"/>
  <c r="H1124" i="6"/>
  <c r="H1121" i="6"/>
  <c r="J1121" i="6"/>
  <c r="H1072" i="6"/>
  <c r="J1072" i="6"/>
  <c r="F1030" i="6"/>
  <c r="H1030" i="6"/>
  <c r="F1023" i="6"/>
  <c r="H1023" i="6"/>
  <c r="F1016" i="6"/>
  <c r="H1016" i="6"/>
  <c r="F1009" i="6"/>
  <c r="H1009" i="6"/>
  <c r="F1002" i="6"/>
  <c r="H1002" i="6"/>
  <c r="F995" i="6"/>
  <c r="H995" i="6"/>
  <c r="F982" i="6"/>
  <c r="H982" i="6"/>
  <c r="F970" i="6"/>
  <c r="H970" i="6"/>
  <c r="F853" i="6"/>
  <c r="H853" i="6"/>
  <c r="F846" i="6"/>
  <c r="H846" i="6"/>
  <c r="F839" i="6"/>
  <c r="H839" i="6"/>
  <c r="F810" i="6"/>
  <c r="H810" i="6"/>
  <c r="F803" i="6"/>
  <c r="H803" i="6"/>
  <c r="F796" i="6"/>
  <c r="H796" i="6"/>
  <c r="F790" i="6"/>
  <c r="H790" i="6"/>
  <c r="F784" i="6"/>
  <c r="H784" i="6"/>
  <c r="F778" i="6"/>
  <c r="H778" i="6"/>
  <c r="F382" i="6"/>
  <c r="H382" i="6"/>
  <c r="F373" i="6"/>
  <c r="H373" i="6"/>
  <c r="F364" i="6"/>
  <c r="H364" i="6"/>
  <c r="F355" i="6"/>
  <c r="H355" i="6"/>
  <c r="F304" i="6"/>
  <c r="H304" i="6"/>
  <c r="F280" i="6"/>
  <c r="H280" i="6"/>
  <c r="F256" i="6"/>
  <c r="H256" i="6"/>
  <c r="H199" i="6"/>
  <c r="J199" i="6"/>
  <c r="H192" i="6"/>
  <c r="J192" i="6"/>
  <c r="H185" i="6"/>
  <c r="J185" i="6"/>
  <c r="H178" i="6"/>
  <c r="J178" i="6"/>
  <c r="H171" i="6"/>
  <c r="J171" i="6"/>
  <c r="H164" i="6"/>
  <c r="J164" i="6"/>
  <c r="BI24" i="13" l="1"/>
  <c r="BS24" i="13" s="1"/>
  <c r="BC25" i="13" s="1"/>
  <c r="BS25" i="13" s="1"/>
  <c r="BE30" i="13" s="1"/>
  <c r="BM30" i="13" s="1"/>
  <c r="CB13" i="13"/>
  <c r="CY13" i="13" s="1"/>
  <c r="AR10" i="13"/>
  <c r="AB11" i="13" s="1"/>
  <c r="AR11" i="13" s="1"/>
  <c r="AD16" i="13" s="1"/>
  <c r="AH24" i="13"/>
  <c r="BI10" i="13"/>
  <c r="BS10" i="13" s="1"/>
  <c r="BC11" i="13" s="1"/>
  <c r="BS11" i="13" s="1"/>
  <c r="BE16" i="13" s="1"/>
  <c r="BM16" i="13" s="1"/>
  <c r="I79" i="6"/>
  <c r="I44" i="6"/>
  <c r="I58" i="6"/>
  <c r="I23" i="6"/>
  <c r="I86" i="6"/>
  <c r="I72" i="6"/>
  <c r="I37" i="6"/>
  <c r="I65" i="6"/>
  <c r="I51" i="6"/>
  <c r="I16" i="6"/>
  <c r="I648" i="6"/>
  <c r="K648" i="6" s="1"/>
  <c r="I64" i="6"/>
  <c r="I50" i="6"/>
  <c r="I15" i="6"/>
  <c r="I78" i="6"/>
  <c r="I43" i="6"/>
  <c r="I57" i="6"/>
  <c r="I22" i="6"/>
  <c r="I85" i="6"/>
  <c r="I71" i="6"/>
  <c r="I36" i="6"/>
  <c r="J3689" i="6"/>
  <c r="L3689" i="6" s="1"/>
  <c r="K3689" i="6"/>
  <c r="J3690" i="6"/>
  <c r="L3690" i="6" s="1"/>
  <c r="K3690" i="6"/>
  <c r="I3660" i="6"/>
  <c r="I3630" i="6"/>
  <c r="I3653" i="6"/>
  <c r="J3751" i="6"/>
  <c r="G535" i="7" s="1"/>
  <c r="I3543" i="6"/>
  <c r="I3531" i="6"/>
  <c r="I3532" i="6"/>
  <c r="I3544" i="6"/>
  <c r="K3719" i="6"/>
  <c r="F3719" i="6"/>
  <c r="L3719" i="6" s="1"/>
  <c r="F3568" i="6"/>
  <c r="E506" i="7" s="1"/>
  <c r="F3580" i="6"/>
  <c r="E508" i="7" s="1"/>
  <c r="J3613" i="6"/>
  <c r="G515" i="7" s="1"/>
  <c r="F3618" i="6"/>
  <c r="E516" i="7" s="1"/>
  <c r="J3594" i="6"/>
  <c r="G511" i="7" s="1"/>
  <c r="H3559" i="6"/>
  <c r="F504" i="7" s="1"/>
  <c r="J3563" i="6"/>
  <c r="G505" i="7" s="1"/>
  <c r="H3594" i="6"/>
  <c r="F511" i="7" s="1"/>
  <c r="H3740" i="6"/>
  <c r="F533" i="7" s="1"/>
  <c r="F3585" i="6"/>
  <c r="E509" i="7" s="1"/>
  <c r="J3589" i="6"/>
  <c r="G510" i="7" s="1"/>
  <c r="H3598" i="6"/>
  <c r="F512" i="7" s="1"/>
  <c r="H3603" i="6"/>
  <c r="F513" i="7" s="1"/>
  <c r="H3618" i="6"/>
  <c r="F516" i="7" s="1"/>
  <c r="H3694" i="6"/>
  <c r="F526" i="7" s="1"/>
  <c r="F529" i="7"/>
  <c r="J3740" i="6"/>
  <c r="G533" i="7" s="1"/>
  <c r="F3613" i="6"/>
  <c r="E515" i="7" s="1"/>
  <c r="J3618" i="6"/>
  <c r="H3536" i="6"/>
  <c r="F3559" i="6"/>
  <c r="E504" i="7" s="1"/>
  <c r="H3563" i="6"/>
  <c r="F505" i="7" s="1"/>
  <c r="E1982" i="6"/>
  <c r="E1974" i="6"/>
  <c r="F1989" i="6"/>
  <c r="K1989" i="6"/>
  <c r="E1852" i="6"/>
  <c r="E1845" i="6"/>
  <c r="J1957" i="6"/>
  <c r="K1957" i="6"/>
  <c r="K1958" i="6"/>
  <c r="F1958" i="6"/>
  <c r="K1893" i="6"/>
  <c r="F1893" i="6"/>
  <c r="J2026" i="6"/>
  <c r="G284" i="7" s="1"/>
  <c r="J1811" i="6"/>
  <c r="G256" i="7" s="1"/>
  <c r="J2018" i="6"/>
  <c r="G283" i="7" s="1"/>
  <c r="F2385" i="6"/>
  <c r="L2385" i="6" s="1"/>
  <c r="K2385" i="6"/>
  <c r="F2382" i="6"/>
  <c r="K2382" i="6"/>
  <c r="F2386" i="6"/>
  <c r="L2386" i="6" s="1"/>
  <c r="K2386" i="6"/>
  <c r="F2383" i="6"/>
  <c r="L2383" i="6" s="1"/>
  <c r="K2383" i="6"/>
  <c r="K3443" i="6"/>
  <c r="F3443" i="6"/>
  <c r="L3443" i="6" s="1"/>
  <c r="E3303" i="6"/>
  <c r="E3310" i="6"/>
  <c r="E3318" i="6"/>
  <c r="E3399" i="6"/>
  <c r="E3420" i="6"/>
  <c r="F2384" i="6"/>
  <c r="L2384" i="6" s="1"/>
  <c r="K2384" i="6"/>
  <c r="K3309" i="6"/>
  <c r="F3309" i="6"/>
  <c r="E3357" i="6"/>
  <c r="F3357" i="6" s="1"/>
  <c r="E3499" i="6"/>
  <c r="E3378" i="6"/>
  <c r="F3317" i="6"/>
  <c r="K3317" i="6"/>
  <c r="F3302" i="6"/>
  <c r="K3302" i="6"/>
  <c r="J3469" i="6"/>
  <c r="G490" i="7" s="1"/>
  <c r="J3292" i="6"/>
  <c r="G467" i="7" s="1"/>
  <c r="I3503" i="6" s="1"/>
  <c r="J3503" i="6" s="1"/>
  <c r="J600" i="6"/>
  <c r="G68" i="7" s="1"/>
  <c r="H3237" i="6"/>
  <c r="F460" i="7" s="1"/>
  <c r="J3278" i="6"/>
  <c r="G465" i="7" s="1"/>
  <c r="H3354" i="6"/>
  <c r="F475" i="7" s="1"/>
  <c r="G2653" i="6" s="1"/>
  <c r="H3496" i="6"/>
  <c r="F493" i="7" s="1"/>
  <c r="J3515" i="6"/>
  <c r="G495" i="7" s="1"/>
  <c r="J3487" i="6"/>
  <c r="G492" i="7" s="1"/>
  <c r="J3496" i="6"/>
  <c r="G493" i="7" s="1"/>
  <c r="H3448" i="6"/>
  <c r="H3271" i="6"/>
  <c r="F464" i="7" s="1"/>
  <c r="H3330" i="6"/>
  <c r="F472" i="7" s="1"/>
  <c r="J3237" i="6"/>
  <c r="G460" i="7" s="1"/>
  <c r="H2977" i="6"/>
  <c r="F412" i="7" s="1"/>
  <c r="F2971" i="6"/>
  <c r="E411" i="7" s="1"/>
  <c r="F2983" i="6"/>
  <c r="E413" i="7" s="1"/>
  <c r="F3047" i="6"/>
  <c r="E424" i="7" s="1"/>
  <c r="F3059" i="6"/>
  <c r="E426" i="7" s="1"/>
  <c r="F3071" i="6"/>
  <c r="E428" i="7" s="1"/>
  <c r="F3095" i="6"/>
  <c r="E432" i="7" s="1"/>
  <c r="H2983" i="6"/>
  <c r="F413" i="7" s="1"/>
  <c r="H3035" i="6"/>
  <c r="F422" i="7" s="1"/>
  <c r="H3071" i="6"/>
  <c r="F428" i="7" s="1"/>
  <c r="L3168" i="6"/>
  <c r="I2753" i="6"/>
  <c r="I2740" i="6"/>
  <c r="I2766" i="6"/>
  <c r="I2779" i="6"/>
  <c r="I3644" i="6"/>
  <c r="I3682" i="6"/>
  <c r="I3636" i="6"/>
  <c r="I3621" i="6"/>
  <c r="H2989" i="6"/>
  <c r="F414" i="7" s="1"/>
  <c r="L3193" i="6"/>
  <c r="F2977" i="6"/>
  <c r="E412" i="7" s="1"/>
  <c r="F3029" i="6"/>
  <c r="E421" i="7" s="1"/>
  <c r="F3041" i="6"/>
  <c r="E423" i="7" s="1"/>
  <c r="F3077" i="6"/>
  <c r="E429" i="7" s="1"/>
  <c r="F3089" i="6"/>
  <c r="E431" i="7" s="1"/>
  <c r="F3101" i="6"/>
  <c r="E433" i="7" s="1"/>
  <c r="L3143" i="6"/>
  <c r="J656" i="6"/>
  <c r="G79" i="7" s="1"/>
  <c r="I395" i="6" s="1"/>
  <c r="J395" i="6" s="1"/>
  <c r="J396" i="6" s="1"/>
  <c r="J977" i="6"/>
  <c r="G144" i="7" s="1"/>
  <c r="F2965" i="6"/>
  <c r="E410" i="7" s="1"/>
  <c r="H1304" i="6"/>
  <c r="F189" i="7" s="1"/>
  <c r="H1748" i="6"/>
  <c r="H1772" i="6"/>
  <c r="F250" i="7" s="1"/>
  <c r="H1780" i="6"/>
  <c r="F251" i="7" s="1"/>
  <c r="J2448" i="6"/>
  <c r="J2462" i="6"/>
  <c r="F1224" i="6"/>
  <c r="F1236" i="6"/>
  <c r="H2455" i="6"/>
  <c r="J2441" i="6"/>
  <c r="J2455" i="6"/>
  <c r="G341" i="7" s="1"/>
  <c r="F1206" i="6"/>
  <c r="H2448" i="6"/>
  <c r="H2462" i="6"/>
  <c r="H1206" i="6"/>
  <c r="H1218" i="6"/>
  <c r="H1230" i="6"/>
  <c r="F1560" i="6"/>
  <c r="E224" i="7" s="1"/>
  <c r="F1572" i="6"/>
  <c r="E226" i="7" s="1"/>
  <c r="F645" i="6"/>
  <c r="E77" i="7" s="1"/>
  <c r="H779" i="6"/>
  <c r="F104" i="7" s="1"/>
  <c r="H805" i="6"/>
  <c r="H1031" i="6"/>
  <c r="F152" i="7" s="1"/>
  <c r="H1284" i="6"/>
  <c r="F185" i="7" s="1"/>
  <c r="H2490" i="6"/>
  <c r="F345" i="7" s="1"/>
  <c r="H2506" i="6"/>
  <c r="F347" i="7" s="1"/>
  <c r="H2523" i="6"/>
  <c r="F349" i="7" s="1"/>
  <c r="H854" i="6"/>
  <c r="F115" i="7" s="1"/>
  <c r="H996" i="6"/>
  <c r="F147" i="7" s="1"/>
  <c r="H1024" i="6"/>
  <c r="F151" i="7" s="1"/>
  <c r="J1031" i="6"/>
  <c r="G152" i="7" s="1"/>
  <c r="J1284" i="6"/>
  <c r="G185" i="7" s="1"/>
  <c r="H1289" i="6"/>
  <c r="F186" i="7" s="1"/>
  <c r="H2720" i="6"/>
  <c r="F376" i="7" s="1"/>
  <c r="H2622" i="6" s="1"/>
  <c r="H1803" i="6"/>
  <c r="F254" i="7" s="1"/>
  <c r="H661" i="6"/>
  <c r="F80" i="7" s="1"/>
  <c r="G409" i="6" s="1"/>
  <c r="H409" i="6" s="1"/>
  <c r="H410" i="6" s="1"/>
  <c r="J624" i="6"/>
  <c r="G74" i="7" s="1"/>
  <c r="H785" i="6"/>
  <c r="F105" i="7" s="1"/>
  <c r="H812" i="6"/>
  <c r="F840" i="6"/>
  <c r="E113" i="7" s="1"/>
  <c r="H971" i="6"/>
  <c r="F143" i="7" s="1"/>
  <c r="G958" i="6" s="1"/>
  <c r="H958" i="6" s="1"/>
  <c r="H989" i="6"/>
  <c r="F146" i="7" s="1"/>
  <c r="G964" i="6" s="1"/>
  <c r="H964" i="6" s="1"/>
  <c r="F1248" i="6"/>
  <c r="E179" i="7" s="1"/>
  <c r="F1260" i="6"/>
  <c r="E181" i="7" s="1"/>
  <c r="F1272" i="6"/>
  <c r="E183" i="7" s="1"/>
  <c r="F1279" i="6"/>
  <c r="E184" i="7" s="1"/>
  <c r="J1788" i="6"/>
  <c r="G252" i="7" s="1"/>
  <c r="H2863" i="6"/>
  <c r="F779" i="6"/>
  <c r="E104" i="7" s="1"/>
  <c r="F791" i="6"/>
  <c r="E106" i="7" s="1"/>
  <c r="F805" i="6"/>
  <c r="F819" i="6"/>
  <c r="E110" i="7" s="1"/>
  <c r="F847" i="6"/>
  <c r="E114" i="7" s="1"/>
  <c r="F983" i="6"/>
  <c r="E145" i="7" s="1"/>
  <c r="I2855" i="6"/>
  <c r="K2855" i="6" s="1"/>
  <c r="H2856" i="6"/>
  <c r="J2863" i="6"/>
  <c r="H1003" i="6"/>
  <c r="F148" i="7" s="1"/>
  <c r="I1298" i="6"/>
  <c r="J1298" i="6" s="1"/>
  <c r="J1299" i="6" s="1"/>
  <c r="G188" i="7" s="1"/>
  <c r="H1299" i="6"/>
  <c r="F188" i="7" s="1"/>
  <c r="H645" i="6"/>
  <c r="F77" i="7" s="1"/>
  <c r="H1236" i="6"/>
  <c r="H1242" i="6"/>
  <c r="F178" i="7" s="1"/>
  <c r="H1254" i="6"/>
  <c r="F180" i="7" s="1"/>
  <c r="H1266" i="6"/>
  <c r="F182" i="7" s="1"/>
  <c r="F1294" i="6"/>
  <c r="H1732" i="6"/>
  <c r="H1740" i="6"/>
  <c r="F246" i="7" s="1"/>
  <c r="J2539" i="6"/>
  <c r="G351" i="7" s="1"/>
  <c r="K2702" i="6"/>
  <c r="F2702" i="6"/>
  <c r="L2702" i="6" s="1"/>
  <c r="E2933" i="6"/>
  <c r="E2939" i="6"/>
  <c r="K2320" i="6"/>
  <c r="F2320" i="6"/>
  <c r="L2320" i="6" s="1"/>
  <c r="E2874" i="6"/>
  <c r="E2867" i="6"/>
  <c r="E2691" i="6"/>
  <c r="E2704" i="6"/>
  <c r="I3661" i="6"/>
  <c r="I2693" i="6"/>
  <c r="I2706" i="6"/>
  <c r="E2357" i="6"/>
  <c r="K2357" i="6" s="1"/>
  <c r="E2345" i="6"/>
  <c r="E2703" i="6"/>
  <c r="E2690" i="6"/>
  <c r="I2341" i="6"/>
  <c r="I3697" i="6"/>
  <c r="I3707" i="6"/>
  <c r="E2914" i="6"/>
  <c r="F2914" i="6" s="1"/>
  <c r="L2914" i="6" s="1"/>
  <c r="E2831" i="6"/>
  <c r="E2839" i="6"/>
  <c r="E2807" i="6"/>
  <c r="E2847" i="6"/>
  <c r="E2815" i="6"/>
  <c r="E2823" i="6"/>
  <c r="E2799" i="6"/>
  <c r="E2791" i="6"/>
  <c r="E2254" i="6"/>
  <c r="E2273" i="6"/>
  <c r="K2273" i="6" s="1"/>
  <c r="E2264" i="6"/>
  <c r="F2264" i="6" s="1"/>
  <c r="L2264" i="6" s="1"/>
  <c r="E2245" i="6"/>
  <c r="F2245" i="6" s="1"/>
  <c r="E2319" i="6"/>
  <c r="E2310" i="6"/>
  <c r="K2310" i="6" s="1"/>
  <c r="F2921" i="6"/>
  <c r="K2921" i="6"/>
  <c r="I2692" i="6"/>
  <c r="I2705" i="6"/>
  <c r="I3683" i="6"/>
  <c r="I3645" i="6"/>
  <c r="I3637" i="6"/>
  <c r="I3622" i="6"/>
  <c r="F2960" i="6"/>
  <c r="E409" i="7" s="1"/>
  <c r="H2949" i="6"/>
  <c r="F407" i="7" s="1"/>
  <c r="H2960" i="6"/>
  <c r="F409" i="7" s="1"/>
  <c r="F2955" i="6"/>
  <c r="E408" i="7" s="1"/>
  <c r="H2930" i="6"/>
  <c r="F403" i="7" s="1"/>
  <c r="F2903" i="6"/>
  <c r="F2906" i="6" s="1"/>
  <c r="L2906" i="6" s="1"/>
  <c r="K2903" i="6"/>
  <c r="H2324" i="6"/>
  <c r="K2629" i="6"/>
  <c r="F2629" i="6"/>
  <c r="L2629" i="6" s="1"/>
  <c r="K2609" i="6"/>
  <c r="F2609" i="6"/>
  <c r="G360" i="7"/>
  <c r="G359" i="7"/>
  <c r="F358" i="7"/>
  <c r="H2591" i="6"/>
  <c r="F357" i="7" s="1"/>
  <c r="J2591" i="6"/>
  <c r="G357" i="7" s="1"/>
  <c r="H2578" i="6"/>
  <c r="H2585" i="6"/>
  <c r="J2585" i="6"/>
  <c r="H2418" i="6"/>
  <c r="F336" i="7" s="1"/>
  <c r="H2411" i="6"/>
  <c r="H2403" i="6"/>
  <c r="F334" i="7" s="1"/>
  <c r="J2411" i="6"/>
  <c r="K2371" i="6"/>
  <c r="F2371" i="6"/>
  <c r="L2371" i="6" s="1"/>
  <c r="K2291" i="6"/>
  <c r="F2291" i="6"/>
  <c r="F2292" i="6"/>
  <c r="L2292" i="6" s="1"/>
  <c r="K2292" i="6"/>
  <c r="K2370" i="6"/>
  <c r="F2370" i="6"/>
  <c r="I2232" i="6"/>
  <c r="I2226" i="6"/>
  <c r="J2354" i="6"/>
  <c r="G328" i="7" s="1"/>
  <c r="E629" i="6"/>
  <c r="K629" i="6" s="1"/>
  <c r="E1752" i="6"/>
  <c r="F1751" i="6"/>
  <c r="K1751" i="6"/>
  <c r="I2231" i="6"/>
  <c r="I2225" i="6"/>
  <c r="J2306" i="6"/>
  <c r="H2306" i="6"/>
  <c r="E2305" i="6" s="1"/>
  <c r="H312" i="7"/>
  <c r="F1720" i="6"/>
  <c r="L1720" i="6" s="1"/>
  <c r="K1720" i="6"/>
  <c r="H1708" i="6"/>
  <c r="I1707" i="6" s="1"/>
  <c r="J1707" i="6" s="1"/>
  <c r="L1707" i="6" s="1"/>
  <c r="E1683" i="6"/>
  <c r="E1693" i="6"/>
  <c r="E1652" i="6"/>
  <c r="E1612" i="6"/>
  <c r="E1602" i="6"/>
  <c r="E1584" i="6"/>
  <c r="E1642" i="6"/>
  <c r="E1622" i="6"/>
  <c r="E1577" i="6"/>
  <c r="E1545" i="6"/>
  <c r="E1518" i="6"/>
  <c r="E1509" i="6"/>
  <c r="E1487" i="6"/>
  <c r="E1475" i="6"/>
  <c r="E1552" i="6"/>
  <c r="E1500" i="6"/>
  <c r="E1632" i="6"/>
  <c r="E1592" i="6"/>
  <c r="E1435" i="6"/>
  <c r="E1415" i="6"/>
  <c r="E1405" i="6"/>
  <c r="E1425" i="6"/>
  <c r="E1396" i="6"/>
  <c r="E1387" i="6"/>
  <c r="E1369" i="6"/>
  <c r="E1351" i="6"/>
  <c r="E1378" i="6"/>
  <c r="E1360" i="6"/>
  <c r="E1342" i="6"/>
  <c r="H1400" i="6"/>
  <c r="H1382" i="6"/>
  <c r="H1364" i="6"/>
  <c r="H1346" i="6"/>
  <c r="E1174" i="6"/>
  <c r="E1190" i="6"/>
  <c r="E1182" i="6"/>
  <c r="E1166" i="6"/>
  <c r="E1158" i="6"/>
  <c r="E1189" i="6"/>
  <c r="E1181" i="6"/>
  <c r="E1173" i="6"/>
  <c r="E1165" i="6"/>
  <c r="E1157" i="6"/>
  <c r="E1171" i="6"/>
  <c r="E1187" i="6"/>
  <c r="E1179" i="6"/>
  <c r="E1333" i="6"/>
  <c r="E1172" i="6"/>
  <c r="E1188" i="6"/>
  <c r="E1180" i="6"/>
  <c r="E1164" i="6"/>
  <c r="E1156" i="6"/>
  <c r="H1327" i="6"/>
  <c r="F192" i="7" s="1"/>
  <c r="J1327" i="6"/>
  <c r="H1319" i="6"/>
  <c r="F191" i="7" s="1"/>
  <c r="J1319" i="6"/>
  <c r="E1163" i="6"/>
  <c r="E1155" i="6"/>
  <c r="H1160" i="6"/>
  <c r="E1767" i="6"/>
  <c r="E1079" i="6"/>
  <c r="E1097" i="6"/>
  <c r="E1088" i="6"/>
  <c r="E1106" i="6"/>
  <c r="E1070" i="6"/>
  <c r="E1098" i="6"/>
  <c r="E1089" i="6"/>
  <c r="E1743" i="6"/>
  <c r="E1711" i="6"/>
  <c r="E1107" i="6"/>
  <c r="E1080" i="6"/>
  <c r="E1798" i="6"/>
  <c r="H1138" i="6"/>
  <c r="F163" i="7" s="1"/>
  <c r="E627" i="6"/>
  <c r="K627" i="6" s="1"/>
  <c r="E1071" i="6"/>
  <c r="E2127" i="6"/>
  <c r="E2139" i="6"/>
  <c r="E2065" i="6"/>
  <c r="E2121" i="6"/>
  <c r="F1610" i="6"/>
  <c r="K1610" i="6"/>
  <c r="F833" i="6"/>
  <c r="E112" i="7" s="1"/>
  <c r="F746" i="6"/>
  <c r="K746" i="6"/>
  <c r="E732" i="6"/>
  <c r="E3481" i="6"/>
  <c r="E3490" i="6"/>
  <c r="E3457" i="6"/>
  <c r="E3484" i="6"/>
  <c r="E3493" i="6"/>
  <c r="F3248" i="6"/>
  <c r="L3248" i="6" s="1"/>
  <c r="K3248" i="6"/>
  <c r="F3247" i="6"/>
  <c r="K3247" i="6"/>
  <c r="E3512" i="6"/>
  <c r="E3464" i="6"/>
  <c r="E3473" i="6"/>
  <c r="K3473" i="6" s="1"/>
  <c r="E1815" i="6"/>
  <c r="K1815" i="6" s="1"/>
  <c r="E1830" i="6"/>
  <c r="E1823" i="6"/>
  <c r="F1823" i="6" s="1"/>
  <c r="L1823" i="6" s="1"/>
  <c r="E1838" i="6"/>
  <c r="K1814" i="6"/>
  <c r="F1814" i="6"/>
  <c r="K1822" i="6"/>
  <c r="F1822" i="6"/>
  <c r="F1816" i="6"/>
  <c r="L1816" i="6" s="1"/>
  <c r="K1816" i="6"/>
  <c r="E2544" i="6"/>
  <c r="E2494" i="6"/>
  <c r="E2502" i="6"/>
  <c r="E2510" i="6"/>
  <c r="E2486" i="6"/>
  <c r="F589" i="6"/>
  <c r="K589" i="6"/>
  <c r="E572" i="6"/>
  <c r="E562" i="6"/>
  <c r="E551" i="6"/>
  <c r="F578" i="6"/>
  <c r="K578" i="6"/>
  <c r="I142" i="6"/>
  <c r="I132" i="6"/>
  <c r="E209" i="6"/>
  <c r="E220" i="6"/>
  <c r="E285" i="6"/>
  <c r="E309" i="6"/>
  <c r="E261" i="6"/>
  <c r="E311" i="6"/>
  <c r="E287" i="6"/>
  <c r="E263" i="6"/>
  <c r="I125" i="6"/>
  <c r="J125" i="6" s="1"/>
  <c r="I145" i="6"/>
  <c r="I135" i="6"/>
  <c r="E288" i="6"/>
  <c r="E264" i="6"/>
  <c r="E312" i="6"/>
  <c r="E560" i="6"/>
  <c r="E549" i="6"/>
  <c r="E262" i="6"/>
  <c r="E310" i="6"/>
  <c r="E286" i="6"/>
  <c r="I133" i="6"/>
  <c r="I143" i="6"/>
  <c r="E308" i="6"/>
  <c r="E284" i="6"/>
  <c r="E260" i="6"/>
  <c r="F51" i="7"/>
  <c r="E389" i="6"/>
  <c r="E402" i="6"/>
  <c r="H374" i="6"/>
  <c r="F46" i="7" s="1"/>
  <c r="H383" i="6"/>
  <c r="F47" i="7" s="1"/>
  <c r="J383" i="6"/>
  <c r="G47" i="7" s="1"/>
  <c r="H356" i="6"/>
  <c r="F44" i="7" s="1"/>
  <c r="H330" i="6"/>
  <c r="F42" i="7" s="1"/>
  <c r="K329" i="6"/>
  <c r="J329" i="6"/>
  <c r="H305" i="6"/>
  <c r="F40" i="7" s="1"/>
  <c r="H231" i="6"/>
  <c r="F33" i="7" s="1"/>
  <c r="H167" i="6"/>
  <c r="F25" i="7" s="1"/>
  <c r="H181" i="6"/>
  <c r="F27" i="7" s="1"/>
  <c r="H195" i="6"/>
  <c r="F29" i="7" s="1"/>
  <c r="H154" i="6"/>
  <c r="F23" i="7" s="1"/>
  <c r="H174" i="6"/>
  <c r="F26" i="7" s="1"/>
  <c r="J154" i="6"/>
  <c r="G23" i="7" s="1"/>
  <c r="H160" i="6"/>
  <c r="F24" i="7" s="1"/>
  <c r="H188" i="6"/>
  <c r="F28" i="7" s="1"/>
  <c r="H202" i="6"/>
  <c r="F30" i="7" s="1"/>
  <c r="H238" i="6"/>
  <c r="F34" i="7" s="1"/>
  <c r="H245" i="6"/>
  <c r="F35" i="7" s="1"/>
  <c r="H257" i="6"/>
  <c r="F36" i="7" s="1"/>
  <c r="H281" i="6"/>
  <c r="F38" i="7" s="1"/>
  <c r="F207" i="6"/>
  <c r="L207" i="6" s="1"/>
  <c r="K207" i="6"/>
  <c r="I123" i="6"/>
  <c r="J123" i="6" s="1"/>
  <c r="I105" i="6"/>
  <c r="J105" i="6" s="1"/>
  <c r="L105" i="6" s="1"/>
  <c r="I649" i="6"/>
  <c r="I92" i="6"/>
  <c r="J92" i="6" s="1"/>
  <c r="L92" i="6" s="1"/>
  <c r="I122" i="6"/>
  <c r="J122" i="6" s="1"/>
  <c r="F125" i="6"/>
  <c r="F123" i="6"/>
  <c r="F122" i="6"/>
  <c r="K210" i="6"/>
  <c r="K236" i="6"/>
  <c r="K782" i="6"/>
  <c r="K794" i="6"/>
  <c r="K808" i="6"/>
  <c r="K837" i="6"/>
  <c r="K1769" i="6"/>
  <c r="K2969" i="6"/>
  <c r="K3045" i="6"/>
  <c r="K3297" i="6"/>
  <c r="K1999" i="6"/>
  <c r="K2203" i="6"/>
  <c r="K3558" i="6"/>
  <c r="K159" i="6"/>
  <c r="K180" i="6"/>
  <c r="K187" i="6"/>
  <c r="K230" i="6"/>
  <c r="K380" i="6"/>
  <c r="K607" i="6"/>
  <c r="K684" i="6"/>
  <c r="K700" i="6"/>
  <c r="K783" i="6"/>
  <c r="K809" i="6"/>
  <c r="K822" i="6"/>
  <c r="K850" i="6"/>
  <c r="K969" i="6"/>
  <c r="K1240" i="6"/>
  <c r="K1264" i="6"/>
  <c r="K1297" i="6"/>
  <c r="K1362" i="6"/>
  <c r="K1398" i="6"/>
  <c r="K1443" i="6"/>
  <c r="K1459" i="6"/>
  <c r="K1624" i="6"/>
  <c r="K1655" i="6"/>
  <c r="K1738" i="6"/>
  <c r="K1746" i="6"/>
  <c r="K1778" i="6"/>
  <c r="K1706" i="6"/>
  <c r="K1801" i="6"/>
  <c r="K2913" i="6"/>
  <c r="K3032" i="6"/>
  <c r="K3050" i="6"/>
  <c r="K3062" i="6"/>
  <c r="K3161" i="6"/>
  <c r="K3201" i="6"/>
  <c r="K3284" i="6"/>
  <c r="K2039" i="6"/>
  <c r="E53" i="7"/>
  <c r="H53" i="7" s="1"/>
  <c r="E54" i="7"/>
  <c r="H54" i="7" s="1"/>
  <c r="E58" i="7"/>
  <c r="H58" i="7" s="1"/>
  <c r="E56" i="7"/>
  <c r="H56" i="7" s="1"/>
  <c r="E57" i="7"/>
  <c r="H57" i="7" s="1"/>
  <c r="E55" i="7"/>
  <c r="H55" i="7" s="1"/>
  <c r="F437" i="6"/>
  <c r="F438" i="6" s="1"/>
  <c r="K3612" i="6"/>
  <c r="E2526" i="6"/>
  <c r="F2526" i="6" s="1"/>
  <c r="E1322" i="6"/>
  <c r="F1322" i="6" s="1"/>
  <c r="E1323" i="6" s="1"/>
  <c r="F1323" i="6" s="1"/>
  <c r="F2396" i="6"/>
  <c r="E2444" i="6"/>
  <c r="K2444" i="6" s="1"/>
  <c r="E2565" i="6"/>
  <c r="K2565" i="6" s="1"/>
  <c r="K3451" i="6"/>
  <c r="E3807" i="6"/>
  <c r="F3807" i="6" s="1"/>
  <c r="L3807" i="6" s="1"/>
  <c r="E2336" i="6"/>
  <c r="F2336" i="6" s="1"/>
  <c r="E2493" i="6"/>
  <c r="F2493" i="6" s="1"/>
  <c r="K2475" i="6"/>
  <c r="E1314" i="6"/>
  <c r="K1314" i="6" s="1"/>
  <c r="E1702" i="6"/>
  <c r="E1543" i="6"/>
  <c r="K1543" i="6" s="1"/>
  <c r="F2133" i="6"/>
  <c r="L2133" i="6" s="1"/>
  <c r="F2086" i="6"/>
  <c r="L2086" i="6" s="1"/>
  <c r="E1973" i="6"/>
  <c r="K1973" i="6" s="1"/>
  <c r="E2012" i="6"/>
  <c r="K2012" i="6" s="1"/>
  <c r="E2406" i="6"/>
  <c r="E2200" i="6"/>
  <c r="F2200" i="6" s="1"/>
  <c r="L2200" i="6" s="1"/>
  <c r="E2352" i="6"/>
  <c r="K2352" i="6" s="1"/>
  <c r="E2588" i="6"/>
  <c r="K2588" i="6" s="1"/>
  <c r="E2567" i="6"/>
  <c r="K2567" i="6" s="1"/>
  <c r="E2201" i="6"/>
  <c r="F2201" i="6" s="1"/>
  <c r="L2201" i="6" s="1"/>
  <c r="E2299" i="6"/>
  <c r="E999" i="6"/>
  <c r="F999" i="6" s="1"/>
  <c r="E3454" i="6"/>
  <c r="E3264" i="6"/>
  <c r="K3264" i="6" s="1"/>
  <c r="E1901" i="6"/>
  <c r="K1901" i="6" s="1"/>
  <c r="E2414" i="6"/>
  <c r="K2465" i="6"/>
  <c r="F1735" i="6"/>
  <c r="E1736" i="6" s="1"/>
  <c r="F1736" i="6" s="1"/>
  <c r="E2927" i="6"/>
  <c r="F2927" i="6" s="1"/>
  <c r="E2548" i="6"/>
  <c r="K2548" i="6" s="1"/>
  <c r="E2581" i="6"/>
  <c r="K2581" i="6" s="1"/>
  <c r="E3675" i="6"/>
  <c r="F3675" i="6" s="1"/>
  <c r="L3675" i="6" s="1"/>
  <c r="E3333" i="6"/>
  <c r="E3226" i="6"/>
  <c r="K3226" i="6" s="1"/>
  <c r="E3265" i="6"/>
  <c r="K3265" i="6" s="1"/>
  <c r="E2501" i="6"/>
  <c r="E2716" i="6"/>
  <c r="F2716" i="6" s="1"/>
  <c r="L2716" i="6" s="1"/>
  <c r="E405" i="6"/>
  <c r="E216" i="6"/>
  <c r="F216" i="6" s="1"/>
  <c r="E598" i="6"/>
  <c r="F598" i="6" s="1"/>
  <c r="E1550" i="6"/>
  <c r="F1550" i="6" s="1"/>
  <c r="E1981" i="6"/>
  <c r="E2421" i="6"/>
  <c r="E2199" i="6"/>
  <c r="F2199" i="6" s="1"/>
  <c r="F2204" i="6" s="1"/>
  <c r="E1537" i="6"/>
  <c r="F1537" i="6" s="1"/>
  <c r="E2563" i="6"/>
  <c r="F2563" i="6" s="1"/>
  <c r="E2599" i="6"/>
  <c r="F2599" i="6" s="1"/>
  <c r="E3441" i="6"/>
  <c r="E3452" i="6"/>
  <c r="F3452" i="6" s="1"/>
  <c r="E3453" i="6"/>
  <c r="F3453" i="6" s="1"/>
  <c r="L3453" i="6" s="1"/>
  <c r="F3463" i="6"/>
  <c r="E3511" i="6"/>
  <c r="F3511" i="6" s="1"/>
  <c r="L3511" i="6" s="1"/>
  <c r="K2485" i="6"/>
  <c r="K2151" i="6"/>
  <c r="E2860" i="6"/>
  <c r="K2860" i="6" s="1"/>
  <c r="E2458" i="6"/>
  <c r="F2458" i="6" s="1"/>
  <c r="E2559" i="6"/>
  <c r="K2559" i="6" s="1"/>
  <c r="E2604" i="6"/>
  <c r="K2604" i="6" s="1"/>
  <c r="E3385" i="6"/>
  <c r="K3385" i="6" s="1"/>
  <c r="E1467" i="6"/>
  <c r="F3799" i="6"/>
  <c r="L3799" i="6" s="1"/>
  <c r="E1307" i="6"/>
  <c r="F1307" i="6" s="1"/>
  <c r="E2509" i="6"/>
  <c r="F2509" i="6" s="1"/>
  <c r="E2517" i="6"/>
  <c r="F1966" i="6"/>
  <c r="E1600" i="6"/>
  <c r="E1516" i="6"/>
  <c r="F1516" i="6" s="1"/>
  <c r="F2072" i="6"/>
  <c r="F2193" i="6"/>
  <c r="E2045" i="6"/>
  <c r="F2045" i="6" s="1"/>
  <c r="E1538" i="6"/>
  <c r="F1538" i="6" s="1"/>
  <c r="E2429" i="6"/>
  <c r="E2437" i="6"/>
  <c r="E2451" i="6"/>
  <c r="E2574" i="6"/>
  <c r="F2574" i="6" s="1"/>
  <c r="E2575" i="6" s="1"/>
  <c r="E2594" i="6"/>
  <c r="E2330" i="6"/>
  <c r="F2330" i="6" s="1"/>
  <c r="E1308" i="6"/>
  <c r="F1308" i="6" s="1"/>
  <c r="L1308" i="6" s="1"/>
  <c r="E3472" i="6"/>
  <c r="F3472" i="6" s="1"/>
  <c r="E3510" i="6"/>
  <c r="F3510" i="6" s="1"/>
  <c r="K3269" i="6"/>
  <c r="K3395" i="6"/>
  <c r="G455" i="7"/>
  <c r="G454" i="7"/>
  <c r="F453" i="7"/>
  <c r="H3403" i="6" s="1"/>
  <c r="F482" i="7" s="1"/>
  <c r="G453" i="7"/>
  <c r="J3403" i="6" s="1"/>
  <c r="G482" i="7" s="1"/>
  <c r="F452" i="7"/>
  <c r="G451" i="7"/>
  <c r="J3361" i="6" s="1"/>
  <c r="G476" i="7" s="1"/>
  <c r="G450" i="7"/>
  <c r="E450" i="7"/>
  <c r="G449" i="7"/>
  <c r="K2958" i="6"/>
  <c r="F449" i="7"/>
  <c r="F448" i="7"/>
  <c r="F446" i="7"/>
  <c r="G446" i="7"/>
  <c r="G445" i="7"/>
  <c r="F445" i="7"/>
  <c r="F444" i="7"/>
  <c r="K1569" i="6"/>
  <c r="G443" i="7"/>
  <c r="E444" i="7"/>
  <c r="I1381" i="6"/>
  <c r="K1381" i="6" s="1"/>
  <c r="K1282" i="6"/>
  <c r="K3566" i="6"/>
  <c r="K3578" i="6"/>
  <c r="K3583" i="6"/>
  <c r="G442" i="7"/>
  <c r="I1363" i="6"/>
  <c r="K1363" i="6" s="1"/>
  <c r="K1380" i="6"/>
  <c r="K1605" i="6"/>
  <c r="K3141" i="6"/>
  <c r="H3612" i="6"/>
  <c r="L3612" i="6" s="1"/>
  <c r="F187" i="6"/>
  <c r="L187" i="6" s="1"/>
  <c r="F230" i="6"/>
  <c r="L230" i="6" s="1"/>
  <c r="I280" i="6"/>
  <c r="K280" i="6" s="1"/>
  <c r="K303" i="6"/>
  <c r="K724" i="6"/>
  <c r="K1730" i="6"/>
  <c r="J1769" i="6"/>
  <c r="L1769" i="6" s="1"/>
  <c r="F3201" i="6"/>
  <c r="F3203" i="6" s="1"/>
  <c r="L3203" i="6" s="1"/>
  <c r="F3284" i="6"/>
  <c r="L3284" i="6" s="1"/>
  <c r="K3664" i="6"/>
  <c r="F180" i="6"/>
  <c r="L180" i="6" s="1"/>
  <c r="K211" i="6"/>
  <c r="K279" i="6"/>
  <c r="J720" i="6"/>
  <c r="J721" i="6" s="1"/>
  <c r="G95" i="7" s="1"/>
  <c r="G441" i="7"/>
  <c r="F159" i="6"/>
  <c r="L159" i="6" s="1"/>
  <c r="K327" i="6"/>
  <c r="K599" i="6"/>
  <c r="K688" i="6"/>
  <c r="K789" i="6"/>
  <c r="K816" i="6"/>
  <c r="K1015" i="6"/>
  <c r="K1149" i="6"/>
  <c r="K1183" i="6"/>
  <c r="K1352" i="6"/>
  <c r="K2424" i="6"/>
  <c r="K2512" i="6"/>
  <c r="K2695" i="6"/>
  <c r="K2915" i="6"/>
  <c r="K3056" i="6"/>
  <c r="I3070" i="6"/>
  <c r="J3070" i="6" s="1"/>
  <c r="K3086" i="6"/>
  <c r="K3211" i="6"/>
  <c r="K3476" i="6"/>
  <c r="I3666" i="6"/>
  <c r="K3666" i="6" s="1"/>
  <c r="H635" i="6"/>
  <c r="H639" i="6" s="1"/>
  <c r="K2768" i="6"/>
  <c r="J685" i="6"/>
  <c r="G86" i="7" s="1"/>
  <c r="H3026" i="6"/>
  <c r="K3026" i="6"/>
  <c r="K3039" i="6"/>
  <c r="J3039" i="6"/>
  <c r="L3039" i="6" s="1"/>
  <c r="J3328" i="6"/>
  <c r="L3328" i="6" s="1"/>
  <c r="K3328" i="6"/>
  <c r="K3367" i="6"/>
  <c r="H3367" i="6"/>
  <c r="L3367" i="6" s="1"/>
  <c r="H1998" i="6"/>
  <c r="H2000" i="6" s="1"/>
  <c r="K1998" i="6"/>
  <c r="K221" i="6"/>
  <c r="J221" i="6"/>
  <c r="L221" i="6" s="1"/>
  <c r="K340" i="6"/>
  <c r="H340" i="6"/>
  <c r="K728" i="6"/>
  <c r="F728" i="6"/>
  <c r="F729" i="6" s="1"/>
  <c r="L729" i="6" s="1"/>
  <c r="K836" i="6"/>
  <c r="H836" i="6"/>
  <c r="H840" i="6" s="1"/>
  <c r="K1022" i="6"/>
  <c r="J1022" i="6"/>
  <c r="J1024" i="6" s="1"/>
  <c r="J1135" i="6"/>
  <c r="L1135" i="6" s="1"/>
  <c r="K1135" i="6"/>
  <c r="K1251" i="6"/>
  <c r="J1251" i="6"/>
  <c r="K1258" i="6"/>
  <c r="H1258" i="6"/>
  <c r="L1258" i="6" s="1"/>
  <c r="K1270" i="6"/>
  <c r="H1270" i="6"/>
  <c r="L1270" i="6" s="1"/>
  <c r="K1276" i="6"/>
  <c r="H1276" i="6"/>
  <c r="I1278" i="6" s="1"/>
  <c r="K1278" i="6" s="1"/>
  <c r="K152" i="6"/>
  <c r="K680" i="6"/>
  <c r="F1352" i="6"/>
  <c r="F153" i="6"/>
  <c r="L153" i="6" s="1"/>
  <c r="K153" i="6"/>
  <c r="K166" i="6"/>
  <c r="F166" i="6"/>
  <c r="L166" i="6" s="1"/>
  <c r="K173" i="6"/>
  <c r="F173" i="6"/>
  <c r="L173" i="6" s="1"/>
  <c r="K194" i="6"/>
  <c r="F194" i="6"/>
  <c r="L194" i="6" s="1"/>
  <c r="K201" i="6"/>
  <c r="F201" i="6"/>
  <c r="L201" i="6" s="1"/>
  <c r="F222" i="6"/>
  <c r="L222" i="6" s="1"/>
  <c r="K222" i="6"/>
  <c r="F237" i="6"/>
  <c r="L237" i="6" s="1"/>
  <c r="K237" i="6"/>
  <c r="K244" i="6"/>
  <c r="F244" i="6"/>
  <c r="L244" i="6" s="1"/>
  <c r="F255" i="6"/>
  <c r="L255" i="6" s="1"/>
  <c r="K255" i="6"/>
  <c r="K302" i="6"/>
  <c r="J302" i="6"/>
  <c r="L302" i="6" s="1"/>
  <c r="H362" i="6"/>
  <c r="K362" i="6"/>
  <c r="J594" i="6"/>
  <c r="J595" i="6" s="1"/>
  <c r="G67" i="7" s="1"/>
  <c r="H67" i="7" s="1"/>
  <c r="K594" i="6"/>
  <c r="K1292" i="6"/>
  <c r="H1292" i="6"/>
  <c r="K1539" i="6"/>
  <c r="H1539" i="6"/>
  <c r="L1539" i="6" s="1"/>
  <c r="H1550" i="6"/>
  <c r="K1123" i="6"/>
  <c r="K1335" i="6"/>
  <c r="J254" i="6"/>
  <c r="L254" i="6" s="1"/>
  <c r="K254" i="6"/>
  <c r="K1239" i="6"/>
  <c r="J1239" i="6"/>
  <c r="K716" i="6"/>
  <c r="H599" i="6"/>
  <c r="L599" i="6" s="1"/>
  <c r="J210" i="6"/>
  <c r="L210" i="6" s="1"/>
  <c r="J236" i="6"/>
  <c r="J238" i="6" s="1"/>
  <c r="I256" i="6"/>
  <c r="K256" i="6" s="1"/>
  <c r="J794" i="6"/>
  <c r="K802" i="6"/>
  <c r="K845" i="6"/>
  <c r="K852" i="6"/>
  <c r="H1183" i="6"/>
  <c r="H1184" i="6" s="1"/>
  <c r="K1191" i="6"/>
  <c r="H2424" i="6"/>
  <c r="L2424" i="6" s="1"/>
  <c r="H685" i="6"/>
  <c r="F86" i="7" s="1"/>
  <c r="K830" i="6"/>
  <c r="F969" i="6"/>
  <c r="F1443" i="6"/>
  <c r="F1444" i="6" s="1"/>
  <c r="E206" i="7" s="1"/>
  <c r="H206" i="7" s="1"/>
  <c r="F1624" i="6"/>
  <c r="L1624" i="6" s="1"/>
  <c r="H598" i="6"/>
  <c r="F607" i="6"/>
  <c r="F608" i="6" s="1"/>
  <c r="E70" i="7" s="1"/>
  <c r="F684" i="6"/>
  <c r="L684" i="6" s="1"/>
  <c r="K795" i="6"/>
  <c r="I1399" i="6"/>
  <c r="K1399" i="6" s="1"/>
  <c r="F1706" i="6"/>
  <c r="L1706" i="6" s="1"/>
  <c r="H1451" i="6"/>
  <c r="H1452" i="6" s="1"/>
  <c r="F208" i="7" s="1"/>
  <c r="K1451" i="6"/>
  <c r="J1455" i="6"/>
  <c r="J1456" i="6" s="1"/>
  <c r="G209" i="7" s="1"/>
  <c r="K1455" i="6"/>
  <c r="H1633" i="6"/>
  <c r="I1636" i="6" s="1"/>
  <c r="K1636" i="6" s="1"/>
  <c r="K1633" i="6"/>
  <c r="J1729" i="6"/>
  <c r="K1729" i="6"/>
  <c r="K2981" i="6"/>
  <c r="J2981" i="6"/>
  <c r="L2981" i="6" s="1"/>
  <c r="H3416" i="6"/>
  <c r="L3416" i="6" s="1"/>
  <c r="K3416" i="6"/>
  <c r="K1839" i="6"/>
  <c r="H1839" i="6"/>
  <c r="L1839" i="6" s="1"/>
  <c r="I1137" i="6"/>
  <c r="K1137" i="6" s="1"/>
  <c r="I2469" i="6"/>
  <c r="K2469" i="6" s="1"/>
  <c r="I2505" i="6"/>
  <c r="K2505" i="6" s="1"/>
  <c r="F987" i="6"/>
  <c r="L987" i="6" s="1"/>
  <c r="K987" i="6"/>
  <c r="F1136" i="6"/>
  <c r="L1136" i="6" s="1"/>
  <c r="K1136" i="6"/>
  <c r="K1252" i="6"/>
  <c r="F1252" i="6"/>
  <c r="L1252" i="6" s="1"/>
  <c r="F1344" i="6"/>
  <c r="L1344" i="6" s="1"/>
  <c r="K1344" i="6"/>
  <c r="H1538" i="6"/>
  <c r="K1594" i="6"/>
  <c r="F1594" i="6"/>
  <c r="L1594" i="6" s="1"/>
  <c r="K1635" i="6"/>
  <c r="F1635" i="6"/>
  <c r="L1635" i="6" s="1"/>
  <c r="K1644" i="6"/>
  <c r="F1644" i="6"/>
  <c r="L1644" i="6" s="1"/>
  <c r="F2328" i="6"/>
  <c r="L2328" i="6" s="1"/>
  <c r="K2328" i="6"/>
  <c r="F2468" i="6"/>
  <c r="L2468" i="6" s="1"/>
  <c r="K2468" i="6"/>
  <c r="H2880" i="6"/>
  <c r="E1779" i="6"/>
  <c r="F1779" i="6" s="1"/>
  <c r="L1779" i="6" s="1"/>
  <c r="H3510" i="6"/>
  <c r="K3519" i="6"/>
  <c r="E3693" i="6"/>
  <c r="K3693" i="6" s="1"/>
  <c r="I1241" i="6"/>
  <c r="K1241" i="6" s="1"/>
  <c r="I1969" i="6"/>
  <c r="J1969" i="6" s="1"/>
  <c r="I1739" i="6"/>
  <c r="K1739" i="6" s="1"/>
  <c r="K3074" i="6"/>
  <c r="K3092" i="6"/>
  <c r="F3161" i="6"/>
  <c r="F3163" i="6" s="1"/>
  <c r="L3163" i="6" s="1"/>
  <c r="H3578" i="6"/>
  <c r="H3580" i="6" s="1"/>
  <c r="H3583" i="6"/>
  <c r="H3585" i="6" s="1"/>
  <c r="K101" i="6"/>
  <c r="J158" i="6"/>
  <c r="K158" i="6"/>
  <c r="J165" i="6"/>
  <c r="K165" i="6"/>
  <c r="J172" i="6"/>
  <c r="J174" i="6" s="1"/>
  <c r="K172" i="6"/>
  <c r="J179" i="6"/>
  <c r="L179" i="6" s="1"/>
  <c r="K179" i="6"/>
  <c r="J186" i="6"/>
  <c r="J188" i="6" s="1"/>
  <c r="K186" i="6"/>
  <c r="J193" i="6"/>
  <c r="L193" i="6" s="1"/>
  <c r="K193" i="6"/>
  <c r="J200" i="6"/>
  <c r="L200" i="6" s="1"/>
  <c r="K200" i="6"/>
  <c r="J229" i="6"/>
  <c r="K229" i="6"/>
  <c r="J243" i="6"/>
  <c r="K243" i="6"/>
  <c r="J603" i="6"/>
  <c r="L603" i="6" s="1"/>
  <c r="K603" i="6"/>
  <c r="K712" i="6"/>
  <c r="F712" i="6"/>
  <c r="F713" i="6" s="1"/>
  <c r="K817" i="6"/>
  <c r="J817" i="6"/>
  <c r="H824" i="6"/>
  <c r="H826" i="6" s="1"/>
  <c r="K824" i="6"/>
  <c r="J968" i="6"/>
  <c r="K968" i="6"/>
  <c r="H975" i="6"/>
  <c r="K975" i="6"/>
  <c r="J986" i="6"/>
  <c r="K986" i="6"/>
  <c r="J994" i="6"/>
  <c r="L994" i="6" s="1"/>
  <c r="K994" i="6"/>
  <c r="J1159" i="6"/>
  <c r="L1159" i="6" s="1"/>
  <c r="K1159" i="6"/>
  <c r="H1246" i="6"/>
  <c r="L1246" i="6" s="1"/>
  <c r="K1246" i="6"/>
  <c r="K1263" i="6"/>
  <c r="J1263" i="6"/>
  <c r="J1277" i="6"/>
  <c r="L1277" i="6" s="1"/>
  <c r="K1277" i="6"/>
  <c r="K1287" i="6"/>
  <c r="J1287" i="6"/>
  <c r="J1293" i="6"/>
  <c r="L1293" i="6" s="1"/>
  <c r="K1293" i="6"/>
  <c r="F1302" i="6"/>
  <c r="K1302" i="6"/>
  <c r="H1309" i="6"/>
  <c r="H1311" i="6" s="1"/>
  <c r="I1310" i="6" s="1"/>
  <c r="K1309" i="6"/>
  <c r="K1334" i="6"/>
  <c r="F1334" i="6"/>
  <c r="L1334" i="6" s="1"/>
  <c r="K1343" i="6"/>
  <c r="J1343" i="6"/>
  <c r="H1353" i="6"/>
  <c r="I1354" i="6" s="1"/>
  <c r="K1354" i="6" s="1"/>
  <c r="K1353" i="6"/>
  <c r="K1361" i="6"/>
  <c r="J1361" i="6"/>
  <c r="K1371" i="6"/>
  <c r="H1371" i="6"/>
  <c r="L1371" i="6" s="1"/>
  <c r="J1379" i="6"/>
  <c r="K1379" i="6"/>
  <c r="H1389" i="6"/>
  <c r="L1389" i="6" s="1"/>
  <c r="K1389" i="6"/>
  <c r="K1397" i="6"/>
  <c r="J1397" i="6"/>
  <c r="H1516" i="6"/>
  <c r="H1522" i="6" s="1"/>
  <c r="I1521" i="6" s="1"/>
  <c r="J1537" i="6"/>
  <c r="J1593" i="6"/>
  <c r="K1593" i="6"/>
  <c r="J1600" i="6"/>
  <c r="H1603" i="6"/>
  <c r="I1606" i="6" s="1"/>
  <c r="K1606" i="6" s="1"/>
  <c r="K1603" i="6"/>
  <c r="K1604" i="6"/>
  <c r="J1604" i="6"/>
  <c r="L1604" i="6" s="1"/>
  <c r="J1623" i="6"/>
  <c r="L1623" i="6" s="1"/>
  <c r="K1623" i="6"/>
  <c r="J1634" i="6"/>
  <c r="L1634" i="6" s="1"/>
  <c r="K1634" i="6"/>
  <c r="K1643" i="6"/>
  <c r="J1643" i="6"/>
  <c r="L1643" i="6" s="1"/>
  <c r="K1653" i="6"/>
  <c r="H1653" i="6"/>
  <c r="L1653" i="6" s="1"/>
  <c r="K1654" i="6"/>
  <c r="J1654" i="6"/>
  <c r="L1654" i="6" s="1"/>
  <c r="K1715" i="6"/>
  <c r="H1715" i="6"/>
  <c r="L1715" i="6" s="1"/>
  <c r="H1723" i="6"/>
  <c r="L1723" i="6" s="1"/>
  <c r="K1723" i="6"/>
  <c r="I1731" i="6"/>
  <c r="K1731" i="6" s="1"/>
  <c r="H1966" i="6"/>
  <c r="J1967" i="6"/>
  <c r="L1967" i="6" s="1"/>
  <c r="K1967" i="6"/>
  <c r="J1737" i="6"/>
  <c r="L1737" i="6" s="1"/>
  <c r="K1737" i="6"/>
  <c r="K1745" i="6"/>
  <c r="J1745" i="6"/>
  <c r="L1745" i="6" s="1"/>
  <c r="K1762" i="6"/>
  <c r="H1762" i="6"/>
  <c r="L1762" i="6" s="1"/>
  <c r="K1777" i="6"/>
  <c r="J1777" i="6"/>
  <c r="K1786" i="6"/>
  <c r="H1786" i="6"/>
  <c r="L1786" i="6" s="1"/>
  <c r="J1705" i="6"/>
  <c r="K1705" i="6"/>
  <c r="K1800" i="6"/>
  <c r="J1800" i="6"/>
  <c r="F2244" i="6"/>
  <c r="K2244" i="6"/>
  <c r="H2245" i="6"/>
  <c r="K2253" i="6"/>
  <c r="F2253" i="6"/>
  <c r="K2263" i="6"/>
  <c r="J2263" i="6"/>
  <c r="L2263" i="6" s="1"/>
  <c r="J2272" i="6"/>
  <c r="L2272" i="6" s="1"/>
  <c r="K2272" i="6"/>
  <c r="K2313" i="6"/>
  <c r="H2313" i="6"/>
  <c r="J2321" i="6"/>
  <c r="L2321" i="6" s="1"/>
  <c r="K2321" i="6"/>
  <c r="K2339" i="6"/>
  <c r="H2339" i="6"/>
  <c r="I2340" i="6" s="1"/>
  <c r="K2340" i="6" s="1"/>
  <c r="J2327" i="6"/>
  <c r="K2327" i="6"/>
  <c r="H2330" i="6"/>
  <c r="H2333" i="6" s="1"/>
  <c r="H2432" i="6"/>
  <c r="L2432" i="6" s="1"/>
  <c r="K2432" i="6"/>
  <c r="J2467" i="6"/>
  <c r="L2467" i="6" s="1"/>
  <c r="K2467" i="6"/>
  <c r="K2478" i="6"/>
  <c r="H2478" i="6"/>
  <c r="I2479" i="6" s="1"/>
  <c r="K2479" i="6" s="1"/>
  <c r="K2487" i="6"/>
  <c r="J2487" i="6"/>
  <c r="L2487" i="6" s="1"/>
  <c r="H2496" i="6"/>
  <c r="H2498" i="6" s="1"/>
  <c r="K2496" i="6"/>
  <c r="K2503" i="6"/>
  <c r="J2503" i="6"/>
  <c r="L2503" i="6" s="1"/>
  <c r="H2509" i="6"/>
  <c r="K278" i="6"/>
  <c r="H688" i="6"/>
  <c r="H689" i="6" s="1"/>
  <c r="F87" i="7" s="1"/>
  <c r="K777" i="6"/>
  <c r="J808" i="6"/>
  <c r="H816" i="6"/>
  <c r="L816" i="6" s="1"/>
  <c r="J837" i="6"/>
  <c r="L837" i="6" s="1"/>
  <c r="K844" i="6"/>
  <c r="F101" i="6"/>
  <c r="F327" i="6"/>
  <c r="L327" i="6" s="1"/>
  <c r="J782" i="6"/>
  <c r="H789" i="6"/>
  <c r="L789" i="6" s="1"/>
  <c r="K829" i="6"/>
  <c r="K981" i="6"/>
  <c r="H1015" i="6"/>
  <c r="I1016" i="6" s="1"/>
  <c r="K1016" i="6" s="1"/>
  <c r="K2511" i="6"/>
  <c r="F2511" i="6"/>
  <c r="L2511" i="6" s="1"/>
  <c r="J2519" i="6"/>
  <c r="L2519" i="6" s="1"/>
  <c r="K2519" i="6"/>
  <c r="H2530" i="6"/>
  <c r="L2530" i="6" s="1"/>
  <c r="K2530" i="6"/>
  <c r="K2538" i="6"/>
  <c r="H2538" i="6"/>
  <c r="L2538" i="6" s="1"/>
  <c r="H2563" i="6"/>
  <c r="H2571" i="6" s="1"/>
  <c r="J2574" i="6"/>
  <c r="K2696" i="6"/>
  <c r="J2696" i="6"/>
  <c r="L2696" i="6" s="1"/>
  <c r="J2717" i="6"/>
  <c r="L2717" i="6" s="1"/>
  <c r="K2717" i="6"/>
  <c r="K2893" i="6"/>
  <c r="J2909" i="6"/>
  <c r="J2910" i="6" s="1"/>
  <c r="G400" i="7" s="1"/>
  <c r="K2909" i="6"/>
  <c r="J2916" i="6"/>
  <c r="L2916" i="6" s="1"/>
  <c r="K2916" i="6"/>
  <c r="K2952" i="6"/>
  <c r="H2952" i="6"/>
  <c r="H2955" i="6" s="1"/>
  <c r="J2953" i="6"/>
  <c r="L2953" i="6" s="1"/>
  <c r="K2953" i="6"/>
  <c r="K2968" i="6"/>
  <c r="H2968" i="6"/>
  <c r="H2971" i="6" s="1"/>
  <c r="K3033" i="6"/>
  <c r="F3033" i="6"/>
  <c r="L3033" i="6" s="1"/>
  <c r="K3038" i="6"/>
  <c r="H3038" i="6"/>
  <c r="K3044" i="6"/>
  <c r="H3044" i="6"/>
  <c r="J3057" i="6"/>
  <c r="L3057" i="6" s="1"/>
  <c r="K3057" i="6"/>
  <c r="J3069" i="6"/>
  <c r="L3069" i="6" s="1"/>
  <c r="K3069" i="6"/>
  <c r="K3087" i="6"/>
  <c r="J3087" i="6"/>
  <c r="L3087" i="6" s="1"/>
  <c r="H3098" i="6"/>
  <c r="H3101" i="6" s="1"/>
  <c r="K3098" i="6"/>
  <c r="H3151" i="6"/>
  <c r="K3151" i="6"/>
  <c r="J3156" i="6"/>
  <c r="K3156" i="6"/>
  <c r="H3171" i="6"/>
  <c r="H3173" i="6" s="1"/>
  <c r="L3173" i="6" s="1"/>
  <c r="K3171" i="6"/>
  <c r="J3176" i="6"/>
  <c r="J3178" i="6" s="1"/>
  <c r="L3178" i="6" s="1"/>
  <c r="K3176" i="6"/>
  <c r="J3196" i="6"/>
  <c r="J3198" i="6" s="1"/>
  <c r="L3198" i="6" s="1"/>
  <c r="K3196" i="6"/>
  <c r="K3216" i="6"/>
  <c r="J3216" i="6"/>
  <c r="H3259" i="6"/>
  <c r="L3259" i="6" s="1"/>
  <c r="K3259" i="6"/>
  <c r="J3268" i="6"/>
  <c r="L3268" i="6" s="1"/>
  <c r="K3268" i="6"/>
  <c r="H3277" i="6"/>
  <c r="L3277" i="6" s="1"/>
  <c r="K3277" i="6"/>
  <c r="J3283" i="6"/>
  <c r="J3285" i="6" s="1"/>
  <c r="K3283" i="6"/>
  <c r="H3337" i="6"/>
  <c r="K3337" i="6"/>
  <c r="H3345" i="6"/>
  <c r="L3345" i="6" s="1"/>
  <c r="K3345" i="6"/>
  <c r="K3352" i="6"/>
  <c r="J3352" i="6"/>
  <c r="J3354" i="6" s="1"/>
  <c r="K3374" i="6"/>
  <c r="H3374" i="6"/>
  <c r="L3374" i="6" s="1"/>
  <c r="K3409" i="6"/>
  <c r="H3409" i="6"/>
  <c r="L3409" i="6" s="1"/>
  <c r="K3437" i="6"/>
  <c r="H3437" i="6"/>
  <c r="L3437" i="6" s="1"/>
  <c r="H3430" i="6"/>
  <c r="L3430" i="6" s="1"/>
  <c r="K3430" i="6"/>
  <c r="J3452" i="6"/>
  <c r="J3460" i="6" s="1"/>
  <c r="H3459" i="6"/>
  <c r="L3459" i="6" s="1"/>
  <c r="K3459" i="6"/>
  <c r="J3472" i="6"/>
  <c r="J3477" i="6"/>
  <c r="L3477" i="6" s="1"/>
  <c r="K3477" i="6"/>
  <c r="H3486" i="6"/>
  <c r="L3486" i="6" s="1"/>
  <c r="K3486" i="6"/>
  <c r="J1840" i="6"/>
  <c r="J1841" i="6" s="1"/>
  <c r="K1840" i="6"/>
  <c r="H1860" i="6"/>
  <c r="H1862" i="6" s="1"/>
  <c r="K1860" i="6"/>
  <c r="J1861" i="6"/>
  <c r="J1862" i="6" s="1"/>
  <c r="K1861" i="6"/>
  <c r="K2006" i="6"/>
  <c r="H2006" i="6"/>
  <c r="L2006" i="6" s="1"/>
  <c r="J2007" i="6"/>
  <c r="J2008" i="6" s="1"/>
  <c r="K2007" i="6"/>
  <c r="H1866" i="6"/>
  <c r="I1868" i="6" s="1"/>
  <c r="K1868" i="6" s="1"/>
  <c r="K1866" i="6"/>
  <c r="J1867" i="6"/>
  <c r="L1867" i="6" s="1"/>
  <c r="K1867" i="6"/>
  <c r="K1880" i="6"/>
  <c r="H1880" i="6"/>
  <c r="H1883" i="6" s="1"/>
  <c r="K1881" i="6"/>
  <c r="J1881" i="6"/>
  <c r="L1881" i="6" s="1"/>
  <c r="K1902" i="6"/>
  <c r="H1902" i="6"/>
  <c r="I1904" i="6" s="1"/>
  <c r="K1904" i="6" s="1"/>
  <c r="J1903" i="6"/>
  <c r="L1903" i="6" s="1"/>
  <c r="K1903" i="6"/>
  <c r="K1924" i="6"/>
  <c r="H1924" i="6"/>
  <c r="H1927" i="6" s="1"/>
  <c r="K1925" i="6"/>
  <c r="J1925" i="6"/>
  <c r="L1925" i="6" s="1"/>
  <c r="H1933" i="6"/>
  <c r="I1935" i="6" s="1"/>
  <c r="J1935" i="6" s="1"/>
  <c r="L1935" i="6" s="1"/>
  <c r="K1933" i="6"/>
  <c r="J1934" i="6"/>
  <c r="L1934" i="6" s="1"/>
  <c r="K1934" i="6"/>
  <c r="J2193" i="6"/>
  <c r="H2202" i="6"/>
  <c r="L2202" i="6" s="1"/>
  <c r="K2202" i="6"/>
  <c r="K1942" i="6"/>
  <c r="H1942" i="6"/>
  <c r="H1945" i="6" s="1"/>
  <c r="K1943" i="6"/>
  <c r="J1943" i="6"/>
  <c r="L1943" i="6" s="1"/>
  <c r="K1951" i="6"/>
  <c r="H1951" i="6"/>
  <c r="L1951" i="6" s="1"/>
  <c r="K3646" i="6"/>
  <c r="H3646" i="6"/>
  <c r="K3647" i="6"/>
  <c r="J3647" i="6"/>
  <c r="L3647" i="6" s="1"/>
  <c r="J3665" i="6"/>
  <c r="L3665" i="6" s="1"/>
  <c r="K3665" i="6"/>
  <c r="H3553" i="6"/>
  <c r="H3555" i="6" s="1"/>
  <c r="K3553" i="6"/>
  <c r="J3567" i="6"/>
  <c r="J3568" i="6" s="1"/>
  <c r="K3567" i="6"/>
  <c r="J3579" i="6"/>
  <c r="J3580" i="6" s="1"/>
  <c r="K3579" i="6"/>
  <c r="J3584" i="6"/>
  <c r="J3585" i="6" s="1"/>
  <c r="K3584" i="6"/>
  <c r="J3523" i="6"/>
  <c r="J3524" i="6" s="1"/>
  <c r="G498" i="7" s="1"/>
  <c r="H498" i="7" s="1"/>
  <c r="K3523" i="6"/>
  <c r="K3597" i="6"/>
  <c r="J3597" i="6"/>
  <c r="K3601" i="6"/>
  <c r="J3601" i="6"/>
  <c r="J3603" i="6" s="1"/>
  <c r="H3747" i="6"/>
  <c r="K3747" i="6"/>
  <c r="K3691" i="6"/>
  <c r="J3691" i="6"/>
  <c r="K3712" i="6"/>
  <c r="H3712" i="6"/>
  <c r="J3718" i="6"/>
  <c r="J3720" i="6" s="1"/>
  <c r="K3718" i="6"/>
  <c r="H3788" i="6"/>
  <c r="L3788" i="6" s="1"/>
  <c r="K3788" i="6"/>
  <c r="K3810" i="6"/>
  <c r="H3810" i="6"/>
  <c r="L3810" i="6" s="1"/>
  <c r="K654" i="6"/>
  <c r="F654" i="6"/>
  <c r="K659" i="6"/>
  <c r="J659" i="6"/>
  <c r="J1203" i="6"/>
  <c r="K1203" i="6"/>
  <c r="F1209" i="6"/>
  <c r="K1209" i="6"/>
  <c r="K1215" i="6"/>
  <c r="J1215" i="6"/>
  <c r="K1227" i="6"/>
  <c r="J1227" i="6"/>
  <c r="J2928" i="6"/>
  <c r="J2930" i="6" s="1"/>
  <c r="G403" i="7" s="1"/>
  <c r="K2928" i="6"/>
  <c r="J1570" i="6"/>
  <c r="L1570" i="6" s="1"/>
  <c r="K1570" i="6"/>
  <c r="J2256" i="6"/>
  <c r="L2256" i="6" s="1"/>
  <c r="K2256" i="6"/>
  <c r="J2265" i="6"/>
  <c r="L2265" i="6" s="1"/>
  <c r="K2265" i="6"/>
  <c r="F2274" i="6"/>
  <c r="K2274" i="6"/>
  <c r="J2309" i="6"/>
  <c r="K2309" i="6"/>
  <c r="K2402" i="6"/>
  <c r="J2402" i="6"/>
  <c r="L2402" i="6" s="1"/>
  <c r="J2576" i="6"/>
  <c r="K2576" i="6"/>
  <c r="J2744" i="6"/>
  <c r="L2744" i="6" s="1"/>
  <c r="K2744" i="6"/>
  <c r="K2755" i="6"/>
  <c r="F2755" i="6"/>
  <c r="L2755" i="6" s="1"/>
  <c r="K2757" i="6"/>
  <c r="J2757" i="6"/>
  <c r="L2757" i="6" s="1"/>
  <c r="J2770" i="6"/>
  <c r="L2770" i="6" s="1"/>
  <c r="K2770" i="6"/>
  <c r="K2781" i="6"/>
  <c r="F2781" i="6"/>
  <c r="L2781" i="6" s="1"/>
  <c r="K2783" i="6"/>
  <c r="J2783" i="6"/>
  <c r="L2783" i="6" s="1"/>
  <c r="K2859" i="6"/>
  <c r="F2859" i="6"/>
  <c r="K2862" i="6"/>
  <c r="F2862" i="6"/>
  <c r="K2884" i="6"/>
  <c r="H2884" i="6"/>
  <c r="L2884" i="6" s="1"/>
  <c r="J2885" i="6"/>
  <c r="L2885" i="6" s="1"/>
  <c r="K2885" i="6"/>
  <c r="F2899" i="6"/>
  <c r="K2899" i="6"/>
  <c r="K3229" i="6"/>
  <c r="J3229" i="6"/>
  <c r="J3230" i="6" s="1"/>
  <c r="K3236" i="6"/>
  <c r="F3236" i="6"/>
  <c r="L3236" i="6" s="1"/>
  <c r="J3243" i="6"/>
  <c r="J3244" i="6" s="1"/>
  <c r="K3243" i="6"/>
  <c r="J1984" i="6"/>
  <c r="L1984" i="6" s="1"/>
  <c r="K1984" i="6"/>
  <c r="J2055" i="6"/>
  <c r="K2055" i="6"/>
  <c r="F2061" i="6"/>
  <c r="L2061" i="6" s="1"/>
  <c r="K2061" i="6"/>
  <c r="J2082" i="6"/>
  <c r="K2082" i="6"/>
  <c r="K2089" i="6"/>
  <c r="F2089" i="6"/>
  <c r="L2089" i="6" s="1"/>
  <c r="J2096" i="6"/>
  <c r="K2096" i="6"/>
  <c r="K2103" i="6"/>
  <c r="F2103" i="6"/>
  <c r="L2103" i="6" s="1"/>
  <c r="K2110" i="6"/>
  <c r="J2110" i="6"/>
  <c r="F2117" i="6"/>
  <c r="L2117" i="6" s="1"/>
  <c r="K2117" i="6"/>
  <c r="J2135" i="6"/>
  <c r="K2135" i="6"/>
  <c r="K2141" i="6"/>
  <c r="F2141" i="6"/>
  <c r="L2141" i="6" s="1"/>
  <c r="F3677" i="6"/>
  <c r="K3677" i="6"/>
  <c r="I1150" i="6"/>
  <c r="J3045" i="6"/>
  <c r="L3045" i="6" s="1"/>
  <c r="K1714" i="6"/>
  <c r="K1761" i="6"/>
  <c r="K1770" i="6"/>
  <c r="F1770" i="6"/>
  <c r="L1770" i="6" s="1"/>
  <c r="K2322" i="6"/>
  <c r="F2322" i="6"/>
  <c r="L2322" i="6" s="1"/>
  <c r="K2504" i="6"/>
  <c r="F2504" i="6"/>
  <c r="L2504" i="6" s="1"/>
  <c r="I2570" i="6"/>
  <c r="K2946" i="6"/>
  <c r="F2946" i="6"/>
  <c r="F2949" i="6" s="1"/>
  <c r="K2986" i="6"/>
  <c r="F2986" i="6"/>
  <c r="K3021" i="6"/>
  <c r="K3075" i="6"/>
  <c r="K3080" i="6"/>
  <c r="F3080" i="6"/>
  <c r="K3081" i="6"/>
  <c r="H3081" i="6"/>
  <c r="H3083" i="6" s="1"/>
  <c r="K3104" i="6"/>
  <c r="F3104" i="6"/>
  <c r="K3181" i="6"/>
  <c r="F3181" i="6"/>
  <c r="K3298" i="6"/>
  <c r="F3298" i="6"/>
  <c r="L3298" i="6" s="1"/>
  <c r="K3353" i="6"/>
  <c r="F3353" i="6"/>
  <c r="L3353" i="6" s="1"/>
  <c r="F3467" i="6"/>
  <c r="L3467" i="6" s="1"/>
  <c r="K3467" i="6"/>
  <c r="K3513" i="6"/>
  <c r="F3513" i="6"/>
  <c r="L3513" i="6" s="1"/>
  <c r="K3514" i="6"/>
  <c r="H1981" i="6"/>
  <c r="K2015" i="6"/>
  <c r="F2015" i="6"/>
  <c r="L2015" i="6" s="1"/>
  <c r="K2016" i="6"/>
  <c r="F2024" i="6"/>
  <c r="L2024" i="6" s="1"/>
  <c r="K2024" i="6"/>
  <c r="K2031" i="6"/>
  <c r="F2031" i="6"/>
  <c r="L2031" i="6" s="1"/>
  <c r="K2047" i="6"/>
  <c r="F2047" i="6"/>
  <c r="L2047" i="6" s="1"/>
  <c r="K1873" i="6"/>
  <c r="F1873" i="6"/>
  <c r="L1873" i="6" s="1"/>
  <c r="F1887" i="6"/>
  <c r="L1887" i="6" s="1"/>
  <c r="K1887" i="6"/>
  <c r="H2199" i="6"/>
  <c r="K3623" i="6"/>
  <c r="F3623" i="6"/>
  <c r="K3638" i="6"/>
  <c r="F3638" i="6"/>
  <c r="K3631" i="6"/>
  <c r="F3631" i="6"/>
  <c r="F3684" i="6"/>
  <c r="K3684" i="6"/>
  <c r="F3535" i="6"/>
  <c r="K3535" i="6"/>
  <c r="F3562" i="6"/>
  <c r="F3563" i="6" s="1"/>
  <c r="K3562" i="6"/>
  <c r="K3588" i="6"/>
  <c r="F3588" i="6"/>
  <c r="F3589" i="6" s="1"/>
  <c r="F3593" i="6"/>
  <c r="K3593" i="6"/>
  <c r="F3602" i="6"/>
  <c r="F3603" i="6" s="1"/>
  <c r="K3602" i="6"/>
  <c r="F3692" i="6"/>
  <c r="L3692" i="6" s="1"/>
  <c r="K3692" i="6"/>
  <c r="F3739" i="6"/>
  <c r="F3740" i="6" s="1"/>
  <c r="K3739" i="6"/>
  <c r="K660" i="6"/>
  <c r="F660" i="6"/>
  <c r="F661" i="6" s="1"/>
  <c r="H2599" i="6"/>
  <c r="H2601" i="6" s="1"/>
  <c r="K2892" i="6"/>
  <c r="H2915" i="6"/>
  <c r="H2918" i="6" s="1"/>
  <c r="K2980" i="6"/>
  <c r="K980" i="6"/>
  <c r="K1148" i="6"/>
  <c r="K1257" i="6"/>
  <c r="K1269" i="6"/>
  <c r="K1645" i="6"/>
  <c r="K1722" i="6"/>
  <c r="K1968" i="6"/>
  <c r="F1968" i="6"/>
  <c r="K2488" i="6"/>
  <c r="F2488" i="6"/>
  <c r="L2488" i="6" s="1"/>
  <c r="K2521" i="6"/>
  <c r="F2521" i="6"/>
  <c r="L2521" i="6" s="1"/>
  <c r="K2707" i="6"/>
  <c r="F2707" i="6"/>
  <c r="K2718" i="6"/>
  <c r="F2718" i="6"/>
  <c r="L2718" i="6" s="1"/>
  <c r="F3020" i="6"/>
  <c r="K3020" i="6"/>
  <c r="K3093" i="6"/>
  <c r="K3105" i="6"/>
  <c r="F380" i="6"/>
  <c r="L380" i="6" s="1"/>
  <c r="F700" i="6"/>
  <c r="F701" i="6" s="1"/>
  <c r="E90" i="7" s="1"/>
  <c r="H90" i="7" s="1"/>
  <c r="F783" i="6"/>
  <c r="I810" i="6"/>
  <c r="K810" i="6" s="1"/>
  <c r="F809" i="6"/>
  <c r="L809" i="6" s="1"/>
  <c r="F850" i="6"/>
  <c r="K1029" i="6"/>
  <c r="L1191" i="6"/>
  <c r="F1240" i="6"/>
  <c r="F1242" i="6" s="1"/>
  <c r="F1264" i="6"/>
  <c r="F1266" i="6" s="1"/>
  <c r="F1459" i="6"/>
  <c r="F1655" i="6"/>
  <c r="L1655" i="6" s="1"/>
  <c r="F1738" i="6"/>
  <c r="L1738" i="6" s="1"/>
  <c r="I1802" i="6"/>
  <c r="K1802" i="6" s="1"/>
  <c r="F1801" i="6"/>
  <c r="L1801" i="6" s="1"/>
  <c r="I2323" i="6"/>
  <c r="K2323" i="6" s="1"/>
  <c r="J2969" i="6"/>
  <c r="L2969" i="6" s="1"/>
  <c r="K3027" i="6"/>
  <c r="F3032" i="6"/>
  <c r="F3050" i="6"/>
  <c r="F3053" i="6" s="1"/>
  <c r="H3056" i="6"/>
  <c r="F3062" i="6"/>
  <c r="K3068" i="6"/>
  <c r="H3086" i="6"/>
  <c r="H3089" i="6" s="1"/>
  <c r="K3291" i="6"/>
  <c r="J3297" i="6"/>
  <c r="J3299" i="6" s="1"/>
  <c r="H3395" i="6"/>
  <c r="L3395" i="6" s="1"/>
  <c r="H3476" i="6"/>
  <c r="K3495" i="6"/>
  <c r="J1999" i="6"/>
  <c r="F2039" i="6"/>
  <c r="L2039" i="6" s="1"/>
  <c r="J2045" i="6"/>
  <c r="J3558" i="6"/>
  <c r="J3559" i="6" s="1"/>
  <c r="H3566" i="6"/>
  <c r="L1257" i="6"/>
  <c r="K2569" i="6"/>
  <c r="I803" i="6"/>
  <c r="K803" i="6" s="1"/>
  <c r="K843" i="6"/>
  <c r="K1175" i="6"/>
  <c r="K1275" i="6"/>
  <c r="K2312" i="6"/>
  <c r="K2537" i="6"/>
  <c r="K2552" i="6"/>
  <c r="I2948" i="6"/>
  <c r="K2948" i="6" s="1"/>
  <c r="K3051" i="6"/>
  <c r="K3429" i="6"/>
  <c r="F1809" i="6"/>
  <c r="L1809" i="6" s="1"/>
  <c r="K1809" i="6"/>
  <c r="F822" i="6"/>
  <c r="K838" i="6"/>
  <c r="K1001" i="6"/>
  <c r="F1297" i="6"/>
  <c r="F1299" i="6" s="1"/>
  <c r="F1362" i="6"/>
  <c r="L1362" i="6" s="1"/>
  <c r="F1398" i="6"/>
  <c r="L1398" i="6" s="1"/>
  <c r="F1746" i="6"/>
  <c r="L1746" i="6" s="1"/>
  <c r="F1778" i="6"/>
  <c r="L1778" i="6" s="1"/>
  <c r="H2512" i="6"/>
  <c r="I2513" i="6" s="1"/>
  <c r="K2553" i="6"/>
  <c r="H2695" i="6"/>
  <c r="L2695" i="6" s="1"/>
  <c r="K2709" i="6"/>
  <c r="F2913" i="6"/>
  <c r="K3099" i="6"/>
  <c r="K3191" i="6"/>
  <c r="H3211" i="6"/>
  <c r="H3213" i="6" s="1"/>
  <c r="L3213" i="6" s="1"/>
  <c r="K3329" i="6"/>
  <c r="K3388" i="6"/>
  <c r="H2072" i="6"/>
  <c r="J2203" i="6"/>
  <c r="L2203" i="6" s="1"/>
  <c r="F2768" i="6"/>
  <c r="L2768" i="6" s="1"/>
  <c r="F1216" i="6"/>
  <c r="F1218" i="6" s="1"/>
  <c r="K1216" i="6"/>
  <c r="K1221" i="6"/>
  <c r="H1221" i="6"/>
  <c r="K1228" i="6"/>
  <c r="F1228" i="6"/>
  <c r="F1230" i="6" s="1"/>
  <c r="K1473" i="6"/>
  <c r="H1473" i="6"/>
  <c r="K1557" i="6"/>
  <c r="H1557" i="6"/>
  <c r="K1564" i="6"/>
  <c r="H1564" i="6"/>
  <c r="I1565" i="6" s="1"/>
  <c r="K1565" i="6" s="1"/>
  <c r="K1792" i="6"/>
  <c r="H1792" i="6"/>
  <c r="L1792" i="6" s="1"/>
  <c r="K2247" i="6"/>
  <c r="H2247" i="6"/>
  <c r="H311" i="7" s="1"/>
  <c r="K2353" i="6"/>
  <c r="K2439" i="6"/>
  <c r="H2439" i="6"/>
  <c r="H2441" i="6" s="1"/>
  <c r="F2745" i="6"/>
  <c r="L2745" i="6" s="1"/>
  <c r="K2745" i="6"/>
  <c r="F2758" i="6"/>
  <c r="L2758" i="6" s="1"/>
  <c r="K2758" i="6"/>
  <c r="F2771" i="6"/>
  <c r="L2771" i="6" s="1"/>
  <c r="K2771" i="6"/>
  <c r="F2784" i="6"/>
  <c r="L2784" i="6" s="1"/>
  <c r="K2784" i="6"/>
  <c r="K2854" i="6"/>
  <c r="F2854" i="6"/>
  <c r="F2856" i="6" s="1"/>
  <c r="K2861" i="6"/>
  <c r="F2861" i="6"/>
  <c r="L2861" i="6" s="1"/>
  <c r="K2886" i="6"/>
  <c r="F2886" i="6"/>
  <c r="L2886" i="6" s="1"/>
  <c r="K3235" i="6"/>
  <c r="F3235" i="6"/>
  <c r="L3235" i="6" s="1"/>
  <c r="F2060" i="6"/>
  <c r="K2060" i="6"/>
  <c r="K2088" i="6"/>
  <c r="F2088" i="6"/>
  <c r="L2088" i="6" s="1"/>
  <c r="K2102" i="6"/>
  <c r="F2102" i="6"/>
  <c r="L2102" i="6" s="1"/>
  <c r="F2116" i="6"/>
  <c r="K2116" i="6"/>
  <c r="K2140" i="6"/>
  <c r="F2140" i="6"/>
  <c r="I1771" i="6"/>
  <c r="K1771" i="6" s="1"/>
  <c r="I2522" i="6"/>
  <c r="I1217" i="6"/>
  <c r="K1217" i="6" s="1"/>
  <c r="J3670" i="6"/>
  <c r="L1204" i="6"/>
  <c r="I2267" i="6"/>
  <c r="K2267" i="6" s="1"/>
  <c r="K3616" i="6"/>
  <c r="I642" i="6"/>
  <c r="J642" i="6" s="1"/>
  <c r="H831" i="6"/>
  <c r="K831" i="6"/>
  <c r="H1122" i="6"/>
  <c r="I1124" i="6" s="1"/>
  <c r="J1124" i="6" s="1"/>
  <c r="L1124" i="6" s="1"/>
  <c r="K1122" i="6"/>
  <c r="K1625" i="6"/>
  <c r="H1625" i="6"/>
  <c r="H1785" i="6"/>
  <c r="L1785" i="6" s="1"/>
  <c r="K1785" i="6"/>
  <c r="K2423" i="6"/>
  <c r="H2423" i="6"/>
  <c r="L2423" i="6" s="1"/>
  <c r="K2431" i="6"/>
  <c r="H2431" i="6"/>
  <c r="H2529" i="6"/>
  <c r="L2529" i="6" s="1"/>
  <c r="K2529" i="6"/>
  <c r="H2694" i="6"/>
  <c r="K2694" i="6"/>
  <c r="H2708" i="6"/>
  <c r="K2708" i="6"/>
  <c r="H2963" i="6"/>
  <c r="K2963" i="6"/>
  <c r="H3063" i="6"/>
  <c r="L3063" i="6" s="1"/>
  <c r="K3063" i="6"/>
  <c r="K3146" i="6"/>
  <c r="H3146" i="6"/>
  <c r="H3148" i="6" s="1"/>
  <c r="L3148" i="6" s="1"/>
  <c r="K3186" i="6"/>
  <c r="H3186" i="6"/>
  <c r="H3188" i="6" s="1"/>
  <c r="L3188" i="6" s="1"/>
  <c r="H3206" i="6"/>
  <c r="H3208" i="6" s="1"/>
  <c r="L3208" i="6" s="1"/>
  <c r="K3206" i="6"/>
  <c r="K3258" i="6"/>
  <c r="H3258" i="6"/>
  <c r="L3258" i="6" s="1"/>
  <c r="K3276" i="6"/>
  <c r="H3276" i="6"/>
  <c r="L3276" i="6" s="1"/>
  <c r="H3290" i="6"/>
  <c r="H3292" i="6" s="1"/>
  <c r="K3290" i="6"/>
  <c r="K3336" i="6"/>
  <c r="H3336" i="6"/>
  <c r="H3344" i="6"/>
  <c r="L3344" i="6" s="1"/>
  <c r="K3344" i="6"/>
  <c r="K3366" i="6"/>
  <c r="H3366" i="6"/>
  <c r="L3366" i="6" s="1"/>
  <c r="K3373" i="6"/>
  <c r="H3373" i="6"/>
  <c r="L3373" i="6" s="1"/>
  <c r="K3387" i="6"/>
  <c r="H3387" i="6"/>
  <c r="L3387" i="6" s="1"/>
  <c r="H3394" i="6"/>
  <c r="L3394" i="6" s="1"/>
  <c r="K3394" i="6"/>
  <c r="H3415" i="6"/>
  <c r="L3415" i="6" s="1"/>
  <c r="K3415" i="6"/>
  <c r="H3408" i="6"/>
  <c r="L3408" i="6" s="1"/>
  <c r="K3408" i="6"/>
  <c r="K3436" i="6"/>
  <c r="H3436" i="6"/>
  <c r="L3436" i="6" s="1"/>
  <c r="K3468" i="6"/>
  <c r="H3468" i="6"/>
  <c r="L3468" i="6" s="1"/>
  <c r="H3485" i="6"/>
  <c r="L3485" i="6" s="1"/>
  <c r="K3485" i="6"/>
  <c r="K1810" i="6"/>
  <c r="H1810" i="6"/>
  <c r="K2025" i="6"/>
  <c r="H2025" i="6"/>
  <c r="H2026" i="6" s="1"/>
  <c r="H2032" i="6"/>
  <c r="I2033" i="6" s="1"/>
  <c r="K2032" i="6"/>
  <c r="K2040" i="6"/>
  <c r="H2040" i="6"/>
  <c r="H2042" i="6" s="1"/>
  <c r="K2048" i="6"/>
  <c r="H2048" i="6"/>
  <c r="H2050" i="6" s="1"/>
  <c r="H1874" i="6"/>
  <c r="L1874" i="6" s="1"/>
  <c r="K1874" i="6"/>
  <c r="H1888" i="6"/>
  <c r="L1888" i="6" s="1"/>
  <c r="K1888" i="6"/>
  <c r="H3639" i="6"/>
  <c r="E3640" i="6" s="1"/>
  <c r="F3640" i="6" s="1"/>
  <c r="K3639" i="6"/>
  <c r="K3654" i="6"/>
  <c r="H3654" i="6"/>
  <c r="H3685" i="6"/>
  <c r="L3685" i="6" s="1"/>
  <c r="K3685" i="6"/>
  <c r="H3548" i="6"/>
  <c r="E3545" i="6" s="1"/>
  <c r="K3748" i="6"/>
  <c r="H3748" i="6"/>
  <c r="K3611" i="6"/>
  <c r="H3611" i="6"/>
  <c r="H3702" i="6"/>
  <c r="L3702" i="6" s="1"/>
  <c r="K3702" i="6"/>
  <c r="H3787" i="6"/>
  <c r="K3787" i="6"/>
  <c r="K3809" i="6"/>
  <c r="H3809" i="6"/>
  <c r="H655" i="6"/>
  <c r="L655" i="6" s="1"/>
  <c r="K655" i="6"/>
  <c r="H1210" i="6"/>
  <c r="I1211" i="6" s="1"/>
  <c r="K1211" i="6" s="1"/>
  <c r="K1210" i="6"/>
  <c r="K2275" i="6"/>
  <c r="H2275" i="6"/>
  <c r="H2743" i="6"/>
  <c r="L2743" i="6" s="1"/>
  <c r="K2743" i="6"/>
  <c r="H2756" i="6"/>
  <c r="K2756" i="6"/>
  <c r="K2769" i="6"/>
  <c r="H2769" i="6"/>
  <c r="H2782" i="6"/>
  <c r="K2782" i="6"/>
  <c r="H3228" i="6"/>
  <c r="L3228" i="6" s="1"/>
  <c r="K3228" i="6"/>
  <c r="H3242" i="6"/>
  <c r="H3244" i="6" s="1"/>
  <c r="K3242" i="6"/>
  <c r="H1983" i="6"/>
  <c r="K1983" i="6"/>
  <c r="K2054" i="6"/>
  <c r="H2054" i="6"/>
  <c r="H2081" i="6"/>
  <c r="K2081" i="6"/>
  <c r="H2095" i="6"/>
  <c r="K2095" i="6"/>
  <c r="H2109" i="6"/>
  <c r="K2109" i="6"/>
  <c r="K2134" i="6"/>
  <c r="H2134" i="6"/>
  <c r="H3678" i="6"/>
  <c r="K3678" i="6"/>
  <c r="K371" i="6"/>
  <c r="K776" i="6"/>
  <c r="K788" i="6"/>
  <c r="K801" i="6"/>
  <c r="K815" i="6"/>
  <c r="K823" i="6"/>
  <c r="H843" i="6"/>
  <c r="K851" i="6"/>
  <c r="K974" i="6"/>
  <c r="H980" i="6"/>
  <c r="H1175" i="6"/>
  <c r="H1176" i="6" s="1"/>
  <c r="H1269" i="6"/>
  <c r="K1447" i="6"/>
  <c r="H1714" i="6"/>
  <c r="H1722" i="6"/>
  <c r="K2495" i="6"/>
  <c r="K2568" i="6"/>
  <c r="H3075" i="6"/>
  <c r="L3075" i="6" s="1"/>
  <c r="H3514" i="6"/>
  <c r="L3514" i="6" s="1"/>
  <c r="K1008" i="6"/>
  <c r="H1008" i="6"/>
  <c r="I1009" i="6" s="1"/>
  <c r="H1370" i="6"/>
  <c r="K1370" i="6"/>
  <c r="H1388" i="6"/>
  <c r="K1388" i="6"/>
  <c r="H1595" i="6"/>
  <c r="K1595" i="6"/>
  <c r="H1645" i="6"/>
  <c r="H1761" i="6"/>
  <c r="L1761" i="6" s="1"/>
  <c r="K2477" i="6"/>
  <c r="H2552" i="6"/>
  <c r="I2959" i="6"/>
  <c r="K2959" i="6" s="1"/>
  <c r="K2987" i="6"/>
  <c r="H3021" i="6"/>
  <c r="H3023" i="6" s="1"/>
  <c r="H3051" i="6"/>
  <c r="I3052" i="6" s="1"/>
  <c r="K3052" i="6" s="1"/>
  <c r="H3105" i="6"/>
  <c r="K3166" i="6"/>
  <c r="K3494" i="6"/>
  <c r="H2016" i="6"/>
  <c r="K3624" i="6"/>
  <c r="H2312" i="6"/>
  <c r="L2312" i="6" s="1"/>
  <c r="K2338" i="6"/>
  <c r="H2537" i="6"/>
  <c r="L2537" i="6" s="1"/>
  <c r="K2947" i="6"/>
  <c r="K2975" i="6"/>
  <c r="H3093" i="6"/>
  <c r="I3094" i="6" s="1"/>
  <c r="J3094" i="6" s="1"/>
  <c r="J3095" i="6" s="1"/>
  <c r="H3429" i="6"/>
  <c r="L3429" i="6" s="1"/>
  <c r="H1569" i="6"/>
  <c r="I3034" i="6"/>
  <c r="K1222" i="6"/>
  <c r="I1235" i="6"/>
  <c r="K1235" i="6" s="1"/>
  <c r="K2929" i="6"/>
  <c r="K1481" i="6"/>
  <c r="K1558" i="6"/>
  <c r="K1563" i="6"/>
  <c r="K3446" i="6"/>
  <c r="K1793" i="6"/>
  <c r="K2266" i="6"/>
  <c r="K3617" i="6"/>
  <c r="K623" i="6"/>
  <c r="K28" i="6"/>
  <c r="I29" i="6"/>
  <c r="E1027" i="6"/>
  <c r="E988" i="6"/>
  <c r="E3341" i="6"/>
  <c r="E2549" i="6"/>
  <c r="E3254" i="6"/>
  <c r="I778" i="6"/>
  <c r="J778" i="6" s="1"/>
  <c r="J779" i="6" s="1"/>
  <c r="I1205" i="6"/>
  <c r="K1205" i="6" s="1"/>
  <c r="L724" i="6"/>
  <c r="L2568" i="6"/>
  <c r="L623" i="6"/>
  <c r="L851" i="6"/>
  <c r="I2719" i="6"/>
  <c r="K2719" i="6" s="1"/>
  <c r="K1234" i="6"/>
  <c r="J1481" i="6"/>
  <c r="J1558" i="6"/>
  <c r="L1558" i="6" s="1"/>
  <c r="K2257" i="6"/>
  <c r="H2353" i="6"/>
  <c r="K2401" i="6"/>
  <c r="K2416" i="6"/>
  <c r="K2577" i="6"/>
  <c r="K2590" i="6"/>
  <c r="K2742" i="6"/>
  <c r="K1204" i="6"/>
  <c r="K1233" i="6"/>
  <c r="F1563" i="6"/>
  <c r="F1566" i="6" s="1"/>
  <c r="J3446" i="6"/>
  <c r="L3446" i="6" s="1"/>
  <c r="K2248" i="6"/>
  <c r="K2440" i="6"/>
  <c r="K1245" i="6"/>
  <c r="L716" i="6"/>
  <c r="H717" i="6"/>
  <c r="F94" i="7" s="1"/>
  <c r="I853" i="6"/>
  <c r="K853" i="6" s="1"/>
  <c r="I784" i="6"/>
  <c r="K784" i="6" s="1"/>
  <c r="I304" i="6"/>
  <c r="J304" i="6" s="1"/>
  <c r="H713" i="6"/>
  <c r="F93" i="7" s="1"/>
  <c r="I970" i="6"/>
  <c r="K970" i="6" s="1"/>
  <c r="I1303" i="6"/>
  <c r="L1335" i="6"/>
  <c r="I1747" i="6"/>
  <c r="K1747" i="6" s="1"/>
  <c r="H725" i="6"/>
  <c r="F96" i="7" s="1"/>
  <c r="L830" i="6"/>
  <c r="L1380" i="6"/>
  <c r="G358" i="7"/>
  <c r="I796" i="6"/>
  <c r="J796" i="6" s="1"/>
  <c r="L796" i="6" s="1"/>
  <c r="L3191" i="6"/>
  <c r="F451" i="7"/>
  <c r="H3361" i="6" s="1"/>
  <c r="F476" i="7" s="1"/>
  <c r="F456" i="7"/>
  <c r="I355" i="6"/>
  <c r="I2489" i="6"/>
  <c r="J2489" i="6" s="1"/>
  <c r="L2489" i="6" s="1"/>
  <c r="L3092" i="6"/>
  <c r="L3291" i="6"/>
  <c r="E1468" i="6"/>
  <c r="E2115" i="6"/>
  <c r="E2187" i="6"/>
  <c r="E2180" i="6"/>
  <c r="E1721" i="6"/>
  <c r="E1768" i="6"/>
  <c r="E1760" i="6"/>
  <c r="E1744" i="6"/>
  <c r="E1703" i="6"/>
  <c r="E1784" i="6"/>
  <c r="E1776" i="6"/>
  <c r="E1712" i="6"/>
  <c r="E2108" i="6"/>
  <c r="E227" i="6"/>
  <c r="E1145" i="6"/>
  <c r="E1132" i="6"/>
  <c r="E1119" i="6"/>
  <c r="E377" i="6"/>
  <c r="E368" i="6"/>
  <c r="E359" i="6"/>
  <c r="E296" i="6"/>
  <c r="E234" i="6"/>
  <c r="E272" i="6"/>
  <c r="E241" i="6"/>
  <c r="E248" i="6"/>
  <c r="E1142" i="6"/>
  <c r="E1129" i="6"/>
  <c r="E1116" i="6"/>
  <c r="E274" i="6"/>
  <c r="E250" i="6"/>
  <c r="E298" i="6"/>
  <c r="I103" i="6"/>
  <c r="I113" i="6"/>
  <c r="I93" i="6"/>
  <c r="J93" i="6" s="1"/>
  <c r="E349" i="6"/>
  <c r="E336" i="6"/>
  <c r="E323" i="6"/>
  <c r="E390" i="6"/>
  <c r="E403" i="6"/>
  <c r="E393" i="6"/>
  <c r="E407" i="6"/>
  <c r="E217" i="6"/>
  <c r="E206" i="6"/>
  <c r="I3710" i="6"/>
  <c r="I3700" i="6"/>
  <c r="I2337" i="6"/>
  <c r="E1640" i="6"/>
  <c r="E1620" i="6"/>
  <c r="E1900" i="6"/>
  <c r="E1879" i="6"/>
  <c r="E1886" i="6"/>
  <c r="E1865" i="6"/>
  <c r="E1872" i="6"/>
  <c r="E2013" i="6"/>
  <c r="E2022" i="6"/>
  <c r="E1996" i="6"/>
  <c r="E2004" i="6"/>
  <c r="E2311" i="6"/>
  <c r="E2255" i="6"/>
  <c r="E2246" i="6"/>
  <c r="I3270" i="6"/>
  <c r="K3270" i="6" s="1"/>
  <c r="L3617" i="6"/>
  <c r="G462" i="7"/>
  <c r="E205" i="6"/>
  <c r="L2975" i="6"/>
  <c r="L2987" i="6"/>
  <c r="F510" i="7"/>
  <c r="L1234" i="6"/>
  <c r="H2881" i="6"/>
  <c r="H2779" i="6"/>
  <c r="H2766" i="6"/>
  <c r="H2753" i="6"/>
  <c r="H2740" i="6"/>
  <c r="H2286" i="6"/>
  <c r="H2287" i="6" s="1"/>
  <c r="E2286" i="6" s="1"/>
  <c r="L2590" i="6"/>
  <c r="E2331" i="6"/>
  <c r="I42" i="6"/>
  <c r="I35" i="6"/>
  <c r="I84" i="6"/>
  <c r="I77" i="6"/>
  <c r="I70" i="6"/>
  <c r="E1141" i="6"/>
  <c r="E1128" i="6"/>
  <c r="E1115" i="6"/>
  <c r="I94" i="6"/>
  <c r="J94" i="6" s="1"/>
  <c r="I104" i="6"/>
  <c r="I114" i="6"/>
  <c r="E338" i="6"/>
  <c r="E325" i="6"/>
  <c r="E300" i="6"/>
  <c r="E276" i="6"/>
  <c r="E351" i="6"/>
  <c r="E252" i="6"/>
  <c r="E348" i="6"/>
  <c r="E335" i="6"/>
  <c r="E387" i="6"/>
  <c r="E322" i="6"/>
  <c r="E400" i="6"/>
  <c r="E406" i="6"/>
  <c r="E392" i="6"/>
  <c r="E1144" i="6"/>
  <c r="E1131" i="6"/>
  <c r="E1118" i="6"/>
  <c r="I2754" i="6"/>
  <c r="I2780" i="6"/>
  <c r="I2767" i="6"/>
  <c r="I2741" i="6"/>
  <c r="E1531" i="6"/>
  <c r="E1507" i="6"/>
  <c r="E2114" i="6"/>
  <c r="E2100" i="6"/>
  <c r="E2186" i="6"/>
  <c r="E2172" i="6"/>
  <c r="E1940" i="6"/>
  <c r="E1949" i="6"/>
  <c r="E2302" i="6"/>
  <c r="E2283" i="6"/>
  <c r="E2546" i="6"/>
  <c r="E2561" i="6"/>
  <c r="E2564" i="6"/>
  <c r="I637" i="6"/>
  <c r="I643" i="6"/>
  <c r="E2764" i="6"/>
  <c r="E2738" i="6"/>
  <c r="E2751" i="6"/>
  <c r="E3662" i="6"/>
  <c r="E2777" i="6"/>
  <c r="E1021" i="6"/>
  <c r="E993" i="6"/>
  <c r="E1014" i="6"/>
  <c r="E1007" i="6"/>
  <c r="E1028" i="6"/>
  <c r="E1000" i="6"/>
  <c r="E1288" i="6"/>
  <c r="E1283" i="6"/>
  <c r="E3434" i="6"/>
  <c r="E3427" i="6"/>
  <c r="E3413" i="6"/>
  <c r="E3406" i="6"/>
  <c r="E3465" i="6"/>
  <c r="E3474" i="6"/>
  <c r="E3256" i="6"/>
  <c r="E3295" i="6"/>
  <c r="E3288" i="6"/>
  <c r="E3281" i="6"/>
  <c r="E3274" i="6"/>
  <c r="E3266" i="6"/>
  <c r="E2014" i="6"/>
  <c r="E2005" i="6"/>
  <c r="E2023" i="6"/>
  <c r="E1997" i="6"/>
  <c r="E2101" i="6"/>
  <c r="E2087" i="6"/>
  <c r="E2073" i="6"/>
  <c r="E1941" i="6"/>
  <c r="E2173" i="6"/>
  <c r="E2159" i="6"/>
  <c r="E2166" i="6"/>
  <c r="E2152" i="6"/>
  <c r="E1950" i="6"/>
  <c r="E2066" i="6"/>
  <c r="E2094" i="6"/>
  <c r="E2080" i="6"/>
  <c r="E2053" i="6"/>
  <c r="E2059" i="6"/>
  <c r="E3801" i="6"/>
  <c r="E3769" i="6"/>
  <c r="E3806" i="6"/>
  <c r="E3781" i="6"/>
  <c r="E2547" i="6"/>
  <c r="E2562" i="6"/>
  <c r="E2551" i="6"/>
  <c r="I9" i="6"/>
  <c r="I30" i="6"/>
  <c r="E1791" i="6"/>
  <c r="E1859" i="6"/>
  <c r="E1808" i="6"/>
  <c r="E2332" i="6"/>
  <c r="E3802" i="6"/>
  <c r="E3770" i="6"/>
  <c r="H223" i="6"/>
  <c r="L3447" i="6"/>
  <c r="E2750" i="6"/>
  <c r="E2737" i="6"/>
  <c r="E3709" i="6"/>
  <c r="E3699" i="6"/>
  <c r="E3241" i="6"/>
  <c r="E3234" i="6"/>
  <c r="E3227" i="6"/>
  <c r="E3475" i="6"/>
  <c r="E3445" i="6"/>
  <c r="E3458" i="6"/>
  <c r="E3466" i="6"/>
  <c r="E3257" i="6"/>
  <c r="E3296" i="6"/>
  <c r="E3289" i="6"/>
  <c r="E3282" i="6"/>
  <c r="E3275" i="6"/>
  <c r="E3267" i="6"/>
  <c r="I112" i="6"/>
  <c r="I102" i="6"/>
  <c r="E379" i="6"/>
  <c r="E370" i="6"/>
  <c r="E361" i="6"/>
  <c r="E378" i="6"/>
  <c r="E369" i="6"/>
  <c r="E360" i="6"/>
  <c r="F360" i="6" s="1"/>
  <c r="L360" i="6" s="1"/>
  <c r="E320" i="6"/>
  <c r="E386" i="6"/>
  <c r="E399" i="6"/>
  <c r="E346" i="6"/>
  <c r="E333" i="6"/>
  <c r="E324" i="6"/>
  <c r="E350" i="6"/>
  <c r="E337" i="6"/>
  <c r="E391" i="6"/>
  <c r="E404" i="6"/>
  <c r="I91" i="6"/>
  <c r="J91" i="6" s="1"/>
  <c r="I111" i="6"/>
  <c r="E157" i="6"/>
  <c r="E1783" i="6"/>
  <c r="E2408" i="6"/>
  <c r="E2400" i="6"/>
  <c r="E1650" i="6"/>
  <c r="E1630" i="6"/>
  <c r="E2107" i="6"/>
  <c r="E2093" i="6"/>
  <c r="E2079" i="6"/>
  <c r="E1807" i="6"/>
  <c r="E2029" i="6"/>
  <c r="E2021" i="6"/>
  <c r="E1995" i="6"/>
  <c r="E2003" i="6"/>
  <c r="E2011" i="6"/>
  <c r="E2300" i="6"/>
  <c r="E2281" i="6"/>
  <c r="E2271" i="6"/>
  <c r="E2262" i="6"/>
  <c r="E151" i="6"/>
  <c r="J3629" i="6"/>
  <c r="E2763" i="6"/>
  <c r="E2776" i="6"/>
  <c r="E1195" i="6"/>
  <c r="E2527" i="6"/>
  <c r="E2518" i="6"/>
  <c r="E2476" i="6"/>
  <c r="E2466" i="6"/>
  <c r="I14" i="6"/>
  <c r="I21" i="6"/>
  <c r="I7" i="6"/>
  <c r="I56" i="6"/>
  <c r="I63" i="6"/>
  <c r="I49" i="6"/>
  <c r="E191" i="6"/>
  <c r="E163" i="6"/>
  <c r="E184" i="6"/>
  <c r="E198" i="6"/>
  <c r="E170" i="6"/>
  <c r="E249" i="6"/>
  <c r="E297" i="6"/>
  <c r="E273" i="6"/>
  <c r="E299" i="6"/>
  <c r="E275" i="6"/>
  <c r="E251" i="6"/>
  <c r="E334" i="6"/>
  <c r="E321" i="6"/>
  <c r="E347" i="6"/>
  <c r="E401" i="6"/>
  <c r="E388" i="6"/>
  <c r="I95" i="6"/>
  <c r="J95" i="6" s="1"/>
  <c r="I115" i="6"/>
  <c r="E1143" i="6"/>
  <c r="E1130" i="6"/>
  <c r="E1117" i="6"/>
  <c r="E1759" i="6"/>
  <c r="E1775" i="6"/>
  <c r="E1498" i="6"/>
  <c r="E1525" i="6"/>
  <c r="E2158" i="6"/>
  <c r="E2179" i="6"/>
  <c r="E2165" i="6"/>
  <c r="E2037" i="6"/>
  <c r="E1858" i="6"/>
  <c r="E1948" i="6"/>
  <c r="E1939" i="6"/>
  <c r="E2301" i="6"/>
  <c r="E2282" i="6"/>
  <c r="E177" i="6"/>
  <c r="E2778" i="6"/>
  <c r="E3676" i="6"/>
  <c r="E2752" i="6"/>
  <c r="E2765" i="6"/>
  <c r="E3482" i="6"/>
  <c r="E3455" i="6"/>
  <c r="E3350" i="6"/>
  <c r="E3491" i="6"/>
  <c r="E3240" i="6"/>
  <c r="E3768" i="6"/>
  <c r="E3800" i="6"/>
  <c r="E3780" i="6"/>
  <c r="E3760" i="6"/>
  <c r="E992" i="6"/>
  <c r="E1020" i="6"/>
  <c r="E1526" i="6"/>
  <c r="E1532" i="6"/>
  <c r="E2280" i="6"/>
  <c r="E2545" i="6"/>
  <c r="E2550" i="6"/>
  <c r="E2558" i="6"/>
  <c r="K2974" i="6"/>
  <c r="E3255" i="6"/>
  <c r="E3325" i="6"/>
  <c r="E3342" i="6"/>
  <c r="E2739" i="6"/>
  <c r="E976" i="6"/>
  <c r="E1006" i="6"/>
  <c r="E2543" i="6"/>
  <c r="E2560" i="6"/>
  <c r="E2566" i="6"/>
  <c r="E3334" i="6"/>
  <c r="E3663" i="6"/>
  <c r="I636" i="6"/>
  <c r="I8" i="6"/>
  <c r="E3349" i="6"/>
  <c r="E3392" i="6"/>
  <c r="E3371" i="6"/>
  <c r="E3364" i="6"/>
  <c r="E3233" i="6"/>
  <c r="E3779" i="6"/>
  <c r="E3782" i="6"/>
  <c r="E3759" i="6"/>
  <c r="E1013" i="6"/>
  <c r="E3326" i="6"/>
  <c r="H3682" i="6"/>
  <c r="H3636" i="6"/>
  <c r="H3621" i="6"/>
  <c r="H3644" i="6"/>
  <c r="F462" i="7"/>
  <c r="F2883" i="6"/>
  <c r="H2882" i="6"/>
  <c r="L2742" i="6"/>
  <c r="L2440" i="6"/>
  <c r="I2417" i="6"/>
  <c r="L2416" i="6"/>
  <c r="L2401" i="6"/>
  <c r="H2341" i="6"/>
  <c r="L2266" i="6"/>
  <c r="L2248" i="6"/>
  <c r="L2257" i="6"/>
  <c r="L1793" i="6"/>
  <c r="K3447" i="6"/>
  <c r="L2929" i="6"/>
  <c r="L1233" i="6"/>
  <c r="I1229" i="6"/>
  <c r="L1222" i="6"/>
  <c r="J223" i="6"/>
  <c r="L3616" i="6"/>
  <c r="L3519" i="6"/>
  <c r="L3520" i="6"/>
  <c r="E497" i="7"/>
  <c r="L3664" i="6"/>
  <c r="L3624" i="6"/>
  <c r="E3625" i="6"/>
  <c r="K1952" i="6"/>
  <c r="L1952" i="6"/>
  <c r="L3495" i="6"/>
  <c r="L3494" i="6"/>
  <c r="L3388" i="6"/>
  <c r="L3329" i="6"/>
  <c r="L3269" i="6"/>
  <c r="E456" i="7"/>
  <c r="E455" i="7"/>
  <c r="E454" i="7"/>
  <c r="E452" i="7"/>
  <c r="E451" i="7"/>
  <c r="E448" i="7"/>
  <c r="E447" i="7"/>
  <c r="L3166" i="6"/>
  <c r="E446" i="7"/>
  <c r="E443" i="7"/>
  <c r="E442" i="7"/>
  <c r="L3141" i="6"/>
  <c r="E441" i="7"/>
  <c r="L3099" i="6"/>
  <c r="L3074" i="6"/>
  <c r="L3068" i="6"/>
  <c r="L3027" i="6"/>
  <c r="I2988" i="6"/>
  <c r="I2982" i="6"/>
  <c r="L2980" i="6"/>
  <c r="L2974" i="6"/>
  <c r="I2976" i="6"/>
  <c r="L2958" i="6"/>
  <c r="L2947" i="6"/>
  <c r="E400" i="7"/>
  <c r="L2892" i="6"/>
  <c r="L2709" i="6"/>
  <c r="L2569" i="6"/>
  <c r="L2553" i="6"/>
  <c r="L2495" i="6"/>
  <c r="L2477" i="6"/>
  <c r="I2329" i="6"/>
  <c r="K2329" i="6" s="1"/>
  <c r="L2338" i="6"/>
  <c r="L1730" i="6"/>
  <c r="L1605" i="6"/>
  <c r="E209" i="7"/>
  <c r="E208" i="7"/>
  <c r="L1447" i="6"/>
  <c r="L1448" i="6"/>
  <c r="I1345" i="6"/>
  <c r="K1345" i="6" s="1"/>
  <c r="I1336" i="6"/>
  <c r="K1336" i="6" s="1"/>
  <c r="L1282" i="6"/>
  <c r="L1275" i="6"/>
  <c r="I1265" i="6"/>
  <c r="K1265" i="6" s="1"/>
  <c r="I1253" i="6"/>
  <c r="H1245" i="6"/>
  <c r="L1149" i="6"/>
  <c r="L1148" i="6"/>
  <c r="H1151" i="6"/>
  <c r="F164" i="7" s="1"/>
  <c r="L1123" i="6"/>
  <c r="L1029" i="6"/>
  <c r="K1030" i="6"/>
  <c r="K1023" i="6"/>
  <c r="L1001" i="6"/>
  <c r="L981" i="6"/>
  <c r="L974" i="6"/>
  <c r="L852" i="6"/>
  <c r="L845" i="6"/>
  <c r="L844" i="6"/>
  <c r="L838" i="6"/>
  <c r="L829" i="6"/>
  <c r="L823" i="6"/>
  <c r="L815" i="6"/>
  <c r="L802" i="6"/>
  <c r="L801" i="6"/>
  <c r="L795" i="6"/>
  <c r="L788" i="6"/>
  <c r="L777" i="6"/>
  <c r="L776" i="6"/>
  <c r="E94" i="7"/>
  <c r="E87" i="7"/>
  <c r="L680" i="6"/>
  <c r="L681" i="6"/>
  <c r="E85" i="7"/>
  <c r="K382" i="6"/>
  <c r="L371" i="6"/>
  <c r="L303" i="6"/>
  <c r="L279" i="6"/>
  <c r="L278" i="6"/>
  <c r="L211" i="6"/>
  <c r="L152" i="6"/>
  <c r="L28" i="6"/>
  <c r="L2577" i="6"/>
  <c r="H207" i="7"/>
  <c r="L1030" i="6"/>
  <c r="L1023" i="6"/>
  <c r="J1002" i="6"/>
  <c r="J1003" i="6" s="1"/>
  <c r="J995" i="6"/>
  <c r="L382" i="6"/>
  <c r="J373" i="6"/>
  <c r="J374" i="6" s="1"/>
  <c r="J648" i="6" l="1"/>
  <c r="BG31" i="13"/>
  <c r="BC31" i="13"/>
  <c r="C57" i="12"/>
  <c r="C58" i="12" s="1"/>
  <c r="C59" i="12" s="1"/>
  <c r="C60" i="12" s="1"/>
  <c r="C61" i="12" s="1"/>
  <c r="C62" i="12" s="1"/>
  <c r="C63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101" i="12" s="1"/>
  <c r="C102" i="12" s="1"/>
  <c r="C103" i="12" s="1"/>
  <c r="C104" i="12" s="1"/>
  <c r="C105" i="12" s="1"/>
  <c r="CB27" i="13"/>
  <c r="CT27" i="13" s="1"/>
  <c r="CD30" i="13" s="1"/>
  <c r="AR24" i="13"/>
  <c r="AB25" i="13" s="1"/>
  <c r="AR25" i="13" s="1"/>
  <c r="AD30" i="13" s="1"/>
  <c r="AS16" i="13"/>
  <c r="AL16" i="13"/>
  <c r="CT13" i="13"/>
  <c r="CD16" i="13" s="1"/>
  <c r="EB9" i="13"/>
  <c r="BK31" i="13"/>
  <c r="BP31" i="13" s="1"/>
  <c r="K71" i="6"/>
  <c r="J71" i="6"/>
  <c r="L71" i="6" s="1"/>
  <c r="J43" i="6"/>
  <c r="L43" i="6" s="1"/>
  <c r="K43" i="6"/>
  <c r="K64" i="6"/>
  <c r="J64" i="6"/>
  <c r="L64" i="6" s="1"/>
  <c r="K65" i="6"/>
  <c r="J65" i="6"/>
  <c r="L65" i="6" s="1"/>
  <c r="K23" i="6"/>
  <c r="J23" i="6"/>
  <c r="L23" i="6" s="1"/>
  <c r="K85" i="6"/>
  <c r="J85" i="6"/>
  <c r="L85" i="6" s="1"/>
  <c r="J78" i="6"/>
  <c r="L78" i="6" s="1"/>
  <c r="K78" i="6"/>
  <c r="K37" i="6"/>
  <c r="J37" i="6"/>
  <c r="L37" i="6" s="1"/>
  <c r="K58" i="6"/>
  <c r="J58" i="6"/>
  <c r="L58" i="6" s="1"/>
  <c r="J22" i="6"/>
  <c r="L22" i="6" s="1"/>
  <c r="K22" i="6"/>
  <c r="J15" i="6"/>
  <c r="L15" i="6" s="1"/>
  <c r="K15" i="6"/>
  <c r="J16" i="6"/>
  <c r="L16" i="6" s="1"/>
  <c r="K16" i="6"/>
  <c r="K72" i="6"/>
  <c r="J72" i="6"/>
  <c r="L72" i="6" s="1"/>
  <c r="K44" i="6"/>
  <c r="J44" i="6"/>
  <c r="L44" i="6" s="1"/>
  <c r="K36" i="6"/>
  <c r="J36" i="6"/>
  <c r="L36" i="6" s="1"/>
  <c r="K57" i="6"/>
  <c r="J57" i="6"/>
  <c r="L57" i="6" s="1"/>
  <c r="K50" i="6"/>
  <c r="J50" i="6"/>
  <c r="L50" i="6" s="1"/>
  <c r="K51" i="6"/>
  <c r="J51" i="6"/>
  <c r="L51" i="6" s="1"/>
  <c r="K86" i="6"/>
  <c r="J86" i="6"/>
  <c r="L86" i="6" s="1"/>
  <c r="K79" i="6"/>
  <c r="J79" i="6"/>
  <c r="L79" i="6" s="1"/>
  <c r="H3686" i="6"/>
  <c r="H3811" i="6"/>
  <c r="F538" i="7" s="1"/>
  <c r="L3747" i="6"/>
  <c r="H3751" i="6"/>
  <c r="H3789" i="6"/>
  <c r="F537" i="7" s="1"/>
  <c r="J3544" i="6"/>
  <c r="L3544" i="6" s="1"/>
  <c r="K3544" i="6"/>
  <c r="J3532" i="6"/>
  <c r="L3532" i="6" s="1"/>
  <c r="K3532" i="6"/>
  <c r="J3531" i="6"/>
  <c r="K3531" i="6"/>
  <c r="K3543" i="6"/>
  <c r="J3543" i="6"/>
  <c r="I3554" i="6"/>
  <c r="J3554" i="6" s="1"/>
  <c r="F3545" i="6"/>
  <c r="K3545" i="6"/>
  <c r="H3714" i="6"/>
  <c r="F528" i="7" s="1"/>
  <c r="E3713" i="6"/>
  <c r="F3713" i="6" s="1"/>
  <c r="L3713" i="6" s="1"/>
  <c r="F3720" i="6"/>
  <c r="E529" i="7" s="1"/>
  <c r="L3589" i="6"/>
  <c r="L3559" i="6"/>
  <c r="H3613" i="6"/>
  <c r="L3613" i="6" s="1"/>
  <c r="L3740" i="6"/>
  <c r="F500" i="7"/>
  <c r="E3533" i="6"/>
  <c r="L3603" i="6"/>
  <c r="L3618" i="6"/>
  <c r="E512" i="7"/>
  <c r="L3580" i="6"/>
  <c r="L3787" i="6"/>
  <c r="L3691" i="6"/>
  <c r="J3694" i="6"/>
  <c r="G526" i="7" s="1"/>
  <c r="J3598" i="6"/>
  <c r="L3598" i="6" s="1"/>
  <c r="E3648" i="6"/>
  <c r="F3648" i="6" s="1"/>
  <c r="H3649" i="6"/>
  <c r="L3563" i="6"/>
  <c r="F502" i="7"/>
  <c r="H3568" i="6"/>
  <c r="L3568" i="6" s="1"/>
  <c r="L3585" i="6"/>
  <c r="L3809" i="6"/>
  <c r="L3593" i="6"/>
  <c r="L3631" i="6"/>
  <c r="L3638" i="6"/>
  <c r="L3623" i="6"/>
  <c r="G508" i="7"/>
  <c r="J3679" i="6"/>
  <c r="G524" i="7" s="1"/>
  <c r="E1990" i="6"/>
  <c r="K1845" i="6"/>
  <c r="F1845" i="6"/>
  <c r="F1852" i="6"/>
  <c r="K1852" i="6"/>
  <c r="L1989" i="6"/>
  <c r="L2140" i="6"/>
  <c r="L1958" i="6"/>
  <c r="E1959" i="6"/>
  <c r="L1957" i="6"/>
  <c r="J1963" i="6"/>
  <c r="G276" i="7" s="1"/>
  <c r="L1893" i="6"/>
  <c r="F1897" i="6"/>
  <c r="H1272" i="6"/>
  <c r="F183" i="7" s="1"/>
  <c r="J2855" i="6"/>
  <c r="J2856" i="6" s="1"/>
  <c r="L2856" i="6" s="1"/>
  <c r="K1298" i="6"/>
  <c r="H2204" i="6"/>
  <c r="F308" i="7" s="1"/>
  <c r="H1890" i="6"/>
  <c r="F267" i="7" s="1"/>
  <c r="H2034" i="6"/>
  <c r="F285" i="7" s="1"/>
  <c r="F266" i="7"/>
  <c r="H1970" i="6"/>
  <c r="F277" i="7" s="1"/>
  <c r="J1970" i="6"/>
  <c r="G277" i="7" s="1"/>
  <c r="H1876" i="6"/>
  <c r="F265" i="7" s="1"/>
  <c r="H1841" i="6"/>
  <c r="F260" i="7" s="1"/>
  <c r="J2204" i="6"/>
  <c r="H1954" i="6"/>
  <c r="F275" i="7" s="1"/>
  <c r="H1869" i="6"/>
  <c r="F264" i="7" s="1"/>
  <c r="J2000" i="6"/>
  <c r="G281" i="7" s="1"/>
  <c r="H2018" i="6"/>
  <c r="F283" i="7" s="1"/>
  <c r="F284" i="7"/>
  <c r="F1970" i="6"/>
  <c r="E277" i="7" s="1"/>
  <c r="F1826" i="6"/>
  <c r="H2008" i="6"/>
  <c r="F282" i="7" s="1"/>
  <c r="H1905" i="6"/>
  <c r="F269" i="7" s="1"/>
  <c r="H1811" i="6"/>
  <c r="F256" i="7" s="1"/>
  <c r="H2104" i="6"/>
  <c r="F295" i="7" s="1"/>
  <c r="J2111" i="6"/>
  <c r="G296" i="7" s="1"/>
  <c r="H2090" i="6"/>
  <c r="F293" i="7" s="1"/>
  <c r="J2104" i="6"/>
  <c r="G295" i="7" s="1"/>
  <c r="J2090" i="6"/>
  <c r="G293" i="7" s="1"/>
  <c r="J2130" i="6"/>
  <c r="G299" i="7" s="1"/>
  <c r="E2389" i="6"/>
  <c r="F2310" i="6"/>
  <c r="L2310" i="6" s="1"/>
  <c r="F2273" i="6"/>
  <c r="L2273" i="6" s="1"/>
  <c r="K3357" i="6"/>
  <c r="F3310" i="6"/>
  <c r="L3310" i="6" s="1"/>
  <c r="K3310" i="6"/>
  <c r="L3317" i="6"/>
  <c r="L3309" i="6"/>
  <c r="F3420" i="6"/>
  <c r="K3420" i="6"/>
  <c r="K3303" i="6"/>
  <c r="F3303" i="6"/>
  <c r="L3303" i="6" s="1"/>
  <c r="L2382" i="6"/>
  <c r="K3378" i="6"/>
  <c r="F3378" i="6"/>
  <c r="F3399" i="6"/>
  <c r="K3399" i="6"/>
  <c r="F3499" i="6"/>
  <c r="K3499" i="6"/>
  <c r="K3318" i="6"/>
  <c r="F3318" i="6"/>
  <c r="L3318" i="6" s="1"/>
  <c r="L3302" i="6"/>
  <c r="K2264" i="6"/>
  <c r="K2914" i="6"/>
  <c r="K2245" i="6"/>
  <c r="E3358" i="6"/>
  <c r="L3357" i="6"/>
  <c r="L3336" i="6"/>
  <c r="L3337" i="6"/>
  <c r="F2918" i="6"/>
  <c r="E401" i="7" s="1"/>
  <c r="J3478" i="6"/>
  <c r="G491" i="7" s="1"/>
  <c r="F3251" i="6"/>
  <c r="L3251" i="6" s="1"/>
  <c r="H3389" i="6"/>
  <c r="F480" i="7" s="1"/>
  <c r="L3463" i="6"/>
  <c r="H3460" i="6"/>
  <c r="F489" i="7" s="1"/>
  <c r="H3515" i="6"/>
  <c r="F495" i="7" s="1"/>
  <c r="J3330" i="6"/>
  <c r="G472" i="7" s="1"/>
  <c r="H3478" i="6"/>
  <c r="F491" i="7" s="1"/>
  <c r="F467" i="7"/>
  <c r="G3503" i="6" s="1"/>
  <c r="H3503" i="6" s="1"/>
  <c r="H2773" i="6"/>
  <c r="F381" i="7" s="1"/>
  <c r="L1298" i="6"/>
  <c r="J3448" i="6"/>
  <c r="G488" i="7" s="1"/>
  <c r="J3438" i="6"/>
  <c r="G487" i="7" s="1"/>
  <c r="H3487" i="6"/>
  <c r="F492" i="7" s="1"/>
  <c r="H3278" i="6"/>
  <c r="F465" i="7" s="1"/>
  <c r="G475" i="7"/>
  <c r="I2653" i="6" s="1"/>
  <c r="J2653" i="6" s="1"/>
  <c r="H3230" i="6"/>
  <c r="F459" i="7" s="1"/>
  <c r="H3469" i="6"/>
  <c r="F490" i="7" s="1"/>
  <c r="H3261" i="6"/>
  <c r="F463" i="7" s="1"/>
  <c r="L3216" i="6"/>
  <c r="J3218" i="6"/>
  <c r="L3218" i="6" s="1"/>
  <c r="L3044" i="6"/>
  <c r="H3047" i="6"/>
  <c r="F424" i="7" s="1"/>
  <c r="H3029" i="6"/>
  <c r="F421" i="7" s="1"/>
  <c r="H3095" i="6"/>
  <c r="L3095" i="6" s="1"/>
  <c r="H3053" i="6"/>
  <c r="F425" i="7" s="1"/>
  <c r="L3032" i="6"/>
  <c r="F3035" i="6"/>
  <c r="E422" i="7" s="1"/>
  <c r="F3065" i="6"/>
  <c r="L3156" i="6"/>
  <c r="J3158" i="6"/>
  <c r="L3158" i="6" s="1"/>
  <c r="L3181" i="6"/>
  <c r="F3183" i="6"/>
  <c r="L3183" i="6" s="1"/>
  <c r="L3056" i="6"/>
  <c r="H3059" i="6"/>
  <c r="F426" i="7" s="1"/>
  <c r="F3023" i="6"/>
  <c r="E420" i="7" s="1"/>
  <c r="F3107" i="6"/>
  <c r="F3083" i="6"/>
  <c r="E430" i="7" s="1"/>
  <c r="F2989" i="6"/>
  <c r="L3038" i="6"/>
  <c r="H3041" i="6"/>
  <c r="F423" i="7" s="1"/>
  <c r="J3071" i="6"/>
  <c r="L3071" i="6" s="1"/>
  <c r="H3077" i="6"/>
  <c r="F429" i="7" s="1"/>
  <c r="L3151" i="6"/>
  <c r="H3153" i="6"/>
  <c r="L3153" i="6" s="1"/>
  <c r="H3107" i="6"/>
  <c r="F434" i="7" s="1"/>
  <c r="H3065" i="6"/>
  <c r="F427" i="7" s="1"/>
  <c r="L2963" i="6"/>
  <c r="H2965" i="6"/>
  <c r="F410" i="7" s="1"/>
  <c r="L2968" i="6"/>
  <c r="F411" i="7"/>
  <c r="H2760" i="6"/>
  <c r="F380" i="7" s="1"/>
  <c r="H2434" i="6"/>
  <c r="F338" i="7" s="1"/>
  <c r="H2786" i="6"/>
  <c r="F382" i="7" s="1"/>
  <c r="H1540" i="6"/>
  <c r="F221" i="7" s="1"/>
  <c r="H2747" i="6"/>
  <c r="F379" i="7" s="1"/>
  <c r="H1795" i="6"/>
  <c r="F253" i="7" s="1"/>
  <c r="H656" i="6"/>
  <c r="F79" i="7" s="1"/>
  <c r="G395" i="6" s="1"/>
  <c r="H395" i="6" s="1"/>
  <c r="H396" i="6" s="1"/>
  <c r="H1657" i="6"/>
  <c r="F236" i="7" s="1"/>
  <c r="H2539" i="6"/>
  <c r="F351" i="7" s="1"/>
  <c r="H2426" i="6"/>
  <c r="F337" i="7" s="1"/>
  <c r="H1279" i="6"/>
  <c r="F184" i="7" s="1"/>
  <c r="F76" i="7"/>
  <c r="G126" i="6" s="1"/>
  <c r="H126" i="6" s="1"/>
  <c r="H2514" i="6"/>
  <c r="F348" i="7" s="1"/>
  <c r="L1800" i="6"/>
  <c r="L1736" i="6"/>
  <c r="F1740" i="6"/>
  <c r="E246" i="7" s="1"/>
  <c r="L999" i="6"/>
  <c r="L2493" i="6"/>
  <c r="H1764" i="6"/>
  <c r="F249" i="7" s="1"/>
  <c r="J996" i="6"/>
  <c r="L1215" i="6"/>
  <c r="F656" i="6"/>
  <c r="J1540" i="6"/>
  <c r="G221" i="7" s="1"/>
  <c r="J1289" i="6"/>
  <c r="G186" i="7" s="1"/>
  <c r="L1263" i="6"/>
  <c r="L1729" i="6"/>
  <c r="L794" i="6"/>
  <c r="L1251" i="6"/>
  <c r="L2336" i="6"/>
  <c r="H1566" i="6"/>
  <c r="F225" i="7" s="1"/>
  <c r="G1546" i="6" s="1"/>
  <c r="H1546" i="6" s="1"/>
  <c r="H1547" i="6" s="1"/>
  <c r="H1788" i="6"/>
  <c r="F252" i="7" s="1"/>
  <c r="H2532" i="6"/>
  <c r="F350" i="7" s="1"/>
  <c r="H2342" i="6"/>
  <c r="F326" i="7" s="1"/>
  <c r="H1260" i="6"/>
  <c r="F181" i="7" s="1"/>
  <c r="L1221" i="6"/>
  <c r="H1224" i="6"/>
  <c r="E178" i="7"/>
  <c r="L808" i="6"/>
  <c r="J2490" i="6"/>
  <c r="G345" i="7" s="1"/>
  <c r="H977" i="6"/>
  <c r="F144" i="7" s="1"/>
  <c r="G959" i="6" s="1"/>
  <c r="H959" i="6" s="1"/>
  <c r="H960" i="6" s="1"/>
  <c r="F141" i="7" s="1"/>
  <c r="G104" i="7"/>
  <c r="H104" i="7" s="1"/>
  <c r="L642" i="6"/>
  <c r="I1559" i="6"/>
  <c r="K1559" i="6" s="1"/>
  <c r="H1560" i="6"/>
  <c r="F224" i="7" s="1"/>
  <c r="G1527" i="6" s="1"/>
  <c r="H1527" i="6" s="1"/>
  <c r="L1299" i="6"/>
  <c r="L1203" i="6"/>
  <c r="L782" i="6"/>
  <c r="F1304" i="6"/>
  <c r="E189" i="7" s="1"/>
  <c r="J989" i="6"/>
  <c r="L968" i="6"/>
  <c r="H600" i="6"/>
  <c r="F68" i="7" s="1"/>
  <c r="L1292" i="6"/>
  <c r="H1294" i="6"/>
  <c r="F187" i="7" s="1"/>
  <c r="F2357" i="6"/>
  <c r="L2357" i="6" s="1"/>
  <c r="J1780" i="6"/>
  <c r="G251" i="7" s="1"/>
  <c r="H819" i="6"/>
  <c r="F971" i="6"/>
  <c r="J1294" i="6"/>
  <c r="G187" i="7" s="1"/>
  <c r="L980" i="6"/>
  <c r="H983" i="6"/>
  <c r="F145" i="7" s="1"/>
  <c r="G963" i="6" s="1"/>
  <c r="H963" i="6" s="1"/>
  <c r="L1209" i="6"/>
  <c r="F1212" i="6"/>
  <c r="F600" i="6"/>
  <c r="L600" i="6" s="1"/>
  <c r="H1248" i="6"/>
  <c r="I1571" i="6"/>
  <c r="K1571" i="6" s="1"/>
  <c r="H1572" i="6"/>
  <c r="F226" i="7" s="1"/>
  <c r="G1553" i="6" s="1"/>
  <c r="H1553" i="6" s="1"/>
  <c r="H1554" i="6" s="1"/>
  <c r="H847" i="6"/>
  <c r="F854" i="6"/>
  <c r="E115" i="7" s="1"/>
  <c r="L2859" i="6"/>
  <c r="L1227" i="6"/>
  <c r="J661" i="6"/>
  <c r="L661" i="6" s="1"/>
  <c r="L2327" i="6"/>
  <c r="L1239" i="6"/>
  <c r="F1540" i="6"/>
  <c r="H1212" i="6"/>
  <c r="F1254" i="6"/>
  <c r="E180" i="7" s="1"/>
  <c r="H791" i="6"/>
  <c r="F106" i="7" s="1"/>
  <c r="F812" i="6"/>
  <c r="H1010" i="6"/>
  <c r="F149" i="7" s="1"/>
  <c r="H1017" i="6"/>
  <c r="F150" i="7" s="1"/>
  <c r="F785" i="6"/>
  <c r="J3645" i="6"/>
  <c r="L3645" i="6" s="1"/>
  <c r="K3645" i="6"/>
  <c r="K2692" i="6"/>
  <c r="J2692" i="6"/>
  <c r="L2692" i="6" s="1"/>
  <c r="F2319" i="6"/>
  <c r="L2319" i="6" s="1"/>
  <c r="K2319" i="6"/>
  <c r="F2254" i="6"/>
  <c r="L2254" i="6" s="1"/>
  <c r="K2254" i="6"/>
  <c r="K2815" i="6"/>
  <c r="F2815" i="6"/>
  <c r="F2831" i="6"/>
  <c r="K2831" i="6"/>
  <c r="K2867" i="6"/>
  <c r="F2867" i="6"/>
  <c r="F2870" i="6" s="1"/>
  <c r="L2870" i="6" s="1"/>
  <c r="F2939" i="6"/>
  <c r="K2939" i="6"/>
  <c r="J3683" i="6"/>
  <c r="L3683" i="6" s="1"/>
  <c r="K3683" i="6"/>
  <c r="K2791" i="6"/>
  <c r="F2791" i="6"/>
  <c r="F2847" i="6"/>
  <c r="K2847" i="6"/>
  <c r="K2690" i="6"/>
  <c r="F2690" i="6"/>
  <c r="L2690" i="6" s="1"/>
  <c r="K2706" i="6"/>
  <c r="J2706" i="6"/>
  <c r="L2706" i="6" s="1"/>
  <c r="J3653" i="6"/>
  <c r="L3653" i="6" s="1"/>
  <c r="K3653" i="6"/>
  <c r="K2874" i="6"/>
  <c r="F2874" i="6"/>
  <c r="F2877" i="6" s="1"/>
  <c r="L2877" i="6" s="1"/>
  <c r="K2933" i="6"/>
  <c r="F2933" i="6"/>
  <c r="L2921" i="6"/>
  <c r="F2924" i="6"/>
  <c r="F2799" i="6"/>
  <c r="K2799" i="6"/>
  <c r="F2807" i="6"/>
  <c r="K2807" i="6"/>
  <c r="J3707" i="6"/>
  <c r="K3707" i="6"/>
  <c r="F2703" i="6"/>
  <c r="L2703" i="6" s="1"/>
  <c r="K2703" i="6"/>
  <c r="J2693" i="6"/>
  <c r="L2693" i="6" s="1"/>
  <c r="K2693" i="6"/>
  <c r="K2704" i="6"/>
  <c r="F2704" i="6"/>
  <c r="L2704" i="6" s="1"/>
  <c r="K2705" i="6"/>
  <c r="J2705" i="6"/>
  <c r="L2705" i="6" s="1"/>
  <c r="F2823" i="6"/>
  <c r="K2823" i="6"/>
  <c r="K2839" i="6"/>
  <c r="F2839" i="6"/>
  <c r="F2345" i="6"/>
  <c r="K2345" i="6"/>
  <c r="K3661" i="6"/>
  <c r="J3661" i="6"/>
  <c r="L3661" i="6" s="1"/>
  <c r="F2691" i="6"/>
  <c r="L2691" i="6" s="1"/>
  <c r="K2691" i="6"/>
  <c r="L3684" i="6"/>
  <c r="L2952" i="6"/>
  <c r="F392" i="7"/>
  <c r="G393" i="7"/>
  <c r="E392" i="7"/>
  <c r="F393" i="7"/>
  <c r="L2862" i="6"/>
  <c r="L2927" i="6"/>
  <c r="F2930" i="6"/>
  <c r="E403" i="7" s="1"/>
  <c r="L2903" i="6"/>
  <c r="E399" i="7"/>
  <c r="H399" i="7" s="1"/>
  <c r="H2887" i="6"/>
  <c r="H2315" i="6"/>
  <c r="L2244" i="6"/>
  <c r="H2699" i="6"/>
  <c r="F374" i="7" s="1"/>
  <c r="H2712" i="6"/>
  <c r="F375" i="7" s="1"/>
  <c r="L2707" i="6"/>
  <c r="G2637" i="6"/>
  <c r="H2637" i="6" s="1"/>
  <c r="G2645" i="6"/>
  <c r="F629" i="6"/>
  <c r="L629" i="6" s="1"/>
  <c r="L2609" i="6"/>
  <c r="F2611" i="6"/>
  <c r="F2601" i="6"/>
  <c r="L2601" i="6" s="1"/>
  <c r="F360" i="7"/>
  <c r="J2578" i="6"/>
  <c r="L2526" i="6"/>
  <c r="L2458" i="6"/>
  <c r="J2403" i="6"/>
  <c r="F2379" i="6"/>
  <c r="E331" i="7" s="1"/>
  <c r="H331" i="7" s="1"/>
  <c r="L2291" i="6"/>
  <c r="F2296" i="6"/>
  <c r="L2370" i="6"/>
  <c r="L1751" i="6"/>
  <c r="J2225" i="6"/>
  <c r="K2225" i="6"/>
  <c r="F1752" i="6"/>
  <c r="L1752" i="6" s="1"/>
  <c r="K1752" i="6"/>
  <c r="J2231" i="6"/>
  <c r="K2231" i="6"/>
  <c r="J2226" i="6"/>
  <c r="L2226" i="6" s="1"/>
  <c r="K2226" i="6"/>
  <c r="J2232" i="6"/>
  <c r="L2232" i="6" s="1"/>
  <c r="K2232" i="6"/>
  <c r="H2277" i="6"/>
  <c r="F319" i="7" s="1"/>
  <c r="H2268" i="6"/>
  <c r="F318" i="7" s="1"/>
  <c r="H2354" i="6"/>
  <c r="H2250" i="6"/>
  <c r="I2249" i="6" s="1"/>
  <c r="H2259" i="6"/>
  <c r="I2258" i="6" s="1"/>
  <c r="K2258" i="6" s="1"/>
  <c r="L2245" i="6"/>
  <c r="L2253" i="6"/>
  <c r="H1717" i="6"/>
  <c r="F243" i="7" s="1"/>
  <c r="H1725" i="6"/>
  <c r="F244" i="7" s="1"/>
  <c r="K1707" i="6"/>
  <c r="L1705" i="6"/>
  <c r="J1708" i="6"/>
  <c r="K1693" i="6"/>
  <c r="F1693" i="6"/>
  <c r="K1683" i="6"/>
  <c r="F1683" i="6"/>
  <c r="J1673" i="6"/>
  <c r="K1673" i="6"/>
  <c r="K1592" i="6"/>
  <c r="F1592" i="6"/>
  <c r="L1592" i="6" s="1"/>
  <c r="F1475" i="6"/>
  <c r="L1475" i="6" s="1"/>
  <c r="K1475" i="6"/>
  <c r="F1545" i="6"/>
  <c r="L1545" i="6" s="1"/>
  <c r="K1545" i="6"/>
  <c r="F1584" i="6"/>
  <c r="K1584" i="6"/>
  <c r="J1663" i="6"/>
  <c r="K1663" i="6"/>
  <c r="F1632" i="6"/>
  <c r="L1632" i="6" s="1"/>
  <c r="K1632" i="6"/>
  <c r="F1487" i="6"/>
  <c r="L1487" i="6" s="1"/>
  <c r="K1487" i="6"/>
  <c r="K1577" i="6"/>
  <c r="F1577" i="6"/>
  <c r="F1580" i="6" s="1"/>
  <c r="K1602" i="6"/>
  <c r="F1602" i="6"/>
  <c r="L1602" i="6" s="1"/>
  <c r="J1664" i="6"/>
  <c r="L1664" i="6" s="1"/>
  <c r="K1664" i="6"/>
  <c r="K1500" i="6"/>
  <c r="F1500" i="6"/>
  <c r="L1500" i="6" s="1"/>
  <c r="F1509" i="6"/>
  <c r="L1509" i="6" s="1"/>
  <c r="K1509" i="6"/>
  <c r="F1622" i="6"/>
  <c r="L1622" i="6" s="1"/>
  <c r="K1622" i="6"/>
  <c r="K1612" i="6"/>
  <c r="F1612" i="6"/>
  <c r="L1612" i="6" s="1"/>
  <c r="J1674" i="6"/>
  <c r="L1674" i="6" s="1"/>
  <c r="K1674" i="6"/>
  <c r="F1552" i="6"/>
  <c r="L1552" i="6" s="1"/>
  <c r="K1552" i="6"/>
  <c r="K1518" i="6"/>
  <c r="F1518" i="6"/>
  <c r="L1518" i="6" s="1"/>
  <c r="K1642" i="6"/>
  <c r="F1642" i="6"/>
  <c r="L1642" i="6" s="1"/>
  <c r="F1652" i="6"/>
  <c r="L1652" i="6" s="1"/>
  <c r="K1652" i="6"/>
  <c r="H1637" i="6"/>
  <c r="F234" i="7" s="1"/>
  <c r="L1645" i="6"/>
  <c r="H1647" i="6"/>
  <c r="F235" i="7" s="1"/>
  <c r="L1625" i="6"/>
  <c r="H1627" i="6"/>
  <c r="F233" i="7" s="1"/>
  <c r="H1607" i="6"/>
  <c r="F231" i="7" s="1"/>
  <c r="L1593" i="6"/>
  <c r="H1597" i="6"/>
  <c r="F230" i="7" s="1"/>
  <c r="K1387" i="6"/>
  <c r="F1387" i="6"/>
  <c r="K1378" i="6"/>
  <c r="F1378" i="6"/>
  <c r="K1396" i="6"/>
  <c r="F1396" i="6"/>
  <c r="L1396" i="6" s="1"/>
  <c r="K1435" i="6"/>
  <c r="F1435" i="6"/>
  <c r="K1415" i="6"/>
  <c r="F1415" i="6"/>
  <c r="K1351" i="6"/>
  <c r="F1351" i="6"/>
  <c r="L1351" i="6" s="1"/>
  <c r="K1425" i="6"/>
  <c r="F1425" i="6"/>
  <c r="F1360" i="6"/>
  <c r="L1360" i="6" s="1"/>
  <c r="K1360" i="6"/>
  <c r="K1342" i="6"/>
  <c r="F1342" i="6"/>
  <c r="L1342" i="6" s="1"/>
  <c r="K1369" i="6"/>
  <c r="F1369" i="6"/>
  <c r="F1405" i="6"/>
  <c r="K1405" i="6"/>
  <c r="I1419" i="6"/>
  <c r="K1419" i="6" s="1"/>
  <c r="I1409" i="6"/>
  <c r="K1409" i="6" s="1"/>
  <c r="L1397" i="6"/>
  <c r="L1388" i="6"/>
  <c r="H1391" i="6"/>
  <c r="L1379" i="6"/>
  <c r="L1370" i="6"/>
  <c r="H1373" i="6"/>
  <c r="L1361" i="6"/>
  <c r="L1352" i="6"/>
  <c r="H1355" i="6"/>
  <c r="L1343" i="6"/>
  <c r="F1156" i="6"/>
  <c r="L1156" i="6" s="1"/>
  <c r="K1156" i="6"/>
  <c r="F1172" i="6"/>
  <c r="L1172" i="6" s="1"/>
  <c r="K1172" i="6"/>
  <c r="F1333" i="6"/>
  <c r="L1333" i="6" s="1"/>
  <c r="K1333" i="6"/>
  <c r="K1171" i="6"/>
  <c r="F1171" i="6"/>
  <c r="K1181" i="6"/>
  <c r="F1181" i="6"/>
  <c r="L1181" i="6" s="1"/>
  <c r="F1166" i="6"/>
  <c r="L1166" i="6" s="1"/>
  <c r="K1166" i="6"/>
  <c r="F1164" i="6"/>
  <c r="L1164" i="6" s="1"/>
  <c r="K1164" i="6"/>
  <c r="K1157" i="6"/>
  <c r="F1157" i="6"/>
  <c r="L1157" i="6" s="1"/>
  <c r="F1189" i="6"/>
  <c r="L1189" i="6" s="1"/>
  <c r="K1189" i="6"/>
  <c r="F1182" i="6"/>
  <c r="L1182" i="6" s="1"/>
  <c r="K1182" i="6"/>
  <c r="F1180" i="6"/>
  <c r="L1180" i="6" s="1"/>
  <c r="K1180" i="6"/>
  <c r="K1179" i="6"/>
  <c r="F1179" i="6"/>
  <c r="F1165" i="6"/>
  <c r="L1165" i="6" s="1"/>
  <c r="K1165" i="6"/>
  <c r="F1190" i="6"/>
  <c r="L1190" i="6" s="1"/>
  <c r="K1190" i="6"/>
  <c r="F1188" i="6"/>
  <c r="L1188" i="6" s="1"/>
  <c r="K1188" i="6"/>
  <c r="F1187" i="6"/>
  <c r="K1187" i="6"/>
  <c r="K1173" i="6"/>
  <c r="F1173" i="6"/>
  <c r="L1173" i="6" s="1"/>
  <c r="F1158" i="6"/>
  <c r="L1158" i="6" s="1"/>
  <c r="K1158" i="6"/>
  <c r="F1174" i="6"/>
  <c r="L1174" i="6" s="1"/>
  <c r="K1174" i="6"/>
  <c r="L1323" i="6"/>
  <c r="F1327" i="6"/>
  <c r="L1327" i="6" s="1"/>
  <c r="K1310" i="6"/>
  <c r="J1310" i="6"/>
  <c r="F1311" i="6"/>
  <c r="E190" i="7" s="1"/>
  <c r="F190" i="7"/>
  <c r="F174" i="7"/>
  <c r="F172" i="7"/>
  <c r="E175" i="7"/>
  <c r="E172" i="7"/>
  <c r="F176" i="7"/>
  <c r="E174" i="7"/>
  <c r="E177" i="7"/>
  <c r="F177" i="7"/>
  <c r="F1155" i="6"/>
  <c r="K1155" i="6"/>
  <c r="F1163" i="6"/>
  <c r="K1163" i="6"/>
  <c r="F1107" i="6"/>
  <c r="L1107" i="6" s="1"/>
  <c r="K1107" i="6"/>
  <c r="K1089" i="6"/>
  <c r="F1089" i="6"/>
  <c r="L1089" i="6" s="1"/>
  <c r="K1088" i="6"/>
  <c r="F1088" i="6"/>
  <c r="F1098" i="6"/>
  <c r="L1098" i="6" s="1"/>
  <c r="K1098" i="6"/>
  <c r="K1097" i="6"/>
  <c r="F1097" i="6"/>
  <c r="K1080" i="6"/>
  <c r="F1080" i="6"/>
  <c r="L1080" i="6" s="1"/>
  <c r="F1070" i="6"/>
  <c r="K1070" i="6"/>
  <c r="F1079" i="6"/>
  <c r="K1079" i="6"/>
  <c r="K1106" i="6"/>
  <c r="F1106" i="6"/>
  <c r="J1125" i="6"/>
  <c r="G162" i="7" s="1"/>
  <c r="H1125" i="6"/>
  <c r="F162" i="7" s="1"/>
  <c r="H1076" i="6"/>
  <c r="F157" i="7" s="1"/>
  <c r="F627" i="6"/>
  <c r="L627" i="6" s="1"/>
  <c r="K1071" i="6"/>
  <c r="F1071" i="6"/>
  <c r="F2121" i="6"/>
  <c r="L2121" i="6" s="1"/>
  <c r="K2121" i="6"/>
  <c r="F2127" i="6"/>
  <c r="L2127" i="6" s="1"/>
  <c r="K2127" i="6"/>
  <c r="L1610" i="6"/>
  <c r="F826" i="6"/>
  <c r="E111" i="7" s="1"/>
  <c r="F111" i="7"/>
  <c r="I825" i="6"/>
  <c r="H833" i="6"/>
  <c r="I832" i="6" s="1"/>
  <c r="L746" i="6"/>
  <c r="F750" i="6"/>
  <c r="F732" i="6"/>
  <c r="K732" i="6"/>
  <c r="F739" i="6"/>
  <c r="K739" i="6"/>
  <c r="J3682" i="6"/>
  <c r="J3621" i="6"/>
  <c r="J3644" i="6"/>
  <c r="J3636" i="6"/>
  <c r="J3630" i="6"/>
  <c r="J3660" i="6"/>
  <c r="J3671" i="6"/>
  <c r="K1823" i="6"/>
  <c r="L3247" i="6"/>
  <c r="F1815" i="6"/>
  <c r="L1815" i="6" s="1"/>
  <c r="F1830" i="6"/>
  <c r="F1834" i="6" s="1"/>
  <c r="K1830" i="6"/>
  <c r="L1822" i="6"/>
  <c r="L1814" i="6"/>
  <c r="E97" i="7"/>
  <c r="H97" i="7" s="1"/>
  <c r="L589" i="6"/>
  <c r="F591" i="6"/>
  <c r="L578" i="6"/>
  <c r="F580" i="6"/>
  <c r="L125" i="6"/>
  <c r="K125" i="6"/>
  <c r="K562" i="6"/>
  <c r="F562" i="6"/>
  <c r="L562" i="6" s="1"/>
  <c r="J133" i="6"/>
  <c r="L133" i="6" s="1"/>
  <c r="K133" i="6"/>
  <c r="K571" i="6"/>
  <c r="F571" i="6"/>
  <c r="K312" i="6"/>
  <c r="F312" i="6"/>
  <c r="L312" i="6" s="1"/>
  <c r="J145" i="6"/>
  <c r="L145" i="6" s="1"/>
  <c r="K145" i="6"/>
  <c r="F311" i="6"/>
  <c r="L311" i="6" s="1"/>
  <c r="K311" i="6"/>
  <c r="K572" i="6"/>
  <c r="F572" i="6"/>
  <c r="L572" i="6" s="1"/>
  <c r="K286" i="6"/>
  <c r="F286" i="6"/>
  <c r="L286" i="6" s="1"/>
  <c r="K549" i="6"/>
  <c r="F549" i="6"/>
  <c r="F264" i="6"/>
  <c r="L264" i="6" s="1"/>
  <c r="K264" i="6"/>
  <c r="F261" i="6"/>
  <c r="L261" i="6" s="1"/>
  <c r="K261" i="6"/>
  <c r="K551" i="6"/>
  <c r="F551" i="6"/>
  <c r="L551" i="6" s="1"/>
  <c r="F310" i="6"/>
  <c r="L310" i="6" s="1"/>
  <c r="K310" i="6"/>
  <c r="F560" i="6"/>
  <c r="K560" i="6"/>
  <c r="K288" i="6"/>
  <c r="F288" i="6"/>
  <c r="L288" i="6" s="1"/>
  <c r="F263" i="6"/>
  <c r="L263" i="6" s="1"/>
  <c r="K263" i="6"/>
  <c r="F309" i="6"/>
  <c r="L309" i="6" s="1"/>
  <c r="K309" i="6"/>
  <c r="J132" i="6"/>
  <c r="L132" i="6" s="1"/>
  <c r="K132" i="6"/>
  <c r="K143" i="6"/>
  <c r="J143" i="6"/>
  <c r="L143" i="6" s="1"/>
  <c r="F262" i="6"/>
  <c r="L262" i="6" s="1"/>
  <c r="K262" i="6"/>
  <c r="J135" i="6"/>
  <c r="L135" i="6" s="1"/>
  <c r="K135" i="6"/>
  <c r="F287" i="6"/>
  <c r="L287" i="6" s="1"/>
  <c r="K287" i="6"/>
  <c r="F285" i="6"/>
  <c r="L285" i="6" s="1"/>
  <c r="K285" i="6"/>
  <c r="J142" i="6"/>
  <c r="L142" i="6" s="1"/>
  <c r="K142" i="6"/>
  <c r="F260" i="6"/>
  <c r="K260" i="6"/>
  <c r="F284" i="6"/>
  <c r="K284" i="6"/>
  <c r="K308" i="6"/>
  <c r="F308" i="6"/>
  <c r="F402" i="6"/>
  <c r="L402" i="6" s="1"/>
  <c r="K402" i="6"/>
  <c r="F389" i="6"/>
  <c r="K389" i="6"/>
  <c r="F49" i="7"/>
  <c r="G48" i="7"/>
  <c r="I364" i="6"/>
  <c r="J364" i="6" s="1"/>
  <c r="L1444" i="6"/>
  <c r="L728" i="6"/>
  <c r="K999" i="6"/>
  <c r="H365" i="6"/>
  <c r="F45" i="7" s="1"/>
  <c r="K2086" i="6"/>
  <c r="H343" i="6"/>
  <c r="F43" i="7" s="1"/>
  <c r="I342" i="6"/>
  <c r="L329" i="6"/>
  <c r="J330" i="6"/>
  <c r="G42" i="7" s="1"/>
  <c r="L304" i="6"/>
  <c r="J305" i="6"/>
  <c r="G40" i="7" s="1"/>
  <c r="J181" i="6"/>
  <c r="G27" i="7" s="1"/>
  <c r="J202" i="6"/>
  <c r="G30" i="7" s="1"/>
  <c r="G26" i="7"/>
  <c r="L216" i="6"/>
  <c r="J231" i="6"/>
  <c r="G33" i="7" s="1"/>
  <c r="J195" i="6"/>
  <c r="G29" i="7" s="1"/>
  <c r="J167" i="6"/>
  <c r="G25" i="7" s="1"/>
  <c r="H224" i="6"/>
  <c r="F32" i="7" s="1"/>
  <c r="G34" i="7"/>
  <c r="J224" i="6"/>
  <c r="G32" i="7" s="1"/>
  <c r="J160" i="6"/>
  <c r="G24" i="7" s="1"/>
  <c r="J245" i="6"/>
  <c r="G35" i="7" s="1"/>
  <c r="H137" i="6"/>
  <c r="H147" i="6"/>
  <c r="L608" i="6"/>
  <c r="L1451" i="6"/>
  <c r="L3026" i="6"/>
  <c r="K123" i="6"/>
  <c r="L1866" i="6"/>
  <c r="K105" i="6"/>
  <c r="K92" i="6"/>
  <c r="L123" i="6"/>
  <c r="L1516" i="6"/>
  <c r="L2909" i="6"/>
  <c r="J1137" i="6"/>
  <c r="L1137" i="6" s="1"/>
  <c r="L607" i="6"/>
  <c r="L1452" i="6"/>
  <c r="L1633" i="6"/>
  <c r="K2133" i="6"/>
  <c r="L831" i="6"/>
  <c r="F3226" i="6"/>
  <c r="L2072" i="6"/>
  <c r="F3264" i="6"/>
  <c r="K2200" i="6"/>
  <c r="F2548" i="6"/>
  <c r="L2548" i="6" s="1"/>
  <c r="L243" i="6"/>
  <c r="L172" i="6"/>
  <c r="K649" i="6"/>
  <c r="J649" i="6"/>
  <c r="L595" i="6"/>
  <c r="F3473" i="6"/>
  <c r="L3473" i="6" s="1"/>
  <c r="L817" i="6"/>
  <c r="K124" i="6"/>
  <c r="J124" i="6"/>
  <c r="L124" i="6" s="1"/>
  <c r="J1278" i="6"/>
  <c r="L1278" i="6" s="1"/>
  <c r="L648" i="6"/>
  <c r="K1516" i="6"/>
  <c r="K3452" i="6"/>
  <c r="L783" i="6"/>
  <c r="K122" i="6"/>
  <c r="G97" i="6"/>
  <c r="H97" i="6" s="1"/>
  <c r="H127" i="6"/>
  <c r="L122" i="6"/>
  <c r="J1868" i="6"/>
  <c r="L1868" i="6" s="1"/>
  <c r="L101" i="6"/>
  <c r="L975" i="6"/>
  <c r="L2247" i="6"/>
  <c r="L3566" i="6"/>
  <c r="L1999" i="6"/>
  <c r="F1973" i="6"/>
  <c r="L1973" i="6" s="1"/>
  <c r="J2948" i="6"/>
  <c r="J2949" i="6" s="1"/>
  <c r="L2949" i="6" s="1"/>
  <c r="L3176" i="6"/>
  <c r="J1016" i="6"/>
  <c r="L1183" i="6"/>
  <c r="L2910" i="6"/>
  <c r="F109" i="7"/>
  <c r="H797" i="6"/>
  <c r="F108" i="7"/>
  <c r="J797" i="6"/>
  <c r="J798" i="6" s="1"/>
  <c r="K3799" i="6"/>
  <c r="F2465" i="6"/>
  <c r="F2565" i="6"/>
  <c r="L2565" i="6" s="1"/>
  <c r="L2512" i="6"/>
  <c r="L3062" i="6"/>
  <c r="L3094" i="6"/>
  <c r="H436" i="7"/>
  <c r="F441" i="7"/>
  <c r="H441" i="7" s="1"/>
  <c r="H439" i="7"/>
  <c r="J1636" i="6"/>
  <c r="J1637" i="6" s="1"/>
  <c r="L1557" i="6"/>
  <c r="K2574" i="6"/>
  <c r="F3385" i="6"/>
  <c r="L3385" i="6" s="1"/>
  <c r="K1307" i="6"/>
  <c r="K3453" i="6"/>
  <c r="F2567" i="6"/>
  <c r="L2567" i="6" s="1"/>
  <c r="K2526" i="6"/>
  <c r="L1538" i="6"/>
  <c r="K1308" i="6"/>
  <c r="K3472" i="6"/>
  <c r="K1537" i="6"/>
  <c r="F1314" i="6"/>
  <c r="L3472" i="6"/>
  <c r="F2559" i="6"/>
  <c r="L2559" i="6" s="1"/>
  <c r="F2588" i="6"/>
  <c r="E2589" i="6" s="1"/>
  <c r="F2589" i="6" s="1"/>
  <c r="L598" i="6"/>
  <c r="L2708" i="6"/>
  <c r="J2267" i="6"/>
  <c r="L1473" i="6"/>
  <c r="F245" i="7"/>
  <c r="J1606" i="6"/>
  <c r="J1607" i="6" s="1"/>
  <c r="L969" i="6"/>
  <c r="L1603" i="6"/>
  <c r="L3646" i="6"/>
  <c r="L2574" i="6"/>
  <c r="J810" i="6"/>
  <c r="L810" i="6" s="1"/>
  <c r="L594" i="6"/>
  <c r="L701" i="6"/>
  <c r="L1968" i="6"/>
  <c r="L3748" i="6"/>
  <c r="F3693" i="6"/>
  <c r="L3693" i="6" s="1"/>
  <c r="L1307" i="6"/>
  <c r="L824" i="6"/>
  <c r="F2352" i="6"/>
  <c r="F1901" i="6"/>
  <c r="L1901" i="6" s="1"/>
  <c r="F2151" i="6"/>
  <c r="L2151" i="6" s="1"/>
  <c r="L660" i="6"/>
  <c r="L1302" i="6"/>
  <c r="K2716" i="6"/>
  <c r="K1735" i="6"/>
  <c r="L3510" i="6"/>
  <c r="I3028" i="6"/>
  <c r="K3028" i="6" s="1"/>
  <c r="L158" i="6"/>
  <c r="L1537" i="6"/>
  <c r="F3265" i="6"/>
  <c r="L3265" i="6" s="1"/>
  <c r="K1966" i="6"/>
  <c r="F2581" i="6"/>
  <c r="K1538" i="6"/>
  <c r="K2336" i="6"/>
  <c r="K2072" i="6"/>
  <c r="E51" i="7"/>
  <c r="F423" i="6"/>
  <c r="F424" i="6" s="1"/>
  <c r="L725" i="6"/>
  <c r="J1235" i="6"/>
  <c r="L1240" i="6"/>
  <c r="L1595" i="6"/>
  <c r="L3476" i="6"/>
  <c r="J1739" i="6"/>
  <c r="L700" i="6"/>
  <c r="L822" i="6"/>
  <c r="L1015" i="6"/>
  <c r="J3270" i="6"/>
  <c r="L3270" i="6" s="1"/>
  <c r="J1217" i="6"/>
  <c r="L1217" i="6" s="1"/>
  <c r="K778" i="6"/>
  <c r="L986" i="6"/>
  <c r="L778" i="6"/>
  <c r="J1802" i="6"/>
  <c r="L2509" i="6"/>
  <c r="L1122" i="6"/>
  <c r="L1933" i="6"/>
  <c r="L2110" i="6"/>
  <c r="J784" i="6"/>
  <c r="L784" i="6" s="1"/>
  <c r="J2893" i="6"/>
  <c r="J1565" i="6"/>
  <c r="L779" i="6"/>
  <c r="L3080" i="6"/>
  <c r="L3597" i="6"/>
  <c r="L843" i="6"/>
  <c r="K1124" i="6"/>
  <c r="K1779" i="6"/>
  <c r="K2489" i="6"/>
  <c r="L2986" i="6"/>
  <c r="F1331" i="6"/>
  <c r="K2509" i="6"/>
  <c r="I1656" i="6"/>
  <c r="K1656" i="6" s="1"/>
  <c r="I846" i="6"/>
  <c r="J846" i="6" s="1"/>
  <c r="J847" i="6" s="1"/>
  <c r="L1309" i="6"/>
  <c r="L3104" i="6"/>
  <c r="L1216" i="6"/>
  <c r="F335" i="7"/>
  <c r="L2854" i="6"/>
  <c r="L2599" i="6"/>
  <c r="J256" i="6"/>
  <c r="J257" i="6" s="1"/>
  <c r="J2505" i="6"/>
  <c r="L2505" i="6" s="1"/>
  <c r="J3052" i="6"/>
  <c r="L689" i="6"/>
  <c r="J2719" i="6"/>
  <c r="L2719" i="6" s="1"/>
  <c r="L688" i="6"/>
  <c r="L2025" i="6"/>
  <c r="G107" i="6"/>
  <c r="H107" i="6" s="1"/>
  <c r="L1481" i="6"/>
  <c r="E2698" i="6"/>
  <c r="F2698" i="6" s="1"/>
  <c r="L3352" i="6"/>
  <c r="L1902" i="6"/>
  <c r="L3524" i="6"/>
  <c r="L2274" i="6"/>
  <c r="L1550" i="6"/>
  <c r="I2425" i="6"/>
  <c r="J2425" i="6" s="1"/>
  <c r="J2426" i="6" s="1"/>
  <c r="L3523" i="6"/>
  <c r="L3677" i="6"/>
  <c r="J1771" i="6"/>
  <c r="J1772" i="6" s="1"/>
  <c r="L3718" i="6"/>
  <c r="E93" i="7"/>
  <c r="H93" i="7" s="1"/>
  <c r="L713" i="6"/>
  <c r="L2563" i="6"/>
  <c r="K3454" i="6"/>
  <c r="F3454" i="6"/>
  <c r="L3454" i="6" s="1"/>
  <c r="L3290" i="6"/>
  <c r="L186" i="6"/>
  <c r="G28" i="7"/>
  <c r="G151" i="7"/>
  <c r="L1022" i="6"/>
  <c r="F281" i="7"/>
  <c r="L1998" i="6"/>
  <c r="K2406" i="6"/>
  <c r="F2406" i="6"/>
  <c r="K1702" i="6"/>
  <c r="F1702" i="6"/>
  <c r="K3804" i="6"/>
  <c r="F3804" i="6"/>
  <c r="L3804" i="6" s="1"/>
  <c r="J1009" i="6"/>
  <c r="J1010" i="6" s="1"/>
  <c r="K1009" i="6"/>
  <c r="G459" i="7"/>
  <c r="L3229" i="6"/>
  <c r="J853" i="6"/>
  <c r="L1008" i="6"/>
  <c r="L659" i="6"/>
  <c r="E182" i="7"/>
  <c r="L1264" i="6"/>
  <c r="I3076" i="6"/>
  <c r="J3076" i="6" s="1"/>
  <c r="J3077" i="6" s="1"/>
  <c r="J970" i="6"/>
  <c r="L970" i="6" s="1"/>
  <c r="L3639" i="6"/>
  <c r="L712" i="6"/>
  <c r="I3655" i="6"/>
  <c r="K3655" i="6" s="1"/>
  <c r="L3654" i="6"/>
  <c r="K3511" i="6"/>
  <c r="K1322" i="6"/>
  <c r="K3510" i="6"/>
  <c r="K2599" i="6"/>
  <c r="L2199" i="6"/>
  <c r="K2458" i="6"/>
  <c r="L3588" i="6"/>
  <c r="L3553" i="6"/>
  <c r="K3807" i="6"/>
  <c r="K3463" i="6"/>
  <c r="K2201" i="6"/>
  <c r="K2927" i="6"/>
  <c r="K3675" i="6"/>
  <c r="F2604" i="6"/>
  <c r="F2606" i="6" s="1"/>
  <c r="L2606" i="6" s="1"/>
  <c r="F2860" i="6"/>
  <c r="L2860" i="6" s="1"/>
  <c r="L717" i="6"/>
  <c r="J1904" i="6"/>
  <c r="L1904" i="6" s="1"/>
  <c r="K304" i="6"/>
  <c r="L3020" i="6"/>
  <c r="L3051" i="6"/>
  <c r="E2017" i="6"/>
  <c r="F2017" i="6" s="1"/>
  <c r="L2017" i="6" s="1"/>
  <c r="L2032" i="6"/>
  <c r="E3703" i="6"/>
  <c r="F3703" i="6" s="1"/>
  <c r="L3703" i="6" s="1"/>
  <c r="I2746" i="6"/>
  <c r="J2746" i="6" s="1"/>
  <c r="L2746" i="6" s="1"/>
  <c r="L3579" i="6"/>
  <c r="L1443" i="6"/>
  <c r="L850" i="6"/>
  <c r="L1322" i="6"/>
  <c r="K2193" i="6"/>
  <c r="F685" i="6"/>
  <c r="I2041" i="6"/>
  <c r="J2041" i="6" s="1"/>
  <c r="J2042" i="6" s="1"/>
  <c r="F286" i="7"/>
  <c r="L3086" i="6"/>
  <c r="I3088" i="6"/>
  <c r="K3088" i="6" s="1"/>
  <c r="L3562" i="6"/>
  <c r="L2082" i="6"/>
  <c r="L2309" i="6"/>
  <c r="F509" i="7"/>
  <c r="L3583" i="6"/>
  <c r="E2046" i="6"/>
  <c r="L2045" i="6"/>
  <c r="F1600" i="6"/>
  <c r="K1600" i="6"/>
  <c r="K1467" i="6"/>
  <c r="F1467" i="6"/>
  <c r="F3805" i="6"/>
  <c r="L3805" i="6" s="1"/>
  <c r="K3805" i="6"/>
  <c r="K3441" i="6"/>
  <c r="F3441" i="6"/>
  <c r="F1981" i="6"/>
  <c r="L1981" i="6" s="1"/>
  <c r="K1981" i="6"/>
  <c r="K2501" i="6"/>
  <c r="F2501" i="6"/>
  <c r="K3333" i="6"/>
  <c r="F3333" i="6"/>
  <c r="F2414" i="6"/>
  <c r="K2414" i="6"/>
  <c r="K2299" i="6"/>
  <c r="F2299" i="6"/>
  <c r="L2299" i="6" s="1"/>
  <c r="I1716" i="6"/>
  <c r="J1716" i="6" s="1"/>
  <c r="K2563" i="6"/>
  <c r="K2330" i="6"/>
  <c r="E2399" i="6"/>
  <c r="F2399" i="6" s="1"/>
  <c r="L2399" i="6" s="1"/>
  <c r="L2396" i="6"/>
  <c r="J1205" i="6"/>
  <c r="L1205" i="6" s="1"/>
  <c r="J1731" i="6"/>
  <c r="L1731" i="6" s="1"/>
  <c r="J1211" i="6"/>
  <c r="L1714" i="6"/>
  <c r="L2275" i="6"/>
  <c r="L1228" i="6"/>
  <c r="F2475" i="6"/>
  <c r="L1810" i="6"/>
  <c r="J3034" i="6"/>
  <c r="J3035" i="6" s="1"/>
  <c r="K3034" i="6"/>
  <c r="L3678" i="6"/>
  <c r="L1210" i="6"/>
  <c r="I1889" i="6"/>
  <c r="K1889" i="6" s="1"/>
  <c r="I2697" i="6"/>
  <c r="K2697" i="6" s="1"/>
  <c r="L2694" i="6"/>
  <c r="F1543" i="6"/>
  <c r="L1543" i="6" s="1"/>
  <c r="L2439" i="6"/>
  <c r="F455" i="7"/>
  <c r="H455" i="7" s="1"/>
  <c r="L3211" i="6"/>
  <c r="E188" i="7"/>
  <c r="H188" i="7" s="1"/>
  <c r="L1297" i="6"/>
  <c r="K2199" i="6"/>
  <c r="K216" i="6"/>
  <c r="K2493" i="6"/>
  <c r="L2193" i="6"/>
  <c r="F3451" i="6"/>
  <c r="F2444" i="6"/>
  <c r="K2396" i="6"/>
  <c r="K1550" i="6"/>
  <c r="K1303" i="6"/>
  <c r="J1303" i="6"/>
  <c r="L3558" i="6"/>
  <c r="I3058" i="6"/>
  <c r="I2917" i="6"/>
  <c r="J2917" i="6" s="1"/>
  <c r="J2918" i="6" s="1"/>
  <c r="L2915" i="6"/>
  <c r="L3739" i="6"/>
  <c r="J2570" i="6"/>
  <c r="K2570" i="6"/>
  <c r="K1150" i="6"/>
  <c r="J1150" i="6"/>
  <c r="L1150" i="6" s="1"/>
  <c r="H3670" i="6"/>
  <c r="L2135" i="6"/>
  <c r="L2096" i="6"/>
  <c r="L2055" i="6"/>
  <c r="L3243" i="6"/>
  <c r="G461" i="7"/>
  <c r="G356" i="7"/>
  <c r="L2576" i="6"/>
  <c r="L2928" i="6"/>
  <c r="L3712" i="6"/>
  <c r="G516" i="7"/>
  <c r="H516" i="7" s="1"/>
  <c r="G509" i="7"/>
  <c r="L3584" i="6"/>
  <c r="G506" i="7"/>
  <c r="L3567" i="6"/>
  <c r="G263" i="7"/>
  <c r="L1861" i="6"/>
  <c r="G260" i="7"/>
  <c r="L1840" i="6"/>
  <c r="L3452" i="6"/>
  <c r="G489" i="7"/>
  <c r="G466" i="7"/>
  <c r="L3283" i="6"/>
  <c r="F447" i="7"/>
  <c r="L3171" i="6"/>
  <c r="I3100" i="6"/>
  <c r="J3100" i="6" s="1"/>
  <c r="J3101" i="6" s="1"/>
  <c r="L3101" i="6" s="1"/>
  <c r="L3098" i="6"/>
  <c r="F433" i="7"/>
  <c r="F325" i="7"/>
  <c r="L2330" i="6"/>
  <c r="F431" i="7"/>
  <c r="J3622" i="6"/>
  <c r="J3637" i="6"/>
  <c r="J3697" i="6"/>
  <c r="J2341" i="6"/>
  <c r="K2522" i="6"/>
  <c r="J2522" i="6"/>
  <c r="L2522" i="6" s="1"/>
  <c r="J355" i="6"/>
  <c r="J356" i="6" s="1"/>
  <c r="K355" i="6"/>
  <c r="E225" i="7"/>
  <c r="E1546" i="6" s="1"/>
  <c r="L1563" i="6"/>
  <c r="H3637" i="6"/>
  <c r="H3641" i="6" s="1"/>
  <c r="I1794" i="6"/>
  <c r="L1564" i="6"/>
  <c r="L2095" i="6"/>
  <c r="L3242" i="6"/>
  <c r="F461" i="7"/>
  <c r="E1787" i="6"/>
  <c r="L2016" i="6"/>
  <c r="F272" i="7"/>
  <c r="I1926" i="6"/>
  <c r="L1924" i="6"/>
  <c r="E453" i="7"/>
  <c r="L3201" i="6"/>
  <c r="I1372" i="6"/>
  <c r="K1372" i="6" s="1"/>
  <c r="I1763" i="6"/>
  <c r="F2485" i="6"/>
  <c r="F2012" i="6"/>
  <c r="L2012" i="6" s="1"/>
  <c r="K598" i="6"/>
  <c r="K2594" i="6"/>
  <c r="F2594" i="6"/>
  <c r="F2596" i="6" s="1"/>
  <c r="K2451" i="6"/>
  <c r="F2451" i="6"/>
  <c r="K2429" i="6"/>
  <c r="F2429" i="6"/>
  <c r="K1767" i="6"/>
  <c r="F1767" i="6"/>
  <c r="F2535" i="6"/>
  <c r="K2535" i="6"/>
  <c r="K2421" i="6"/>
  <c r="F2421" i="6"/>
  <c r="F405" i="6"/>
  <c r="L405" i="6" s="1"/>
  <c r="K405" i="6"/>
  <c r="K2437" i="6"/>
  <c r="F2437" i="6"/>
  <c r="K3221" i="6"/>
  <c r="F3221" i="6"/>
  <c r="F2517" i="6"/>
  <c r="K2517" i="6"/>
  <c r="F1590" i="6"/>
  <c r="K1590" i="6"/>
  <c r="K2045" i="6"/>
  <c r="G513" i="7"/>
  <c r="L3601" i="6"/>
  <c r="I1944" i="6"/>
  <c r="L1942" i="6"/>
  <c r="I1882" i="6"/>
  <c r="L1880" i="6"/>
  <c r="I2954" i="6"/>
  <c r="I790" i="6"/>
  <c r="L1777" i="6"/>
  <c r="I3040" i="6"/>
  <c r="J3040" i="6" s="1"/>
  <c r="J3041" i="6" s="1"/>
  <c r="E510" i="7"/>
  <c r="H510" i="7" s="1"/>
  <c r="L3535" i="6"/>
  <c r="F430" i="7"/>
  <c r="I3082" i="6"/>
  <c r="L1569" i="6"/>
  <c r="I1953" i="6"/>
  <c r="K1953" i="6" s="1"/>
  <c r="L3578" i="6"/>
  <c r="L1735" i="6"/>
  <c r="F274" i="7"/>
  <c r="L2109" i="6"/>
  <c r="L2081" i="6"/>
  <c r="I1985" i="6"/>
  <c r="J1985" i="6" s="1"/>
  <c r="L1983" i="6"/>
  <c r="I2785" i="6"/>
  <c r="K2785" i="6" s="1"/>
  <c r="L2782" i="6"/>
  <c r="I2759" i="6"/>
  <c r="J2759" i="6" s="1"/>
  <c r="L2759" i="6" s="1"/>
  <c r="L2756" i="6"/>
  <c r="I1875" i="6"/>
  <c r="J1875" i="6" s="1"/>
  <c r="J1876" i="6" s="1"/>
  <c r="I3064" i="6"/>
  <c r="I2964" i="6"/>
  <c r="I2710" i="6"/>
  <c r="E2711" i="6"/>
  <c r="I3046" i="6"/>
  <c r="I2970" i="6"/>
  <c r="I2497" i="6"/>
  <c r="F346" i="7"/>
  <c r="K1736" i="6"/>
  <c r="J1241" i="6"/>
  <c r="J1242" i="6" s="1"/>
  <c r="L1242" i="6" s="1"/>
  <c r="K1323" i="6"/>
  <c r="L1287" i="6"/>
  <c r="L2496" i="6"/>
  <c r="L654" i="6"/>
  <c r="I1646" i="6"/>
  <c r="E308" i="7"/>
  <c r="I2433" i="6"/>
  <c r="I2314" i="6"/>
  <c r="K2314" i="6" s="1"/>
  <c r="F113" i="7"/>
  <c r="L836" i="6"/>
  <c r="L3070" i="6"/>
  <c r="G447" i="7"/>
  <c r="J280" i="6"/>
  <c r="J281" i="6" s="1"/>
  <c r="L236" i="6"/>
  <c r="I1259" i="6"/>
  <c r="K1259" i="6" s="1"/>
  <c r="L1353" i="6"/>
  <c r="L1456" i="6"/>
  <c r="K1969" i="6"/>
  <c r="L2313" i="6"/>
  <c r="I839" i="6"/>
  <c r="J2883" i="6"/>
  <c r="L2883" i="6" s="1"/>
  <c r="F355" i="7"/>
  <c r="J2479" i="6"/>
  <c r="L229" i="6"/>
  <c r="L2339" i="6"/>
  <c r="L2116" i="6"/>
  <c r="L2060" i="6"/>
  <c r="I1223" i="6"/>
  <c r="L2913" i="6"/>
  <c r="L3297" i="6"/>
  <c r="G468" i="7"/>
  <c r="L3050" i="6"/>
  <c r="E425" i="7"/>
  <c r="F1460" i="6"/>
  <c r="L1459" i="6"/>
  <c r="E407" i="7"/>
  <c r="L2946" i="6"/>
  <c r="L2899" i="6"/>
  <c r="G282" i="7"/>
  <c r="L2007" i="6"/>
  <c r="F263" i="7"/>
  <c r="L1860" i="6"/>
  <c r="L165" i="6"/>
  <c r="L362" i="6"/>
  <c r="L340" i="6"/>
  <c r="L1276" i="6"/>
  <c r="L1455" i="6"/>
  <c r="L1966" i="6"/>
  <c r="L2478" i="6"/>
  <c r="K3070" i="6"/>
  <c r="J604" i="6"/>
  <c r="F420" i="7"/>
  <c r="L3021" i="6"/>
  <c r="I2554" i="6"/>
  <c r="J2554" i="6" s="1"/>
  <c r="L2552" i="6"/>
  <c r="L1722" i="6"/>
  <c r="L1175" i="6"/>
  <c r="L2134" i="6"/>
  <c r="L2054" i="6"/>
  <c r="L2769" i="6"/>
  <c r="I2772" i="6"/>
  <c r="J2772" i="6" s="1"/>
  <c r="L2772" i="6" s="1"/>
  <c r="L3611" i="6"/>
  <c r="I2049" i="6"/>
  <c r="L2048" i="6"/>
  <c r="F287" i="7"/>
  <c r="L3602" i="6"/>
  <c r="I2531" i="6"/>
  <c r="I3260" i="6"/>
  <c r="I1390" i="6"/>
  <c r="K1390" i="6" s="1"/>
  <c r="J1381" i="6"/>
  <c r="L1381" i="6" s="1"/>
  <c r="E2459" i="6"/>
  <c r="F2459" i="6" s="1"/>
  <c r="F2462" i="6" s="1"/>
  <c r="L2462" i="6" s="1"/>
  <c r="J2340" i="6"/>
  <c r="L2340" i="6" s="1"/>
  <c r="J2469" i="6"/>
  <c r="L2469" i="6" s="1"/>
  <c r="J1363" i="6"/>
  <c r="L1363" i="6" s="1"/>
  <c r="K1935" i="6"/>
  <c r="L2431" i="6"/>
  <c r="I2276" i="6"/>
  <c r="K642" i="6"/>
  <c r="L3206" i="6"/>
  <c r="G452" i="7"/>
  <c r="H452" i="7" s="1"/>
  <c r="L3196" i="6"/>
  <c r="L3186" i="6"/>
  <c r="L2040" i="6"/>
  <c r="G448" i="7"/>
  <c r="H448" i="7" s="1"/>
  <c r="J2329" i="6"/>
  <c r="L2329" i="6" s="1"/>
  <c r="K2033" i="6"/>
  <c r="J2033" i="6"/>
  <c r="E445" i="7"/>
  <c r="H445" i="7" s="1"/>
  <c r="L3161" i="6"/>
  <c r="I3022" i="6"/>
  <c r="J2323" i="6"/>
  <c r="J1399" i="6"/>
  <c r="L1399" i="6" s="1"/>
  <c r="J1354" i="6"/>
  <c r="J803" i="6"/>
  <c r="J3666" i="6"/>
  <c r="L3666" i="6" s="1"/>
  <c r="L3146" i="6"/>
  <c r="E80" i="7"/>
  <c r="E409" i="6" s="1"/>
  <c r="F409" i="6" s="1"/>
  <c r="L1969" i="6"/>
  <c r="F401" i="7"/>
  <c r="J2959" i="6"/>
  <c r="J2960" i="6" s="1"/>
  <c r="L2960" i="6" s="1"/>
  <c r="L3105" i="6"/>
  <c r="I3106" i="6"/>
  <c r="K3106" i="6" s="1"/>
  <c r="L3093" i="6"/>
  <c r="L3081" i="6"/>
  <c r="J3659" i="6"/>
  <c r="I1626" i="6"/>
  <c r="G432" i="7"/>
  <c r="I1724" i="6"/>
  <c r="K2513" i="6"/>
  <c r="J2513" i="6"/>
  <c r="I1596" i="6"/>
  <c r="K360" i="6"/>
  <c r="I982" i="6"/>
  <c r="L1269" i="6"/>
  <c r="I1271" i="6"/>
  <c r="J2753" i="6"/>
  <c r="J29" i="6"/>
  <c r="L29" i="6" s="1"/>
  <c r="K29" i="6"/>
  <c r="K3254" i="6"/>
  <c r="F3254" i="6"/>
  <c r="K988" i="6"/>
  <c r="F988" i="6"/>
  <c r="F989" i="6" s="1"/>
  <c r="F1027" i="6"/>
  <c r="K1027" i="6"/>
  <c r="K2549" i="6"/>
  <c r="F2549" i="6"/>
  <c r="L2549" i="6" s="1"/>
  <c r="F3341" i="6"/>
  <c r="K3341" i="6"/>
  <c r="J2779" i="6"/>
  <c r="H96" i="7"/>
  <c r="F159" i="7"/>
  <c r="G117" i="6"/>
  <c r="H117" i="6" s="1"/>
  <c r="F158" i="7"/>
  <c r="F161" i="7"/>
  <c r="F488" i="7"/>
  <c r="F160" i="7"/>
  <c r="H10" i="6"/>
  <c r="H70" i="7"/>
  <c r="E1533" i="6"/>
  <c r="F1533" i="6" s="1"/>
  <c r="H451" i="6"/>
  <c r="E1527" i="6"/>
  <c r="F1527" i="6" s="1"/>
  <c r="H451" i="7"/>
  <c r="G340" i="7"/>
  <c r="G342" i="7"/>
  <c r="J1747" i="6"/>
  <c r="J1748" i="6" s="1"/>
  <c r="G339" i="7"/>
  <c r="H209" i="7"/>
  <c r="H212" i="6"/>
  <c r="G158" i="7"/>
  <c r="J2740" i="6"/>
  <c r="J2766" i="6"/>
  <c r="J1336" i="6"/>
  <c r="L1336" i="6" s="1"/>
  <c r="K796" i="6"/>
  <c r="J3652" i="6"/>
  <c r="J1345" i="6"/>
  <c r="L1345" i="6" s="1"/>
  <c r="J212" i="6"/>
  <c r="J1265" i="6"/>
  <c r="L1265" i="6" s="1"/>
  <c r="H208" i="7"/>
  <c r="L2353" i="6"/>
  <c r="F320" i="7"/>
  <c r="H87" i="7"/>
  <c r="H94" i="7"/>
  <c r="E862" i="6"/>
  <c r="H1932" i="6"/>
  <c r="H73" i="7"/>
  <c r="H85" i="7"/>
  <c r="H497" i="7"/>
  <c r="K1013" i="6"/>
  <c r="F1013" i="6"/>
  <c r="F3759" i="6"/>
  <c r="K3759" i="6"/>
  <c r="K3779" i="6"/>
  <c r="F3779" i="6"/>
  <c r="L3779" i="6" s="1"/>
  <c r="K3763" i="6"/>
  <c r="F3763" i="6"/>
  <c r="F1974" i="6"/>
  <c r="L1974" i="6" s="1"/>
  <c r="K1974" i="6"/>
  <c r="F3392" i="6"/>
  <c r="K3392" i="6"/>
  <c r="K3464" i="6"/>
  <c r="F3464" i="6"/>
  <c r="K3334" i="6"/>
  <c r="F3334" i="6"/>
  <c r="F2560" i="6"/>
  <c r="L2560" i="6" s="1"/>
  <c r="K2560" i="6"/>
  <c r="F1006" i="6"/>
  <c r="K1006" i="6"/>
  <c r="K1020" i="6"/>
  <c r="F1020" i="6"/>
  <c r="K3240" i="6"/>
  <c r="F3240" i="6"/>
  <c r="F3455" i="6"/>
  <c r="K3455" i="6"/>
  <c r="K177" i="6"/>
  <c r="F177" i="6"/>
  <c r="K2301" i="6"/>
  <c r="F2301" i="6"/>
  <c r="L2301" i="6" s="1"/>
  <c r="K1948" i="6"/>
  <c r="F1948" i="6"/>
  <c r="K1858" i="6"/>
  <c r="F1858" i="6"/>
  <c r="K1775" i="6"/>
  <c r="F1775" i="6"/>
  <c r="F1117" i="6"/>
  <c r="L1117" i="6" s="1"/>
  <c r="K1117" i="6"/>
  <c r="K95" i="6"/>
  <c r="L95" i="6"/>
  <c r="F401" i="6"/>
  <c r="L401" i="6" s="1"/>
  <c r="K401" i="6"/>
  <c r="K251" i="6"/>
  <c r="F251" i="6"/>
  <c r="L251" i="6" s="1"/>
  <c r="K273" i="6"/>
  <c r="F273" i="6"/>
  <c r="K249" i="6"/>
  <c r="F249" i="6"/>
  <c r="L249" i="6" s="1"/>
  <c r="K163" i="6"/>
  <c r="F163" i="6"/>
  <c r="K56" i="6"/>
  <c r="J56" i="6"/>
  <c r="K2466" i="6"/>
  <c r="F2466" i="6"/>
  <c r="L2466" i="6" s="1"/>
  <c r="F2763" i="6"/>
  <c r="K2763" i="6"/>
  <c r="F2271" i="6"/>
  <c r="K2271" i="6"/>
  <c r="F2003" i="6"/>
  <c r="K2003" i="6"/>
  <c r="K2079" i="6"/>
  <c r="F2079" i="6"/>
  <c r="L2079" i="6" s="1"/>
  <c r="K1630" i="6"/>
  <c r="F1630" i="6"/>
  <c r="K1783" i="6"/>
  <c r="F1783" i="6"/>
  <c r="F220" i="6"/>
  <c r="L220" i="6" s="1"/>
  <c r="K220" i="6"/>
  <c r="K404" i="6"/>
  <c r="F404" i="6"/>
  <c r="L404" i="6" s="1"/>
  <c r="K324" i="6"/>
  <c r="F324" i="6"/>
  <c r="F386" i="6"/>
  <c r="K386" i="6"/>
  <c r="K378" i="6"/>
  <c r="F378" i="6"/>
  <c r="L378" i="6" s="1"/>
  <c r="K102" i="6"/>
  <c r="J102" i="6"/>
  <c r="K3289" i="6"/>
  <c r="F3289" i="6"/>
  <c r="L3289" i="6" s="1"/>
  <c r="K3466" i="6"/>
  <c r="F3466" i="6"/>
  <c r="L3466" i="6" s="1"/>
  <c r="F3227" i="6"/>
  <c r="K3227" i="6"/>
  <c r="K2750" i="6"/>
  <c r="F2750" i="6"/>
  <c r="K1859" i="6"/>
  <c r="F1859" i="6"/>
  <c r="L1859" i="6" s="1"/>
  <c r="K3457" i="6"/>
  <c r="F3457" i="6"/>
  <c r="L3457" i="6" s="1"/>
  <c r="K3490" i="6"/>
  <c r="F3490" i="6"/>
  <c r="J9" i="6"/>
  <c r="L9" i="6" s="1"/>
  <c r="K9" i="6"/>
  <c r="F2562" i="6"/>
  <c r="L2562" i="6" s="1"/>
  <c r="K2562" i="6"/>
  <c r="F3781" i="6"/>
  <c r="L3781" i="6" s="1"/>
  <c r="K3781" i="6"/>
  <c r="F3806" i="6"/>
  <c r="L3806" i="6" s="1"/>
  <c r="K3806" i="6"/>
  <c r="K3766" i="6"/>
  <c r="F3766" i="6"/>
  <c r="L3766" i="6" s="1"/>
  <c r="K2080" i="6"/>
  <c r="F2080" i="6"/>
  <c r="L2080" i="6" s="1"/>
  <c r="K2152" i="6"/>
  <c r="F2152" i="6"/>
  <c r="L2152" i="6" s="1"/>
  <c r="K2173" i="6"/>
  <c r="F2173" i="6"/>
  <c r="L2173" i="6" s="1"/>
  <c r="F2101" i="6"/>
  <c r="L2101" i="6" s="1"/>
  <c r="K2101" i="6"/>
  <c r="K2023" i="6"/>
  <c r="F2023" i="6"/>
  <c r="L2023" i="6" s="1"/>
  <c r="K3288" i="6"/>
  <c r="F3288" i="6"/>
  <c r="K3465" i="6"/>
  <c r="F3465" i="6"/>
  <c r="L3465" i="6" s="1"/>
  <c r="K3413" i="6"/>
  <c r="F3413" i="6"/>
  <c r="F1007" i="6"/>
  <c r="L1007" i="6" s="1"/>
  <c r="K1007" i="6"/>
  <c r="K1021" i="6"/>
  <c r="F1021" i="6"/>
  <c r="L1021" i="6" s="1"/>
  <c r="K2738" i="6"/>
  <c r="F2738" i="6"/>
  <c r="L2738" i="6" s="1"/>
  <c r="F2764" i="6"/>
  <c r="L2764" i="6" s="1"/>
  <c r="K2764" i="6"/>
  <c r="J637" i="6"/>
  <c r="L637" i="6" s="1"/>
  <c r="K637" i="6"/>
  <c r="K2283" i="6"/>
  <c r="F2283" i="6"/>
  <c r="L2283" i="6" s="1"/>
  <c r="F2186" i="6"/>
  <c r="L2186" i="6" s="1"/>
  <c r="K2186" i="6"/>
  <c r="F2139" i="6"/>
  <c r="L2139" i="6" s="1"/>
  <c r="K2139" i="6"/>
  <c r="K2754" i="6"/>
  <c r="J2754" i="6"/>
  <c r="F1118" i="6"/>
  <c r="L1118" i="6" s="1"/>
  <c r="K1118" i="6"/>
  <c r="K406" i="6"/>
  <c r="F406" i="6"/>
  <c r="F335" i="6"/>
  <c r="L335" i="6" s="1"/>
  <c r="K335" i="6"/>
  <c r="K276" i="6"/>
  <c r="F276" i="6"/>
  <c r="L276" i="6" s="1"/>
  <c r="K114" i="6"/>
  <c r="J114" i="6"/>
  <c r="L114" i="6" s="1"/>
  <c r="K1128" i="6"/>
  <c r="F1128" i="6"/>
  <c r="K35" i="6"/>
  <c r="J35" i="6"/>
  <c r="K2502" i="6"/>
  <c r="F2502" i="6"/>
  <c r="F2246" i="6"/>
  <c r="F2250" i="6" s="1"/>
  <c r="K2246" i="6"/>
  <c r="F1996" i="6"/>
  <c r="L1996" i="6" s="1"/>
  <c r="K1996" i="6"/>
  <c r="K1886" i="6"/>
  <c r="F1886" i="6"/>
  <c r="K1640" i="6"/>
  <c r="F1640" i="6"/>
  <c r="F1591" i="6"/>
  <c r="K1591" i="6"/>
  <c r="F217" i="6"/>
  <c r="L217" i="6" s="1"/>
  <c r="K217" i="6"/>
  <c r="F390" i="6"/>
  <c r="L390" i="6" s="1"/>
  <c r="K390" i="6"/>
  <c r="K93" i="6"/>
  <c r="L93" i="6"/>
  <c r="K274" i="6"/>
  <c r="F274" i="6"/>
  <c r="L274" i="6" s="1"/>
  <c r="K248" i="6"/>
  <c r="F248" i="6"/>
  <c r="K296" i="6"/>
  <c r="F296" i="6"/>
  <c r="F1119" i="6"/>
  <c r="K1119" i="6"/>
  <c r="K1776" i="6"/>
  <c r="F1776" i="6"/>
  <c r="L1776" i="6" s="1"/>
  <c r="F1760" i="6"/>
  <c r="L1760" i="6" s="1"/>
  <c r="K1760" i="6"/>
  <c r="F2115" i="6"/>
  <c r="L2115" i="6" s="1"/>
  <c r="K2115" i="6"/>
  <c r="F1468" i="6"/>
  <c r="L1468" i="6" s="1"/>
  <c r="K1468" i="6"/>
  <c r="H446" i="7"/>
  <c r="K3349" i="6"/>
  <c r="F3349" i="6"/>
  <c r="K3512" i="6"/>
  <c r="F3512" i="6"/>
  <c r="L3512" i="6" s="1"/>
  <c r="J8" i="6"/>
  <c r="K8" i="6"/>
  <c r="K976" i="6"/>
  <c r="F976" i="6"/>
  <c r="F977" i="6" s="1"/>
  <c r="K3255" i="6"/>
  <c r="F3255" i="6"/>
  <c r="K2550" i="6"/>
  <c r="F2550" i="6"/>
  <c r="L2550" i="6" s="1"/>
  <c r="K1532" i="6"/>
  <c r="F1532" i="6"/>
  <c r="L1532" i="6" s="1"/>
  <c r="K992" i="6"/>
  <c r="F992" i="6"/>
  <c r="J3795" i="6"/>
  <c r="J3811" i="6" s="1"/>
  <c r="K3795" i="6"/>
  <c r="K3491" i="6"/>
  <c r="F3491" i="6"/>
  <c r="L3491" i="6" s="1"/>
  <c r="F3482" i="6"/>
  <c r="L3482" i="6" s="1"/>
  <c r="K3482" i="6"/>
  <c r="F2765" i="6"/>
  <c r="L2765" i="6" s="1"/>
  <c r="K2765" i="6"/>
  <c r="K2037" i="6"/>
  <c r="F2037" i="6"/>
  <c r="K2165" i="6"/>
  <c r="F2165" i="6"/>
  <c r="K1759" i="6"/>
  <c r="F1759" i="6"/>
  <c r="K1130" i="6"/>
  <c r="F1130" i="6"/>
  <c r="L1130" i="6" s="1"/>
  <c r="K347" i="6"/>
  <c r="F347" i="6"/>
  <c r="L347" i="6" s="1"/>
  <c r="K275" i="6"/>
  <c r="F275" i="6"/>
  <c r="L275" i="6" s="1"/>
  <c r="F170" i="6"/>
  <c r="K170" i="6"/>
  <c r="K191" i="6"/>
  <c r="F191" i="6"/>
  <c r="K7" i="6"/>
  <c r="J7" i="6"/>
  <c r="K2476" i="6"/>
  <c r="F2476" i="6"/>
  <c r="L2476" i="6" s="1"/>
  <c r="K2281" i="6"/>
  <c r="F2281" i="6"/>
  <c r="L2281" i="6" s="1"/>
  <c r="K2021" i="6"/>
  <c r="F2021" i="6"/>
  <c r="F2093" i="6"/>
  <c r="L2093" i="6" s="1"/>
  <c r="K2093" i="6"/>
  <c r="K1650" i="6"/>
  <c r="F1650" i="6"/>
  <c r="K209" i="6"/>
  <c r="F209" i="6"/>
  <c r="L209" i="6" s="1"/>
  <c r="F391" i="6"/>
  <c r="L391" i="6" s="1"/>
  <c r="K391" i="6"/>
  <c r="F333" i="6"/>
  <c r="K333" i="6"/>
  <c r="K320" i="6"/>
  <c r="F320" i="6"/>
  <c r="K361" i="6"/>
  <c r="F361" i="6"/>
  <c r="F3267" i="6"/>
  <c r="K3267" i="6"/>
  <c r="K3296" i="6"/>
  <c r="F3296" i="6"/>
  <c r="L3296" i="6" s="1"/>
  <c r="K3458" i="6"/>
  <c r="F3458" i="6"/>
  <c r="L3458" i="6" s="1"/>
  <c r="F3445" i="6"/>
  <c r="L3445" i="6" s="1"/>
  <c r="K3445" i="6"/>
  <c r="F3234" i="6"/>
  <c r="L3234" i="6" s="1"/>
  <c r="K3234" i="6"/>
  <c r="F3802" i="6"/>
  <c r="L3802" i="6" s="1"/>
  <c r="K3802" i="6"/>
  <c r="K2332" i="6"/>
  <c r="F2332" i="6"/>
  <c r="L2332" i="6" s="1"/>
  <c r="K3484" i="6"/>
  <c r="F3484" i="6"/>
  <c r="L3484" i="6" s="1"/>
  <c r="J30" i="6"/>
  <c r="K30" i="6"/>
  <c r="F2544" i="6"/>
  <c r="K3769" i="6"/>
  <c r="F3769" i="6"/>
  <c r="L3769" i="6" s="1"/>
  <c r="F3801" i="6"/>
  <c r="L3801" i="6" s="1"/>
  <c r="K3801" i="6"/>
  <c r="F2094" i="6"/>
  <c r="L2094" i="6" s="1"/>
  <c r="K2094" i="6"/>
  <c r="K2166" i="6"/>
  <c r="F2166" i="6"/>
  <c r="L2166" i="6" s="1"/>
  <c r="F1941" i="6"/>
  <c r="L1941" i="6" s="1"/>
  <c r="K1941" i="6"/>
  <c r="F2005" i="6"/>
  <c r="L2005" i="6" s="1"/>
  <c r="K2005" i="6"/>
  <c r="F3266" i="6"/>
  <c r="L3266" i="6" s="1"/>
  <c r="K3266" i="6"/>
  <c r="K3295" i="6"/>
  <c r="F3295" i="6"/>
  <c r="K3427" i="6"/>
  <c r="F3427" i="6"/>
  <c r="K1288" i="6"/>
  <c r="F1288" i="6"/>
  <c r="F1289" i="6" s="1"/>
  <c r="K1014" i="6"/>
  <c r="F1014" i="6"/>
  <c r="L1014" i="6" s="1"/>
  <c r="K2777" i="6"/>
  <c r="F2777" i="6"/>
  <c r="L2777" i="6" s="1"/>
  <c r="K643" i="6"/>
  <c r="J643" i="6"/>
  <c r="K2564" i="6"/>
  <c r="F2564" i="6"/>
  <c r="L2564" i="6" s="1"/>
  <c r="F2561" i="6"/>
  <c r="L2561" i="6" s="1"/>
  <c r="K2561" i="6"/>
  <c r="K2302" i="6"/>
  <c r="F2302" i="6"/>
  <c r="L2302" i="6" s="1"/>
  <c r="K1922" i="6"/>
  <c r="F1922" i="6"/>
  <c r="F2100" i="6"/>
  <c r="L2100" i="6" s="1"/>
  <c r="K2100" i="6"/>
  <c r="K2065" i="6"/>
  <c r="F2065" i="6"/>
  <c r="L2065" i="6" s="1"/>
  <c r="K1131" i="6"/>
  <c r="F1131" i="6"/>
  <c r="L1131" i="6" s="1"/>
  <c r="F400" i="6"/>
  <c r="L400" i="6" s="1"/>
  <c r="K400" i="6"/>
  <c r="K348" i="6"/>
  <c r="F348" i="6"/>
  <c r="L348" i="6" s="1"/>
  <c r="K300" i="6"/>
  <c r="F300" i="6"/>
  <c r="L300" i="6" s="1"/>
  <c r="K104" i="6"/>
  <c r="J104" i="6"/>
  <c r="L104" i="6" s="1"/>
  <c r="K1141" i="6"/>
  <c r="F1141" i="6"/>
  <c r="K70" i="6"/>
  <c r="J70" i="6"/>
  <c r="K42" i="6"/>
  <c r="J42" i="6"/>
  <c r="F2510" i="6"/>
  <c r="F2514" i="6" s="1"/>
  <c r="K2510" i="6"/>
  <c r="K205" i="6"/>
  <c r="F205" i="6"/>
  <c r="F2255" i="6"/>
  <c r="L2255" i="6" s="1"/>
  <c r="K2255" i="6"/>
  <c r="K2022" i="6"/>
  <c r="F2022" i="6"/>
  <c r="L2022" i="6" s="1"/>
  <c r="K1879" i="6"/>
  <c r="F1879" i="6"/>
  <c r="J2337" i="6"/>
  <c r="K2337" i="6"/>
  <c r="K407" i="6"/>
  <c r="F407" i="6"/>
  <c r="L407" i="6" s="1"/>
  <c r="K323" i="6"/>
  <c r="F323" i="6"/>
  <c r="L323" i="6" s="1"/>
  <c r="K113" i="6"/>
  <c r="J113" i="6"/>
  <c r="L113" i="6" s="1"/>
  <c r="K298" i="6"/>
  <c r="F298" i="6"/>
  <c r="F1116" i="6"/>
  <c r="L1116" i="6" s="1"/>
  <c r="K1116" i="6"/>
  <c r="K241" i="6"/>
  <c r="F241" i="6"/>
  <c r="K359" i="6"/>
  <c r="F359" i="6"/>
  <c r="K1132" i="6"/>
  <c r="F1132" i="6"/>
  <c r="L1132" i="6" s="1"/>
  <c r="F1728" i="6"/>
  <c r="F1732" i="6" s="1"/>
  <c r="K1728" i="6"/>
  <c r="K1784" i="6"/>
  <c r="F1784" i="6"/>
  <c r="L1784" i="6" s="1"/>
  <c r="K1768" i="6"/>
  <c r="F1768" i="6"/>
  <c r="G2480" i="6"/>
  <c r="H2480" i="6" s="1"/>
  <c r="J1200" i="6"/>
  <c r="K3326" i="6"/>
  <c r="F3326" i="6"/>
  <c r="L3326" i="6" s="1"/>
  <c r="F3233" i="6"/>
  <c r="K3233" i="6"/>
  <c r="K3364" i="6"/>
  <c r="F3364" i="6"/>
  <c r="K3442" i="6"/>
  <c r="F3442" i="6"/>
  <c r="F3663" i="6"/>
  <c r="L3663" i="6" s="1"/>
  <c r="K3663" i="6"/>
  <c r="K2543" i="6"/>
  <c r="F2543" i="6"/>
  <c r="K2739" i="6"/>
  <c r="F2739" i="6"/>
  <c r="L2739" i="6" s="1"/>
  <c r="F3342" i="6"/>
  <c r="K3342" i="6"/>
  <c r="K2545" i="6"/>
  <c r="F2545" i="6"/>
  <c r="L2545" i="6" s="1"/>
  <c r="K1526" i="6"/>
  <c r="F1526" i="6"/>
  <c r="L1526" i="6" s="1"/>
  <c r="F3760" i="6"/>
  <c r="L3760" i="6" s="1"/>
  <c r="K3760" i="6"/>
  <c r="F3800" i="6"/>
  <c r="L3800" i="6" s="1"/>
  <c r="K3800" i="6"/>
  <c r="J3764" i="6"/>
  <c r="J3789" i="6" s="1"/>
  <c r="K3764" i="6"/>
  <c r="K3350" i="6"/>
  <c r="F3350" i="6"/>
  <c r="L3350" i="6" s="1"/>
  <c r="F2752" i="6"/>
  <c r="L2752" i="6" s="1"/>
  <c r="K2752" i="6"/>
  <c r="K2778" i="6"/>
  <c r="F2778" i="6"/>
  <c r="L2778" i="6" s="1"/>
  <c r="K1837" i="6"/>
  <c r="F1837" i="6"/>
  <c r="F2179" i="6"/>
  <c r="L2179" i="6" s="1"/>
  <c r="K2179" i="6"/>
  <c r="K1525" i="6"/>
  <c r="F1525" i="6"/>
  <c r="L1525" i="6" s="1"/>
  <c r="F1743" i="6"/>
  <c r="K1743" i="6"/>
  <c r="K1143" i="6"/>
  <c r="F1143" i="6"/>
  <c r="K321" i="6"/>
  <c r="F321" i="6"/>
  <c r="L321" i="6" s="1"/>
  <c r="K299" i="6"/>
  <c r="F299" i="6"/>
  <c r="L299" i="6" s="1"/>
  <c r="K297" i="6"/>
  <c r="F297" i="6"/>
  <c r="L297" i="6" s="1"/>
  <c r="F198" i="6"/>
  <c r="K198" i="6"/>
  <c r="K49" i="6"/>
  <c r="J49" i="6"/>
  <c r="K21" i="6"/>
  <c r="J21" i="6"/>
  <c r="K2518" i="6"/>
  <c r="F2518" i="6"/>
  <c r="F1195" i="6"/>
  <c r="K1195" i="6"/>
  <c r="K2776" i="6"/>
  <c r="F2776" i="6"/>
  <c r="K2300" i="6"/>
  <c r="F2300" i="6"/>
  <c r="L2300" i="6" s="1"/>
  <c r="K2011" i="6"/>
  <c r="F2011" i="6"/>
  <c r="F1807" i="6"/>
  <c r="K1807" i="6"/>
  <c r="F2400" i="6"/>
  <c r="L2400" i="6" s="1"/>
  <c r="K2400" i="6"/>
  <c r="K157" i="6"/>
  <c r="F157" i="6"/>
  <c r="F160" i="6" s="1"/>
  <c r="K111" i="6"/>
  <c r="J111" i="6"/>
  <c r="F337" i="6"/>
  <c r="L337" i="6" s="1"/>
  <c r="K337" i="6"/>
  <c r="K346" i="6"/>
  <c r="F346" i="6"/>
  <c r="F370" i="6"/>
  <c r="L370" i="6" s="1"/>
  <c r="K370" i="6"/>
  <c r="K112" i="6"/>
  <c r="J112" i="6"/>
  <c r="L112" i="6" s="1"/>
  <c r="K3275" i="6"/>
  <c r="F3275" i="6"/>
  <c r="F3475" i="6"/>
  <c r="L3475" i="6" s="1"/>
  <c r="K3475" i="6"/>
  <c r="K3241" i="6"/>
  <c r="F3241" i="6"/>
  <c r="L3241" i="6" s="1"/>
  <c r="F3699" i="6"/>
  <c r="L3699" i="6" s="1"/>
  <c r="K3699" i="6"/>
  <c r="K2737" i="6"/>
  <c r="F2737" i="6"/>
  <c r="K3770" i="6"/>
  <c r="F3770" i="6"/>
  <c r="L3770" i="6" s="1"/>
  <c r="F3798" i="6"/>
  <c r="L3798" i="6" s="1"/>
  <c r="K3798" i="6"/>
  <c r="K1808" i="6"/>
  <c r="F1808" i="6"/>
  <c r="L1808" i="6" s="1"/>
  <c r="K1791" i="6"/>
  <c r="F1791" i="6"/>
  <c r="F1795" i="6" s="1"/>
  <c r="K2547" i="6"/>
  <c r="F2547" i="6"/>
  <c r="L2547" i="6" s="1"/>
  <c r="F3797" i="6"/>
  <c r="L3797" i="6" s="1"/>
  <c r="K3797" i="6"/>
  <c r="K2059" i="6"/>
  <c r="F2059" i="6"/>
  <c r="L2059" i="6" s="1"/>
  <c r="K2066" i="6"/>
  <c r="F2066" i="6"/>
  <c r="L2066" i="6" s="1"/>
  <c r="K2073" i="6"/>
  <c r="F2073" i="6"/>
  <c r="K2014" i="6"/>
  <c r="F2014" i="6"/>
  <c r="L2014" i="6" s="1"/>
  <c r="K3274" i="6"/>
  <c r="F3274" i="6"/>
  <c r="K3256" i="6"/>
  <c r="F3256" i="6"/>
  <c r="L3256" i="6" s="1"/>
  <c r="F3434" i="6"/>
  <c r="K3434" i="6"/>
  <c r="K1000" i="6"/>
  <c r="F1000" i="6"/>
  <c r="F1003" i="6" s="1"/>
  <c r="L1003" i="6" s="1"/>
  <c r="K1949" i="6"/>
  <c r="F1949" i="6"/>
  <c r="L1949" i="6" s="1"/>
  <c r="F2114" i="6"/>
  <c r="L2114" i="6" s="1"/>
  <c r="K2114" i="6"/>
  <c r="K1507" i="6"/>
  <c r="F1507" i="6"/>
  <c r="K2780" i="6"/>
  <c r="J2780" i="6"/>
  <c r="L2780" i="6" s="1"/>
  <c r="K1144" i="6"/>
  <c r="F1144" i="6"/>
  <c r="L1144" i="6" s="1"/>
  <c r="K322" i="6"/>
  <c r="F322" i="6"/>
  <c r="L322" i="6" s="1"/>
  <c r="K252" i="6"/>
  <c r="F252" i="6"/>
  <c r="L252" i="6" s="1"/>
  <c r="K325" i="6"/>
  <c r="F325" i="6"/>
  <c r="L325" i="6" s="1"/>
  <c r="K94" i="6"/>
  <c r="L94" i="6"/>
  <c r="K77" i="6"/>
  <c r="J77" i="6"/>
  <c r="F2486" i="6"/>
  <c r="K2486" i="6"/>
  <c r="K2311" i="6"/>
  <c r="F2311" i="6"/>
  <c r="K2013" i="6"/>
  <c r="F2013" i="6"/>
  <c r="L2013" i="6" s="1"/>
  <c r="K1872" i="6"/>
  <c r="F1872" i="6"/>
  <c r="F1876" i="6" s="1"/>
  <c r="F1900" i="6"/>
  <c r="K1900" i="6"/>
  <c r="J3700" i="6"/>
  <c r="L3700" i="6" s="1"/>
  <c r="K3700" i="6"/>
  <c r="F393" i="6"/>
  <c r="L393" i="6" s="1"/>
  <c r="K393" i="6"/>
  <c r="F336" i="6"/>
  <c r="L336" i="6" s="1"/>
  <c r="K336" i="6"/>
  <c r="K103" i="6"/>
  <c r="J103" i="6"/>
  <c r="L103" i="6" s="1"/>
  <c r="K250" i="6"/>
  <c r="F250" i="6"/>
  <c r="K1129" i="6"/>
  <c r="F1129" i="6"/>
  <c r="L1129" i="6" s="1"/>
  <c r="K272" i="6"/>
  <c r="F272" i="6"/>
  <c r="F368" i="6"/>
  <c r="K368" i="6"/>
  <c r="K1145" i="6"/>
  <c r="F1145" i="6"/>
  <c r="L1145" i="6" s="1"/>
  <c r="F2108" i="6"/>
  <c r="L2108" i="6" s="1"/>
  <c r="K2108" i="6"/>
  <c r="F1703" i="6"/>
  <c r="L1703" i="6" s="1"/>
  <c r="K1703" i="6"/>
  <c r="K1721" i="6"/>
  <c r="F1721" i="6"/>
  <c r="F1725" i="6" s="1"/>
  <c r="F2180" i="6"/>
  <c r="L2180" i="6" s="1"/>
  <c r="K2180" i="6"/>
  <c r="H31" i="6"/>
  <c r="J1932" i="6"/>
  <c r="H400" i="7"/>
  <c r="F3793" i="6"/>
  <c r="K3793" i="6"/>
  <c r="F3782" i="6"/>
  <c r="L3782" i="6" s="1"/>
  <c r="K3782" i="6"/>
  <c r="F1982" i="6"/>
  <c r="L1982" i="6" s="1"/>
  <c r="K1982" i="6"/>
  <c r="K3371" i="6"/>
  <c r="F3371" i="6"/>
  <c r="J636" i="6"/>
  <c r="K636" i="6"/>
  <c r="K2566" i="6"/>
  <c r="F2566" i="6"/>
  <c r="L2566" i="6" s="1"/>
  <c r="K3325" i="6"/>
  <c r="F3325" i="6"/>
  <c r="K2558" i="6"/>
  <c r="F2558" i="6"/>
  <c r="K2280" i="6"/>
  <c r="F2280" i="6"/>
  <c r="L2280" i="6" s="1"/>
  <c r="K3780" i="6"/>
  <c r="F3780" i="6"/>
  <c r="L3780" i="6" s="1"/>
  <c r="K3768" i="6"/>
  <c r="F3768" i="6"/>
  <c r="L3768" i="6" s="1"/>
  <c r="K3676" i="6"/>
  <c r="F3676" i="6"/>
  <c r="L3676" i="6" s="1"/>
  <c r="K2282" i="6"/>
  <c r="F2282" i="6"/>
  <c r="L2282" i="6" s="1"/>
  <c r="F1939" i="6"/>
  <c r="K1939" i="6"/>
  <c r="K1930" i="6"/>
  <c r="F1930" i="6"/>
  <c r="K2158" i="6"/>
  <c r="F2158" i="6"/>
  <c r="L2158" i="6" s="1"/>
  <c r="F1498" i="6"/>
  <c r="K1498" i="6"/>
  <c r="F2897" i="6"/>
  <c r="K2897" i="6"/>
  <c r="F1711" i="6"/>
  <c r="K1711" i="6"/>
  <c r="F1798" i="6"/>
  <c r="K1798" i="6"/>
  <c r="K115" i="6"/>
  <c r="J115" i="6"/>
  <c r="L115" i="6" s="1"/>
  <c r="F388" i="6"/>
  <c r="L388" i="6" s="1"/>
  <c r="K388" i="6"/>
  <c r="F334" i="6"/>
  <c r="K334" i="6"/>
  <c r="F184" i="6"/>
  <c r="K184" i="6"/>
  <c r="K63" i="6"/>
  <c r="J63" i="6"/>
  <c r="K14" i="6"/>
  <c r="J14" i="6"/>
  <c r="K2527" i="6"/>
  <c r="F2527" i="6"/>
  <c r="F2532" i="6" s="1"/>
  <c r="K151" i="6"/>
  <c r="F151" i="6"/>
  <c r="F154" i="6" s="1"/>
  <c r="L154" i="6" s="1"/>
  <c r="F2262" i="6"/>
  <c r="K2262" i="6"/>
  <c r="F1995" i="6"/>
  <c r="K1995" i="6"/>
  <c r="F2029" i="6"/>
  <c r="K2029" i="6"/>
  <c r="F2145" i="6"/>
  <c r="L2145" i="6" s="1"/>
  <c r="K2145" i="6"/>
  <c r="F2107" i="6"/>
  <c r="K2107" i="6"/>
  <c r="F2408" i="6"/>
  <c r="L2408" i="6" s="1"/>
  <c r="K2408" i="6"/>
  <c r="K91" i="6"/>
  <c r="L91" i="6"/>
  <c r="K350" i="6"/>
  <c r="F350" i="6"/>
  <c r="L350" i="6" s="1"/>
  <c r="F399" i="6"/>
  <c r="L399" i="6" s="1"/>
  <c r="K399" i="6"/>
  <c r="F369" i="6"/>
  <c r="L369" i="6" s="1"/>
  <c r="K369" i="6"/>
  <c r="K379" i="6"/>
  <c r="F379" i="6"/>
  <c r="L379" i="6" s="1"/>
  <c r="K3282" i="6"/>
  <c r="F3282" i="6"/>
  <c r="L3282" i="6" s="1"/>
  <c r="K3257" i="6"/>
  <c r="F3257" i="6"/>
  <c r="L3257" i="6" s="1"/>
  <c r="K3709" i="6"/>
  <c r="F3709" i="6"/>
  <c r="K3767" i="6"/>
  <c r="F3767" i="6"/>
  <c r="L3767" i="6" s="1"/>
  <c r="K1838" i="6"/>
  <c r="F1838" i="6"/>
  <c r="L1838" i="6" s="1"/>
  <c r="K3493" i="6"/>
  <c r="F3493" i="6"/>
  <c r="L3493" i="6" s="1"/>
  <c r="F3481" i="6"/>
  <c r="K3481" i="6"/>
  <c r="K2551" i="6"/>
  <c r="F2551" i="6"/>
  <c r="L2551" i="6" s="1"/>
  <c r="F2053" i="6"/>
  <c r="L2053" i="6" s="1"/>
  <c r="K2053" i="6"/>
  <c r="K1950" i="6"/>
  <c r="F1950" i="6"/>
  <c r="L1950" i="6" s="1"/>
  <c r="K2159" i="6"/>
  <c r="F2159" i="6"/>
  <c r="L2159" i="6" s="1"/>
  <c r="F2087" i="6"/>
  <c r="K2087" i="6"/>
  <c r="F1997" i="6"/>
  <c r="L1997" i="6" s="1"/>
  <c r="K1997" i="6"/>
  <c r="K3281" i="6"/>
  <c r="F3281" i="6"/>
  <c r="F3474" i="6"/>
  <c r="K3474" i="6"/>
  <c r="K3406" i="6"/>
  <c r="F3406" i="6"/>
  <c r="K1283" i="6"/>
  <c r="F1283" i="6"/>
  <c r="F1284" i="6" s="1"/>
  <c r="L1284" i="6" s="1"/>
  <c r="K1028" i="6"/>
  <c r="F1028" i="6"/>
  <c r="F993" i="6"/>
  <c r="L993" i="6" s="1"/>
  <c r="K993" i="6"/>
  <c r="F3662" i="6"/>
  <c r="L3662" i="6" s="1"/>
  <c r="K3662" i="6"/>
  <c r="K2751" i="6"/>
  <c r="F2751" i="6"/>
  <c r="L2751" i="6" s="1"/>
  <c r="K2546" i="6"/>
  <c r="F2546" i="6"/>
  <c r="L2546" i="6" s="1"/>
  <c r="F1940" i="6"/>
  <c r="L1940" i="6" s="1"/>
  <c r="K1940" i="6"/>
  <c r="K2172" i="6"/>
  <c r="F2172" i="6"/>
  <c r="L2172" i="6" s="1"/>
  <c r="K1531" i="6"/>
  <c r="F1531" i="6"/>
  <c r="L1531" i="6" s="1"/>
  <c r="J2741" i="6"/>
  <c r="K2741" i="6"/>
  <c r="J2767" i="6"/>
  <c r="K2767" i="6"/>
  <c r="F392" i="6"/>
  <c r="L392" i="6" s="1"/>
  <c r="K392" i="6"/>
  <c r="F387" i="6"/>
  <c r="L387" i="6" s="1"/>
  <c r="K387" i="6"/>
  <c r="K351" i="6"/>
  <c r="F351" i="6"/>
  <c r="L351" i="6" s="1"/>
  <c r="F338" i="6"/>
  <c r="L338" i="6" s="1"/>
  <c r="K338" i="6"/>
  <c r="F1115" i="6"/>
  <c r="K1115" i="6"/>
  <c r="K84" i="6"/>
  <c r="J84" i="6"/>
  <c r="F2494" i="6"/>
  <c r="F2498" i="6" s="1"/>
  <c r="K2494" i="6"/>
  <c r="K2331" i="6"/>
  <c r="F2331" i="6"/>
  <c r="F2004" i="6"/>
  <c r="L2004" i="6" s="1"/>
  <c r="K2004" i="6"/>
  <c r="F1865" i="6"/>
  <c r="K1865" i="6"/>
  <c r="K1620" i="6"/>
  <c r="F1620" i="6"/>
  <c r="J3710" i="6"/>
  <c r="L3710" i="6" s="1"/>
  <c r="K3710" i="6"/>
  <c r="K206" i="6"/>
  <c r="F206" i="6"/>
  <c r="L206" i="6" s="1"/>
  <c r="K403" i="6"/>
  <c r="F403" i="6"/>
  <c r="L403" i="6" s="1"/>
  <c r="K349" i="6"/>
  <c r="F349" i="6"/>
  <c r="L349" i="6" s="1"/>
  <c r="K1142" i="6"/>
  <c r="F1142" i="6"/>
  <c r="L1142" i="6" s="1"/>
  <c r="K234" i="6"/>
  <c r="F234" i="6"/>
  <c r="K377" i="6"/>
  <c r="F377" i="6"/>
  <c r="K227" i="6"/>
  <c r="F227" i="6"/>
  <c r="F1712" i="6"/>
  <c r="L1712" i="6" s="1"/>
  <c r="K1712" i="6"/>
  <c r="F1744" i="6"/>
  <c r="L1744" i="6" s="1"/>
  <c r="K1744" i="6"/>
  <c r="F2187" i="6"/>
  <c r="L2187" i="6" s="1"/>
  <c r="K2187" i="6"/>
  <c r="K2715" i="6"/>
  <c r="F2715" i="6"/>
  <c r="F2720" i="6" s="1"/>
  <c r="I959" i="6"/>
  <c r="J959" i="6" s="1"/>
  <c r="F3671" i="6"/>
  <c r="H3652" i="6"/>
  <c r="H3656" i="6" s="1"/>
  <c r="H3629" i="6"/>
  <c r="H3659" i="6"/>
  <c r="H3667" i="6" s="1"/>
  <c r="F3682" i="6"/>
  <c r="F3686" i="6" s="1"/>
  <c r="F3621" i="6"/>
  <c r="F3636" i="6"/>
  <c r="F3644" i="6"/>
  <c r="J2417" i="6"/>
  <c r="J2418" i="6" s="1"/>
  <c r="K2417" i="6"/>
  <c r="H3697" i="6"/>
  <c r="F2286" i="6"/>
  <c r="E1553" i="6"/>
  <c r="J1229" i="6"/>
  <c r="J1230" i="6" s="1"/>
  <c r="L1230" i="6" s="1"/>
  <c r="K1229" i="6"/>
  <c r="F169" i="7"/>
  <c r="F166" i="7"/>
  <c r="F167" i="7"/>
  <c r="F170" i="7"/>
  <c r="F168" i="7"/>
  <c r="F635" i="6"/>
  <c r="F639" i="6" s="1"/>
  <c r="E107" i="6"/>
  <c r="E117" i="6"/>
  <c r="E97" i="6"/>
  <c r="F97" i="6" s="1"/>
  <c r="K3640" i="6"/>
  <c r="L3640" i="6"/>
  <c r="F3625" i="6"/>
  <c r="K3625" i="6"/>
  <c r="G2470" i="6"/>
  <c r="H2470" i="6" s="1"/>
  <c r="K3094" i="6"/>
  <c r="J2988" i="6"/>
  <c r="J2989" i="6" s="1"/>
  <c r="K2988" i="6"/>
  <c r="J2982" i="6"/>
  <c r="J2983" i="6" s="1"/>
  <c r="L2983" i="6" s="1"/>
  <c r="K2982" i="6"/>
  <c r="J2976" i="6"/>
  <c r="J2977" i="6" s="1"/>
  <c r="L2977" i="6" s="1"/>
  <c r="K2976" i="6"/>
  <c r="F2575" i="6"/>
  <c r="F2578" i="6" s="1"/>
  <c r="K2575" i="6"/>
  <c r="J1253" i="6"/>
  <c r="J1254" i="6" s="1"/>
  <c r="K1253" i="6"/>
  <c r="I1247" i="6"/>
  <c r="L1245" i="6"/>
  <c r="L1002" i="6"/>
  <c r="L995" i="6"/>
  <c r="E963" i="6"/>
  <c r="L373" i="6"/>
  <c r="AF31" i="13" l="1"/>
  <c r="C47" i="12"/>
  <c r="C48" i="12" s="1"/>
  <c r="C49" i="12" s="1"/>
  <c r="C50" i="12" s="1"/>
  <c r="C51" i="12" s="1"/>
  <c r="C52" i="12" s="1"/>
  <c r="C53" i="12" s="1"/>
  <c r="C54" i="12" s="1"/>
  <c r="C55" i="12" s="1"/>
  <c r="C45" i="12"/>
  <c r="C44" i="12" s="1"/>
  <c r="C43" i="12" s="1"/>
  <c r="C42" i="12" s="1"/>
  <c r="C41" i="12" s="1"/>
  <c r="C40" i="12" s="1"/>
  <c r="C39" i="12" s="1"/>
  <c r="C38" i="12" s="1"/>
  <c r="C37" i="12" s="1"/>
  <c r="CF31" i="13"/>
  <c r="CB31" i="13"/>
  <c r="EK9" i="13"/>
  <c r="DV10" i="13" s="1"/>
  <c r="EL10" i="13" s="1"/>
  <c r="DX14" i="13" s="1"/>
  <c r="EB23" i="13"/>
  <c r="EL23" i="13" s="1"/>
  <c r="DV24" i="13" s="1"/>
  <c r="EL24" i="13" s="1"/>
  <c r="AS30" i="13"/>
  <c r="AL30" i="13"/>
  <c r="J3686" i="6"/>
  <c r="L3686" i="6" s="1"/>
  <c r="F3811" i="6"/>
  <c r="L3811" i="6" s="1"/>
  <c r="L3759" i="6"/>
  <c r="E3761" i="6"/>
  <c r="L3543" i="6"/>
  <c r="J3548" i="6"/>
  <c r="G502" i="7" s="1"/>
  <c r="L3531" i="6"/>
  <c r="J3536" i="6"/>
  <c r="G500" i="7" s="1"/>
  <c r="F3594" i="6"/>
  <c r="L3594" i="6" s="1"/>
  <c r="L3554" i="6"/>
  <c r="J3555" i="6"/>
  <c r="K3554" i="6"/>
  <c r="L3545" i="6"/>
  <c r="F3548" i="6"/>
  <c r="F535" i="7"/>
  <c r="E3749" i="6"/>
  <c r="J3649" i="6"/>
  <c r="G520" i="7" s="1"/>
  <c r="F3649" i="6"/>
  <c r="K3648" i="6"/>
  <c r="J3667" i="6"/>
  <c r="G522" i="7" s="1"/>
  <c r="K3533" i="6"/>
  <c r="F3533" i="6"/>
  <c r="G512" i="7"/>
  <c r="H512" i="7" s="1"/>
  <c r="F506" i="7"/>
  <c r="H506" i="7" s="1"/>
  <c r="J3704" i="6"/>
  <c r="G527" i="7" s="1"/>
  <c r="J3626" i="6"/>
  <c r="G517" i="7" s="1"/>
  <c r="F503" i="7"/>
  <c r="J3641" i="6"/>
  <c r="G519" i="7" s="1"/>
  <c r="L3707" i="6"/>
  <c r="J3714" i="6"/>
  <c r="G528" i="7" s="1"/>
  <c r="J3672" i="6"/>
  <c r="G523" i="7" s="1"/>
  <c r="L3709" i="6"/>
  <c r="F3714" i="6"/>
  <c r="F519" i="7"/>
  <c r="F3694" i="6"/>
  <c r="L3694" i="6" s="1"/>
  <c r="H3704" i="6"/>
  <c r="F527" i="7" s="1"/>
  <c r="H3672" i="6"/>
  <c r="F523" i="7" s="1"/>
  <c r="H3679" i="6"/>
  <c r="F524" i="7" s="1"/>
  <c r="L1826" i="6"/>
  <c r="E258" i="7"/>
  <c r="H258" i="7" s="1"/>
  <c r="L1834" i="6"/>
  <c r="E259" i="7"/>
  <c r="H259" i="7" s="1"/>
  <c r="K1990" i="6"/>
  <c r="F1990" i="6"/>
  <c r="F1992" i="6" s="1"/>
  <c r="L1852" i="6"/>
  <c r="F1855" i="6"/>
  <c r="L1845" i="6"/>
  <c r="F1848" i="6"/>
  <c r="F2111" i="6"/>
  <c r="L2165" i="6"/>
  <c r="L2855" i="6"/>
  <c r="F1959" i="6"/>
  <c r="K1959" i="6"/>
  <c r="G392" i="7"/>
  <c r="H392" i="7" s="1"/>
  <c r="E268" i="7"/>
  <c r="H268" i="7" s="1"/>
  <c r="L1897" i="6"/>
  <c r="F1905" i="6"/>
  <c r="E269" i="7" s="1"/>
  <c r="F2097" i="6"/>
  <c r="F2183" i="6"/>
  <c r="L1970" i="6"/>
  <c r="L2204" i="6"/>
  <c r="L1876" i="6"/>
  <c r="G308" i="7"/>
  <c r="H308" i="7" s="1"/>
  <c r="F1869" i="6"/>
  <c r="E264" i="7" s="1"/>
  <c r="J1936" i="6"/>
  <c r="G273" i="7" s="1"/>
  <c r="F1811" i="6"/>
  <c r="F1883" i="6"/>
  <c r="E266" i="7" s="1"/>
  <c r="F1862" i="6"/>
  <c r="L1862" i="6" s="1"/>
  <c r="H1936" i="6"/>
  <c r="F273" i="7" s="1"/>
  <c r="F2056" i="6"/>
  <c r="J1905" i="6"/>
  <c r="F2018" i="6"/>
  <c r="L2018" i="6" s="1"/>
  <c r="F2026" i="6"/>
  <c r="L2026" i="6" s="1"/>
  <c r="F2008" i="6"/>
  <c r="L2008" i="6" s="1"/>
  <c r="F1819" i="6"/>
  <c r="F2000" i="6"/>
  <c r="L2000" i="6" s="1"/>
  <c r="F1945" i="6"/>
  <c r="F1890" i="6"/>
  <c r="E267" i="7" s="1"/>
  <c r="F1954" i="6"/>
  <c r="E275" i="7" s="1"/>
  <c r="F1841" i="6"/>
  <c r="L1841" i="6" s="1"/>
  <c r="L2033" i="6"/>
  <c r="J2034" i="6"/>
  <c r="G285" i="7" s="1"/>
  <c r="J1869" i="6"/>
  <c r="G264" i="7" s="1"/>
  <c r="J2169" i="6"/>
  <c r="H2130" i="6"/>
  <c r="F299" i="7" s="1"/>
  <c r="J2062" i="6"/>
  <c r="G289" i="7" s="1"/>
  <c r="J2118" i="6"/>
  <c r="G297" i="7" s="1"/>
  <c r="J2183" i="6"/>
  <c r="G305" i="7" s="1"/>
  <c r="H2190" i="6"/>
  <c r="F306" i="7" s="1"/>
  <c r="J2142" i="6"/>
  <c r="G301" i="7" s="1"/>
  <c r="H2118" i="6"/>
  <c r="F297" i="7" s="1"/>
  <c r="J2190" i="6"/>
  <c r="G306" i="7" s="1"/>
  <c r="H2062" i="6"/>
  <c r="F289" i="7" s="1"/>
  <c r="J2176" i="6"/>
  <c r="H2176" i="6"/>
  <c r="H2056" i="6"/>
  <c r="F288" i="7" s="1"/>
  <c r="H1986" i="6"/>
  <c r="F279" i="7" s="1"/>
  <c r="H2148" i="6"/>
  <c r="F302" i="7" s="1"/>
  <c r="J1559" i="6"/>
  <c r="J1560" i="6" s="1"/>
  <c r="L1560" i="6" s="1"/>
  <c r="F3285" i="6"/>
  <c r="E466" i="7" s="1"/>
  <c r="F2389" i="6"/>
  <c r="K2389" i="6"/>
  <c r="F3306" i="6"/>
  <c r="L3306" i="6" s="1"/>
  <c r="E3311" i="6"/>
  <c r="K3311" i="6" s="1"/>
  <c r="L3378" i="6"/>
  <c r="E3379" i="6"/>
  <c r="E3502" i="6"/>
  <c r="L3499" i="6"/>
  <c r="E3319" i="6"/>
  <c r="E3400" i="6"/>
  <c r="L3399" i="6"/>
  <c r="E3421" i="6"/>
  <c r="L3420" i="6"/>
  <c r="H3507" i="6"/>
  <c r="I3506" i="6" s="1"/>
  <c r="F3292" i="6"/>
  <c r="L3292" i="6" s="1"/>
  <c r="G146" i="6"/>
  <c r="H146" i="6" s="1"/>
  <c r="H148" i="6" s="1"/>
  <c r="F22" i="7" s="1"/>
  <c r="H453" i="7"/>
  <c r="K3358" i="6"/>
  <c r="F3358" i="6"/>
  <c r="L2918" i="6"/>
  <c r="G428" i="7"/>
  <c r="H428" i="7" s="1"/>
  <c r="F1657" i="6"/>
  <c r="E236" i="7" s="1"/>
  <c r="I2470" i="6"/>
  <c r="J2470" i="6" s="1"/>
  <c r="I2645" i="6"/>
  <c r="J2645" i="6" s="1"/>
  <c r="I2480" i="6"/>
  <c r="J2480" i="6" s="1"/>
  <c r="I2637" i="6"/>
  <c r="J2637" i="6" s="1"/>
  <c r="F3237" i="6"/>
  <c r="L3237" i="6" s="1"/>
  <c r="F3469" i="6"/>
  <c r="L3469" i="6" s="1"/>
  <c r="H3438" i="6"/>
  <c r="F487" i="7" s="1"/>
  <c r="H2626" i="6" s="1"/>
  <c r="J3431" i="6"/>
  <c r="G485" i="7" s="1"/>
  <c r="J3375" i="6"/>
  <c r="G478" i="7" s="1"/>
  <c r="H3431" i="6"/>
  <c r="F485" i="7" s="1"/>
  <c r="L3274" i="6"/>
  <c r="F3278" i="6"/>
  <c r="L3278" i="6" s="1"/>
  <c r="F3299" i="6"/>
  <c r="E468" i="7" s="1"/>
  <c r="J3338" i="6"/>
  <c r="G473" i="7" s="1"/>
  <c r="J3389" i="6"/>
  <c r="G480" i="7" s="1"/>
  <c r="J3417" i="6"/>
  <c r="G486" i="7" s="1"/>
  <c r="L3333" i="6"/>
  <c r="F2359" i="6"/>
  <c r="L2359" i="6" s="1"/>
  <c r="H3346" i="6"/>
  <c r="F474" i="7" s="1"/>
  <c r="L3254" i="6"/>
  <c r="F3261" i="6"/>
  <c r="E463" i="7" s="1"/>
  <c r="F3244" i="6"/>
  <c r="L3244" i="6" s="1"/>
  <c r="J3346" i="6"/>
  <c r="G474" i="7" s="1"/>
  <c r="F432" i="7"/>
  <c r="H432" i="7" s="1"/>
  <c r="H3299" i="6"/>
  <c r="F468" i="7" s="1"/>
  <c r="H3338" i="6"/>
  <c r="F473" i="7" s="1"/>
  <c r="H3285" i="6"/>
  <c r="F3478" i="6"/>
  <c r="L3478" i="6" s="1"/>
  <c r="F3515" i="6"/>
  <c r="L3515" i="6" s="1"/>
  <c r="J3396" i="6"/>
  <c r="G481" i="7" s="1"/>
  <c r="L3341" i="6"/>
  <c r="H3396" i="6"/>
  <c r="F481" i="7" s="1"/>
  <c r="L3451" i="6"/>
  <c r="L3441" i="6"/>
  <c r="L3264" i="6"/>
  <c r="F3271" i="6"/>
  <c r="E464" i="7" s="1"/>
  <c r="J3271" i="6"/>
  <c r="G464" i="7" s="1"/>
  <c r="L3226" i="6"/>
  <c r="F3230" i="6"/>
  <c r="G116" i="6"/>
  <c r="H116" i="6" s="1"/>
  <c r="H118" i="6" s="1"/>
  <c r="F19" i="7" s="1"/>
  <c r="G106" i="6"/>
  <c r="H106" i="6" s="1"/>
  <c r="H108" i="6" s="1"/>
  <c r="F18" i="7" s="1"/>
  <c r="G96" i="6"/>
  <c r="H96" i="6" s="1"/>
  <c r="F2699" i="6"/>
  <c r="E374" i="7" s="1"/>
  <c r="L3077" i="6"/>
  <c r="L1254" i="6"/>
  <c r="J1571" i="6"/>
  <c r="J1572" i="6" s="1"/>
  <c r="L1572" i="6" s="1"/>
  <c r="L3041" i="6"/>
  <c r="L2989" i="6"/>
  <c r="E427" i="7"/>
  <c r="E414" i="7"/>
  <c r="E434" i="7"/>
  <c r="L3052" i="6"/>
  <c r="J3053" i="6"/>
  <c r="L3053" i="6" s="1"/>
  <c r="L1540" i="6"/>
  <c r="L3035" i="6"/>
  <c r="G136" i="6"/>
  <c r="H136" i="6" s="1"/>
  <c r="H138" i="6" s="1"/>
  <c r="F21" i="7" s="1"/>
  <c r="G525" i="7"/>
  <c r="L977" i="6"/>
  <c r="E221" i="7"/>
  <c r="H221" i="7" s="1"/>
  <c r="F2324" i="6"/>
  <c r="L656" i="6"/>
  <c r="F2333" i="6"/>
  <c r="E325" i="7" s="1"/>
  <c r="F281" i="6"/>
  <c r="L281" i="6" s="1"/>
  <c r="E79" i="7"/>
  <c r="E395" i="6" s="1"/>
  <c r="F395" i="6" s="1"/>
  <c r="F396" i="6" s="1"/>
  <c r="L1294" i="6"/>
  <c r="L847" i="6"/>
  <c r="F396" i="7"/>
  <c r="G2898" i="6" s="1"/>
  <c r="H2898" i="6" s="1"/>
  <c r="H2900" i="6" s="1"/>
  <c r="F398" i="7" s="1"/>
  <c r="E68" i="7"/>
  <c r="H68" i="7" s="1"/>
  <c r="F269" i="6"/>
  <c r="F1756" i="6"/>
  <c r="L1756" i="6" s="1"/>
  <c r="J2760" i="6"/>
  <c r="G380" i="7" s="1"/>
  <c r="L8" i="6"/>
  <c r="F1010" i="6"/>
  <c r="L1010" i="6" s="1"/>
  <c r="J2773" i="6"/>
  <c r="G381" i="7" s="1"/>
  <c r="F1534" i="6"/>
  <c r="L2570" i="6"/>
  <c r="J2571" i="6"/>
  <c r="G354" i="7" s="1"/>
  <c r="L2501" i="6"/>
  <c r="F2506" i="6"/>
  <c r="E347" i="7" s="1"/>
  <c r="L1467" i="6"/>
  <c r="L1565" i="6"/>
  <c r="J1566" i="6"/>
  <c r="L1566" i="6" s="1"/>
  <c r="L1739" i="6"/>
  <c r="J1740" i="6"/>
  <c r="L1740" i="6" s="1"/>
  <c r="J1279" i="6"/>
  <c r="L1279" i="6" s="1"/>
  <c r="F2863" i="6"/>
  <c r="L2863" i="6" s="1"/>
  <c r="J2523" i="6"/>
  <c r="G349" i="7" s="1"/>
  <c r="L2558" i="6"/>
  <c r="F2571" i="6"/>
  <c r="L1743" i="6"/>
  <c r="F1748" i="6"/>
  <c r="L1748" i="6" s="1"/>
  <c r="L2337" i="6"/>
  <c r="J2342" i="6"/>
  <c r="G326" i="7" s="1"/>
  <c r="F996" i="6"/>
  <c r="L996" i="6" s="1"/>
  <c r="F257" i="6"/>
  <c r="L257" i="6" s="1"/>
  <c r="F1024" i="6"/>
  <c r="L1024" i="6" s="1"/>
  <c r="J2747" i="6"/>
  <c r="G379" i="7" s="1"/>
  <c r="F1528" i="6"/>
  <c r="L803" i="6"/>
  <c r="J805" i="6"/>
  <c r="L805" i="6" s="1"/>
  <c r="H624" i="6"/>
  <c r="F74" i="7" s="1"/>
  <c r="L2485" i="6"/>
  <c r="F2490" i="6"/>
  <c r="L2490" i="6" s="1"/>
  <c r="L1303" i="6"/>
  <c r="J1304" i="6"/>
  <c r="L1304" i="6" s="1"/>
  <c r="L2465" i="6"/>
  <c r="H798" i="6"/>
  <c r="F107" i="7" s="1"/>
  <c r="L1016" i="6"/>
  <c r="J1017" i="6"/>
  <c r="G150" i="7" s="1"/>
  <c r="G80" i="7"/>
  <c r="I409" i="6" s="1"/>
  <c r="J409" i="6" s="1"/>
  <c r="J410" i="6" s="1"/>
  <c r="G49" i="7" s="1"/>
  <c r="E143" i="7"/>
  <c r="E958" i="6" s="1"/>
  <c r="F958" i="6" s="1"/>
  <c r="L989" i="6"/>
  <c r="J785" i="6"/>
  <c r="L785" i="6" s="1"/>
  <c r="E105" i="7"/>
  <c r="J1266" i="6"/>
  <c r="L1266" i="6" s="1"/>
  <c r="J1218" i="6"/>
  <c r="L1218" i="6" s="1"/>
  <c r="J1803" i="6"/>
  <c r="G254" i="7" s="1"/>
  <c r="J1212" i="6"/>
  <c r="G173" i="7" s="1"/>
  <c r="L1235" i="6"/>
  <c r="J1236" i="6"/>
  <c r="L1236" i="6" s="1"/>
  <c r="F293" i="6"/>
  <c r="J2333" i="6"/>
  <c r="F114" i="7"/>
  <c r="J2720" i="6"/>
  <c r="L2720" i="6" s="1"/>
  <c r="G146" i="7"/>
  <c r="I964" i="6" s="1"/>
  <c r="J964" i="6" s="1"/>
  <c r="J812" i="6"/>
  <c r="L812" i="6" s="1"/>
  <c r="L2543" i="6"/>
  <c r="F2555" i="6"/>
  <c r="F1764" i="6"/>
  <c r="E249" i="7" s="1"/>
  <c r="F1780" i="6"/>
  <c r="L1780" i="6" s="1"/>
  <c r="F1017" i="6"/>
  <c r="E150" i="7" s="1"/>
  <c r="L1027" i="6"/>
  <c r="F1031" i="6"/>
  <c r="L1031" i="6" s="1"/>
  <c r="L2513" i="6"/>
  <c r="J2514" i="6"/>
  <c r="L2514" i="6" s="1"/>
  <c r="L2554" i="6"/>
  <c r="L2479" i="6"/>
  <c r="F2523" i="6"/>
  <c r="L1767" i="6"/>
  <c r="F1772" i="6"/>
  <c r="L1772" i="6" s="1"/>
  <c r="L2475" i="6"/>
  <c r="L853" i="6"/>
  <c r="J854" i="6"/>
  <c r="L854" i="6" s="1"/>
  <c r="G107" i="7"/>
  <c r="J2506" i="6"/>
  <c r="G347" i="7" s="1"/>
  <c r="J971" i="6"/>
  <c r="L971" i="6" s="1"/>
  <c r="J1206" i="6"/>
  <c r="L1206" i="6" s="1"/>
  <c r="J1732" i="6"/>
  <c r="L1732" i="6" s="1"/>
  <c r="L1289" i="6"/>
  <c r="H1528" i="6"/>
  <c r="F219" i="7" s="1"/>
  <c r="H965" i="6"/>
  <c r="F142" i="7" s="1"/>
  <c r="E402" i="7"/>
  <c r="H402" i="7" s="1"/>
  <c r="L2924" i="6"/>
  <c r="L2933" i="6"/>
  <c r="F2936" i="6"/>
  <c r="F2795" i="6"/>
  <c r="L2791" i="6"/>
  <c r="L2345" i="6"/>
  <c r="F2349" i="6"/>
  <c r="L2823" i="6"/>
  <c r="F2827" i="6"/>
  <c r="L2827" i="6" s="1"/>
  <c r="L2807" i="6"/>
  <c r="F2811" i="6"/>
  <c r="L2811" i="6" s="1"/>
  <c r="F2942" i="6"/>
  <c r="L2939" i="6"/>
  <c r="F2835" i="6"/>
  <c r="L2835" i="6" s="1"/>
  <c r="L2831" i="6"/>
  <c r="F2843" i="6"/>
  <c r="L2843" i="6" s="1"/>
  <c r="L2839" i="6"/>
  <c r="L2874" i="6"/>
  <c r="L2867" i="6"/>
  <c r="F2819" i="6"/>
  <c r="L2819" i="6" s="1"/>
  <c r="L2815" i="6"/>
  <c r="L2799" i="6"/>
  <c r="F2803" i="6"/>
  <c r="L2803" i="6" s="1"/>
  <c r="L2847" i="6"/>
  <c r="F2851" i="6"/>
  <c r="L2851" i="6" s="1"/>
  <c r="L2897" i="6"/>
  <c r="L2323" i="6"/>
  <c r="J2324" i="6"/>
  <c r="F2315" i="6"/>
  <c r="G2725" i="6"/>
  <c r="H2725" i="6" s="1"/>
  <c r="G2732" i="6"/>
  <c r="H2732" i="6" s="1"/>
  <c r="H2645" i="6"/>
  <c r="H2653" i="6"/>
  <c r="L2611" i="6"/>
  <c r="E361" i="7"/>
  <c r="H361" i="7" s="1"/>
  <c r="L2578" i="6"/>
  <c r="E359" i="7"/>
  <c r="F359" i="7"/>
  <c r="G2675" i="6"/>
  <c r="H2675" i="6" s="1"/>
  <c r="G2680" i="6"/>
  <c r="H2680" i="6" s="1"/>
  <c r="G2685" i="6"/>
  <c r="H2685" i="6" s="1"/>
  <c r="G2660" i="6"/>
  <c r="H2660" i="6" s="1"/>
  <c r="G2665" i="6"/>
  <c r="H2665" i="6" s="1"/>
  <c r="G2670" i="6"/>
  <c r="H2670" i="6" s="1"/>
  <c r="G2659" i="6"/>
  <c r="H2659" i="6" s="1"/>
  <c r="G2664" i="6"/>
  <c r="H2664" i="6" s="1"/>
  <c r="G2669" i="6"/>
  <c r="H2669" i="6" s="1"/>
  <c r="G2674" i="6"/>
  <c r="H2674" i="6" s="1"/>
  <c r="G2679" i="6"/>
  <c r="H2679" i="6" s="1"/>
  <c r="G2684" i="6"/>
  <c r="H2684" i="6" s="1"/>
  <c r="L2589" i="6"/>
  <c r="F2591" i="6"/>
  <c r="L2591" i="6" s="1"/>
  <c r="L2517" i="6"/>
  <c r="L2379" i="6"/>
  <c r="F2403" i="6"/>
  <c r="G334" i="7"/>
  <c r="E2407" i="6"/>
  <c r="K2407" i="6" s="1"/>
  <c r="E321" i="7"/>
  <c r="H321" i="7" s="1"/>
  <c r="L2296" i="6"/>
  <c r="J2234" i="6"/>
  <c r="L2231" i="6"/>
  <c r="J2228" i="6"/>
  <c r="L2225" i="6"/>
  <c r="L2271" i="6"/>
  <c r="F2277" i="6"/>
  <c r="L2262" i="6"/>
  <c r="F2268" i="6"/>
  <c r="E318" i="7" s="1"/>
  <c r="L2352" i="6"/>
  <c r="F2354" i="6"/>
  <c r="F316" i="7"/>
  <c r="F328" i="7"/>
  <c r="F322" i="7"/>
  <c r="F2287" i="6"/>
  <c r="F324" i="7"/>
  <c r="F317" i="7"/>
  <c r="J2258" i="6"/>
  <c r="L2258" i="6" s="1"/>
  <c r="L2246" i="6"/>
  <c r="F2259" i="6"/>
  <c r="L1716" i="6"/>
  <c r="J1717" i="6"/>
  <c r="G243" i="7" s="1"/>
  <c r="F1637" i="6"/>
  <c r="L1637" i="6" s="1"/>
  <c r="E1713" i="6"/>
  <c r="L1702" i="6"/>
  <c r="E1704" i="6"/>
  <c r="L1683" i="6"/>
  <c r="F1688" i="6"/>
  <c r="F1698" i="6"/>
  <c r="L1693" i="6"/>
  <c r="J1677" i="6"/>
  <c r="L1677" i="6" s="1"/>
  <c r="F1522" i="6"/>
  <c r="F1647" i="6"/>
  <c r="E235" i="7" s="1"/>
  <c r="L1577" i="6"/>
  <c r="F1617" i="6"/>
  <c r="L1617" i="6" s="1"/>
  <c r="J1667" i="6"/>
  <c r="L1663" i="6"/>
  <c r="L1584" i="6"/>
  <c r="F1587" i="6"/>
  <c r="L1587" i="6" s="1"/>
  <c r="L1673" i="6"/>
  <c r="L1620" i="6"/>
  <c r="F1627" i="6"/>
  <c r="L1600" i="6"/>
  <c r="F1607" i="6"/>
  <c r="L1607" i="6" s="1"/>
  <c r="L1590" i="6"/>
  <c r="F1597" i="6"/>
  <c r="L1507" i="6"/>
  <c r="F1513" i="6"/>
  <c r="F1346" i="6"/>
  <c r="E195" i="7" s="1"/>
  <c r="F1400" i="6"/>
  <c r="E201" i="7" s="1"/>
  <c r="L1498" i="6"/>
  <c r="F1504" i="6"/>
  <c r="J1419" i="6"/>
  <c r="L1419" i="6" s="1"/>
  <c r="G1478" i="6"/>
  <c r="H1478" i="6" s="1"/>
  <c r="G1490" i="6"/>
  <c r="H1490" i="6" s="1"/>
  <c r="G1477" i="6"/>
  <c r="H1477" i="6" s="1"/>
  <c r="G1489" i="6"/>
  <c r="H1489" i="6" s="1"/>
  <c r="F1364" i="6"/>
  <c r="E197" i="7" s="1"/>
  <c r="L1435" i="6"/>
  <c r="F1440" i="6"/>
  <c r="F1355" i="6"/>
  <c r="E196" i="7" s="1"/>
  <c r="L1369" i="6"/>
  <c r="F1373" i="6"/>
  <c r="E198" i="7" s="1"/>
  <c r="L1378" i="6"/>
  <c r="F1382" i="6"/>
  <c r="E199" i="7" s="1"/>
  <c r="L1425" i="6"/>
  <c r="F1430" i="6"/>
  <c r="L1415" i="6"/>
  <c r="F1420" i="6"/>
  <c r="L1387" i="6"/>
  <c r="F1391" i="6"/>
  <c r="E200" i="7" s="1"/>
  <c r="L1405" i="6"/>
  <c r="F1410" i="6"/>
  <c r="J1409" i="6"/>
  <c r="L1409" i="6" s="1"/>
  <c r="I1439" i="6"/>
  <c r="K1439" i="6" s="1"/>
  <c r="J1400" i="6"/>
  <c r="J1382" i="6"/>
  <c r="J1364" i="6"/>
  <c r="L1354" i="6"/>
  <c r="J1355" i="6"/>
  <c r="J1346" i="6"/>
  <c r="F1337" i="6"/>
  <c r="E194" i="7" s="1"/>
  <c r="L1187" i="6"/>
  <c r="F1192" i="6"/>
  <c r="L1192" i="6" s="1"/>
  <c r="L1179" i="6"/>
  <c r="F1184" i="6"/>
  <c r="L1184" i="6" s="1"/>
  <c r="L1171" i="6"/>
  <c r="F1176" i="6"/>
  <c r="L1176" i="6" s="1"/>
  <c r="E1315" i="6"/>
  <c r="F1315" i="6" s="1"/>
  <c r="L1315" i="6" s="1"/>
  <c r="J1311" i="6"/>
  <c r="G190" i="7" s="1"/>
  <c r="H190" i="7" s="1"/>
  <c r="L1310" i="6"/>
  <c r="F173" i="7"/>
  <c r="E176" i="7"/>
  <c r="F175" i="7"/>
  <c r="E173" i="7"/>
  <c r="L1195" i="6"/>
  <c r="G171" i="7"/>
  <c r="H1200" i="6"/>
  <c r="L1163" i="6"/>
  <c r="F1168" i="6"/>
  <c r="L1168" i="6" s="1"/>
  <c r="L1155" i="6"/>
  <c r="F1160" i="6"/>
  <c r="J1160" i="6"/>
  <c r="G166" i="7" s="1"/>
  <c r="L1070" i="6"/>
  <c r="H156" i="7"/>
  <c r="L1079" i="6"/>
  <c r="E1081" i="6"/>
  <c r="E1108" i="6"/>
  <c r="L1106" i="6"/>
  <c r="L1097" i="6"/>
  <c r="E1099" i="6"/>
  <c r="L1088" i="6"/>
  <c r="E1090" i="6"/>
  <c r="J1138" i="6"/>
  <c r="G163" i="7" s="1"/>
  <c r="F632" i="6"/>
  <c r="L632" i="6" s="1"/>
  <c r="L1071" i="6"/>
  <c r="E1072" i="6"/>
  <c r="L3636" i="6"/>
  <c r="K3682" i="6"/>
  <c r="F2190" i="6"/>
  <c r="L2073" i="6"/>
  <c r="L2087" i="6"/>
  <c r="F2124" i="6"/>
  <c r="F110" i="7"/>
  <c r="G862" i="6" s="1"/>
  <c r="H862" i="6" s="1"/>
  <c r="H863" i="6" s="1"/>
  <c r="I818" i="6"/>
  <c r="K832" i="6"/>
  <c r="J832" i="6"/>
  <c r="F112" i="7"/>
  <c r="K825" i="6"/>
  <c r="J825" i="6"/>
  <c r="K3636" i="6"/>
  <c r="E100" i="7"/>
  <c r="H100" i="7" s="1"/>
  <c r="L750" i="6"/>
  <c r="L3671" i="6"/>
  <c r="L3621" i="6"/>
  <c r="K3621" i="6"/>
  <c r="K3671" i="6"/>
  <c r="L739" i="6"/>
  <c r="F743" i="6"/>
  <c r="L732" i="6"/>
  <c r="F736" i="6"/>
  <c r="L3644" i="6"/>
  <c r="K3644" i="6"/>
  <c r="L1830" i="6"/>
  <c r="L591" i="6"/>
  <c r="E66" i="7"/>
  <c r="H66" i="7" s="1"/>
  <c r="L580" i="6"/>
  <c r="E64" i="7"/>
  <c r="H64" i="7" s="1"/>
  <c r="L560" i="6"/>
  <c r="F568" i="6"/>
  <c r="L549" i="6"/>
  <c r="F557" i="6"/>
  <c r="F575" i="6"/>
  <c r="L571" i="6"/>
  <c r="L284" i="6"/>
  <c r="L308" i="6"/>
  <c r="F317" i="6"/>
  <c r="L260" i="6"/>
  <c r="H452" i="6"/>
  <c r="F52" i="7" s="1"/>
  <c r="F410" i="6"/>
  <c r="L389" i="6"/>
  <c r="H277" i="7"/>
  <c r="L406" i="6"/>
  <c r="F383" i="6"/>
  <c r="L383" i="6" s="1"/>
  <c r="L386" i="6"/>
  <c r="F48" i="7"/>
  <c r="F374" i="6"/>
  <c r="L374" i="6" s="1"/>
  <c r="K364" i="6"/>
  <c r="L364" i="6"/>
  <c r="J365" i="6"/>
  <c r="F356" i="6"/>
  <c r="L356" i="6" s="1"/>
  <c r="L361" i="6"/>
  <c r="F365" i="6"/>
  <c r="G44" i="7"/>
  <c r="L333" i="6"/>
  <c r="F343" i="6"/>
  <c r="F330" i="6"/>
  <c r="L330" i="6" s="1"/>
  <c r="K342" i="6"/>
  <c r="J342" i="6"/>
  <c r="L324" i="6"/>
  <c r="F305" i="6"/>
  <c r="L305" i="6" s="1"/>
  <c r="L296" i="6"/>
  <c r="L160" i="6"/>
  <c r="H128" i="6"/>
  <c r="F20" i="7" s="1"/>
  <c r="E228" i="6"/>
  <c r="F228" i="6" s="1"/>
  <c r="L228" i="6" s="1"/>
  <c r="E235" i="6"/>
  <c r="K235" i="6" s="1"/>
  <c r="L77" i="6"/>
  <c r="L49" i="6"/>
  <c r="L84" i="6"/>
  <c r="L14" i="6"/>
  <c r="L7" i="6"/>
  <c r="L248" i="6"/>
  <c r="L102" i="6"/>
  <c r="L56" i="6"/>
  <c r="L272" i="6"/>
  <c r="L21" i="6"/>
  <c r="L63" i="6"/>
  <c r="E242" i="6"/>
  <c r="K242" i="6" s="1"/>
  <c r="L205" i="6"/>
  <c r="L35" i="6"/>
  <c r="H213" i="6"/>
  <c r="F31" i="7" s="1"/>
  <c r="J213" i="6"/>
  <c r="G31" i="7" s="1"/>
  <c r="L2948" i="6"/>
  <c r="L2267" i="6"/>
  <c r="L1802" i="6"/>
  <c r="E3386" i="6"/>
  <c r="F3386" i="6" s="1"/>
  <c r="L1314" i="6"/>
  <c r="L1606" i="6"/>
  <c r="L2959" i="6"/>
  <c r="L1241" i="6"/>
  <c r="L1636" i="6"/>
  <c r="L1211" i="6"/>
  <c r="K2917" i="6"/>
  <c r="L2588" i="6"/>
  <c r="I650" i="6"/>
  <c r="L649" i="6"/>
  <c r="G1533" i="6"/>
  <c r="H1533" i="6" s="1"/>
  <c r="J3028" i="6"/>
  <c r="K3100" i="6"/>
  <c r="K2041" i="6"/>
  <c r="L111" i="6"/>
  <c r="J2882" i="6"/>
  <c r="L280" i="6"/>
  <c r="L2893" i="6"/>
  <c r="K2459" i="6"/>
  <c r="L3100" i="6"/>
  <c r="H437" i="7"/>
  <c r="J2314" i="6"/>
  <c r="F340" i="7"/>
  <c r="L256" i="6"/>
  <c r="K1716" i="6"/>
  <c r="K2772" i="6"/>
  <c r="K2589" i="6"/>
  <c r="L2406" i="6"/>
  <c r="J3088" i="6"/>
  <c r="J3089" i="6" s="1"/>
  <c r="L3089" i="6" s="1"/>
  <c r="G433" i="7"/>
  <c r="H433" i="7" s="1"/>
  <c r="J1656" i="6"/>
  <c r="G355" i="7"/>
  <c r="H1469" i="6"/>
  <c r="H3622" i="6"/>
  <c r="F520" i="7"/>
  <c r="L2604" i="6"/>
  <c r="F342" i="7"/>
  <c r="L1771" i="6"/>
  <c r="K2425" i="6"/>
  <c r="F339" i="7"/>
  <c r="K2399" i="6"/>
  <c r="F341" i="7"/>
  <c r="F525" i="7"/>
  <c r="G335" i="7"/>
  <c r="K2746" i="6"/>
  <c r="E2582" i="6"/>
  <c r="L2581" i="6"/>
  <c r="K1985" i="6"/>
  <c r="K1875" i="6"/>
  <c r="H871" i="6"/>
  <c r="F119" i="7" s="1"/>
  <c r="E50" i="7"/>
  <c r="K2759" i="6"/>
  <c r="G286" i="7"/>
  <c r="L2041" i="6"/>
  <c r="J1151" i="6"/>
  <c r="G164" i="7" s="1"/>
  <c r="F247" i="7"/>
  <c r="K3703" i="6"/>
  <c r="J1889" i="6"/>
  <c r="J1890" i="6" s="1"/>
  <c r="J2697" i="6"/>
  <c r="H447" i="7"/>
  <c r="K846" i="6"/>
  <c r="K2017" i="6"/>
  <c r="J3655" i="6"/>
  <c r="L3655" i="6" s="1"/>
  <c r="H509" i="7"/>
  <c r="J1331" i="6"/>
  <c r="J2785" i="6"/>
  <c r="K2698" i="6"/>
  <c r="K3040" i="6"/>
  <c r="K3076" i="6"/>
  <c r="K2883" i="6"/>
  <c r="J1372" i="6"/>
  <c r="K3713" i="6"/>
  <c r="J857" i="6"/>
  <c r="H902" i="6"/>
  <c r="H903" i="6" s="1"/>
  <c r="H911" i="6"/>
  <c r="F129" i="7" s="1"/>
  <c r="H947" i="6"/>
  <c r="F138" i="7" s="1"/>
  <c r="J1259" i="6"/>
  <c r="J1260" i="6" s="1"/>
  <c r="L1260" i="6" s="1"/>
  <c r="K2554" i="6"/>
  <c r="H875" i="6"/>
  <c r="F120" i="7" s="1"/>
  <c r="H943" i="6"/>
  <c r="F137" i="7" s="1"/>
  <c r="L1009" i="6"/>
  <c r="G149" i="7"/>
  <c r="G529" i="7"/>
  <c r="H529" i="7" s="1"/>
  <c r="L3720" i="6"/>
  <c r="K2249" i="6"/>
  <c r="J2249" i="6"/>
  <c r="L685" i="6"/>
  <c r="E86" i="7"/>
  <c r="H86" i="7" s="1"/>
  <c r="E360" i="7"/>
  <c r="H360" i="7" s="1"/>
  <c r="E2445" i="6"/>
  <c r="L2444" i="6"/>
  <c r="F2046" i="6"/>
  <c r="F2050" i="6" s="1"/>
  <c r="K2046" i="6"/>
  <c r="E505" i="7"/>
  <c r="H505" i="7" s="1"/>
  <c r="G422" i="7"/>
  <c r="H422" i="7" s="1"/>
  <c r="L3034" i="6"/>
  <c r="E2415" i="6"/>
  <c r="L2414" i="6"/>
  <c r="L1875" i="6"/>
  <c r="G265" i="7"/>
  <c r="K1926" i="6"/>
  <c r="J1926" i="6"/>
  <c r="J1927" i="6" s="1"/>
  <c r="L355" i="6"/>
  <c r="E533" i="7"/>
  <c r="H533" i="7" s="1"/>
  <c r="K3058" i="6"/>
  <c r="J3058" i="6"/>
  <c r="J3059" i="6" s="1"/>
  <c r="L3059" i="6" s="1"/>
  <c r="J1953" i="6"/>
  <c r="J1954" i="6" s="1"/>
  <c r="K1763" i="6"/>
  <c r="J1763" i="6"/>
  <c r="J1764" i="6" s="1"/>
  <c r="K1794" i="6"/>
  <c r="J1794" i="6"/>
  <c r="J1795" i="6" s="1"/>
  <c r="L1795" i="6" s="1"/>
  <c r="F1787" i="6"/>
  <c r="L1787" i="6" s="1"/>
  <c r="K1787" i="6"/>
  <c r="G504" i="7"/>
  <c r="H504" i="7" s="1"/>
  <c r="L2594" i="6"/>
  <c r="J1390" i="6"/>
  <c r="F3222" i="6"/>
  <c r="L3221" i="6"/>
  <c r="E2536" i="6"/>
  <c r="L2535" i="6"/>
  <c r="L2421" i="6"/>
  <c r="E2422" i="6"/>
  <c r="E2430" i="6"/>
  <c r="L2429" i="6"/>
  <c r="E2452" i="6"/>
  <c r="L2451" i="6"/>
  <c r="E2438" i="6"/>
  <c r="L2437" i="6"/>
  <c r="K1646" i="6"/>
  <c r="J1646" i="6"/>
  <c r="J1647" i="6" s="1"/>
  <c r="K2970" i="6"/>
  <c r="J2970" i="6"/>
  <c r="J2971" i="6" s="1"/>
  <c r="L2971" i="6" s="1"/>
  <c r="K2710" i="6"/>
  <c r="J2710" i="6"/>
  <c r="J2712" i="6" s="1"/>
  <c r="K3064" i="6"/>
  <c r="J3064" i="6"/>
  <c r="J3065" i="6" s="1"/>
  <c r="L3065" i="6" s="1"/>
  <c r="L1985" i="6"/>
  <c r="J790" i="6"/>
  <c r="J791" i="6" s="1"/>
  <c r="L791" i="6" s="1"/>
  <c r="K790" i="6"/>
  <c r="F508" i="7"/>
  <c r="H508" i="7" s="1"/>
  <c r="F408" i="7"/>
  <c r="J1944" i="6"/>
  <c r="J1945" i="6" s="1"/>
  <c r="K1944" i="6"/>
  <c r="J2497" i="6"/>
  <c r="J2498" i="6" s="1"/>
  <c r="L2498" i="6" s="1"/>
  <c r="K2497" i="6"/>
  <c r="K3046" i="6"/>
  <c r="J3046" i="6"/>
  <c r="J3047" i="6" s="1"/>
  <c r="L3047" i="6" s="1"/>
  <c r="K2964" i="6"/>
  <c r="J2964" i="6"/>
  <c r="J2965" i="6" s="1"/>
  <c r="L2965" i="6" s="1"/>
  <c r="K3082" i="6"/>
  <c r="J3082" i="6"/>
  <c r="J3083" i="6" s="1"/>
  <c r="L3083" i="6" s="1"/>
  <c r="J2954" i="6"/>
  <c r="J2955" i="6" s="1"/>
  <c r="L2955" i="6" s="1"/>
  <c r="K2954" i="6"/>
  <c r="K2433" i="6"/>
  <c r="J2433" i="6"/>
  <c r="J2434" i="6" s="1"/>
  <c r="F2711" i="6"/>
  <c r="F2712" i="6" s="1"/>
  <c r="K2711" i="6"/>
  <c r="K1882" i="6"/>
  <c r="J1882" i="6"/>
  <c r="J1883" i="6" s="1"/>
  <c r="K2531" i="6"/>
  <c r="J2531" i="6"/>
  <c r="J2532" i="6" s="1"/>
  <c r="L2532" i="6" s="1"/>
  <c r="F2136" i="6"/>
  <c r="K3260" i="6"/>
  <c r="J3260" i="6"/>
  <c r="J3261" i="6" s="1"/>
  <c r="E513" i="7"/>
  <c r="H513" i="7" s="1"/>
  <c r="J2049" i="6"/>
  <c r="J2050" i="6" s="1"/>
  <c r="K2049" i="6"/>
  <c r="F515" i="7"/>
  <c r="G69" i="7"/>
  <c r="H69" i="7" s="1"/>
  <c r="L604" i="6"/>
  <c r="E210" i="7"/>
  <c r="H210" i="7" s="1"/>
  <c r="L1460" i="6"/>
  <c r="K1223" i="6"/>
  <c r="J1223" i="6"/>
  <c r="J1224" i="6" s="1"/>
  <c r="L1224" i="6" s="1"/>
  <c r="H915" i="6"/>
  <c r="F130" i="7" s="1"/>
  <c r="H857" i="6"/>
  <c r="H879" i="6"/>
  <c r="F121" i="7" s="1"/>
  <c r="H907" i="6"/>
  <c r="F128" i="7" s="1"/>
  <c r="H951" i="6"/>
  <c r="F139" i="7" s="1"/>
  <c r="H954" i="6" s="1"/>
  <c r="H895" i="6"/>
  <c r="F125" i="7" s="1"/>
  <c r="K839" i="6"/>
  <c r="J839" i="6"/>
  <c r="J840" i="6" s="1"/>
  <c r="L840" i="6" s="1"/>
  <c r="G247" i="7"/>
  <c r="G456" i="7"/>
  <c r="H456" i="7" s="1"/>
  <c r="F454" i="7"/>
  <c r="H454" i="7" s="1"/>
  <c r="K2276" i="6"/>
  <c r="J2276" i="6"/>
  <c r="J2277" i="6" s="1"/>
  <c r="E449" i="7"/>
  <c r="H449" i="7" s="1"/>
  <c r="F450" i="7"/>
  <c r="H450" i="7" s="1"/>
  <c r="G444" i="7"/>
  <c r="H444" i="7" s="1"/>
  <c r="F443" i="7"/>
  <c r="H443" i="7" s="1"/>
  <c r="F442" i="7"/>
  <c r="H442" i="7" s="1"/>
  <c r="K3022" i="6"/>
  <c r="J3022" i="6"/>
  <c r="J3023" i="6" s="1"/>
  <c r="L3023" i="6" s="1"/>
  <c r="F242" i="7"/>
  <c r="G169" i="7"/>
  <c r="L2917" i="6"/>
  <c r="J3106" i="6"/>
  <c r="J1626" i="6"/>
  <c r="J1627" i="6" s="1"/>
  <c r="K1626" i="6"/>
  <c r="K1724" i="6"/>
  <c r="J1724" i="6"/>
  <c r="J1725" i="6" s="1"/>
  <c r="L1725" i="6" s="1"/>
  <c r="K1596" i="6"/>
  <c r="J1596" i="6"/>
  <c r="J1597" i="6" s="1"/>
  <c r="K1271" i="6"/>
  <c r="J1271" i="6"/>
  <c r="J1272" i="6" s="1"/>
  <c r="L1272" i="6" s="1"/>
  <c r="K982" i="6"/>
  <c r="J982" i="6"/>
  <c r="J983" i="6" s="1"/>
  <c r="L983" i="6" s="1"/>
  <c r="L988" i="6"/>
  <c r="F2169" i="6"/>
  <c r="L1747" i="6"/>
  <c r="G170" i="7"/>
  <c r="E376" i="7"/>
  <c r="L2715" i="6"/>
  <c r="L227" i="6"/>
  <c r="L234" i="6"/>
  <c r="L1115" i="6"/>
  <c r="L2767" i="6"/>
  <c r="L3474" i="6"/>
  <c r="E3483" i="6"/>
  <c r="L3481" i="6"/>
  <c r="L1995" i="6"/>
  <c r="E185" i="6"/>
  <c r="L184" i="6"/>
  <c r="L1798" i="6"/>
  <c r="E1799" i="6"/>
  <c r="I638" i="6"/>
  <c r="L636" i="6"/>
  <c r="L3793" i="6"/>
  <c r="L1900" i="6"/>
  <c r="E253" i="7"/>
  <c r="L1791" i="6"/>
  <c r="L3275" i="6"/>
  <c r="L346" i="6"/>
  <c r="L2776" i="6"/>
  <c r="G242" i="7"/>
  <c r="E245" i="7"/>
  <c r="L1728" i="6"/>
  <c r="L70" i="6"/>
  <c r="E1923" i="6"/>
  <c r="L1922" i="6"/>
  <c r="I644" i="6"/>
  <c r="L643" i="6"/>
  <c r="E3428" i="6"/>
  <c r="L3427" i="6"/>
  <c r="L3295" i="6"/>
  <c r="L1650" i="6"/>
  <c r="L2021" i="6"/>
  <c r="E192" i="6"/>
  <c r="L191" i="6"/>
  <c r="L3255" i="6"/>
  <c r="L976" i="6"/>
  <c r="L3349" i="6"/>
  <c r="E3351" i="6"/>
  <c r="K2740" i="6"/>
  <c r="F2740" i="6"/>
  <c r="L2740" i="6" s="1"/>
  <c r="K2779" i="6"/>
  <c r="F2779" i="6"/>
  <c r="L2779" i="6" s="1"/>
  <c r="L1640" i="6"/>
  <c r="E1134" i="6"/>
  <c r="L1128" i="6"/>
  <c r="E3492" i="6"/>
  <c r="L3490" i="6"/>
  <c r="L1630" i="6"/>
  <c r="E164" i="6"/>
  <c r="L163" i="6"/>
  <c r="L273" i="6"/>
  <c r="E3335" i="6"/>
  <c r="L3334" i="6"/>
  <c r="L1013" i="6"/>
  <c r="L2331" i="6"/>
  <c r="L1028" i="6"/>
  <c r="E3407" i="6"/>
  <c r="L3406" i="6"/>
  <c r="L3281" i="6"/>
  <c r="L151" i="6"/>
  <c r="E350" i="7"/>
  <c r="L2527" i="6"/>
  <c r="E3327" i="6"/>
  <c r="L3325" i="6"/>
  <c r="F31" i="6"/>
  <c r="E244" i="7"/>
  <c r="L1721" i="6"/>
  <c r="E265" i="7"/>
  <c r="L1872" i="6"/>
  <c r="L2311" i="6"/>
  <c r="E3435" i="6"/>
  <c r="L3434" i="6"/>
  <c r="E199" i="6"/>
  <c r="L198" i="6"/>
  <c r="L1768" i="6"/>
  <c r="L359" i="6"/>
  <c r="E348" i="7"/>
  <c r="L2510" i="6"/>
  <c r="L30" i="6"/>
  <c r="L1591" i="6"/>
  <c r="L3227" i="6"/>
  <c r="L2763" i="6"/>
  <c r="L1006" i="6"/>
  <c r="E3393" i="6"/>
  <c r="L3392" i="6"/>
  <c r="L377" i="6"/>
  <c r="L2494" i="6"/>
  <c r="L2741" i="6"/>
  <c r="L2107" i="6"/>
  <c r="E2030" i="6"/>
  <c r="L2029" i="6"/>
  <c r="L334" i="6"/>
  <c r="L1711" i="6"/>
  <c r="L1939" i="6"/>
  <c r="L368" i="6"/>
  <c r="E148" i="7"/>
  <c r="L1000" i="6"/>
  <c r="L2737" i="6"/>
  <c r="L157" i="6"/>
  <c r="L2011" i="6"/>
  <c r="L2518" i="6"/>
  <c r="E1147" i="6"/>
  <c r="L1143" i="6"/>
  <c r="L1837" i="6"/>
  <c r="L3442" i="6"/>
  <c r="E3444" i="6"/>
  <c r="L3364" i="6"/>
  <c r="E3365" i="6"/>
  <c r="L42" i="6"/>
  <c r="L1141" i="6"/>
  <c r="L1288" i="6"/>
  <c r="L320" i="6"/>
  <c r="L1759" i="6"/>
  <c r="E2038" i="6"/>
  <c r="L2037" i="6"/>
  <c r="L992" i="6"/>
  <c r="F2753" i="6"/>
  <c r="L2753" i="6" s="1"/>
  <c r="K2753" i="6"/>
  <c r="L1886" i="6"/>
  <c r="L2502" i="6"/>
  <c r="L2754" i="6"/>
  <c r="J2881" i="6"/>
  <c r="E3414" i="6"/>
  <c r="L3413" i="6"/>
  <c r="L3288" i="6"/>
  <c r="L2750" i="6"/>
  <c r="L1783" i="6"/>
  <c r="L1775" i="6"/>
  <c r="L1858" i="6"/>
  <c r="L1948" i="6"/>
  <c r="E178" i="6"/>
  <c r="L177" i="6"/>
  <c r="L3240" i="6"/>
  <c r="L1020" i="6"/>
  <c r="L3464" i="6"/>
  <c r="L3763" i="6"/>
  <c r="F902" i="6"/>
  <c r="F903" i="6" s="1"/>
  <c r="L1865" i="6"/>
  <c r="L1283" i="6"/>
  <c r="E1931" i="6"/>
  <c r="L1930" i="6"/>
  <c r="E3372" i="6"/>
  <c r="L3371" i="6"/>
  <c r="L250" i="6"/>
  <c r="L2486" i="6"/>
  <c r="L1807" i="6"/>
  <c r="L3764" i="6"/>
  <c r="G537" i="7"/>
  <c r="E3343" i="6"/>
  <c r="L3342" i="6"/>
  <c r="L3233" i="6"/>
  <c r="L241" i="6"/>
  <c r="L298" i="6"/>
  <c r="L1879" i="6"/>
  <c r="L3267" i="6"/>
  <c r="E171" i="6"/>
  <c r="L170" i="6"/>
  <c r="L3795" i="6"/>
  <c r="G538" i="7"/>
  <c r="F2766" i="6"/>
  <c r="L2766" i="6" s="1"/>
  <c r="K2766" i="6"/>
  <c r="E1121" i="6"/>
  <c r="L1119" i="6"/>
  <c r="L2003" i="6"/>
  <c r="L3455" i="6"/>
  <c r="E3456" i="6"/>
  <c r="F862" i="6"/>
  <c r="F863" i="6" s="1"/>
  <c r="K3660" i="6"/>
  <c r="F3660" i="6"/>
  <c r="L3660" i="6" s="1"/>
  <c r="F3630" i="6"/>
  <c r="L3682" i="6"/>
  <c r="F2069" i="6"/>
  <c r="F2162" i="6"/>
  <c r="F2076" i="6"/>
  <c r="F2155" i="6"/>
  <c r="F2083" i="6"/>
  <c r="F1978" i="6"/>
  <c r="F1986" i="6"/>
  <c r="F2882" i="6"/>
  <c r="F2880" i="6"/>
  <c r="F388" i="7"/>
  <c r="F391" i="7"/>
  <c r="F387" i="7"/>
  <c r="F390" i="7"/>
  <c r="F386" i="7"/>
  <c r="L2417" i="6"/>
  <c r="F1553" i="6"/>
  <c r="F1554" i="6" s="1"/>
  <c r="F1546" i="6"/>
  <c r="F1547" i="6" s="1"/>
  <c r="G176" i="7"/>
  <c r="L1229" i="6"/>
  <c r="F624" i="6"/>
  <c r="F107" i="6"/>
  <c r="F117" i="6"/>
  <c r="F10" i="6"/>
  <c r="L3648" i="6"/>
  <c r="L3625" i="6"/>
  <c r="L3076" i="6"/>
  <c r="L3040" i="6"/>
  <c r="L2988" i="6"/>
  <c r="L2982" i="6"/>
  <c r="L2976" i="6"/>
  <c r="G409" i="7"/>
  <c r="G407" i="7"/>
  <c r="L2698" i="6"/>
  <c r="L2575" i="6"/>
  <c r="L2459" i="6"/>
  <c r="G337" i="7"/>
  <c r="L2425" i="6"/>
  <c r="G250" i="7"/>
  <c r="G234" i="7"/>
  <c r="G231" i="7"/>
  <c r="L1253" i="6"/>
  <c r="K1247" i="6"/>
  <c r="J1247" i="6"/>
  <c r="J1248" i="6" s="1"/>
  <c r="L1248" i="6" s="1"/>
  <c r="F179" i="7"/>
  <c r="G178" i="7"/>
  <c r="G167" i="7"/>
  <c r="G148" i="7"/>
  <c r="G147" i="7"/>
  <c r="F963" i="6"/>
  <c r="L846" i="6"/>
  <c r="G46" i="7"/>
  <c r="G38" i="7"/>
  <c r="G36" i="7"/>
  <c r="CJ31" i="13" l="1"/>
  <c r="CO31" i="13" s="1"/>
  <c r="D57" i="12"/>
  <c r="D58" i="12" s="1"/>
  <c r="D59" i="12" s="1"/>
  <c r="D60" i="12" s="1"/>
  <c r="D61" i="12" s="1"/>
  <c r="D62" i="12" s="1"/>
  <c r="D63" i="12" s="1"/>
  <c r="D69" i="12" s="1"/>
  <c r="D70" i="12" s="1"/>
  <c r="D71" i="12" s="1"/>
  <c r="D72" i="12" s="1"/>
  <c r="D73" i="12" s="1"/>
  <c r="D74" i="12" s="1"/>
  <c r="D75" i="12" s="1"/>
  <c r="D76" i="12" s="1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88" i="12" s="1"/>
  <c r="D89" i="12" s="1"/>
  <c r="D90" i="12" s="1"/>
  <c r="D91" i="12" s="1"/>
  <c r="D92" i="12" s="1"/>
  <c r="D93" i="12" s="1"/>
  <c r="D94" i="12" s="1"/>
  <c r="D95" i="12" s="1"/>
  <c r="D101" i="12" s="1"/>
  <c r="D102" i="12" s="1"/>
  <c r="D103" i="12" s="1"/>
  <c r="D104" i="12" s="1"/>
  <c r="D105" i="12" s="1"/>
  <c r="AB31" i="13"/>
  <c r="AJ31" i="13" s="1"/>
  <c r="AO31" i="13" s="1"/>
  <c r="B57" i="12"/>
  <c r="B58" i="12" s="1"/>
  <c r="B59" i="12" s="1"/>
  <c r="B60" i="12" s="1"/>
  <c r="B61" i="12" s="1"/>
  <c r="B62" i="12" s="1"/>
  <c r="B63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101" i="12" s="1"/>
  <c r="B102" i="12" s="1"/>
  <c r="B103" i="12" s="1"/>
  <c r="B104" i="12" s="1"/>
  <c r="B105" i="12" s="1"/>
  <c r="D47" i="12"/>
  <c r="D48" i="12" s="1"/>
  <c r="D49" i="12" s="1"/>
  <c r="D50" i="12" s="1"/>
  <c r="D51" i="12" s="1"/>
  <c r="D52" i="12" s="1"/>
  <c r="D53" i="12" s="1"/>
  <c r="D54" i="12" s="1"/>
  <c r="D55" i="12" s="1"/>
  <c r="D45" i="12"/>
  <c r="D44" i="12" s="1"/>
  <c r="D43" i="12" s="1"/>
  <c r="D42" i="12" s="1"/>
  <c r="D41" i="12" s="1"/>
  <c r="D40" i="12" s="1"/>
  <c r="D39" i="12" s="1"/>
  <c r="D38" i="12" s="1"/>
  <c r="D37" i="12" s="1"/>
  <c r="EA30" i="13"/>
  <c r="DX28" i="13"/>
  <c r="DW30" i="13"/>
  <c r="F11" i="6"/>
  <c r="E511" i="7"/>
  <c r="F3761" i="6"/>
  <c r="K3761" i="6"/>
  <c r="L3555" i="6"/>
  <c r="G503" i="7"/>
  <c r="E503" i="7"/>
  <c r="E502" i="7"/>
  <c r="H502" i="7" s="1"/>
  <c r="L3548" i="6"/>
  <c r="F3749" i="6"/>
  <c r="F3751" i="6" s="1"/>
  <c r="K3749" i="6"/>
  <c r="L3649" i="6"/>
  <c r="L3533" i="6"/>
  <c r="F3536" i="6"/>
  <c r="L2333" i="6"/>
  <c r="L3714" i="6"/>
  <c r="H3626" i="6"/>
  <c r="F517" i="7" s="1"/>
  <c r="E526" i="7"/>
  <c r="H526" i="7" s="1"/>
  <c r="J3656" i="6"/>
  <c r="G521" i="7" s="1"/>
  <c r="F3679" i="6"/>
  <c r="L3679" i="6" s="1"/>
  <c r="L1855" i="6"/>
  <c r="E262" i="7"/>
  <c r="H262" i="7" s="1"/>
  <c r="L1819" i="6"/>
  <c r="E257" i="7"/>
  <c r="H257" i="7" s="1"/>
  <c r="L1848" i="6"/>
  <c r="E261" i="7"/>
  <c r="H261" i="7" s="1"/>
  <c r="L1990" i="6"/>
  <c r="L1959" i="6"/>
  <c r="F1963" i="6"/>
  <c r="L1559" i="6"/>
  <c r="L1905" i="6"/>
  <c r="L3285" i="6"/>
  <c r="G269" i="7"/>
  <c r="H269" i="7" s="1"/>
  <c r="L2190" i="6"/>
  <c r="L2050" i="6"/>
  <c r="L1954" i="6"/>
  <c r="L1890" i="6"/>
  <c r="L1883" i="6"/>
  <c r="L1945" i="6"/>
  <c r="L1869" i="6"/>
  <c r="J2076" i="6"/>
  <c r="G291" i="7" s="1"/>
  <c r="H2196" i="6"/>
  <c r="J2124" i="6"/>
  <c r="G298" i="7" s="1"/>
  <c r="J2083" i="6"/>
  <c r="G292" i="7" s="1"/>
  <c r="H2155" i="6"/>
  <c r="F303" i="7" s="1"/>
  <c r="H2162" i="6"/>
  <c r="F304" i="7" s="1"/>
  <c r="J2136" i="6"/>
  <c r="J2069" i="6"/>
  <c r="G290" i="7" s="1"/>
  <c r="H2136" i="6"/>
  <c r="F300" i="7" s="1"/>
  <c r="H2083" i="6"/>
  <c r="F292" i="7" s="1"/>
  <c r="H1978" i="6"/>
  <c r="J2196" i="6"/>
  <c r="G307" i="7" s="1"/>
  <c r="J2097" i="6"/>
  <c r="G294" i="7" s="1"/>
  <c r="H2069" i="6"/>
  <c r="H2142" i="6"/>
  <c r="F301" i="7" s="1"/>
  <c r="J2155" i="6"/>
  <c r="G303" i="7" s="1"/>
  <c r="J2162" i="6"/>
  <c r="G304" i="7" s="1"/>
  <c r="H2076" i="6"/>
  <c r="H2124" i="6"/>
  <c r="F298" i="7" s="1"/>
  <c r="J2148" i="6"/>
  <c r="G302" i="7" s="1"/>
  <c r="F3311" i="6"/>
  <c r="F3314" i="6" s="1"/>
  <c r="L2389" i="6"/>
  <c r="F2392" i="6"/>
  <c r="E469" i="7"/>
  <c r="H469" i="7" s="1"/>
  <c r="F3502" i="6"/>
  <c r="L3502" i="6" s="1"/>
  <c r="K3502" i="6"/>
  <c r="F3421" i="6"/>
  <c r="K3421" i="6"/>
  <c r="K3319" i="6"/>
  <c r="F3319" i="6"/>
  <c r="F3379" i="6"/>
  <c r="K3379" i="6"/>
  <c r="F3400" i="6"/>
  <c r="L3400" i="6" s="1"/>
  <c r="K3400" i="6"/>
  <c r="G348" i="7"/>
  <c r="H348" i="7" s="1"/>
  <c r="K3506" i="6"/>
  <c r="J3506" i="6"/>
  <c r="F494" i="7"/>
  <c r="G376" i="7"/>
  <c r="J2622" i="6" s="1"/>
  <c r="G325" i="7"/>
  <c r="H325" i="7" s="1"/>
  <c r="L3358" i="6"/>
  <c r="F3361" i="6"/>
  <c r="E476" i="7" s="1"/>
  <c r="H476" i="7" s="1"/>
  <c r="G184" i="7"/>
  <c r="H184" i="7" s="1"/>
  <c r="H79" i="7"/>
  <c r="L2324" i="6"/>
  <c r="E329" i="7"/>
  <c r="H329" i="7" s="1"/>
  <c r="L1212" i="6"/>
  <c r="L2523" i="6"/>
  <c r="G245" i="7"/>
  <c r="H245" i="7" s="1"/>
  <c r="L3261" i="6"/>
  <c r="K395" i="6"/>
  <c r="G115" i="7"/>
  <c r="H115" i="7" s="1"/>
  <c r="L395" i="6"/>
  <c r="G425" i="7"/>
  <c r="H425" i="7" s="1"/>
  <c r="G108" i="7"/>
  <c r="F466" i="7"/>
  <c r="H466" i="7" s="1"/>
  <c r="G2891" i="6"/>
  <c r="H2891" i="6" s="1"/>
  <c r="H2894" i="6" s="1"/>
  <c r="F397" i="7" s="1"/>
  <c r="L3271" i="6"/>
  <c r="I2654" i="6"/>
  <c r="J2654" i="6" s="1"/>
  <c r="I2481" i="6"/>
  <c r="J2481" i="6" s="1"/>
  <c r="J2482" i="6" s="1"/>
  <c r="G344" i="7" s="1"/>
  <c r="I2471" i="6"/>
  <c r="J2471" i="6" s="1"/>
  <c r="J2472" i="6" s="1"/>
  <c r="G343" i="7" s="1"/>
  <c r="I2638" i="6"/>
  <c r="J2638" i="6" s="1"/>
  <c r="I2646" i="6"/>
  <c r="J2646" i="6" s="1"/>
  <c r="G2654" i="6"/>
  <c r="H2654" i="6" s="1"/>
  <c r="G2638" i="6"/>
  <c r="H2638" i="6" s="1"/>
  <c r="G2471" i="6"/>
  <c r="H2471" i="6" s="1"/>
  <c r="H2472" i="6" s="1"/>
  <c r="F343" i="7" s="1"/>
  <c r="G2646" i="6"/>
  <c r="H2646" i="6" s="1"/>
  <c r="G2481" i="6"/>
  <c r="H2481" i="6" s="1"/>
  <c r="H2482" i="6" s="1"/>
  <c r="F344" i="7" s="1"/>
  <c r="I2625" i="6"/>
  <c r="K2625" i="6" s="1"/>
  <c r="F363" i="7"/>
  <c r="J3368" i="6"/>
  <c r="G477" i="7" s="1"/>
  <c r="J3410" i="6"/>
  <c r="G483" i="7" s="1"/>
  <c r="H3410" i="6"/>
  <c r="F483" i="7" s="1"/>
  <c r="H3375" i="6"/>
  <c r="F478" i="7" s="1"/>
  <c r="H3368" i="6"/>
  <c r="F477" i="7" s="1"/>
  <c r="H3417" i="6"/>
  <c r="F486" i="7" s="1"/>
  <c r="H2676" i="6"/>
  <c r="F371" i="7" s="1"/>
  <c r="G2731" i="6" s="1"/>
  <c r="H2731" i="6" s="1"/>
  <c r="L3299" i="6"/>
  <c r="L3386" i="6"/>
  <c r="H80" i="7"/>
  <c r="K409" i="6"/>
  <c r="L410" i="6"/>
  <c r="L409" i="6"/>
  <c r="G109" i="7"/>
  <c r="G225" i="7"/>
  <c r="I1546" i="6" s="1"/>
  <c r="G226" i="7"/>
  <c r="I1553" i="6" s="1"/>
  <c r="E147" i="7"/>
  <c r="H147" i="7" s="1"/>
  <c r="E250" i="7"/>
  <c r="H250" i="7" s="1"/>
  <c r="L1571" i="6"/>
  <c r="L624" i="6"/>
  <c r="L3028" i="6"/>
  <c r="J3029" i="6"/>
  <c r="L3029" i="6" s="1"/>
  <c r="H438" i="7"/>
  <c r="J3107" i="6"/>
  <c r="L3107" i="6" s="1"/>
  <c r="G182" i="7"/>
  <c r="H182" i="7" s="1"/>
  <c r="G246" i="7"/>
  <c r="H246" i="7" s="1"/>
  <c r="H46" i="6"/>
  <c r="F10" i="7" s="1"/>
  <c r="H39" i="6"/>
  <c r="F9" i="7" s="1"/>
  <c r="H81" i="6"/>
  <c r="F15" i="7" s="1"/>
  <c r="E349" i="7"/>
  <c r="H349" i="7" s="1"/>
  <c r="L2506" i="6"/>
  <c r="H2661" i="6"/>
  <c r="F368" i="7" s="1"/>
  <c r="G2652" i="6" s="1"/>
  <c r="H2652" i="6" s="1"/>
  <c r="H18" i="6"/>
  <c r="F6" i="7" s="1"/>
  <c r="H25" i="6"/>
  <c r="F7" i="7" s="1"/>
  <c r="H67" i="6"/>
  <c r="F13" i="7" s="1"/>
  <c r="H53" i="6"/>
  <c r="F11" i="7" s="1"/>
  <c r="H11" i="6"/>
  <c r="F5" i="7" s="1"/>
  <c r="H60" i="6"/>
  <c r="F12" i="7" s="1"/>
  <c r="H74" i="6"/>
  <c r="F14" i="7" s="1"/>
  <c r="H88" i="6"/>
  <c r="F16" i="7" s="1"/>
  <c r="H32" i="6"/>
  <c r="F8" i="7" s="1"/>
  <c r="F2760" i="6"/>
  <c r="L2760" i="6" s="1"/>
  <c r="F2773" i="6"/>
  <c r="L2773" i="6" s="1"/>
  <c r="J2786" i="6"/>
  <c r="G382" i="7" s="1"/>
  <c r="H1470" i="6"/>
  <c r="F212" i="7" s="1"/>
  <c r="L1656" i="6"/>
  <c r="J1657" i="6"/>
  <c r="L1657" i="6" s="1"/>
  <c r="H2681" i="6"/>
  <c r="F372" i="7" s="1"/>
  <c r="L1764" i="6"/>
  <c r="F2786" i="6"/>
  <c r="H2671" i="6"/>
  <c r="F370" i="7" s="1"/>
  <c r="F1788" i="6"/>
  <c r="L1788" i="6" s="1"/>
  <c r="F2747" i="6"/>
  <c r="L2747" i="6" s="1"/>
  <c r="L1017" i="6"/>
  <c r="L2571" i="6"/>
  <c r="H2686" i="6"/>
  <c r="F373" i="7" s="1"/>
  <c r="H2666" i="6"/>
  <c r="F369" i="7" s="1"/>
  <c r="H1534" i="6"/>
  <c r="F220" i="7" s="1"/>
  <c r="E395" i="7"/>
  <c r="H395" i="7" s="1"/>
  <c r="E327" i="7"/>
  <c r="H327" i="7" s="1"/>
  <c r="L2349" i="6"/>
  <c r="E404" i="7"/>
  <c r="H404" i="7" s="1"/>
  <c r="L2936" i="6"/>
  <c r="E394" i="7"/>
  <c r="H394" i="7" s="1"/>
  <c r="E405" i="7"/>
  <c r="H405" i="7" s="1"/>
  <c r="L2942" i="6"/>
  <c r="E393" i="7"/>
  <c r="H393" i="7" s="1"/>
  <c r="G324" i="7"/>
  <c r="L2314" i="6"/>
  <c r="J2315" i="6"/>
  <c r="L2315" i="6" s="1"/>
  <c r="J2699" i="6"/>
  <c r="L2699" i="6" s="1"/>
  <c r="L2712" i="6"/>
  <c r="K2622" i="6"/>
  <c r="F2622" i="6"/>
  <c r="H359" i="7"/>
  <c r="I2674" i="6"/>
  <c r="J2674" i="6" s="1"/>
  <c r="I2684" i="6"/>
  <c r="J2684" i="6" s="1"/>
  <c r="I2679" i="6"/>
  <c r="I2660" i="6"/>
  <c r="J2660" i="6" s="1"/>
  <c r="I2670" i="6"/>
  <c r="I2665" i="6"/>
  <c r="J2665" i="6" s="1"/>
  <c r="I2659" i="6"/>
  <c r="J2659" i="6" s="1"/>
  <c r="I2669" i="6"/>
  <c r="I2664" i="6"/>
  <c r="F2407" i="6"/>
  <c r="L2407" i="6" s="1"/>
  <c r="E234" i="7"/>
  <c r="H234" i="7" s="1"/>
  <c r="G313" i="7"/>
  <c r="H313" i="7" s="1"/>
  <c r="L2228" i="6"/>
  <c r="E248" i="7"/>
  <c r="H248" i="7" s="1"/>
  <c r="G314" i="7"/>
  <c r="H314" i="7" s="1"/>
  <c r="L2234" i="6"/>
  <c r="L1627" i="6"/>
  <c r="L2277" i="6"/>
  <c r="F2305" i="6"/>
  <c r="K2305" i="6"/>
  <c r="J2250" i="6"/>
  <c r="L2250" i="6" s="1"/>
  <c r="F323" i="7"/>
  <c r="J2259" i="6"/>
  <c r="L2259" i="6" s="1"/>
  <c r="F1713" i="6"/>
  <c r="K1713" i="6"/>
  <c r="G238" i="7"/>
  <c r="H238" i="7" s="1"/>
  <c r="K1704" i="6"/>
  <c r="F1704" i="6"/>
  <c r="E240" i="7"/>
  <c r="H240" i="7" s="1"/>
  <c r="L1698" i="6"/>
  <c r="L1688" i="6"/>
  <c r="E239" i="7"/>
  <c r="H239" i="7" s="1"/>
  <c r="E232" i="7"/>
  <c r="H232" i="7" s="1"/>
  <c r="L1647" i="6"/>
  <c r="L1667" i="6"/>
  <c r="G237" i="7"/>
  <c r="H237" i="7" s="1"/>
  <c r="E231" i="7"/>
  <c r="H231" i="7" s="1"/>
  <c r="J1420" i="6"/>
  <c r="G203" i="7" s="1"/>
  <c r="L1346" i="6"/>
  <c r="E75" i="7"/>
  <c r="H75" i="7" s="1"/>
  <c r="L1400" i="6"/>
  <c r="H1482" i="6"/>
  <c r="F213" i="7" s="1"/>
  <c r="L1355" i="6"/>
  <c r="H1494" i="6"/>
  <c r="F214" i="7" s="1"/>
  <c r="L1364" i="6"/>
  <c r="L1382" i="6"/>
  <c r="J1439" i="6"/>
  <c r="L1439" i="6" s="1"/>
  <c r="I1429" i="6"/>
  <c r="J1429" i="6" s="1"/>
  <c r="J1430" i="6" s="1"/>
  <c r="L1430" i="6" s="1"/>
  <c r="K1315" i="6"/>
  <c r="G201" i="7"/>
  <c r="G197" i="7"/>
  <c r="L1390" i="6"/>
  <c r="J1391" i="6"/>
  <c r="L1391" i="6" s="1"/>
  <c r="L1372" i="6"/>
  <c r="J1373" i="6"/>
  <c r="L1373" i="6" s="1"/>
  <c r="G195" i="7"/>
  <c r="G199" i="7"/>
  <c r="G196" i="7"/>
  <c r="E218" i="7"/>
  <c r="J1337" i="6"/>
  <c r="G194" i="7" s="1"/>
  <c r="L1311" i="6"/>
  <c r="F1319" i="6"/>
  <c r="G174" i="7"/>
  <c r="G172" i="7"/>
  <c r="G177" i="7"/>
  <c r="F171" i="7"/>
  <c r="H955" i="6"/>
  <c r="F140" i="7" s="1"/>
  <c r="F1099" i="6"/>
  <c r="K1099" i="6"/>
  <c r="K1108" i="6"/>
  <c r="F1108" i="6"/>
  <c r="F1090" i="6"/>
  <c r="K1090" i="6"/>
  <c r="F1081" i="6"/>
  <c r="K1081" i="6"/>
  <c r="F2130" i="6"/>
  <c r="L2130" i="6" s="1"/>
  <c r="H931" i="6"/>
  <c r="F134" i="7" s="1"/>
  <c r="H935" i="6"/>
  <c r="F135" i="7" s="1"/>
  <c r="H939" i="6"/>
  <c r="F136" i="7" s="1"/>
  <c r="K818" i="6"/>
  <c r="J818" i="6"/>
  <c r="J819" i="6" s="1"/>
  <c r="L819" i="6" s="1"/>
  <c r="L825" i="6"/>
  <c r="J826" i="6"/>
  <c r="L832" i="6"/>
  <c r="J833" i="6"/>
  <c r="L743" i="6"/>
  <c r="E99" i="7"/>
  <c r="H99" i="7" s="1"/>
  <c r="L736" i="6"/>
  <c r="E98" i="7"/>
  <c r="H98" i="7" s="1"/>
  <c r="H2544" i="6"/>
  <c r="H2555" i="6" s="1"/>
  <c r="E61" i="7"/>
  <c r="H61" i="7" s="1"/>
  <c r="L557" i="6"/>
  <c r="E62" i="7"/>
  <c r="H62" i="7" s="1"/>
  <c r="L568" i="6"/>
  <c r="E63" i="7"/>
  <c r="H63" i="7" s="1"/>
  <c r="L575" i="6"/>
  <c r="E41" i="7"/>
  <c r="H41" i="7" s="1"/>
  <c r="L317" i="6"/>
  <c r="E37" i="7"/>
  <c r="H37" i="7" s="1"/>
  <c r="L269" i="6"/>
  <c r="E39" i="7"/>
  <c r="H39" i="7" s="1"/>
  <c r="L293" i="6"/>
  <c r="H515" i="7"/>
  <c r="L396" i="6"/>
  <c r="E46" i="7"/>
  <c r="H46" i="7" s="1"/>
  <c r="L365" i="6"/>
  <c r="G45" i="7"/>
  <c r="L342" i="6"/>
  <c r="J343" i="6"/>
  <c r="L343" i="6" s="1"/>
  <c r="E36" i="7"/>
  <c r="H36" i="7" s="1"/>
  <c r="F235" i="6"/>
  <c r="L235" i="6" s="1"/>
  <c r="K228" i="6"/>
  <c r="F242" i="6"/>
  <c r="L242" i="6" s="1"/>
  <c r="F231" i="6"/>
  <c r="L231" i="6" s="1"/>
  <c r="E38" i="7"/>
  <c r="H38" i="7" s="1"/>
  <c r="K3386" i="6"/>
  <c r="H98" i="6"/>
  <c r="F17" i="7" s="1"/>
  <c r="G105" i="7"/>
  <c r="H105" i="7" s="1"/>
  <c r="G143" i="7"/>
  <c r="H143" i="7" s="1"/>
  <c r="G189" i="7"/>
  <c r="H189" i="7" s="1"/>
  <c r="L2882" i="6"/>
  <c r="K650" i="6"/>
  <c r="J650" i="6"/>
  <c r="J651" i="6" s="1"/>
  <c r="L651" i="6" s="1"/>
  <c r="K2882" i="6"/>
  <c r="F384" i="7"/>
  <c r="F2090" i="6"/>
  <c r="L2090" i="6" s="1"/>
  <c r="F1200" i="6"/>
  <c r="L1200" i="6" s="1"/>
  <c r="L3088" i="6"/>
  <c r="H435" i="7"/>
  <c r="H858" i="6"/>
  <c r="F116" i="7" s="1"/>
  <c r="H899" i="6"/>
  <c r="F126" i="7" s="1"/>
  <c r="F117" i="7"/>
  <c r="H867" i="6"/>
  <c r="F118" i="7" s="1"/>
  <c r="L2785" i="6"/>
  <c r="F385" i="7"/>
  <c r="F389" i="7"/>
  <c r="G168" i="7"/>
  <c r="F2582" i="6"/>
  <c r="F2585" i="6" s="1"/>
  <c r="L2585" i="6" s="1"/>
  <c r="K2582" i="6"/>
  <c r="J437" i="6"/>
  <c r="J438" i="6" s="1"/>
  <c r="L438" i="6" s="1"/>
  <c r="K437" i="6"/>
  <c r="F127" i="7"/>
  <c r="H423" i="6"/>
  <c r="H424" i="6" s="1"/>
  <c r="L1889" i="6"/>
  <c r="G267" i="7"/>
  <c r="H267" i="7" s="1"/>
  <c r="L2697" i="6"/>
  <c r="F2118" i="6"/>
  <c r="L2118" i="6" s="1"/>
  <c r="L1259" i="6"/>
  <c r="L2249" i="6"/>
  <c r="F2415" i="6"/>
  <c r="K2415" i="6"/>
  <c r="L2046" i="6"/>
  <c r="E287" i="7"/>
  <c r="F2445" i="6"/>
  <c r="F2448" i="6" s="1"/>
  <c r="L2448" i="6" s="1"/>
  <c r="K2445" i="6"/>
  <c r="L1794" i="6"/>
  <c r="G253" i="7"/>
  <c r="H253" i="7" s="1"/>
  <c r="G249" i="7"/>
  <c r="H249" i="7" s="1"/>
  <c r="L1763" i="6"/>
  <c r="L3058" i="6"/>
  <c r="L1926" i="6"/>
  <c r="G272" i="7"/>
  <c r="G275" i="7"/>
  <c r="H275" i="7" s="1"/>
  <c r="L1953" i="6"/>
  <c r="F2430" i="6"/>
  <c r="F2434" i="6" s="1"/>
  <c r="L2434" i="6" s="1"/>
  <c r="K2430" i="6"/>
  <c r="E457" i="7"/>
  <c r="H457" i="7" s="1"/>
  <c r="L3222" i="6"/>
  <c r="F2452" i="6"/>
  <c r="F2455" i="6" s="1"/>
  <c r="L2455" i="6" s="1"/>
  <c r="K2452" i="6"/>
  <c r="F2422" i="6"/>
  <c r="F2426" i="6" s="1"/>
  <c r="L2426" i="6" s="1"/>
  <c r="K2422" i="6"/>
  <c r="F2536" i="6"/>
  <c r="F2539" i="6" s="1"/>
  <c r="L2539" i="6" s="1"/>
  <c r="K2536" i="6"/>
  <c r="F2438" i="6"/>
  <c r="F2441" i="6" s="1"/>
  <c r="L2441" i="6" s="1"/>
  <c r="K2438" i="6"/>
  <c r="E358" i="7"/>
  <c r="H358" i="7" s="1"/>
  <c r="L2596" i="6"/>
  <c r="L3082" i="6"/>
  <c r="G375" i="7"/>
  <c r="L2710" i="6"/>
  <c r="L2964" i="6"/>
  <c r="L790" i="6"/>
  <c r="L2711" i="6"/>
  <c r="L2497" i="6"/>
  <c r="G346" i="7"/>
  <c r="L1944" i="6"/>
  <c r="G274" i="7"/>
  <c r="L3064" i="6"/>
  <c r="L2970" i="6"/>
  <c r="L1646" i="6"/>
  <c r="G235" i="7"/>
  <c r="H235" i="7" s="1"/>
  <c r="L1882" i="6"/>
  <c r="L2433" i="6"/>
  <c r="L2954" i="6"/>
  <c r="L3046" i="6"/>
  <c r="G175" i="7"/>
  <c r="L1223" i="6"/>
  <c r="L3260" i="6"/>
  <c r="L2049" i="6"/>
  <c r="L839" i="6"/>
  <c r="L2531" i="6"/>
  <c r="L2276" i="6"/>
  <c r="J2056" i="6"/>
  <c r="L2056" i="6" s="1"/>
  <c r="L3022" i="6"/>
  <c r="G401" i="7"/>
  <c r="H401" i="7" s="1"/>
  <c r="L3106" i="6"/>
  <c r="L1626" i="6"/>
  <c r="G233" i="7"/>
  <c r="L1724" i="6"/>
  <c r="G230" i="7"/>
  <c r="L1596" i="6"/>
  <c r="L982" i="6"/>
  <c r="L1271" i="6"/>
  <c r="E146" i="7"/>
  <c r="E228" i="7"/>
  <c r="E202" i="7"/>
  <c r="F1121" i="6"/>
  <c r="F1125" i="6" s="1"/>
  <c r="K1121" i="6"/>
  <c r="F3343" i="6"/>
  <c r="K3343" i="6"/>
  <c r="E345" i="7"/>
  <c r="F3372" i="6"/>
  <c r="F3375" i="6" s="1"/>
  <c r="K3372" i="6"/>
  <c r="E151" i="7"/>
  <c r="E461" i="7"/>
  <c r="E186" i="7"/>
  <c r="F1147" i="6"/>
  <c r="K1147" i="6"/>
  <c r="E274" i="7"/>
  <c r="E47" i="7"/>
  <c r="E149" i="7"/>
  <c r="F3327" i="6"/>
  <c r="F3330" i="6" s="1"/>
  <c r="K3327" i="6"/>
  <c r="E152" i="7"/>
  <c r="F1923" i="6"/>
  <c r="F1927" i="6" s="1"/>
  <c r="L1927" i="6" s="1"/>
  <c r="K1923" i="6"/>
  <c r="E465" i="7"/>
  <c r="K185" i="6"/>
  <c r="F185" i="6"/>
  <c r="F188" i="6" s="1"/>
  <c r="L188" i="6" s="1"/>
  <c r="F3483" i="6"/>
  <c r="F3487" i="6" s="1"/>
  <c r="L3487" i="6" s="1"/>
  <c r="K3483" i="6"/>
  <c r="H178" i="7"/>
  <c r="H407" i="7"/>
  <c r="H264" i="7"/>
  <c r="E203" i="7"/>
  <c r="E490" i="7"/>
  <c r="E251" i="7"/>
  <c r="E495" i="7"/>
  <c r="E42" i="7"/>
  <c r="F3444" i="6"/>
  <c r="K3444" i="6"/>
  <c r="E43" i="7"/>
  <c r="E346" i="7"/>
  <c r="F199" i="6"/>
  <c r="F202" i="6" s="1"/>
  <c r="L202" i="6" s="1"/>
  <c r="K199" i="6"/>
  <c r="E233" i="7"/>
  <c r="E462" i="7"/>
  <c r="F3492" i="6"/>
  <c r="F3496" i="6" s="1"/>
  <c r="L3496" i="6" s="1"/>
  <c r="K3492" i="6"/>
  <c r="E144" i="7"/>
  <c r="F192" i="6"/>
  <c r="F195" i="6" s="1"/>
  <c r="L195" i="6" s="1"/>
  <c r="K192" i="6"/>
  <c r="K644" i="6"/>
  <c r="J644" i="6"/>
  <c r="J645" i="6" s="1"/>
  <c r="L645" i="6" s="1"/>
  <c r="E288" i="7"/>
  <c r="E44" i="7"/>
  <c r="F1799" i="6"/>
  <c r="F1803" i="6" s="1"/>
  <c r="L1803" i="6" s="1"/>
  <c r="K1799" i="6"/>
  <c r="E491" i="7"/>
  <c r="H148" i="7"/>
  <c r="H150" i="7"/>
  <c r="L1811" i="6"/>
  <c r="E256" i="7"/>
  <c r="F1931" i="6"/>
  <c r="K1931" i="6"/>
  <c r="E185" i="7"/>
  <c r="F178" i="6"/>
  <c r="F181" i="6" s="1"/>
  <c r="L181" i="6" s="1"/>
  <c r="K178" i="6"/>
  <c r="F2038" i="6"/>
  <c r="F2042" i="6" s="1"/>
  <c r="L2042" i="6" s="1"/>
  <c r="K2038" i="6"/>
  <c r="E260" i="7"/>
  <c r="E24" i="7"/>
  <c r="F2030" i="6"/>
  <c r="F2034" i="6" s="1"/>
  <c r="L2034" i="6" s="1"/>
  <c r="K2030" i="6"/>
  <c r="F3393" i="6"/>
  <c r="K3393" i="6"/>
  <c r="E230" i="7"/>
  <c r="E23" i="7"/>
  <c r="F3407" i="6"/>
  <c r="K3407" i="6"/>
  <c r="J451" i="6"/>
  <c r="F1134" i="6"/>
  <c r="F1138" i="6" s="1"/>
  <c r="L1138" i="6" s="1"/>
  <c r="K1134" i="6"/>
  <c r="F3351" i="6"/>
  <c r="F3354" i="6" s="1"/>
  <c r="L3354" i="6" s="1"/>
  <c r="K3351" i="6"/>
  <c r="E284" i="7"/>
  <c r="F3428" i="6"/>
  <c r="K3428" i="6"/>
  <c r="E538" i="7"/>
  <c r="K638" i="6"/>
  <c r="J638" i="6"/>
  <c r="L638" i="6" s="1"/>
  <c r="E281" i="7"/>
  <c r="H347" i="7"/>
  <c r="H464" i="7"/>
  <c r="H468" i="7"/>
  <c r="H511" i="7"/>
  <c r="H409" i="7"/>
  <c r="H265" i="7"/>
  <c r="F3456" i="6"/>
  <c r="F3460" i="6" s="1"/>
  <c r="L3460" i="6" s="1"/>
  <c r="K3456" i="6"/>
  <c r="E282" i="7"/>
  <c r="F171" i="6"/>
  <c r="F174" i="6" s="1"/>
  <c r="L174" i="6" s="1"/>
  <c r="K171" i="6"/>
  <c r="E40" i="7"/>
  <c r="E460" i="7"/>
  <c r="E263" i="7"/>
  <c r="E467" i="7"/>
  <c r="E3503" i="6" s="1"/>
  <c r="F3414" i="6"/>
  <c r="K3414" i="6"/>
  <c r="F3365" i="6"/>
  <c r="K3365" i="6"/>
  <c r="E283" i="7"/>
  <c r="E296" i="7"/>
  <c r="E459" i="7"/>
  <c r="L3230" i="6"/>
  <c r="E45" i="7"/>
  <c r="F3435" i="6"/>
  <c r="K3435" i="6"/>
  <c r="F3335" i="6"/>
  <c r="K3335" i="6"/>
  <c r="F164" i="6"/>
  <c r="F167" i="6" s="1"/>
  <c r="L167" i="6" s="1"/>
  <c r="K164" i="6"/>
  <c r="E305" i="7"/>
  <c r="E294" i="7"/>
  <c r="E303" i="7"/>
  <c r="H403" i="7"/>
  <c r="E334" i="7"/>
  <c r="L2403" i="6"/>
  <c r="E320" i="7"/>
  <c r="J2268" i="6"/>
  <c r="G224" i="7"/>
  <c r="E220" i="7"/>
  <c r="E219" i="7"/>
  <c r="E216" i="7"/>
  <c r="E223" i="7"/>
  <c r="E229" i="7"/>
  <c r="E217" i="7"/>
  <c r="E222" i="7"/>
  <c r="L2930" i="6"/>
  <c r="E74" i="7"/>
  <c r="E49" i="7"/>
  <c r="E48" i="7"/>
  <c r="E76" i="7"/>
  <c r="E146" i="6" s="1"/>
  <c r="G429" i="7"/>
  <c r="G423" i="7"/>
  <c r="G414" i="7"/>
  <c r="G413" i="7"/>
  <c r="G412" i="7"/>
  <c r="E355" i="7"/>
  <c r="E342" i="7"/>
  <c r="G180" i="7"/>
  <c r="L1247" i="6"/>
  <c r="G114" i="7"/>
  <c r="EE30" i="13" l="1"/>
  <c r="EJ30" i="13" s="1"/>
  <c r="B47" i="12"/>
  <c r="B48" i="12" s="1"/>
  <c r="B49" i="12" s="1"/>
  <c r="B50" i="12" s="1"/>
  <c r="B51" i="12" s="1"/>
  <c r="B52" i="12" s="1"/>
  <c r="B53" i="12" s="1"/>
  <c r="B54" i="12" s="1"/>
  <c r="B55" i="12" s="1"/>
  <c r="F47" i="12"/>
  <c r="F48" i="12" s="1"/>
  <c r="F49" i="12" s="1"/>
  <c r="F50" i="12" s="1"/>
  <c r="F51" i="12" s="1"/>
  <c r="F52" i="12" s="1"/>
  <c r="F53" i="12" s="1"/>
  <c r="F54" i="12" s="1"/>
  <c r="F55" i="12" s="1"/>
  <c r="F45" i="12"/>
  <c r="F44" i="12" s="1"/>
  <c r="F43" i="12" s="1"/>
  <c r="F42" i="12" s="1"/>
  <c r="F41" i="12" s="1"/>
  <c r="F40" i="12" s="1"/>
  <c r="F39" i="12" s="1"/>
  <c r="F38" i="12" s="1"/>
  <c r="F37" i="12" s="1"/>
  <c r="F57" i="12"/>
  <c r="F58" i="12" s="1"/>
  <c r="F59" i="12" s="1"/>
  <c r="F60" i="12" s="1"/>
  <c r="F61" i="12" s="1"/>
  <c r="F62" i="12" s="1"/>
  <c r="F63" i="12" s="1"/>
  <c r="F69" i="12" s="1"/>
  <c r="F70" i="12" s="1"/>
  <c r="F71" i="12" s="1"/>
  <c r="F72" i="12" s="1"/>
  <c r="F73" i="12" s="1"/>
  <c r="F74" i="12" s="1"/>
  <c r="F75" i="12" s="1"/>
  <c r="F76" i="12" s="1"/>
  <c r="F77" i="12" s="1"/>
  <c r="F78" i="12" s="1"/>
  <c r="F79" i="12" s="1"/>
  <c r="F80" i="12" s="1"/>
  <c r="F81" i="12" s="1"/>
  <c r="F82" i="12" s="1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F93" i="12" s="1"/>
  <c r="F94" i="12" s="1"/>
  <c r="F95" i="12" s="1"/>
  <c r="F101" i="12" s="1"/>
  <c r="F102" i="12" s="1"/>
  <c r="F103" i="12" s="1"/>
  <c r="F104" i="12" s="1"/>
  <c r="F105" i="12" s="1"/>
  <c r="B45" i="12"/>
  <c r="B44" i="12" s="1"/>
  <c r="B43" i="12" s="1"/>
  <c r="B42" i="12" s="1"/>
  <c r="B41" i="12" s="1"/>
  <c r="B40" i="12" s="1"/>
  <c r="B39" i="12" s="1"/>
  <c r="B38" i="12" s="1"/>
  <c r="B37" i="12" s="1"/>
  <c r="CY27" i="13"/>
  <c r="DQ27" i="13" s="1"/>
  <c r="DA30" i="13" s="1"/>
  <c r="DQ13" i="13"/>
  <c r="DA16" i="13" s="1"/>
  <c r="L3761" i="6"/>
  <c r="F3789" i="6"/>
  <c r="H503" i="7"/>
  <c r="L3749" i="6"/>
  <c r="L3536" i="6"/>
  <c r="E500" i="7"/>
  <c r="H500" i="7" s="1"/>
  <c r="L1992" i="6"/>
  <c r="E280" i="7"/>
  <c r="H280" i="7" s="1"/>
  <c r="F278" i="7"/>
  <c r="I1977" i="6"/>
  <c r="L1963" i="6"/>
  <c r="E276" i="7"/>
  <c r="H276" i="7" s="1"/>
  <c r="L2076" i="6"/>
  <c r="L2069" i="6"/>
  <c r="L3311" i="6"/>
  <c r="L2136" i="6"/>
  <c r="F291" i="7"/>
  <c r="F290" i="7"/>
  <c r="L2155" i="6"/>
  <c r="L2162" i="6"/>
  <c r="G300" i="7"/>
  <c r="F307" i="7"/>
  <c r="H303" i="7"/>
  <c r="L2083" i="6"/>
  <c r="F2196" i="6"/>
  <c r="L2196" i="6" s="1"/>
  <c r="L2124" i="6"/>
  <c r="H376" i="7"/>
  <c r="L2392" i="6"/>
  <c r="E332" i="7"/>
  <c r="H332" i="7" s="1"/>
  <c r="L3319" i="6"/>
  <c r="F3322" i="6"/>
  <c r="L3421" i="6"/>
  <c r="F3424" i="6"/>
  <c r="L3314" i="6"/>
  <c r="E470" i="7"/>
  <c r="H470" i="7" s="1"/>
  <c r="L3379" i="6"/>
  <c r="F3382" i="6"/>
  <c r="J3507" i="6"/>
  <c r="G494" i="7" s="1"/>
  <c r="L3506" i="6"/>
  <c r="K3503" i="6"/>
  <c r="F3503" i="6"/>
  <c r="F3507" i="6" s="1"/>
  <c r="H225" i="7"/>
  <c r="G236" i="7"/>
  <c r="H236" i="7" s="1"/>
  <c r="F3403" i="6"/>
  <c r="L3361" i="6"/>
  <c r="E252" i="7"/>
  <c r="H252" i="7" s="1"/>
  <c r="H226" i="7"/>
  <c r="L3330" i="6"/>
  <c r="E472" i="7"/>
  <c r="H472" i="7" s="1"/>
  <c r="H2656" i="6"/>
  <c r="F367" i="7" s="1"/>
  <c r="J2625" i="6"/>
  <c r="L2625" i="6" s="1"/>
  <c r="L3444" i="6"/>
  <c r="F3448" i="6"/>
  <c r="L3448" i="6" s="1"/>
  <c r="L3414" i="6"/>
  <c r="L3428" i="6"/>
  <c r="L3435" i="6"/>
  <c r="L3407" i="6"/>
  <c r="L3372" i="6"/>
  <c r="L3365" i="6"/>
  <c r="E380" i="7"/>
  <c r="E2665" i="6" s="1"/>
  <c r="G421" i="7"/>
  <c r="H421" i="7" s="1"/>
  <c r="E379" i="7"/>
  <c r="E2664" i="6" s="1"/>
  <c r="L2786" i="6"/>
  <c r="I2685" i="6"/>
  <c r="J2685" i="6" s="1"/>
  <c r="J2686" i="6" s="1"/>
  <c r="I2675" i="6"/>
  <c r="J2675" i="6" s="1"/>
  <c r="J2676" i="6" s="1"/>
  <c r="I2680" i="6"/>
  <c r="J2680" i="6" s="1"/>
  <c r="H2734" i="6"/>
  <c r="F378" i="7" s="1"/>
  <c r="J2661" i="6"/>
  <c r="G368" i="7" s="1"/>
  <c r="I2652" i="6" s="1"/>
  <c r="J2652" i="6" s="1"/>
  <c r="J2656" i="6" s="1"/>
  <c r="G367" i="7" s="1"/>
  <c r="G323" i="7"/>
  <c r="G374" i="7"/>
  <c r="H374" i="7" s="1"/>
  <c r="I2725" i="6"/>
  <c r="J2725" i="6" s="1"/>
  <c r="I2732" i="6"/>
  <c r="J2732" i="6" s="1"/>
  <c r="G2630" i="6"/>
  <c r="H2630" i="6" s="1"/>
  <c r="H2632" i="6" s="1"/>
  <c r="F364" i="7" s="1"/>
  <c r="G2724" i="6"/>
  <c r="H2724" i="6" s="1"/>
  <c r="L2622" i="6"/>
  <c r="G2636" i="6"/>
  <c r="H2636" i="6" s="1"/>
  <c r="H2640" i="6" s="1"/>
  <c r="F365" i="7" s="1"/>
  <c r="G2644" i="6"/>
  <c r="H2644" i="6" s="1"/>
  <c r="H2648" i="6" s="1"/>
  <c r="F366" i="7" s="1"/>
  <c r="F2411" i="6"/>
  <c r="L2411" i="6" s="1"/>
  <c r="L1420" i="6"/>
  <c r="L2452" i="6"/>
  <c r="L2415" i="6"/>
  <c r="F2418" i="6"/>
  <c r="E336" i="7" s="1"/>
  <c r="L2305" i="6"/>
  <c r="F2306" i="6"/>
  <c r="G316" i="7"/>
  <c r="L1713" i="6"/>
  <c r="F1717" i="6"/>
  <c r="L1704" i="6"/>
  <c r="F1708" i="6"/>
  <c r="J1440" i="6"/>
  <c r="L1440" i="6" s="1"/>
  <c r="K1429" i="6"/>
  <c r="L1429" i="6"/>
  <c r="G204" i="7"/>
  <c r="G198" i="7"/>
  <c r="G200" i="7"/>
  <c r="L1108" i="6"/>
  <c r="F1112" i="6"/>
  <c r="L1112" i="6" s="1"/>
  <c r="L1081" i="6"/>
  <c r="F1085" i="6"/>
  <c r="L1085" i="6" s="1"/>
  <c r="L1090" i="6"/>
  <c r="F1094" i="6"/>
  <c r="L1094" i="6" s="1"/>
  <c r="L1099" i="6"/>
  <c r="F1103" i="6"/>
  <c r="L1103" i="6" s="1"/>
  <c r="E298" i="7"/>
  <c r="H298" i="7" s="1"/>
  <c r="L818" i="6"/>
  <c r="L826" i="6"/>
  <c r="G111" i="7"/>
  <c r="L833" i="6"/>
  <c r="G112" i="7"/>
  <c r="E33" i="7"/>
  <c r="H33" i="7" s="1"/>
  <c r="J452" i="6"/>
  <c r="G52" i="7" s="1"/>
  <c r="G43" i="7"/>
  <c r="H43" i="7" s="1"/>
  <c r="F238" i="6"/>
  <c r="F245" i="6"/>
  <c r="E126" i="6"/>
  <c r="E136" i="6"/>
  <c r="I958" i="6"/>
  <c r="J958" i="6" s="1"/>
  <c r="J960" i="6" s="1"/>
  <c r="L650" i="6"/>
  <c r="E204" i="7"/>
  <c r="G431" i="7"/>
  <c r="H431" i="7" s="1"/>
  <c r="L2582" i="6"/>
  <c r="E356" i="7"/>
  <c r="L437" i="6"/>
  <c r="F50" i="7"/>
  <c r="G181" i="7"/>
  <c r="H181" i="7" s="1"/>
  <c r="L2445" i="6"/>
  <c r="H2097" i="6"/>
  <c r="L2097" i="6" s="1"/>
  <c r="G426" i="7"/>
  <c r="H426" i="7" s="1"/>
  <c r="H2169" i="6"/>
  <c r="L2169" i="6" s="1"/>
  <c r="L2438" i="6"/>
  <c r="L2422" i="6"/>
  <c r="L2536" i="6"/>
  <c r="L2430" i="6"/>
  <c r="E338" i="7"/>
  <c r="F2142" i="6"/>
  <c r="L2142" i="6" s="1"/>
  <c r="G424" i="7"/>
  <c r="H424" i="7" s="1"/>
  <c r="G338" i="7"/>
  <c r="E375" i="7"/>
  <c r="E2732" i="6" s="1"/>
  <c r="F2104" i="6"/>
  <c r="L2104" i="6" s="1"/>
  <c r="H2183" i="6"/>
  <c r="L2183" i="6" s="1"/>
  <c r="G427" i="7"/>
  <c r="H427" i="7" s="1"/>
  <c r="F2176" i="6"/>
  <c r="L2176" i="6" s="1"/>
  <c r="H2111" i="6"/>
  <c r="L2111" i="6" s="1"/>
  <c r="G411" i="7"/>
  <c r="H411" i="7" s="1"/>
  <c r="G106" i="7"/>
  <c r="H106" i="7" s="1"/>
  <c r="F2148" i="6"/>
  <c r="L2148" i="6" s="1"/>
  <c r="G408" i="7"/>
  <c r="H408" i="7" s="1"/>
  <c r="G266" i="7"/>
  <c r="H266" i="7" s="1"/>
  <c r="J1410" i="6"/>
  <c r="L1410" i="6" s="1"/>
  <c r="G410" i="7"/>
  <c r="H410" i="7" s="1"/>
  <c r="G430" i="7"/>
  <c r="H430" i="7" s="1"/>
  <c r="G113" i="7"/>
  <c r="H3630" i="6"/>
  <c r="H3633" i="6" s="1"/>
  <c r="I3632" i="6" s="1"/>
  <c r="K3630" i="6"/>
  <c r="F2062" i="6"/>
  <c r="L2062" i="6" s="1"/>
  <c r="G350" i="7"/>
  <c r="H350" i="7" s="1"/>
  <c r="G287" i="7"/>
  <c r="H287" i="7" s="1"/>
  <c r="G463" i="7"/>
  <c r="H463" i="7" s="1"/>
  <c r="L1597" i="6"/>
  <c r="G420" i="7"/>
  <c r="H420" i="7" s="1"/>
  <c r="G434" i="7"/>
  <c r="H434" i="7" s="1"/>
  <c r="G244" i="7"/>
  <c r="H244" i="7" s="1"/>
  <c r="G183" i="7"/>
  <c r="H183" i="7" s="1"/>
  <c r="G145" i="7"/>
  <c r="H146" i="7"/>
  <c r="E964" i="6"/>
  <c r="H1331" i="6"/>
  <c r="H1337" i="6" s="1"/>
  <c r="K1331" i="6"/>
  <c r="H342" i="7"/>
  <c r="H413" i="7"/>
  <c r="H334" i="7"/>
  <c r="H467" i="7"/>
  <c r="L171" i="6"/>
  <c r="L3351" i="6"/>
  <c r="L3393" i="6"/>
  <c r="H24" i="7"/>
  <c r="H260" i="7"/>
  <c r="H185" i="7"/>
  <c r="H44" i="7"/>
  <c r="L192" i="6"/>
  <c r="H495" i="7"/>
  <c r="L185" i="6"/>
  <c r="H152" i="7"/>
  <c r="H47" i="7"/>
  <c r="H274" i="7"/>
  <c r="L1147" i="6"/>
  <c r="F1151" i="6"/>
  <c r="H414" i="7"/>
  <c r="H283" i="7"/>
  <c r="H282" i="7"/>
  <c r="L1134" i="6"/>
  <c r="L178" i="6"/>
  <c r="L1799" i="6"/>
  <c r="E382" i="7"/>
  <c r="L644" i="6"/>
  <c r="H42" i="7"/>
  <c r="L3483" i="6"/>
  <c r="L1923" i="6"/>
  <c r="H149" i="7"/>
  <c r="H186" i="7"/>
  <c r="H151" i="7"/>
  <c r="H345" i="7"/>
  <c r="H423" i="7"/>
  <c r="H114" i="7"/>
  <c r="H355" i="7"/>
  <c r="H48" i="7"/>
  <c r="L164" i="6"/>
  <c r="L3335" i="6"/>
  <c r="H45" i="7"/>
  <c r="H40" i="7"/>
  <c r="H281" i="7"/>
  <c r="H538" i="7"/>
  <c r="H284" i="7"/>
  <c r="H23" i="7"/>
  <c r="H230" i="7"/>
  <c r="L2030" i="6"/>
  <c r="L2038" i="6"/>
  <c r="L1931" i="6"/>
  <c r="H491" i="7"/>
  <c r="E959" i="6"/>
  <c r="H144" i="7"/>
  <c r="L1121" i="6"/>
  <c r="H412" i="7"/>
  <c r="H429" i="7"/>
  <c r="H180" i="7"/>
  <c r="H49" i="7"/>
  <c r="H459" i="7"/>
  <c r="H263" i="7"/>
  <c r="H460" i="7"/>
  <c r="L3456" i="6"/>
  <c r="H256" i="7"/>
  <c r="L3492" i="6"/>
  <c r="H462" i="7"/>
  <c r="H233" i="7"/>
  <c r="L199" i="6"/>
  <c r="H346" i="7"/>
  <c r="H251" i="7"/>
  <c r="H490" i="7"/>
  <c r="H465" i="7"/>
  <c r="L3327" i="6"/>
  <c r="E381" i="7"/>
  <c r="H461" i="7"/>
  <c r="L3343" i="6"/>
  <c r="E524" i="7"/>
  <c r="E300" i="7"/>
  <c r="E306" i="7"/>
  <c r="E297" i="7"/>
  <c r="E293" i="7"/>
  <c r="E304" i="7"/>
  <c r="E291" i="7"/>
  <c r="E290" i="7"/>
  <c r="E292" i="7"/>
  <c r="E278" i="7"/>
  <c r="E279" i="7"/>
  <c r="J2679" i="6"/>
  <c r="J2670" i="6"/>
  <c r="J2669" i="6"/>
  <c r="J2664" i="6"/>
  <c r="J2666" i="6" s="1"/>
  <c r="E357" i="7"/>
  <c r="E328" i="7"/>
  <c r="L2354" i="6"/>
  <c r="J2286" i="6"/>
  <c r="J2287" i="6" s="1"/>
  <c r="K2286" i="6"/>
  <c r="E319" i="7"/>
  <c r="E317" i="7"/>
  <c r="E316" i="7"/>
  <c r="J1553" i="6"/>
  <c r="J1554" i="6" s="1"/>
  <c r="L1554" i="6" s="1"/>
  <c r="K1553" i="6"/>
  <c r="J1546" i="6"/>
  <c r="J1547" i="6" s="1"/>
  <c r="L1547" i="6" s="1"/>
  <c r="K1546" i="6"/>
  <c r="I1533" i="6"/>
  <c r="I1527" i="6"/>
  <c r="H224" i="7"/>
  <c r="E192" i="7"/>
  <c r="E191" i="7"/>
  <c r="E171" i="7"/>
  <c r="E116" i="6"/>
  <c r="E96" i="6"/>
  <c r="F96" i="6" s="1"/>
  <c r="F98" i="6" s="1"/>
  <c r="E106" i="6"/>
  <c r="E354" i="7"/>
  <c r="E353" i="7"/>
  <c r="G179" i="7"/>
  <c r="DC31" i="13" l="1"/>
  <c r="CY31" i="13"/>
  <c r="E57" i="12"/>
  <c r="E58" i="12" s="1"/>
  <c r="E59" i="12" s="1"/>
  <c r="E60" i="12" s="1"/>
  <c r="E61" i="12" s="1"/>
  <c r="E62" i="12" s="1"/>
  <c r="E63" i="12" s="1"/>
  <c r="E69" i="12" s="1"/>
  <c r="E70" i="12" s="1"/>
  <c r="E71" i="12" s="1"/>
  <c r="E72" i="12" s="1"/>
  <c r="E73" i="12" s="1"/>
  <c r="E74" i="12" s="1"/>
  <c r="E75" i="12" s="1"/>
  <c r="E76" i="12" s="1"/>
  <c r="E77" i="12" s="1"/>
  <c r="E78" i="12" s="1"/>
  <c r="E79" i="12" s="1"/>
  <c r="E80" i="12" s="1"/>
  <c r="E81" i="12" s="1"/>
  <c r="E82" i="12" s="1"/>
  <c r="E83" i="12" s="1"/>
  <c r="E84" i="12" s="1"/>
  <c r="E85" i="12" s="1"/>
  <c r="E86" i="12" s="1"/>
  <c r="E87" i="12" s="1"/>
  <c r="E88" i="12" s="1"/>
  <c r="E89" i="12" s="1"/>
  <c r="E90" i="12" s="1"/>
  <c r="E91" i="12" s="1"/>
  <c r="E92" i="12" s="1"/>
  <c r="E93" i="12" s="1"/>
  <c r="E94" i="12" s="1"/>
  <c r="E95" i="12" s="1"/>
  <c r="E101" i="12" s="1"/>
  <c r="E102" i="12" s="1"/>
  <c r="E103" i="12" s="1"/>
  <c r="E104" i="12" s="1"/>
  <c r="E105" i="12" s="1"/>
  <c r="K3632" i="6"/>
  <c r="J3632" i="6"/>
  <c r="L3789" i="6"/>
  <c r="E537" i="7"/>
  <c r="H537" i="7" s="1"/>
  <c r="L3751" i="6"/>
  <c r="E535" i="7"/>
  <c r="H535" i="7" s="1"/>
  <c r="J2626" i="6"/>
  <c r="G363" i="7" s="1"/>
  <c r="K1977" i="6"/>
  <c r="J1977" i="6"/>
  <c r="L1977" i="6" s="1"/>
  <c r="L3382" i="6"/>
  <c r="E479" i="7"/>
  <c r="H479" i="7" s="1"/>
  <c r="L3424" i="6"/>
  <c r="E484" i="7"/>
  <c r="H484" i="7" s="1"/>
  <c r="L3322" i="6"/>
  <c r="E471" i="7"/>
  <c r="H471" i="7" s="1"/>
  <c r="L3503" i="6"/>
  <c r="L3403" i="6"/>
  <c r="E482" i="7"/>
  <c r="H482" i="7" s="1"/>
  <c r="H380" i="7"/>
  <c r="E2660" i="6"/>
  <c r="F2660" i="6" s="1"/>
  <c r="L2660" i="6" s="1"/>
  <c r="E2670" i="6"/>
  <c r="E2659" i="6"/>
  <c r="K2659" i="6" s="1"/>
  <c r="H379" i="7"/>
  <c r="E2669" i="6"/>
  <c r="J2671" i="6"/>
  <c r="J2681" i="6"/>
  <c r="H2727" i="6"/>
  <c r="F2732" i="6"/>
  <c r="K2732" i="6"/>
  <c r="H375" i="7"/>
  <c r="E2725" i="6"/>
  <c r="I2636" i="6"/>
  <c r="J2636" i="6" s="1"/>
  <c r="J2640" i="6" s="1"/>
  <c r="G365" i="7" s="1"/>
  <c r="I2644" i="6"/>
  <c r="J2644" i="6" s="1"/>
  <c r="J2648" i="6" s="1"/>
  <c r="G366" i="7" s="1"/>
  <c r="E2679" i="6"/>
  <c r="E2684" i="6"/>
  <c r="K2684" i="6" s="1"/>
  <c r="E2685" i="6"/>
  <c r="E2680" i="6"/>
  <c r="E341" i="7"/>
  <c r="H341" i="7" s="1"/>
  <c r="L2306" i="6"/>
  <c r="E322" i="7"/>
  <c r="E243" i="7"/>
  <c r="H243" i="7" s="1"/>
  <c r="L1717" i="6"/>
  <c r="K1521" i="6"/>
  <c r="J1521" i="6"/>
  <c r="K1512" i="6"/>
  <c r="J1512" i="6"/>
  <c r="G205" i="7"/>
  <c r="E299" i="7"/>
  <c r="H299" i="7" s="1"/>
  <c r="G110" i="7"/>
  <c r="H111" i="7"/>
  <c r="H927" i="6"/>
  <c r="F133" i="7" s="1"/>
  <c r="H887" i="6"/>
  <c r="F123" i="7" s="1"/>
  <c r="H923" i="6"/>
  <c r="F132" i="7" s="1"/>
  <c r="H883" i="6"/>
  <c r="F122" i="7" s="1"/>
  <c r="H112" i="7"/>
  <c r="H891" i="6"/>
  <c r="F124" i="7" s="1"/>
  <c r="H919" i="6"/>
  <c r="F131" i="7" s="1"/>
  <c r="G390" i="7"/>
  <c r="E307" i="7"/>
  <c r="H307" i="7" s="1"/>
  <c r="L238" i="6"/>
  <c r="E34" i="7"/>
  <c r="H34" i="7" s="1"/>
  <c r="L245" i="6"/>
  <c r="E35" i="7"/>
  <c r="H35" i="7" s="1"/>
  <c r="K958" i="6"/>
  <c r="G78" i="7"/>
  <c r="G51" i="7"/>
  <c r="H51" i="7" s="1"/>
  <c r="J423" i="6"/>
  <c r="J424" i="6" s="1"/>
  <c r="L424" i="6" s="1"/>
  <c r="K423" i="6"/>
  <c r="E340" i="7"/>
  <c r="H340" i="7" s="1"/>
  <c r="E205" i="7"/>
  <c r="E337" i="7"/>
  <c r="H337" i="7" s="1"/>
  <c r="E351" i="7"/>
  <c r="H351" i="7" s="1"/>
  <c r="E339" i="7"/>
  <c r="H339" i="7" s="1"/>
  <c r="H338" i="7"/>
  <c r="J1986" i="6"/>
  <c r="L1986" i="6" s="1"/>
  <c r="G229" i="7"/>
  <c r="G202" i="7"/>
  <c r="E335" i="7"/>
  <c r="H335" i="7" s="1"/>
  <c r="F522" i="7"/>
  <c r="F518" i="7"/>
  <c r="L3630" i="6"/>
  <c r="F521" i="7"/>
  <c r="F356" i="7"/>
  <c r="H356" i="7" s="1"/>
  <c r="H113" i="7"/>
  <c r="G288" i="7"/>
  <c r="H288" i="7" s="1"/>
  <c r="I963" i="6"/>
  <c r="H145" i="7"/>
  <c r="F964" i="6"/>
  <c r="F965" i="6" s="1"/>
  <c r="K964" i="6"/>
  <c r="L1331" i="6"/>
  <c r="F223" i="7"/>
  <c r="F218" i="7"/>
  <c r="F222" i="7"/>
  <c r="F217" i="7"/>
  <c r="H179" i="7"/>
  <c r="H292" i="7"/>
  <c r="H304" i="7"/>
  <c r="H300" i="7"/>
  <c r="F3417" i="6"/>
  <c r="L3417" i="6" s="1"/>
  <c r="F3338" i="6"/>
  <c r="L3338" i="6" s="1"/>
  <c r="F3431" i="6"/>
  <c r="L3431" i="6" s="1"/>
  <c r="L3375" i="6"/>
  <c r="E162" i="7"/>
  <c r="L1125" i="6"/>
  <c r="J2880" i="6"/>
  <c r="J2887" i="6" s="1"/>
  <c r="K2880" i="6"/>
  <c r="E27" i="7"/>
  <c r="E164" i="7"/>
  <c r="L1151" i="6"/>
  <c r="E29" i="7"/>
  <c r="H328" i="7"/>
  <c r="H293" i="7"/>
  <c r="F3410" i="6"/>
  <c r="L3410" i="6" s="1"/>
  <c r="E30" i="7"/>
  <c r="F3389" i="6"/>
  <c r="L3389" i="6" s="1"/>
  <c r="G387" i="7"/>
  <c r="K959" i="6"/>
  <c r="F959" i="6"/>
  <c r="F960" i="6" s="1"/>
  <c r="L960" i="6" s="1"/>
  <c r="E286" i="7"/>
  <c r="E272" i="7"/>
  <c r="E492" i="7"/>
  <c r="E2675" i="6"/>
  <c r="H382" i="7"/>
  <c r="E28" i="7"/>
  <c r="E26" i="7"/>
  <c r="H290" i="7"/>
  <c r="H291" i="7"/>
  <c r="H306" i="7"/>
  <c r="E493" i="7"/>
  <c r="E489" i="7"/>
  <c r="F3368" i="6"/>
  <c r="L3368" i="6" s="1"/>
  <c r="E285" i="7"/>
  <c r="G77" i="7"/>
  <c r="E254" i="7"/>
  <c r="F3346" i="6"/>
  <c r="L3346" i="6" s="1"/>
  <c r="H74" i="7"/>
  <c r="H171" i="7"/>
  <c r="H316" i="7"/>
  <c r="H357" i="7"/>
  <c r="H297" i="7"/>
  <c r="H524" i="7"/>
  <c r="E2674" i="6"/>
  <c r="H381" i="7"/>
  <c r="F3438" i="6"/>
  <c r="L3438" i="6" s="1"/>
  <c r="F3396" i="6"/>
  <c r="L3396" i="6" s="1"/>
  <c r="G388" i="7"/>
  <c r="E25" i="7"/>
  <c r="E163" i="7"/>
  <c r="E475" i="7"/>
  <c r="L2286" i="6"/>
  <c r="G318" i="7"/>
  <c r="L2268" i="6"/>
  <c r="L1553" i="6"/>
  <c r="L1546" i="6"/>
  <c r="J1533" i="6"/>
  <c r="J1534" i="6" s="1"/>
  <c r="L1534" i="6" s="1"/>
  <c r="K1533" i="6"/>
  <c r="J1527" i="6"/>
  <c r="J1528" i="6" s="1"/>
  <c r="L1528" i="6" s="1"/>
  <c r="K1527" i="6"/>
  <c r="G161" i="7"/>
  <c r="G160" i="7"/>
  <c r="J1076" i="6"/>
  <c r="F106" i="6"/>
  <c r="F108" i="6" s="1"/>
  <c r="F116" i="6"/>
  <c r="F118" i="6" s="1"/>
  <c r="L958" i="6"/>
  <c r="DG31" i="13" l="1"/>
  <c r="DL31" i="13" s="1"/>
  <c r="E47" i="12"/>
  <c r="E48" i="12" s="1"/>
  <c r="E49" i="12" s="1"/>
  <c r="E50" i="12" s="1"/>
  <c r="E51" i="12" s="1"/>
  <c r="E52" i="12" s="1"/>
  <c r="E53" i="12" s="1"/>
  <c r="E54" i="12" s="1"/>
  <c r="E55" i="12" s="1"/>
  <c r="E45" i="12"/>
  <c r="E44" i="12" s="1"/>
  <c r="E43" i="12" s="1"/>
  <c r="E42" i="12" s="1"/>
  <c r="E41" i="12" s="1"/>
  <c r="E40" i="12" s="1"/>
  <c r="E39" i="12" s="1"/>
  <c r="E38" i="12" s="1"/>
  <c r="E37" i="12" s="1"/>
  <c r="J3633" i="6"/>
  <c r="G518" i="7" s="1"/>
  <c r="L3632" i="6"/>
  <c r="J1978" i="6"/>
  <c r="L1978" i="6" s="1"/>
  <c r="L3507" i="6"/>
  <c r="E494" i="7"/>
  <c r="H494" i="7" s="1"/>
  <c r="K2660" i="6"/>
  <c r="F2659" i="6"/>
  <c r="F2661" i="6" s="1"/>
  <c r="L2661" i="6" s="1"/>
  <c r="F377" i="7"/>
  <c r="F2725" i="6"/>
  <c r="L2725" i="6" s="1"/>
  <c r="K2725" i="6"/>
  <c r="L2732" i="6"/>
  <c r="F2684" i="6"/>
  <c r="E2645" i="6"/>
  <c r="E2653" i="6"/>
  <c r="E2470" i="6"/>
  <c r="E2637" i="6"/>
  <c r="L1521" i="6"/>
  <c r="J1522" i="6"/>
  <c r="L1522" i="6" s="1"/>
  <c r="L1512" i="6"/>
  <c r="J1513" i="6"/>
  <c r="L1513" i="6" s="1"/>
  <c r="F216" i="7"/>
  <c r="I1503" i="6"/>
  <c r="I1478" i="6"/>
  <c r="J1478" i="6" s="1"/>
  <c r="I1490" i="6"/>
  <c r="J1490" i="6" s="1"/>
  <c r="H110" i="7"/>
  <c r="I862" i="6"/>
  <c r="I137" i="6"/>
  <c r="J137" i="6" s="1"/>
  <c r="I147" i="6"/>
  <c r="J147" i="6" s="1"/>
  <c r="F147" i="6"/>
  <c r="F146" i="6"/>
  <c r="F137" i="6"/>
  <c r="F136" i="6"/>
  <c r="I127" i="6"/>
  <c r="J127" i="6" s="1"/>
  <c r="H78" i="7"/>
  <c r="L423" i="6"/>
  <c r="F354" i="7"/>
  <c r="H354" i="7" s="1"/>
  <c r="F353" i="7"/>
  <c r="F294" i="7"/>
  <c r="H294" i="7" s="1"/>
  <c r="E295" i="7"/>
  <c r="H295" i="7" s="1"/>
  <c r="F305" i="7"/>
  <c r="H305" i="7" s="1"/>
  <c r="E302" i="7"/>
  <c r="H302" i="7" s="1"/>
  <c r="E301" i="7"/>
  <c r="H301" i="7" s="1"/>
  <c r="F296" i="7"/>
  <c r="H296" i="7" s="1"/>
  <c r="E289" i="7"/>
  <c r="H289" i="7" s="1"/>
  <c r="J963" i="6"/>
  <c r="J965" i="6" s="1"/>
  <c r="L965" i="6" s="1"/>
  <c r="K963" i="6"/>
  <c r="L964" i="6"/>
  <c r="E142" i="7"/>
  <c r="F2664" i="6"/>
  <c r="K2664" i="6"/>
  <c r="F200" i="7"/>
  <c r="F198" i="7"/>
  <c r="F197" i="7"/>
  <c r="F202" i="7"/>
  <c r="F205" i="7"/>
  <c r="F228" i="7"/>
  <c r="F195" i="7"/>
  <c r="F203" i="7"/>
  <c r="F229" i="7"/>
  <c r="F201" i="7"/>
  <c r="F199" i="7"/>
  <c r="F204" i="7"/>
  <c r="F194" i="7"/>
  <c r="L1337" i="6"/>
  <c r="F196" i="7"/>
  <c r="H163" i="7"/>
  <c r="F39" i="6"/>
  <c r="F81" i="6"/>
  <c r="F2680" i="6"/>
  <c r="L2680" i="6" s="1"/>
  <c r="K2680" i="6"/>
  <c r="F2665" i="6"/>
  <c r="K2665" i="6"/>
  <c r="I97" i="6"/>
  <c r="I107" i="6"/>
  <c r="I117" i="6"/>
  <c r="H77" i="7"/>
  <c r="H493" i="7"/>
  <c r="F2675" i="6"/>
  <c r="L2675" i="6" s="1"/>
  <c r="K2675" i="6"/>
  <c r="H492" i="7"/>
  <c r="H272" i="7"/>
  <c r="H286" i="7"/>
  <c r="H164" i="7"/>
  <c r="G159" i="7"/>
  <c r="H27" i="7"/>
  <c r="G396" i="7"/>
  <c r="L2880" i="6"/>
  <c r="H162" i="7"/>
  <c r="F2670" i="6"/>
  <c r="L2670" i="6" s="1"/>
  <c r="K2670" i="6"/>
  <c r="H25" i="7"/>
  <c r="F88" i="6"/>
  <c r="F46" i="6"/>
  <c r="H285" i="7"/>
  <c r="F2685" i="6"/>
  <c r="L2685" i="6" s="1"/>
  <c r="K2685" i="6"/>
  <c r="F2669" i="6"/>
  <c r="K2669" i="6"/>
  <c r="L959" i="6"/>
  <c r="E141" i="7"/>
  <c r="H318" i="7"/>
  <c r="H475" i="7"/>
  <c r="E2480" i="6"/>
  <c r="F32" i="6"/>
  <c r="H254" i="7"/>
  <c r="H489" i="7"/>
  <c r="H26" i="7"/>
  <c r="F2679" i="6"/>
  <c r="K2679" i="6"/>
  <c r="F74" i="6"/>
  <c r="K2674" i="6"/>
  <c r="F2674" i="6"/>
  <c r="H28" i="7"/>
  <c r="H30" i="7"/>
  <c r="H29" i="7"/>
  <c r="G373" i="7"/>
  <c r="G372" i="7"/>
  <c r="G371" i="7"/>
  <c r="I2731" i="6" s="1"/>
  <c r="J2731" i="6" s="1"/>
  <c r="G370" i="7"/>
  <c r="G369" i="7"/>
  <c r="G322" i="7"/>
  <c r="G223" i="7"/>
  <c r="G222" i="7"/>
  <c r="L1527" i="6"/>
  <c r="L1533" i="6"/>
  <c r="G192" i="7"/>
  <c r="G157" i="7"/>
  <c r="G141" i="7"/>
  <c r="L2659" i="6" l="1"/>
  <c r="F138" i="6"/>
  <c r="E21" i="7" s="1"/>
  <c r="F2676" i="6"/>
  <c r="L2676" i="6" s="1"/>
  <c r="F148" i="6"/>
  <c r="F2671" i="6"/>
  <c r="L2671" i="6" s="1"/>
  <c r="F2681" i="6"/>
  <c r="L2681" i="6" s="1"/>
  <c r="L2684" i="6"/>
  <c r="F2686" i="6"/>
  <c r="L2686" i="6" s="1"/>
  <c r="J2734" i="6"/>
  <c r="G378" i="7" s="1"/>
  <c r="L2664" i="6"/>
  <c r="F2666" i="6"/>
  <c r="L2666" i="6" s="1"/>
  <c r="I2630" i="6"/>
  <c r="J2630" i="6" s="1"/>
  <c r="J2632" i="6" s="1"/>
  <c r="G364" i="7" s="1"/>
  <c r="I2724" i="6"/>
  <c r="J2724" i="6" s="1"/>
  <c r="F2637" i="6"/>
  <c r="L2637" i="6" s="1"/>
  <c r="K2637" i="6"/>
  <c r="G218" i="7"/>
  <c r="H218" i="7" s="1"/>
  <c r="G217" i="7"/>
  <c r="H217" i="7" s="1"/>
  <c r="K1503" i="6"/>
  <c r="J1503" i="6"/>
  <c r="I1477" i="6"/>
  <c r="J1477" i="6" s="1"/>
  <c r="J1482" i="6" s="1"/>
  <c r="G213" i="7" s="1"/>
  <c r="I1489" i="6"/>
  <c r="J1489" i="6" s="1"/>
  <c r="J1494" i="6" s="1"/>
  <c r="G214" i="7" s="1"/>
  <c r="E1477" i="6"/>
  <c r="F1477" i="6" s="1"/>
  <c r="E1489" i="6"/>
  <c r="J635" i="6"/>
  <c r="J639" i="6" s="1"/>
  <c r="L639" i="6" s="1"/>
  <c r="J902" i="6"/>
  <c r="J903" i="6" s="1"/>
  <c r="K902" i="6"/>
  <c r="J862" i="6"/>
  <c r="J863" i="6" s="1"/>
  <c r="L863" i="6" s="1"/>
  <c r="K862" i="6"/>
  <c r="J943" i="6"/>
  <c r="G137" i="7" s="1"/>
  <c r="J911" i="6"/>
  <c r="G129" i="7" s="1"/>
  <c r="J947" i="6"/>
  <c r="G138" i="7" s="1"/>
  <c r="J951" i="6"/>
  <c r="G139" i="7" s="1"/>
  <c r="J954" i="6" s="1"/>
  <c r="J875" i="6"/>
  <c r="G120" i="7" s="1"/>
  <c r="J915" i="6"/>
  <c r="G130" i="7" s="1"/>
  <c r="J871" i="6"/>
  <c r="G119" i="7" s="1"/>
  <c r="J907" i="6"/>
  <c r="G128" i="7" s="1"/>
  <c r="J879" i="6"/>
  <c r="G121" i="7" s="1"/>
  <c r="J923" i="6"/>
  <c r="G132" i="7" s="1"/>
  <c r="J891" i="6"/>
  <c r="G124" i="7" s="1"/>
  <c r="J883" i="6"/>
  <c r="G122" i="7" s="1"/>
  <c r="J919" i="6"/>
  <c r="G131" i="7" s="1"/>
  <c r="J927" i="6"/>
  <c r="G133" i="7" s="1"/>
  <c r="J887" i="6"/>
  <c r="G123" i="7" s="1"/>
  <c r="K137" i="6"/>
  <c r="F25" i="6"/>
  <c r="F18" i="6"/>
  <c r="F60" i="6"/>
  <c r="L147" i="6"/>
  <c r="F53" i="6"/>
  <c r="F67" i="6"/>
  <c r="L137" i="6"/>
  <c r="K147" i="6"/>
  <c r="K127" i="6"/>
  <c r="F127" i="6"/>
  <c r="L127" i="6" s="1"/>
  <c r="F126" i="6"/>
  <c r="G385" i="7"/>
  <c r="G384" i="7"/>
  <c r="G386" i="7"/>
  <c r="G50" i="7"/>
  <c r="H50" i="7" s="1"/>
  <c r="G279" i="7"/>
  <c r="H279" i="7" s="1"/>
  <c r="G278" i="7"/>
  <c r="H278" i="7" s="1"/>
  <c r="G389" i="7"/>
  <c r="G391" i="7"/>
  <c r="G191" i="7"/>
  <c r="L1319" i="6"/>
  <c r="L963" i="6"/>
  <c r="K1932" i="6"/>
  <c r="F1932" i="6"/>
  <c r="F1936" i="6" s="1"/>
  <c r="L1936" i="6" s="1"/>
  <c r="F212" i="6"/>
  <c r="F213" i="6" s="1"/>
  <c r="L213" i="6" s="1"/>
  <c r="K212" i="6"/>
  <c r="F223" i="6"/>
  <c r="F224" i="6" s="1"/>
  <c r="L224" i="6" s="1"/>
  <c r="K223" i="6"/>
  <c r="H194" i="7"/>
  <c r="H199" i="7"/>
  <c r="H229" i="7"/>
  <c r="H195" i="7"/>
  <c r="H205" i="7"/>
  <c r="H202" i="7"/>
  <c r="H197" i="7"/>
  <c r="H200" i="7"/>
  <c r="H196" i="7"/>
  <c r="H204" i="7"/>
  <c r="H201" i="7"/>
  <c r="H203" i="7"/>
  <c r="H198" i="7"/>
  <c r="E8" i="7"/>
  <c r="E474" i="7"/>
  <c r="F3637" i="6"/>
  <c r="F3641" i="6" s="1"/>
  <c r="L3641" i="6" s="1"/>
  <c r="K3637" i="6"/>
  <c r="E477" i="7"/>
  <c r="K797" i="6"/>
  <c r="F797" i="6"/>
  <c r="F798" i="6" s="1"/>
  <c r="L798" i="6" s="1"/>
  <c r="E167" i="7"/>
  <c r="E169" i="7"/>
  <c r="E368" i="7"/>
  <c r="E2652" i="6" s="1"/>
  <c r="E168" i="7"/>
  <c r="E10" i="7"/>
  <c r="I2898" i="6"/>
  <c r="J2898" i="6" s="1"/>
  <c r="I2891" i="6"/>
  <c r="J2891" i="6" s="1"/>
  <c r="E483" i="7"/>
  <c r="F1072" i="6"/>
  <c r="F1076" i="6" s="1"/>
  <c r="L1076" i="6" s="1"/>
  <c r="K1072" i="6"/>
  <c r="E486" i="7"/>
  <c r="H173" i="7"/>
  <c r="H177" i="7"/>
  <c r="H222" i="7"/>
  <c r="H322" i="7"/>
  <c r="K3622" i="6"/>
  <c r="F3622" i="6"/>
  <c r="F3626" i="6" s="1"/>
  <c r="F857" i="6"/>
  <c r="K857" i="6"/>
  <c r="F3697" i="6"/>
  <c r="F3704" i="6" s="1"/>
  <c r="L3704" i="6" s="1"/>
  <c r="K3697" i="6"/>
  <c r="K2470" i="6"/>
  <c r="F2470" i="6"/>
  <c r="E247" i="7"/>
  <c r="F3629" i="6"/>
  <c r="F3633" i="6" s="1"/>
  <c r="L3633" i="6" s="1"/>
  <c r="K3629" i="6"/>
  <c r="J117" i="6"/>
  <c r="L117" i="6" s="1"/>
  <c r="K117" i="6"/>
  <c r="E170" i="7"/>
  <c r="E473" i="7"/>
  <c r="E2654" i="6" s="1"/>
  <c r="E478" i="7"/>
  <c r="L2674" i="6"/>
  <c r="E485" i="7"/>
  <c r="K2881" i="6"/>
  <c r="F2881" i="6"/>
  <c r="F2887" i="6" s="1"/>
  <c r="L2887" i="6" s="1"/>
  <c r="F2480" i="6"/>
  <c r="K2480" i="6"/>
  <c r="L2669" i="6"/>
  <c r="F3670" i="6"/>
  <c r="F3672" i="6" s="1"/>
  <c r="L3672" i="6" s="1"/>
  <c r="K3670" i="6"/>
  <c r="F3652" i="6"/>
  <c r="F3656" i="6" s="1"/>
  <c r="L3656" i="6" s="1"/>
  <c r="K3652" i="6"/>
  <c r="J107" i="6"/>
  <c r="L107" i="6" s="1"/>
  <c r="K107" i="6"/>
  <c r="L2665" i="6"/>
  <c r="H141" i="7"/>
  <c r="H172" i="7"/>
  <c r="H174" i="7"/>
  <c r="H192" i="7"/>
  <c r="H223" i="7"/>
  <c r="E488" i="7"/>
  <c r="E15" i="7"/>
  <c r="E323" i="7"/>
  <c r="L2679" i="6"/>
  <c r="E324" i="7"/>
  <c r="L1160" i="6"/>
  <c r="E166" i="7"/>
  <c r="E9" i="7"/>
  <c r="K2341" i="6"/>
  <c r="F2341" i="6"/>
  <c r="F2342" i="6" s="1"/>
  <c r="L2342" i="6" s="1"/>
  <c r="E481" i="7"/>
  <c r="E480" i="7"/>
  <c r="E487" i="7"/>
  <c r="K3659" i="6"/>
  <c r="F3659" i="6"/>
  <c r="F3667" i="6" s="1"/>
  <c r="L3667" i="6" s="1"/>
  <c r="J97" i="6"/>
  <c r="L97" i="6" s="1"/>
  <c r="K97" i="6"/>
  <c r="G336" i="7"/>
  <c r="L2418" i="6"/>
  <c r="G220" i="7"/>
  <c r="G219" i="7"/>
  <c r="E17" i="7"/>
  <c r="E19" i="7"/>
  <c r="E18" i="7"/>
  <c r="J2727" i="6" l="1"/>
  <c r="G377" i="7" s="1"/>
  <c r="J2900" i="6"/>
  <c r="G398" i="7" s="1"/>
  <c r="J2894" i="6"/>
  <c r="G397" i="7" s="1"/>
  <c r="F2652" i="6"/>
  <c r="L2652" i="6" s="1"/>
  <c r="K2652" i="6"/>
  <c r="K2654" i="6"/>
  <c r="F2654" i="6"/>
  <c r="L2654" i="6" s="1"/>
  <c r="K2653" i="6"/>
  <c r="F2653" i="6"/>
  <c r="E2638" i="6"/>
  <c r="F2638" i="6" s="1"/>
  <c r="L2638" i="6" s="1"/>
  <c r="E2646" i="6"/>
  <c r="K2646" i="6" s="1"/>
  <c r="E2636" i="6"/>
  <c r="K2636" i="6" s="1"/>
  <c r="E2644" i="6"/>
  <c r="K2645" i="6"/>
  <c r="F2645" i="6"/>
  <c r="L1503" i="6"/>
  <c r="J1504" i="6"/>
  <c r="K1477" i="6"/>
  <c r="F1489" i="6"/>
  <c r="K1489" i="6"/>
  <c r="L1477" i="6"/>
  <c r="J955" i="6"/>
  <c r="G140" i="7" s="1"/>
  <c r="K635" i="6"/>
  <c r="J895" i="6"/>
  <c r="G125" i="7" s="1"/>
  <c r="J899" i="6"/>
  <c r="G126" i="7" s="1"/>
  <c r="J858" i="6"/>
  <c r="G116" i="7" s="1"/>
  <c r="L902" i="6"/>
  <c r="G127" i="7"/>
  <c r="J935" i="6"/>
  <c r="G135" i="7" s="1"/>
  <c r="J939" i="6"/>
  <c r="G136" i="7" s="1"/>
  <c r="L862" i="6"/>
  <c r="G117" i="7"/>
  <c r="J931" i="6"/>
  <c r="G134" i="7" s="1"/>
  <c r="J867" i="6"/>
  <c r="G118" i="7" s="1"/>
  <c r="J2544" i="6"/>
  <c r="J2555" i="6" s="1"/>
  <c r="L2555" i="6" s="1"/>
  <c r="K2544" i="6"/>
  <c r="F128" i="6"/>
  <c r="E20" i="7" s="1"/>
  <c r="E22" i="7"/>
  <c r="H191" i="7"/>
  <c r="G317" i="7"/>
  <c r="H317" i="7" s="1"/>
  <c r="H175" i="7"/>
  <c r="G319" i="7"/>
  <c r="H319" i="7" s="1"/>
  <c r="G228" i="7"/>
  <c r="H228" i="7" s="1"/>
  <c r="L1580" i="6"/>
  <c r="G142" i="7"/>
  <c r="H142" i="7" s="1"/>
  <c r="L1932" i="6"/>
  <c r="L223" i="6"/>
  <c r="L212" i="6"/>
  <c r="G320" i="7"/>
  <c r="L2287" i="6"/>
  <c r="H480" i="7"/>
  <c r="F923" i="6"/>
  <c r="E372" i="7"/>
  <c r="E16" i="7"/>
  <c r="L2341" i="6"/>
  <c r="F867" i="6"/>
  <c r="E370" i="7"/>
  <c r="L2881" i="6"/>
  <c r="E371" i="7"/>
  <c r="E2731" i="6" s="1"/>
  <c r="H473" i="7"/>
  <c r="E2471" i="6"/>
  <c r="E2481" i="6"/>
  <c r="L3629" i="6"/>
  <c r="H247" i="7"/>
  <c r="L857" i="6"/>
  <c r="F858" i="6"/>
  <c r="F931" i="6"/>
  <c r="F947" i="6"/>
  <c r="H368" i="7"/>
  <c r="H477" i="7"/>
  <c r="F871" i="6"/>
  <c r="F943" i="6"/>
  <c r="H474" i="7"/>
  <c r="H219" i="7"/>
  <c r="H176" i="7"/>
  <c r="H220" i="7"/>
  <c r="H336" i="7"/>
  <c r="H324" i="7"/>
  <c r="F939" i="6"/>
  <c r="H488" i="7"/>
  <c r="E369" i="7"/>
  <c r="L3652" i="6"/>
  <c r="L3670" i="6"/>
  <c r="F899" i="6"/>
  <c r="F935" i="6"/>
  <c r="F951" i="6"/>
  <c r="H485" i="7"/>
  <c r="H478" i="7"/>
  <c r="F911" i="6"/>
  <c r="H483" i="7"/>
  <c r="H168" i="7"/>
  <c r="H169" i="7"/>
  <c r="H167" i="7"/>
  <c r="L797" i="6"/>
  <c r="F891" i="6"/>
  <c r="L635" i="6"/>
  <c r="L3659" i="6"/>
  <c r="H487" i="7"/>
  <c r="E373" i="7"/>
  <c r="H166" i="7"/>
  <c r="L2480" i="6"/>
  <c r="F919" i="6"/>
  <c r="E14" i="7"/>
  <c r="L2470" i="6"/>
  <c r="F875" i="6"/>
  <c r="F887" i="6"/>
  <c r="F927" i="6"/>
  <c r="F883" i="6"/>
  <c r="L3637" i="6"/>
  <c r="H481" i="7"/>
  <c r="H323" i="7"/>
  <c r="F879" i="6"/>
  <c r="H170" i="7"/>
  <c r="L3697" i="6"/>
  <c r="F895" i="6"/>
  <c r="L3622" i="6"/>
  <c r="H486" i="7"/>
  <c r="L1072" i="6"/>
  <c r="F907" i="6"/>
  <c r="E128" i="7" s="1"/>
  <c r="F915" i="6"/>
  <c r="E391" i="7"/>
  <c r="E389" i="7"/>
  <c r="E385" i="7"/>
  <c r="E388" i="7"/>
  <c r="E386" i="7"/>
  <c r="E390" i="7"/>
  <c r="E387" i="7"/>
  <c r="E384" i="7"/>
  <c r="L2795" i="6"/>
  <c r="J1469" i="6"/>
  <c r="J1470" i="6" s="1"/>
  <c r="E12" i="7"/>
  <c r="E11" i="7"/>
  <c r="E6" i="7"/>
  <c r="E5" i="7"/>
  <c r="E13" i="7"/>
  <c r="E7" i="7"/>
  <c r="F2636" i="6" l="1"/>
  <c r="L2636" i="6" s="1"/>
  <c r="F2731" i="6"/>
  <c r="F2734" i="6" s="1"/>
  <c r="L2734" i="6" s="1"/>
  <c r="K2731" i="6"/>
  <c r="E2630" i="6"/>
  <c r="F2630" i="6" s="1"/>
  <c r="F2632" i="6" s="1"/>
  <c r="L2632" i="6" s="1"/>
  <c r="E2724" i="6"/>
  <c r="F2646" i="6"/>
  <c r="L2646" i="6" s="1"/>
  <c r="F2626" i="6"/>
  <c r="K2638" i="6"/>
  <c r="K2644" i="6"/>
  <c r="F2644" i="6"/>
  <c r="L2644" i="6" s="1"/>
  <c r="L2653" i="6"/>
  <c r="F2656" i="6"/>
  <c r="L2645" i="6"/>
  <c r="L1504" i="6"/>
  <c r="G216" i="7"/>
  <c r="L1489" i="6"/>
  <c r="L2544" i="6"/>
  <c r="E273" i="7"/>
  <c r="H273" i="7" s="1"/>
  <c r="E32" i="7"/>
  <c r="H32" i="7" s="1"/>
  <c r="E31" i="7"/>
  <c r="H31" i="7" s="1"/>
  <c r="H320" i="7"/>
  <c r="E525" i="7"/>
  <c r="H388" i="7"/>
  <c r="E527" i="7"/>
  <c r="E160" i="7"/>
  <c r="E123" i="7"/>
  <c r="L887" i="6"/>
  <c r="E522" i="7"/>
  <c r="L891" i="6"/>
  <c r="E124" i="7"/>
  <c r="E129" i="7"/>
  <c r="L911" i="6"/>
  <c r="E126" i="7"/>
  <c r="L899" i="6"/>
  <c r="E109" i="7"/>
  <c r="E159" i="7"/>
  <c r="E518" i="7"/>
  <c r="E127" i="7"/>
  <c r="L903" i="6"/>
  <c r="E517" i="7"/>
  <c r="L3626" i="6"/>
  <c r="H390" i="7"/>
  <c r="H387" i="7"/>
  <c r="E121" i="7"/>
  <c r="L879" i="6"/>
  <c r="E519" i="7"/>
  <c r="E122" i="7"/>
  <c r="L883" i="6"/>
  <c r="E131" i="7"/>
  <c r="L919" i="6"/>
  <c r="E108" i="7"/>
  <c r="E161" i="7"/>
  <c r="G76" i="7"/>
  <c r="I146" i="6" s="1"/>
  <c r="E158" i="7"/>
  <c r="E139" i="7"/>
  <c r="L951" i="6"/>
  <c r="E523" i="7"/>
  <c r="E134" i="7"/>
  <c r="L931" i="6"/>
  <c r="F2481" i="6"/>
  <c r="F2482" i="6" s="1"/>
  <c r="L2482" i="6" s="1"/>
  <c r="K2481" i="6"/>
  <c r="E528" i="7"/>
  <c r="E132" i="7"/>
  <c r="L923" i="6"/>
  <c r="H389" i="7"/>
  <c r="H385" i="7"/>
  <c r="E130" i="7"/>
  <c r="L915" i="6"/>
  <c r="E157" i="7"/>
  <c r="H384" i="7"/>
  <c r="H386" i="7"/>
  <c r="H391" i="7"/>
  <c r="E125" i="7"/>
  <c r="L895" i="6"/>
  <c r="E107" i="7"/>
  <c r="E137" i="7"/>
  <c r="L943" i="6"/>
  <c r="E138" i="7"/>
  <c r="L947" i="6"/>
  <c r="F2471" i="6"/>
  <c r="F2472" i="6" s="1"/>
  <c r="L2472" i="6" s="1"/>
  <c r="K2471" i="6"/>
  <c r="H371" i="7"/>
  <c r="E117" i="7"/>
  <c r="H370" i="7"/>
  <c r="L867" i="6"/>
  <c r="E118" i="7"/>
  <c r="L907" i="6"/>
  <c r="L927" i="6"/>
  <c r="E133" i="7"/>
  <c r="L875" i="6"/>
  <c r="E120" i="7"/>
  <c r="H373" i="7"/>
  <c r="L935" i="6"/>
  <c r="E135" i="7"/>
  <c r="E521" i="7"/>
  <c r="H369" i="7"/>
  <c r="E136" i="7"/>
  <c r="L939" i="6"/>
  <c r="E187" i="7"/>
  <c r="E119" i="7"/>
  <c r="L871" i="6"/>
  <c r="E116" i="7"/>
  <c r="L858" i="6"/>
  <c r="E396" i="7"/>
  <c r="E520" i="7"/>
  <c r="E326" i="7"/>
  <c r="H372" i="7"/>
  <c r="F2640" i="6" l="1"/>
  <c r="E365" i="7" s="1"/>
  <c r="H365" i="7" s="1"/>
  <c r="K2630" i="6"/>
  <c r="L2731" i="6"/>
  <c r="F2724" i="6"/>
  <c r="F2727" i="6" s="1"/>
  <c r="L2727" i="6" s="1"/>
  <c r="K2724" i="6"/>
  <c r="L2626" i="6"/>
  <c r="E363" i="7"/>
  <c r="H363" i="7" s="1"/>
  <c r="L2656" i="6"/>
  <c r="E367" i="7"/>
  <c r="H367" i="7" s="1"/>
  <c r="F2648" i="6"/>
  <c r="L2630" i="6"/>
  <c r="H216" i="7"/>
  <c r="E1478" i="6"/>
  <c r="F1478" i="6" s="1"/>
  <c r="E1490" i="6"/>
  <c r="K954" i="6"/>
  <c r="F954" i="6"/>
  <c r="L954" i="6" s="1"/>
  <c r="G353" i="7"/>
  <c r="H353" i="7" s="1"/>
  <c r="J146" i="6"/>
  <c r="J148" i="6" s="1"/>
  <c r="L148" i="6" s="1"/>
  <c r="K146" i="6"/>
  <c r="I126" i="6"/>
  <c r="J126" i="6" s="1"/>
  <c r="J128" i="6" s="1"/>
  <c r="L128" i="6" s="1"/>
  <c r="I136" i="6"/>
  <c r="K451" i="6"/>
  <c r="F451" i="6"/>
  <c r="F452" i="6" s="1"/>
  <c r="L452" i="6" s="1"/>
  <c r="H520" i="7"/>
  <c r="H119" i="7"/>
  <c r="H136" i="7"/>
  <c r="H135" i="7"/>
  <c r="H130" i="7"/>
  <c r="H132" i="7"/>
  <c r="H158" i="7"/>
  <c r="H159" i="7"/>
  <c r="H109" i="7"/>
  <c r="H124" i="7"/>
  <c r="H128" i="7"/>
  <c r="H117" i="7"/>
  <c r="L2471" i="6"/>
  <c r="H137" i="7"/>
  <c r="H528" i="7"/>
  <c r="L2481" i="6"/>
  <c r="H134" i="7"/>
  <c r="H523" i="7"/>
  <c r="H76" i="7"/>
  <c r="I106" i="6"/>
  <c r="I116" i="6"/>
  <c r="I96" i="6"/>
  <c r="H161" i="7"/>
  <c r="H131" i="7"/>
  <c r="H122" i="7"/>
  <c r="H121" i="7"/>
  <c r="H127" i="7"/>
  <c r="H518" i="7"/>
  <c r="H522" i="7"/>
  <c r="H527" i="7"/>
  <c r="H326" i="7"/>
  <c r="H396" i="7"/>
  <c r="E2891" i="6"/>
  <c r="E2898" i="6"/>
  <c r="H116" i="7"/>
  <c r="H187" i="7"/>
  <c r="H120" i="7"/>
  <c r="H133" i="7"/>
  <c r="H125" i="7"/>
  <c r="H157" i="7"/>
  <c r="H108" i="7"/>
  <c r="H521" i="7"/>
  <c r="H118" i="7"/>
  <c r="H138" i="7"/>
  <c r="H107" i="7"/>
  <c r="H139" i="7"/>
  <c r="H519" i="7"/>
  <c r="H517" i="7"/>
  <c r="H126" i="7"/>
  <c r="H129" i="7"/>
  <c r="H123" i="7"/>
  <c r="H160" i="7"/>
  <c r="H525" i="7"/>
  <c r="F1469" i="6"/>
  <c r="F1470" i="6" s="1"/>
  <c r="L1470" i="6" s="1"/>
  <c r="K1469" i="6"/>
  <c r="G212" i="7"/>
  <c r="L2640" i="6" l="1"/>
  <c r="E378" i="7"/>
  <c r="H378" i="7" s="1"/>
  <c r="L2724" i="6"/>
  <c r="L2648" i="6"/>
  <c r="E366" i="7"/>
  <c r="H366" i="7" s="1"/>
  <c r="E364" i="7"/>
  <c r="H364" i="7" s="1"/>
  <c r="K1478" i="6"/>
  <c r="F1490" i="6"/>
  <c r="K1490" i="6"/>
  <c r="L1478" i="6"/>
  <c r="F1482" i="6"/>
  <c r="F955" i="6"/>
  <c r="J10" i="6"/>
  <c r="K10" i="6"/>
  <c r="J31" i="6"/>
  <c r="K31" i="6"/>
  <c r="K126" i="6"/>
  <c r="L146" i="6"/>
  <c r="J136" i="6"/>
  <c r="J138" i="6" s="1"/>
  <c r="L138" i="6" s="1"/>
  <c r="K136" i="6"/>
  <c r="L126" i="6"/>
  <c r="L451" i="6"/>
  <c r="K106" i="6"/>
  <c r="J106" i="6"/>
  <c r="J108" i="6" s="1"/>
  <c r="L108" i="6" s="1"/>
  <c r="E344" i="7"/>
  <c r="K2898" i="6"/>
  <c r="F2898" i="6"/>
  <c r="F2900" i="6" s="1"/>
  <c r="L2900" i="6" s="1"/>
  <c r="J96" i="6"/>
  <c r="J98" i="6" s="1"/>
  <c r="L98" i="6" s="1"/>
  <c r="K96" i="6"/>
  <c r="L1708" i="6"/>
  <c r="E242" i="7"/>
  <c r="E343" i="7"/>
  <c r="F2891" i="6"/>
  <c r="F2894" i="6" s="1"/>
  <c r="K2891" i="6"/>
  <c r="J116" i="6"/>
  <c r="J118" i="6" s="1"/>
  <c r="L118" i="6" s="1"/>
  <c r="K116" i="6"/>
  <c r="L1469" i="6"/>
  <c r="E377" i="7" l="1"/>
  <c r="H377" i="7" s="1"/>
  <c r="L1490" i="6"/>
  <c r="F1494" i="6"/>
  <c r="E213" i="7"/>
  <c r="H213" i="7" s="1"/>
  <c r="L1482" i="6"/>
  <c r="L955" i="6"/>
  <c r="E140" i="7"/>
  <c r="H140" i="7" s="1"/>
  <c r="L31" i="6"/>
  <c r="L10" i="6"/>
  <c r="G20" i="7"/>
  <c r="H20" i="7" s="1"/>
  <c r="G22" i="7"/>
  <c r="H22" i="7" s="1"/>
  <c r="L136" i="6"/>
  <c r="E52" i="7"/>
  <c r="H52" i="7" s="1"/>
  <c r="L2898" i="6"/>
  <c r="L116" i="6"/>
  <c r="H344" i="7"/>
  <c r="H343" i="7"/>
  <c r="L96" i="6"/>
  <c r="L106" i="6"/>
  <c r="L2891" i="6"/>
  <c r="H242" i="7"/>
  <c r="E212" i="7"/>
  <c r="E214" i="7" l="1"/>
  <c r="H214" i="7" s="1"/>
  <c r="L1494" i="6"/>
  <c r="G21" i="7"/>
  <c r="H21" i="7" s="1"/>
  <c r="G17" i="7"/>
  <c r="E397" i="7"/>
  <c r="L2894" i="6"/>
  <c r="G18" i="7"/>
  <c r="G19" i="7"/>
  <c r="H212" i="7"/>
  <c r="E398" i="7"/>
  <c r="H398" i="7" l="1"/>
  <c r="H19" i="7"/>
  <c r="H18" i="7"/>
  <c r="H397" i="7"/>
  <c r="H17" i="7"/>
  <c r="H10" i="5" l="1"/>
  <c r="E720" i="6"/>
  <c r="F720" i="6" s="1"/>
  <c r="J60" i="6" l="1"/>
  <c r="J88" i="6"/>
  <c r="J53" i="6"/>
  <c r="J18" i="6"/>
  <c r="J25" i="6"/>
  <c r="J74" i="6"/>
  <c r="J39" i="6"/>
  <c r="J67" i="6"/>
  <c r="J81" i="6"/>
  <c r="J11" i="6"/>
  <c r="J32" i="6"/>
  <c r="J46" i="6"/>
  <c r="F721" i="6"/>
  <c r="L720" i="6"/>
  <c r="K720" i="6"/>
  <c r="L67" i="6" l="1"/>
  <c r="G13" i="7"/>
  <c r="H13" i="7" s="1"/>
  <c r="L11" i="6"/>
  <c r="G5" i="7"/>
  <c r="H5" i="7" s="1"/>
  <c r="L18" i="6"/>
  <c r="G6" i="7"/>
  <c r="H6" i="7" s="1"/>
  <c r="L88" i="6"/>
  <c r="G16" i="7"/>
  <c r="H16" i="7" s="1"/>
  <c r="L74" i="6"/>
  <c r="G14" i="7"/>
  <c r="H14" i="7" s="1"/>
  <c r="L46" i="6"/>
  <c r="G10" i="7"/>
  <c r="H10" i="7" s="1"/>
  <c r="L25" i="6"/>
  <c r="G7" i="7"/>
  <c r="H7" i="7" s="1"/>
  <c r="L32" i="6"/>
  <c r="G8" i="7"/>
  <c r="H8" i="7" s="1"/>
  <c r="L81" i="6"/>
  <c r="G15" i="7"/>
  <c r="H15" i="7" s="1"/>
  <c r="L39" i="6"/>
  <c r="G9" i="7"/>
  <c r="H9" i="7" s="1"/>
  <c r="L53" i="6"/>
  <c r="G11" i="7"/>
  <c r="H11" i="7" s="1"/>
  <c r="L60" i="6"/>
  <c r="G12" i="7"/>
  <c r="H12" i="7" s="1"/>
  <c r="L721" i="6"/>
  <c r="E95" i="7"/>
  <c r="H95" i="7" s="1"/>
</calcChain>
</file>

<file path=xl/comments1.xml><?xml version="1.0" encoding="utf-8"?>
<comments xmlns="http://schemas.openxmlformats.org/spreadsheetml/2006/main">
  <authors>
    <author>Windows 사용자</author>
  </authors>
  <commentList>
    <comment ref="D3678" authorId="0" shapeId="0">
      <text>
        <r>
          <rPr>
            <b/>
            <sz val="9"/>
            <color indexed="81"/>
            <rFont val="Tahoma"/>
            <family val="2"/>
          </rPr>
          <t xml:space="preserve">Windows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철거</t>
        </r>
        <r>
          <rPr>
            <sz val="9"/>
            <color indexed="81"/>
            <rFont val="Tahoma"/>
            <family val="2"/>
          </rPr>
          <t xml:space="preserve"> 1.0 + </t>
        </r>
        <r>
          <rPr>
            <sz val="9"/>
            <color indexed="81"/>
            <rFont val="돋움"/>
            <family val="3"/>
            <charset val="129"/>
          </rPr>
          <t>뒷정리</t>
        </r>
        <r>
          <rPr>
            <sz val="9"/>
            <color indexed="81"/>
            <rFont val="Tahoma"/>
            <family val="2"/>
          </rPr>
          <t xml:space="preserve"> 0.2</t>
        </r>
      </text>
    </comment>
    <comment ref="D3809" authorId="0" shapeId="0">
      <text>
        <r>
          <rPr>
            <b/>
            <sz val="9"/>
            <color indexed="81"/>
            <rFont val="Tahoma"/>
            <family val="2"/>
          </rPr>
          <t xml:space="preserve">Windows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약품살포</t>
        </r>
        <r>
          <rPr>
            <sz val="9"/>
            <color indexed="81"/>
            <rFont val="Tahoma"/>
            <family val="2"/>
          </rPr>
          <t xml:space="preserve"> 0.02</t>
        </r>
        <r>
          <rPr>
            <sz val="9"/>
            <color indexed="81"/>
            <rFont val="돋움"/>
            <family val="3"/>
            <charset val="129"/>
          </rPr>
          <t>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포함</t>
        </r>
      </text>
    </comment>
  </commentList>
</comments>
</file>

<file path=xl/comments2.xml><?xml version="1.0" encoding="utf-8"?>
<comments xmlns="http://schemas.openxmlformats.org/spreadsheetml/2006/main">
  <authors>
    <author>Windows 사용자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</rPr>
          <t xml:space="preserve">Windows </t>
        </r>
        <r>
          <rPr>
            <b/>
            <sz val="9"/>
            <color indexed="81"/>
            <rFont val="돋움"/>
            <family val="3"/>
            <charset val="129"/>
          </rPr>
          <t>사용자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패널분리비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포함</t>
        </r>
      </text>
    </comment>
  </commentList>
</comments>
</file>

<file path=xl/sharedStrings.xml><?xml version="1.0" encoding="utf-8"?>
<sst xmlns="http://schemas.openxmlformats.org/spreadsheetml/2006/main" count="48435" uniqueCount="5305">
  <si>
    <t>품      명</t>
  </si>
  <si>
    <t>규      격</t>
  </si>
  <si>
    <t>단위</t>
  </si>
  <si>
    <t>수량</t>
  </si>
  <si>
    <t>재  료  비</t>
  </si>
  <si>
    <t>단  가</t>
  </si>
  <si>
    <t>금  액</t>
  </si>
  <si>
    <t>노  무  비</t>
  </si>
  <si>
    <t>경      비</t>
  </si>
  <si>
    <t>합      계</t>
  </si>
  <si>
    <t>비  고</t>
  </si>
  <si>
    <t>품목코드</t>
  </si>
  <si>
    <t>일위</t>
  </si>
  <si>
    <t>단산</t>
  </si>
  <si>
    <t>자재</t>
  </si>
  <si>
    <t>손료적용</t>
  </si>
  <si>
    <t>손료저장</t>
  </si>
  <si>
    <t>적용율</t>
  </si>
  <si>
    <t>JUK1</t>
  </si>
  <si>
    <t>JUK2</t>
  </si>
  <si>
    <t>JUK3</t>
  </si>
  <si>
    <t>JUK4</t>
  </si>
  <si>
    <t>JUK5</t>
  </si>
  <si>
    <t>JUK6</t>
  </si>
  <si>
    <t>JUK7</t>
  </si>
  <si>
    <t>JUK8</t>
  </si>
  <si>
    <t>자재구분</t>
  </si>
  <si>
    <t/>
  </si>
  <si>
    <t>M2</t>
  </si>
  <si>
    <t>T</t>
  </si>
  <si>
    <t>F</t>
  </si>
  <si>
    <t>컨테이너형 가설건축물 - 사무실</t>
  </si>
  <si>
    <t>3.0*6.0*2.6m, 3개월</t>
  </si>
  <si>
    <t>개소</t>
  </si>
  <si>
    <t>5006213C660D3763115E3572FB5B</t>
  </si>
  <si>
    <t>3.0*6.0*2.6m, 6개월</t>
  </si>
  <si>
    <t>5006213C660D3763115E3572F887</t>
  </si>
  <si>
    <t>3.0*6.0*2.6m, 12개월</t>
  </si>
  <si>
    <t>5006213C660D3763115E3572FE2F</t>
  </si>
  <si>
    <t>3.0*9.0*2.6m, 3개월</t>
  </si>
  <si>
    <t>5006213C660D3763115E3573822D</t>
  </si>
  <si>
    <t>3.0*9.0*2.6m, 6개월</t>
  </si>
  <si>
    <t>5006213C660D3763115E357385E2</t>
  </si>
  <si>
    <t>3.0*9.0*2.6m, 12개월</t>
  </si>
  <si>
    <t>5006213C660D3763115E357387AF</t>
  </si>
  <si>
    <t>컨테이너형 가설건축물 - 창고</t>
  </si>
  <si>
    <t>5006213C660D37633C5B49F39A0A</t>
  </si>
  <si>
    <t>5006213C660D37633C5B49F39963</t>
  </si>
  <si>
    <t>5006213C660D37633C5B49F39F8C</t>
  </si>
  <si>
    <t>5006213C660D37633C5B49F2F77B</t>
  </si>
  <si>
    <t>5006213C660D37633C5B49F2F0CB</t>
  </si>
  <si>
    <t>5006213C660D37633C5B49F2F2F9</t>
  </si>
  <si>
    <t>조립식가설울타리(E.G.I 철판)</t>
  </si>
  <si>
    <t xml:space="preserve"> 3개월,H=3.0m이하,강관지주</t>
  </si>
  <si>
    <t>M</t>
  </si>
  <si>
    <t>5006213C660D37631159B4C1599C</t>
  </si>
  <si>
    <t xml:space="preserve"> 6개월,H=3.0m이하,강관지주</t>
  </si>
  <si>
    <t>5006213C660D37631159B4C15AA7</t>
  </si>
  <si>
    <t>12개월,H=3.0m이하,강관지주</t>
  </si>
  <si>
    <t>5006213C660D37631159B4C15B4E</t>
  </si>
  <si>
    <t>수평 규준틀</t>
  </si>
  <si>
    <t>평</t>
  </si>
  <si>
    <t>5006213C660FE4F3535FAF97D2A1</t>
  </si>
  <si>
    <t>귀</t>
  </si>
  <si>
    <t>5006213C660FE4F3535FAF97D19B</t>
  </si>
  <si>
    <t>강관동바리</t>
  </si>
  <si>
    <t>3개월,3.5m이하</t>
  </si>
  <si>
    <t>5006213C660FE4F3535CDA129058</t>
  </si>
  <si>
    <t>3개월,3.5m~4.2m이하</t>
  </si>
  <si>
    <t>5006213C660FE4F3535CDA129057</t>
  </si>
  <si>
    <t>6개월,3.5m이하</t>
  </si>
  <si>
    <t>5006213C660FE4F3535CDA129310</t>
  </si>
  <si>
    <t>6개월,3.5m~4.2m이하</t>
  </si>
  <si>
    <t>5006213C660FE4F3535CDA129316</t>
  </si>
  <si>
    <t>12개월,3.5m이하</t>
  </si>
  <si>
    <t>5006213C660FE4F3535CDA12931B</t>
  </si>
  <si>
    <t>12개월,3.5m~4.2m이하</t>
  </si>
  <si>
    <t>5006213C660FE4F3535CDA12931A</t>
  </si>
  <si>
    <t>시스템동바리</t>
  </si>
  <si>
    <t>M3</t>
  </si>
  <si>
    <t>5006213C660FE4F3535CDA13B80D</t>
  </si>
  <si>
    <t>5006213C660FE4F3535CDA13BBC1</t>
  </si>
  <si>
    <t>수평연결보강</t>
  </si>
  <si>
    <t>3개월,1단,0.8M초과</t>
  </si>
  <si>
    <t>5006213C660FE4F3535CDA1299B9</t>
  </si>
  <si>
    <t>6개월,1단,0.8M초과</t>
  </si>
  <si>
    <t>5006213C660FE4F3535CDA129897</t>
  </si>
  <si>
    <t>12개월,1단,0.8M초과</t>
  </si>
  <si>
    <t>5006213C660FE4F3535CDA129893</t>
  </si>
  <si>
    <t>강관비계매기</t>
  </si>
  <si>
    <t>5006213C660FE4F3535DE22A6A63</t>
  </si>
  <si>
    <t>5006213C660FE4F3535DE22A6959</t>
  </si>
  <si>
    <t>5006213C660FE4F3535DE22A68B6</t>
  </si>
  <si>
    <t>강관틀 비계매기</t>
  </si>
  <si>
    <t>5006213C660FE4F3535DE3315C39</t>
  </si>
  <si>
    <t>5006213C660FE4F3535DE3315F8D</t>
  </si>
  <si>
    <t>5006213C660FE4F3535DE3315EE6</t>
  </si>
  <si>
    <t>5006213C660FE4F3535DE07C8E39</t>
  </si>
  <si>
    <t>5006213C660FE4F3535DE07C8D12</t>
  </si>
  <si>
    <t>5006213C660FE4F3535DE07C8C0C</t>
  </si>
  <si>
    <t>강관 조립말비계(이동식)</t>
  </si>
  <si>
    <t>높이 2m, 3개월</t>
  </si>
  <si>
    <t>대</t>
  </si>
  <si>
    <t>5006213C660FE4F3535DE10469B7</t>
  </si>
  <si>
    <t>높이 4m, 3개월</t>
  </si>
  <si>
    <t>5006213C660FE4F3535DE1046C0B</t>
  </si>
  <si>
    <t>살수</t>
  </si>
  <si>
    <t>5006213C660FE4F3535B34F0A385</t>
  </si>
  <si>
    <t>톱밥</t>
  </si>
  <si>
    <t>5006213C660FE4F3535B34F0A1D7</t>
  </si>
  <si>
    <t>건축물현장정리</t>
  </si>
  <si>
    <t>5006213C660FE4F3535B35960B66</t>
  </si>
  <si>
    <t>5006213C660FE4F3535B359609B9</t>
  </si>
  <si>
    <t>5006213C660FE4F3535B35960E3B</t>
  </si>
  <si>
    <t>먹매김</t>
  </si>
  <si>
    <t>일반</t>
  </si>
  <si>
    <t>5006213C660FE4F353586011CBF0</t>
  </si>
  <si>
    <t>TOTAL</t>
  </si>
  <si>
    <t>5006213C660FE4F36C547390C7A2</t>
  </si>
  <si>
    <t>터파기</t>
  </si>
  <si>
    <t>5006213C660FE4F36C57C7929588</t>
  </si>
  <si>
    <t>5006213C660FE4F36C57C7929690</t>
  </si>
  <si>
    <t>되메우기</t>
  </si>
  <si>
    <t>5006213C660EDCF3E253622156B7</t>
  </si>
  <si>
    <t>되메우고 다지기(토사)</t>
  </si>
  <si>
    <t>5006213C660FE4F36C51BFECA5F7</t>
  </si>
  <si>
    <t>5006213C660EDCF3E253622E2E69</t>
  </si>
  <si>
    <t>5006213C660FE4F36C51BFECA3C9</t>
  </si>
  <si>
    <t>잔토처리</t>
  </si>
  <si>
    <t>5006213C660FE4F36C51BFED442A</t>
  </si>
  <si>
    <t>5006213C660FE4F36C51BFED4533</t>
  </si>
  <si>
    <t>5006213C660FE4F36C5099EBFB12</t>
  </si>
  <si>
    <t>5006213C660FE4F36C5098C3CABA</t>
  </si>
  <si>
    <t>5006213C660FE4F36C5099E827F4</t>
  </si>
  <si>
    <t>본</t>
  </si>
  <si>
    <t>회</t>
  </si>
  <si>
    <t>레디믹스트콘크리트 인력운반 타설</t>
  </si>
  <si>
    <t>무근구조물</t>
  </si>
  <si>
    <t>5006213C660FE4F36C5D50DEE461</t>
  </si>
  <si>
    <t>철근구조물</t>
  </si>
  <si>
    <t>5006213C660FE4F36C5D50DEE508</t>
  </si>
  <si>
    <t>소형구조물</t>
  </si>
  <si>
    <t>5006213C660FE4F36C5D50DEE62F</t>
  </si>
  <si>
    <t>레디믹스트콘크리트 장비사용 타설</t>
  </si>
  <si>
    <t>5006213C660FE4F36C5D51E5D639</t>
  </si>
  <si>
    <t>5006213C660FE4F36C5D528C400A</t>
  </si>
  <si>
    <t>5006213C660FE4F36C5D5393B261</t>
  </si>
  <si>
    <t>콘크리트 펌프카 타설 인력편성</t>
  </si>
  <si>
    <t>무근 ,100M3미만</t>
  </si>
  <si>
    <t>5006213C660FE4F37E5A760BF36B</t>
  </si>
  <si>
    <t>5006213C660FE4F37E5A760BFC47</t>
  </si>
  <si>
    <t>5006213C660FE4F37E5A760BFD6E</t>
  </si>
  <si>
    <t>5006213C660FE4F37E5A760AEA4B</t>
  </si>
  <si>
    <t>5006213C660FE4F37E5A760AE5CA</t>
  </si>
  <si>
    <t>5006213C660FE4F37E5A760AE423</t>
  </si>
  <si>
    <t>5006213C660FE4F37E58487563FB</t>
  </si>
  <si>
    <t>5006213C660FE4F37E58487563F9</t>
  </si>
  <si>
    <t>5006213C660FE4F37E58487563FF</t>
  </si>
  <si>
    <t>5006213C660FE4F37E58487563FD</t>
  </si>
  <si>
    <t>5006213C660FE4F37E58487563F3</t>
  </si>
  <si>
    <t>5006213C660FE4F37E584875638A</t>
  </si>
  <si>
    <t>5006213C660FE4F37E5848756388</t>
  </si>
  <si>
    <t>5006213C660FE4F37E584875638E</t>
  </si>
  <si>
    <t>5006213C660FE4F37E584875638C</t>
  </si>
  <si>
    <t>5006213C660FE4F37E5848760A65</t>
  </si>
  <si>
    <t>5006213C660FE4F37E5848760A67</t>
  </si>
  <si>
    <t>5006213C660FE4F37E5848760A61</t>
  </si>
  <si>
    <t>5006213C660FE4F37E5848760A63</t>
  </si>
  <si>
    <t>5006213C660FE4F37E5848760A6D</t>
  </si>
  <si>
    <t>5006213C660FE4F37E5848760A14</t>
  </si>
  <si>
    <t>5006213C660FE4F37E5848760A16</t>
  </si>
  <si>
    <t>5006213C660FE4F37E5848760A10</t>
  </si>
  <si>
    <t>5006213C660FE4F37E5848760A12</t>
  </si>
  <si>
    <t>5006213C660FE4F37E5848771157</t>
  </si>
  <si>
    <t>5006213C660FE4F37E5848771155</t>
  </si>
  <si>
    <t>5006213C660FE4F37E5848771153</t>
  </si>
  <si>
    <t>5006213C660FE4F37E5848771151</t>
  </si>
  <si>
    <t>5006213C660FE4F37E584877115F</t>
  </si>
  <si>
    <t>5006213C660FE4F37E5848771126</t>
  </si>
  <si>
    <t>철근, 현장 - 보통 가공 및 조립</t>
  </si>
  <si>
    <t>TON</t>
  </si>
  <si>
    <t>5006213C660FE4F37E5DC9627CD1</t>
  </si>
  <si>
    <t>철근, 현장 - 복잡한 가공 및 조립</t>
  </si>
  <si>
    <t>5006213C660FE4F37E5DCEE4755D</t>
  </si>
  <si>
    <t>철근, 현장 - 보통 가공</t>
  </si>
  <si>
    <t>5006213C660FE4F37E5DC96303A3</t>
  </si>
  <si>
    <t>철근, 현장 - 보통 조립</t>
  </si>
  <si>
    <t>5006213C660FE4F37E5DC96300EF</t>
  </si>
  <si>
    <t>철근, 현장 - 복잡한 가공</t>
  </si>
  <si>
    <t>5006213C660FE4F37E5DCEE51DED</t>
  </si>
  <si>
    <t>철근, 현장 - 복잡한 조립</t>
  </si>
  <si>
    <t>5006213C660FE4F37E5DCEE51EF4</t>
  </si>
  <si>
    <t>철근 가스 압접</t>
  </si>
  <si>
    <t>기둥 및 벽체, D16</t>
  </si>
  <si>
    <t>5006213C660FE4F37E5DCB10D68B</t>
  </si>
  <si>
    <t>기둥 및 벽체, D19</t>
  </si>
  <si>
    <t>5006213C660FE4F37E5DCB10D5E5</t>
  </si>
  <si>
    <t>기둥 및 벽체, D22</t>
  </si>
  <si>
    <t>5006213C660FE4F37E5DCB10D4DE</t>
  </si>
  <si>
    <t>보, D16</t>
  </si>
  <si>
    <t>5006213C660FE4F37E5DCB11FF43</t>
  </si>
  <si>
    <t>보, D19</t>
  </si>
  <si>
    <t>5006213C660FE4F37E5DCB11FC8F</t>
  </si>
  <si>
    <t>보, D22</t>
  </si>
  <si>
    <t>5006213C660FE4F37E5DCB11FD94</t>
  </si>
  <si>
    <t>합판거푸집</t>
  </si>
  <si>
    <t>5006213C660FE4F37E5C23C1FB33</t>
  </si>
  <si>
    <t>5006213C660FE4F37E5C23C1FB30</t>
  </si>
  <si>
    <t>3회</t>
  </si>
  <si>
    <t>5006213C660FE4F37E5C23C1FA29</t>
  </si>
  <si>
    <t>5006213C660FE4F37E5C23C1FDFD</t>
  </si>
  <si>
    <t>5006213C660FE4F37E5C23C1FFAF</t>
  </si>
  <si>
    <t>유로폼</t>
  </si>
  <si>
    <t>5006213C660FE4F37E5C23C0D429</t>
  </si>
  <si>
    <t>5006213C660FE4F37E5C23C0D42A</t>
  </si>
  <si>
    <t>5006213C660FE4F37E5C23C0D42B</t>
  </si>
  <si>
    <t>5006213C660FE4F30B5D547DBF8B</t>
  </si>
  <si>
    <t>5006213C660FE4F30B5D547DBC37</t>
  </si>
  <si>
    <t>5006213C660FE4F30B5D547DBDDE</t>
  </si>
  <si>
    <t>5006213C660FE4F30B5D547DBA0A</t>
  </si>
  <si>
    <t>5006213C660FE4F30B5D547DBB10</t>
  </si>
  <si>
    <t>5006213C660FE4F30B5E7B030C2D</t>
  </si>
  <si>
    <t>고장력 볼트 본조임</t>
  </si>
  <si>
    <t>5006213C660FE4F30B5F02D1318E</t>
  </si>
  <si>
    <t>5006213C660FE4F30B5F02D2D710</t>
  </si>
  <si>
    <t>5006213C660FE4F30B5F02D3FC0C</t>
  </si>
  <si>
    <t>5006213C660FE4F30B5F02DCDB64</t>
  </si>
  <si>
    <t>5006213C660FE4F30B5F02DDE0A8</t>
  </si>
  <si>
    <t>5006213C660FE4F30B5F03FA86B6</t>
  </si>
  <si>
    <t>앵커 볼트 설치</t>
  </si>
  <si>
    <t>∮16 이하</t>
  </si>
  <si>
    <t>개</t>
  </si>
  <si>
    <t>5006213C660FE4F30B5F0027768D</t>
  </si>
  <si>
    <t>∮20 이하</t>
  </si>
  <si>
    <t>5006213C660FE4F30B5F0024BCBE</t>
  </si>
  <si>
    <t>∮24 이하</t>
  </si>
  <si>
    <t>5006213C660FE4F30B5F0024B8C3</t>
  </si>
  <si>
    <t>∮28 이하</t>
  </si>
  <si>
    <t>5006213C660FE4F30B5F0024B468</t>
  </si>
  <si>
    <t>∮32 이하</t>
  </si>
  <si>
    <t>5006213C660FE4F30B5F002540BC</t>
  </si>
  <si>
    <t>∮40 이하</t>
  </si>
  <si>
    <t>5006213C660FE4F30B5F00228EA2</t>
  </si>
  <si>
    <t>5006213C660FE4F30B58D3C5ED18</t>
  </si>
  <si>
    <t>데크플레이트 설치</t>
  </si>
  <si>
    <t>10층 이하(자재 별도)</t>
  </si>
  <si>
    <t>5006213C660FE4F30B59FAEE4603</t>
  </si>
  <si>
    <t>데크플레이트 절단 - 가스절단</t>
  </si>
  <si>
    <t>판두께 1.6mm, L.P.G</t>
  </si>
  <si>
    <t>5006213C660FE4F30B59FAEE42A8</t>
  </si>
  <si>
    <t>판두께 2.3mm, L.P.G</t>
  </si>
  <si>
    <t>5006213C660FE4F30B59FAEE4181</t>
  </si>
  <si>
    <t>부대철골 설치</t>
  </si>
  <si>
    <t>5006213C660FE4F30B5E7B015BFD</t>
  </si>
  <si>
    <t>경량형강철골조 조립, 설치</t>
  </si>
  <si>
    <t>내력식</t>
  </si>
  <si>
    <t>5006213C660FE4F30B5E7B015AD6</t>
  </si>
  <si>
    <t>비내력식</t>
  </si>
  <si>
    <t>5006213C660FE4F30B5E7B0159CF</t>
  </si>
  <si>
    <t>스터드볼트 설치 / 자동용접</t>
  </si>
  <si>
    <t>M19*125</t>
  </si>
  <si>
    <t>5006213C660FE6A3665D2816F13E</t>
  </si>
  <si>
    <t>스터드볼트 설치 / 수동용접</t>
  </si>
  <si>
    <t>5006213C660FE6A3665D28179E30</t>
  </si>
  <si>
    <t>현장용접 - 반자동 용접 기준</t>
  </si>
  <si>
    <t>각장 6mm 환산용접 길이</t>
  </si>
  <si>
    <t>5006213C660FE4F30B5479F853B7</t>
  </si>
  <si>
    <t>크레인(타이어)</t>
  </si>
  <si>
    <t>10톤</t>
  </si>
  <si>
    <t>HR</t>
  </si>
  <si>
    <t>20톤</t>
  </si>
  <si>
    <t>5006213C660EDFB3035F68F8E008</t>
  </si>
  <si>
    <t>0.5B 벽돌쌓기</t>
  </si>
  <si>
    <t>3.6m 이하</t>
  </si>
  <si>
    <t>5006213C660FE4F31452787ADE0A</t>
  </si>
  <si>
    <t>3.6m 초과</t>
  </si>
  <si>
    <t>5006213C660FE4F31452787ADD63</t>
  </si>
  <si>
    <t>0.5B 벽돌공간쌓기</t>
  </si>
  <si>
    <t>5006213C660FE4F314527879398F</t>
  </si>
  <si>
    <t>5006213C660FE4F3145278793A91</t>
  </si>
  <si>
    <t>1.0B 벽돌쌓기</t>
  </si>
  <si>
    <t>5006213C660FE4F314527BCEDC78</t>
  </si>
  <si>
    <t>5006213C660FE4F314527BCEDFCC</t>
  </si>
  <si>
    <t>1.5B 벽돌쌓기</t>
  </si>
  <si>
    <t>5006213C660FE4F314527A28BB55</t>
  </si>
  <si>
    <t>5006213C660FE4F314527A28B881</t>
  </si>
  <si>
    <t>0.5B 치장쌓기(한면치장)</t>
  </si>
  <si>
    <t>5006213C660FE4F3145157FA0644</t>
  </si>
  <si>
    <t>5006213C660FE4F3145157FA003C</t>
  </si>
  <si>
    <t>1.0B 치장쌓기(한면치장)</t>
  </si>
  <si>
    <t>5006213C660FE4F3145157FA05A2</t>
  </si>
  <si>
    <t>5006213C660FE4F3145157FA0FA1</t>
  </si>
  <si>
    <t>천매</t>
  </si>
  <si>
    <t>벽돌 운반</t>
  </si>
  <si>
    <t>1층,인력</t>
  </si>
  <si>
    <t>5006213C660FE4F3145427FDB427</t>
  </si>
  <si>
    <t>2층,인력</t>
  </si>
  <si>
    <t>5006213C660FE4F3145427FDB5CE</t>
  </si>
  <si>
    <t>3층,인력</t>
  </si>
  <si>
    <t>5006213C660FE4F3145427FDB6D4</t>
  </si>
  <si>
    <t>4층,인력</t>
  </si>
  <si>
    <t>5006213C660FE4F3145427FDB7FB</t>
  </si>
  <si>
    <t>5층,인력</t>
  </si>
  <si>
    <t>5006213C660FE4F3145427FDB882</t>
  </si>
  <si>
    <t>스텐1.2T*W30*L150*50@400*900</t>
  </si>
  <si>
    <t>5006213C660FE4F3145A4F5A23E6</t>
  </si>
  <si>
    <t>화강석붙임(습식, 물갈기)</t>
  </si>
  <si>
    <t>5006213C660FE4F337569D1F5881</t>
  </si>
  <si>
    <t>화강석붙임(습식, 버너)</t>
  </si>
  <si>
    <t>5006213C660FE4F337569D1ADE9D</t>
  </si>
  <si>
    <t>화강석붙임(습식, 고운다듬)</t>
  </si>
  <si>
    <t>5006213C660FE4F337569D1707AB</t>
  </si>
  <si>
    <t>화강석붙임(건식/앵커, 물갈기)</t>
  </si>
  <si>
    <t>5006213C660FE4F33752215103DE</t>
  </si>
  <si>
    <t>화강석붙임(건식/앵커, 버너)</t>
  </si>
  <si>
    <t>5006213C660FE4F3375226D27C27</t>
  </si>
  <si>
    <t>6*6mm,백업재포함</t>
  </si>
  <si>
    <t>5006213C660FE4F33755F7BC7FEB</t>
  </si>
  <si>
    <t>테라죠판붙임(습식, 일반)</t>
  </si>
  <si>
    <t>5006213C660FE4F33755F6944F1E</t>
  </si>
  <si>
    <t>테라죠계단</t>
  </si>
  <si>
    <t>30mm,평판(논스립유)몰탈30mm</t>
  </si>
  <si>
    <t>5006213C660FE4F33755F6955443</t>
  </si>
  <si>
    <t>바닥, 24mm</t>
  </si>
  <si>
    <t>5006213C660FE4F3C65CB56CE78A</t>
  </si>
  <si>
    <t>벽, 15mm</t>
  </si>
  <si>
    <t>5006213C660FE4F3C65CB56D8BA0</t>
  </si>
  <si>
    <t>자기질타일 압착붙임,200*200</t>
  </si>
  <si>
    <t>5006213C660FE4F3C65F07E23E4A</t>
  </si>
  <si>
    <t>자기질타일 압착붙임,300*300</t>
  </si>
  <si>
    <t>5006213C660FE4F3C65F07E23E4E</t>
  </si>
  <si>
    <t>도기질타일 떠붙임,400*250</t>
  </si>
  <si>
    <t>5006213C660FE4F3C65E7F05CEA4</t>
  </si>
  <si>
    <t>도기질타일 떠붙임,300*600</t>
  </si>
  <si>
    <t>5006213C660FE4F3C65E7F05C923</t>
  </si>
  <si>
    <t>도기질타일 압착붙임,400*250</t>
  </si>
  <si>
    <t>5006213C660FE4F3C65E7A876590</t>
  </si>
  <si>
    <t>도기질타일 압착붙임,300*600</t>
  </si>
  <si>
    <t>5006213C660FE4F3C65E7A87648A</t>
  </si>
  <si>
    <t>마루틀 설치</t>
  </si>
  <si>
    <t>5006213C660FE4F3D7556F11B9F4</t>
  </si>
  <si>
    <t>마루밑창깔기</t>
  </si>
  <si>
    <t>5006213C660FE4F3D7556BB60791</t>
  </si>
  <si>
    <t>마루널 깔기</t>
  </si>
  <si>
    <t>5006213C660FE4F3D7556AAF16E2</t>
  </si>
  <si>
    <t>목재마루설치-접착식</t>
  </si>
  <si>
    <t>광촉매플로어링</t>
  </si>
  <si>
    <t>5006213C660FE4F3D7556F1093F3</t>
  </si>
  <si>
    <t>합성목재데크깔기</t>
  </si>
  <si>
    <t>5006213C660FE4F3D7556F1091C5</t>
  </si>
  <si>
    <t>5006213C660FE4F3D7571D8D3BAA</t>
  </si>
  <si>
    <t>벽,합판붙임</t>
  </si>
  <si>
    <t>T=4.8MM 보통합판</t>
  </si>
  <si>
    <t>5006213C660FE4F3D7571CE64F0E</t>
  </si>
  <si>
    <t>T=12MM 내수합판</t>
  </si>
  <si>
    <t>5006213C660FE4F3D7571CE64F7B</t>
  </si>
  <si>
    <t>천정합판붙임</t>
  </si>
  <si>
    <t>T=4.8MM,보통합판</t>
  </si>
  <si>
    <t>5006213C660FE4F3D7567729702E</t>
  </si>
  <si>
    <t>T=12.0MM,내수합판</t>
  </si>
  <si>
    <t>5006213C660FE4F3D7567729702F</t>
  </si>
  <si>
    <t>코펜하겐리브설치</t>
  </si>
  <si>
    <t>5006213C660FE4F3D7571CE75702</t>
  </si>
  <si>
    <t>목조칸막이벽설치</t>
  </si>
  <si>
    <t>45*60@450*600</t>
  </si>
  <si>
    <t>5006213C660FE4F3D7571913355D</t>
  </si>
  <si>
    <t>시멘트 액체방수</t>
  </si>
  <si>
    <t>바닥</t>
  </si>
  <si>
    <t>5006213C660FE593B85294B1BA48</t>
  </si>
  <si>
    <t>벽</t>
  </si>
  <si>
    <t>5006213C660FE593B85294B40E87</t>
  </si>
  <si>
    <t>폴리머 시멘트몰탈 방수제</t>
  </si>
  <si>
    <t>1종</t>
  </si>
  <si>
    <t>5006213C660FE593B85295571826</t>
  </si>
  <si>
    <t>2종</t>
  </si>
  <si>
    <t>5006213C660FE593B852955719CC</t>
  </si>
  <si>
    <t>우레탄방수</t>
  </si>
  <si>
    <t>바닥3mm, 노출</t>
  </si>
  <si>
    <t>5006213C660FE593B853B8846992</t>
  </si>
  <si>
    <t>5006213C660FE593B853B8873996</t>
  </si>
  <si>
    <t>방수모르타르바름</t>
  </si>
  <si>
    <t>바닥24mm</t>
  </si>
  <si>
    <t>5006213C660FE593B857195F7585</t>
  </si>
  <si>
    <t>벽15mm</t>
  </si>
  <si>
    <t>5006213C660FE593B8571A655C90</t>
  </si>
  <si>
    <t>SAW CUT</t>
  </si>
  <si>
    <t>콘크리트</t>
  </si>
  <si>
    <t>5006213C660FE593B85671CE1E53</t>
  </si>
  <si>
    <t>PVC, H200*5t</t>
  </si>
  <si>
    <t>5006213C660FE593B8567027EEC8</t>
  </si>
  <si>
    <t>유리끼우기코킹</t>
  </si>
  <si>
    <t>실리콘,유리용-양면</t>
  </si>
  <si>
    <t>5006213C660FE593B859C5CC0B40</t>
  </si>
  <si>
    <t>수밀코킹(실리콘)</t>
  </si>
  <si>
    <t>10㎜*10㎜,창호주위</t>
  </si>
  <si>
    <t>5006213C660FE593B859C5CC0F3F</t>
  </si>
  <si>
    <t>아스팔트싱글 설치</t>
  </si>
  <si>
    <t>5006213C660FE593AF5BC49E13B9</t>
  </si>
  <si>
    <t>5006213C660FE593AF5BC49E1440</t>
  </si>
  <si>
    <t>싱글용동판후레싱</t>
  </si>
  <si>
    <t>5006213C660FE593AF5BC49F378E</t>
  </si>
  <si>
    <t>폴리카보네이트 지붕잇기</t>
  </si>
  <si>
    <t>3mm, 투명</t>
  </si>
  <si>
    <t>5006213C660FE593AF5BC49E1563</t>
  </si>
  <si>
    <t>4.5mm, 투명</t>
  </si>
  <si>
    <t>5006213C660FE593AF5BC49E1608</t>
  </si>
  <si>
    <t>루프드레인설치</t>
  </si>
  <si>
    <t>수직형, D75mm</t>
  </si>
  <si>
    <t>5006213C660FE593AF580F72D745</t>
  </si>
  <si>
    <t>수직형, D100㎜</t>
  </si>
  <si>
    <t>5006213C660FE593AF580F72D6BF</t>
  </si>
  <si>
    <t>루프드레인(L형)설치</t>
  </si>
  <si>
    <t>D75mm</t>
  </si>
  <si>
    <t>5006213C660FE593AF580E6BE23A</t>
  </si>
  <si>
    <t>D100mm</t>
  </si>
  <si>
    <t>5006213C660FE593AF580E6BE113</t>
  </si>
  <si>
    <t>강관선홈통설치</t>
  </si>
  <si>
    <t>5006213C660FE593AF591664ADEA</t>
  </si>
  <si>
    <t>5006213C660FE593AF591664AEF0</t>
  </si>
  <si>
    <t>5006213C660FE593AF59155DB85E</t>
  </si>
  <si>
    <t>5006213C660FE593AF59155DB965</t>
  </si>
  <si>
    <t>5006213C660FE593AF59155DBEE7</t>
  </si>
  <si>
    <t>5006213C660FE593AF59155DBF8D</t>
  </si>
  <si>
    <t>PVC선홈통설치</t>
  </si>
  <si>
    <t>VG1 D75mm</t>
  </si>
  <si>
    <t>5006213C660FE593AF591289DE20</t>
  </si>
  <si>
    <t>VG1 D100mm</t>
  </si>
  <si>
    <t>5006213C660FE593AF591289DFC7</t>
  </si>
  <si>
    <t>스텐상자홈통</t>
  </si>
  <si>
    <t>200*200*200*1.2t</t>
  </si>
  <si>
    <t>EA</t>
  </si>
  <si>
    <t>5006213C660FE593AF5E9A2BABF7</t>
  </si>
  <si>
    <t>경량철골천정틀</t>
  </si>
  <si>
    <t>M-BAR, H:1m미만. 인써트 유</t>
  </si>
  <si>
    <t>5006213C660FE5939D56E830C3E7</t>
  </si>
  <si>
    <t>5006213C660FE5939D56E830C139</t>
  </si>
  <si>
    <t>AL몰딩설치(L형)</t>
  </si>
  <si>
    <t>15*15*1.0mm</t>
  </si>
  <si>
    <t>5006213C660FE5939D56EAFE1644</t>
  </si>
  <si>
    <t>AL몰딩설치(W형)</t>
  </si>
  <si>
    <t>15*15*15*15*1.0mm</t>
  </si>
  <si>
    <t>5006213C660FE5939D56EAFE13F0</t>
  </si>
  <si>
    <t>와이어메시 바닥깔기</t>
  </si>
  <si>
    <t>#8-150*150</t>
  </si>
  <si>
    <t>5006213C660FE5939D578BDF3C68</t>
  </si>
  <si>
    <t>5006213C660FE5939D578FBA8E06</t>
  </si>
  <si>
    <t>베이스비드(홈내기) 설치</t>
  </si>
  <si>
    <t>AL, H=10mm</t>
  </si>
  <si>
    <t>5006213C660FE5939D505FC539F5</t>
  </si>
  <si>
    <t>조인트비드 설치</t>
  </si>
  <si>
    <t>AL, H=12mm(크랙방지)</t>
  </si>
  <si>
    <t>5006213C660FE5939D505FC537C8</t>
  </si>
  <si>
    <t>미장용 코너비드 설치</t>
  </si>
  <si>
    <t>아연도, 50*50mm</t>
  </si>
  <si>
    <t>5006213C660FE5939D505E3EACE7</t>
  </si>
  <si>
    <t>잡철물제작설치(철제)</t>
  </si>
  <si>
    <t>간단</t>
  </si>
  <si>
    <t>5006213C660FE5939D5D1639AA3C</t>
  </si>
  <si>
    <t>보통</t>
  </si>
  <si>
    <t>5006213C660FE5939D5D1639ABC3</t>
  </si>
  <si>
    <t>복잡</t>
  </si>
  <si>
    <t>5006213C660FE5939D5D1639A80E</t>
  </si>
  <si>
    <t>잡철물제작설치(스테인리스)</t>
  </si>
  <si>
    <t>5006213C660FE5939D5D140CBEEA</t>
  </si>
  <si>
    <t>5006213C660FE5939D5D140CBFF0</t>
  </si>
  <si>
    <t>5006213C660FE5939D5D140CBC3C</t>
  </si>
  <si>
    <t>kg</t>
  </si>
  <si>
    <t>5006213C660FE5939D520E48D029</t>
  </si>
  <si>
    <t>5006213C660FE5939D520E49F62C</t>
  </si>
  <si>
    <t>5006213C660FE5939D520C9A7C97</t>
  </si>
  <si>
    <t>5006213C660FE5938C5C2130E02A</t>
  </si>
  <si>
    <t>모르타르 바름</t>
  </si>
  <si>
    <t>5006213C660FE5938C5FF702CA1E</t>
  </si>
  <si>
    <t>바닥, 30mm</t>
  </si>
  <si>
    <t>5006213C660FE5938C5FF703D5EA</t>
  </si>
  <si>
    <t>5006213C660FE5938C5C275DDF4D</t>
  </si>
  <si>
    <t>5006213C660FE5938C5C275DD925</t>
  </si>
  <si>
    <t>5006213C660FE5938C5FF44C5327</t>
  </si>
  <si>
    <t>5006213C660FE5938C596F3BC8FF</t>
  </si>
  <si>
    <t>5006213C660FE5938C5FF44D60A2</t>
  </si>
  <si>
    <t>5006213C660FE5938C596F3A3BC6</t>
  </si>
  <si>
    <t>5006213C660FE5938C5FF44D699E</t>
  </si>
  <si>
    <t>5006213C660FE5938C596F3A32E9</t>
  </si>
  <si>
    <t>콘크리트면마무리</t>
  </si>
  <si>
    <t>5006213C660FE5938C5EEE61F628</t>
  </si>
  <si>
    <t>모르타르기계바름,기계마감</t>
  </si>
  <si>
    <t>24mm(모르타르,타설포함)</t>
  </si>
  <si>
    <t>5006213C660FE5938C58455D9BAB</t>
  </si>
  <si>
    <t>모르타르기계타설,인력마감</t>
  </si>
  <si>
    <t>5006213C660FE5938C58455D9BD9</t>
  </si>
  <si>
    <t>5006213C660FE5938C5846648E0C</t>
  </si>
  <si>
    <t>표면마무리</t>
  </si>
  <si>
    <t>쇠흙손</t>
  </si>
  <si>
    <t>5006213C660FE5938C5846648E09</t>
  </si>
  <si>
    <t>창틀주위모르타르충진</t>
  </si>
  <si>
    <t>5006213C660FE5938C5A747F3D3A</t>
  </si>
  <si>
    <t>창틀주위발포우레탄충진</t>
  </si>
  <si>
    <t>5006213C660FE5938C5A747F3FE8</t>
  </si>
  <si>
    <t>재료비 별도</t>
  </si>
  <si>
    <t>5006213C660FE593F75D1F7FA2A6</t>
  </si>
  <si>
    <t>플로아힌지설치</t>
  </si>
  <si>
    <t>5006213C660FE593F75D1CABC4AC</t>
  </si>
  <si>
    <t>목재문, 재료비 별도</t>
  </si>
  <si>
    <t>5006213C660FE593F75D1DB111E8</t>
  </si>
  <si>
    <t>강재문, 재료비 별도</t>
  </si>
  <si>
    <t>5006213C660FE593F75D1AFD68C5</t>
  </si>
  <si>
    <t>5006213C660FE593F75FCD9A170C</t>
  </si>
  <si>
    <t>5006213C660FE593F75FCD9A14B8</t>
  </si>
  <si>
    <t>5006213C660FE593F75FCD9A155F</t>
  </si>
  <si>
    <t>5006213C660FE593F75FCD9A128B</t>
  </si>
  <si>
    <t>5006213C660FE593F75E24A3E625</t>
  </si>
  <si>
    <t>5006213C660FE593F75E24A3E51E</t>
  </si>
  <si>
    <t>5006213C660FE593F75E24A3E477</t>
  </si>
  <si>
    <t>5006213C660FE593F75E24A3E350</t>
  </si>
  <si>
    <t>셔터(장치포함) 설치</t>
  </si>
  <si>
    <t>5.0m2 미만</t>
  </si>
  <si>
    <t>5006213C660FE593F759A30FE882</t>
  </si>
  <si>
    <t>알루미늄창호 설치</t>
  </si>
  <si>
    <t>5006213C660FE593F75A4AFA211B</t>
  </si>
  <si>
    <t>5006213C660FE593F75A4AFA2222</t>
  </si>
  <si>
    <t>5006213C660FE593F75A4AFA23C8</t>
  </si>
  <si>
    <t>5006213C660FE593F75A4AFA24EF</t>
  </si>
  <si>
    <t>5006213C660FE593F75A4AFA25F6</t>
  </si>
  <si>
    <t>5006213C660FE593F75B51EBD055</t>
  </si>
  <si>
    <t>5006213C660FE593F75B51EBD329</t>
  </si>
  <si>
    <t>5006213C660FE593F75B51EBD202</t>
  </si>
  <si>
    <t>5006213C660FE593F75B51EBD5D6</t>
  </si>
  <si>
    <t>5006213C660FE593F75B51EBD430</t>
  </si>
  <si>
    <t>3mm 이하</t>
  </si>
  <si>
    <t>5006213C660FE593E5544703F0D8</t>
  </si>
  <si>
    <t>5006213C660FE593E5544703F1FF</t>
  </si>
  <si>
    <t>5006213C660FE593E5544703F286</t>
  </si>
  <si>
    <t>5006213C660FE593E5544703F3AC</t>
  </si>
  <si>
    <t>5006213C660FE593E554467A70DE</t>
  </si>
  <si>
    <t>5006213C660FE593E554467A71E5</t>
  </si>
  <si>
    <t>5006213C660FE593E554467A728C</t>
  </si>
  <si>
    <t>5006213C660FE593E554467A7393</t>
  </si>
  <si>
    <t>5006213C660FE593E554467A74B9</t>
  </si>
  <si>
    <t>5006213C660FE593E554467A7540</t>
  </si>
  <si>
    <t>5006213C660FE593E554455514D1</t>
  </si>
  <si>
    <t>5006213C660FE593E554455515F8</t>
  </si>
  <si>
    <t>5006213C660FE593E5544555169E</t>
  </si>
  <si>
    <t>5006213C660FE593E554455517A5</t>
  </si>
  <si>
    <t>5006213C660FE593E55445551076</t>
  </si>
  <si>
    <t>5006213C660FE593E5544555111D</t>
  </si>
  <si>
    <t>매</t>
  </si>
  <si>
    <t>바탕만들기</t>
  </si>
  <si>
    <t>철재면</t>
  </si>
  <si>
    <t>석고보드면(줄퍼티)</t>
  </si>
  <si>
    <t>5006213C660FE593D45E7C541C8B</t>
  </si>
  <si>
    <t>석고보드면(올퍼티)</t>
  </si>
  <si>
    <t>5006213C660FE593D45E7C541C8E</t>
  </si>
  <si>
    <t>도장 후 퍼티 및 연마</t>
  </si>
  <si>
    <t>5006213C660FE593D45F0324CAEF</t>
  </si>
  <si>
    <t>철재면, 천장</t>
  </si>
  <si>
    <t>5006213C660FE593D45F0325D1C1</t>
  </si>
  <si>
    <t>5006213C660FE593D45F03221D5B</t>
  </si>
  <si>
    <t>5006213C660FE593D45F032323A6</t>
  </si>
  <si>
    <t>5006213C660FE593D45D554B521E</t>
  </si>
  <si>
    <t>조합페인트칠(붓칠)</t>
  </si>
  <si>
    <t>철재면2회.2급</t>
  </si>
  <si>
    <t>5006213C660FE593D45D54A4E8C8</t>
  </si>
  <si>
    <t>5006213C660FE593D45D57784F9C</t>
  </si>
  <si>
    <t>녹막이페인트칠</t>
  </si>
  <si>
    <t>1회.2종</t>
  </si>
  <si>
    <t>5006213C660FE593D45C4F60F620</t>
  </si>
  <si>
    <t>수성페인트,로울러칠</t>
  </si>
  <si>
    <t>5006213C660FE593D45A81E9008A</t>
  </si>
  <si>
    <t>5006213C660FE593D45A81E9008D</t>
  </si>
  <si>
    <t>5006213C660FE593D45A81E902B7</t>
  </si>
  <si>
    <t>5006213C660FE593D45A81E902B3</t>
  </si>
  <si>
    <t>5006213C660FE593D45A81E90462</t>
  </si>
  <si>
    <t>5006213C660FE593D45A81E90461</t>
  </si>
  <si>
    <t>5006213C660FE593D45A81E90611</t>
  </si>
  <si>
    <t>5006213C660FE593D45A81E90612</t>
  </si>
  <si>
    <t>바니시칠</t>
  </si>
  <si>
    <t>5006213C660FE593D459FA1ABC10</t>
  </si>
  <si>
    <t>5006213C660FE593D458D417C1C6</t>
  </si>
  <si>
    <t>5006213C660FE593D458D53EE8F3</t>
  </si>
  <si>
    <t>오일스테인칠</t>
  </si>
  <si>
    <t>5006213C660FE593D458D6C45527</t>
  </si>
  <si>
    <t>5006213C660FE593D458D6C456CE</t>
  </si>
  <si>
    <t>5006213C660FE593D457CD2508C6</t>
  </si>
  <si>
    <t>에폭시페인트칠</t>
  </si>
  <si>
    <t>300μ</t>
  </si>
  <si>
    <t>5006213C660FE593D458D14360D9</t>
  </si>
  <si>
    <t>5006213C660FE593CA59A39BB555</t>
  </si>
  <si>
    <t>5006213C660FE593CA5A47B0A09D</t>
  </si>
  <si>
    <t>LOOP, 500*500*7.0mm</t>
  </si>
  <si>
    <t>5006213C660FE593CA5B6DB42358</t>
  </si>
  <si>
    <t>합성수지걸레받이</t>
  </si>
  <si>
    <t>H:100mm</t>
  </si>
  <si>
    <t>5006213C660FE593CA5A42CF85F9</t>
  </si>
  <si>
    <t>5006213C660FE593CA5A42CF85FF</t>
  </si>
  <si>
    <t>5006213C660FE593CA5A43D6FAA6</t>
  </si>
  <si>
    <t>5006213C660FE593CA5C754C5DA8</t>
  </si>
  <si>
    <t>5006213C660FE593CA5C754C5DAA</t>
  </si>
  <si>
    <t>5006213C660FE593CA5C76534AFD</t>
  </si>
  <si>
    <t>5006213C660FE593CA5C76534AFF</t>
  </si>
  <si>
    <t>천정텍스붙임</t>
  </si>
  <si>
    <t>300*600*6.0t</t>
  </si>
  <si>
    <t>5006213C660FE593CA5C739F859D</t>
  </si>
  <si>
    <t>300*600*9.5t,집텍스</t>
  </si>
  <si>
    <t>5006213C660FE593CA5C739F82C8</t>
  </si>
  <si>
    <t>흡음텍스붙임</t>
  </si>
  <si>
    <t>300*600*12.0t</t>
  </si>
  <si>
    <t>5006213C660FE593CA5C739F83EF</t>
  </si>
  <si>
    <t>일반9.5mm</t>
  </si>
  <si>
    <t>5006213C660FE593CA5D1B2FD884</t>
  </si>
  <si>
    <t>일반9.5mm*2겹</t>
  </si>
  <si>
    <t>5006213C660FE593CA5D1B2FD881</t>
  </si>
  <si>
    <t>5006213C660FE593CA5D1A09DAAE</t>
  </si>
  <si>
    <t>5006213C660FE593CA5D1A09DAAA</t>
  </si>
  <si>
    <t>석고판본드붙임(벽)</t>
  </si>
  <si>
    <t>5006213C660FE593CA5D1F8AC84C</t>
  </si>
  <si>
    <t>5006213C660FE593CA5E2201FA70</t>
  </si>
  <si>
    <t>5006213C660FE593CA5E2201FC21</t>
  </si>
  <si>
    <t>방습필름 - 바닥</t>
  </si>
  <si>
    <t>5006213C660FE743F857429822CF</t>
  </si>
  <si>
    <t>방습필름 - 벽</t>
  </si>
  <si>
    <t>5006213C660FE743F856BBCA3E46</t>
  </si>
  <si>
    <t>5006213C660FE743DD59E5EBBA2B</t>
  </si>
  <si>
    <t>비드법 1종, 비중 0.03, 80mm</t>
  </si>
  <si>
    <t>5006213C660FE743DD59E5EBB482</t>
  </si>
  <si>
    <t>비드법 1종, 비중 0.03, 100mm</t>
  </si>
  <si>
    <t>5006213C660FE743DD59E5EA95CF</t>
  </si>
  <si>
    <t>5006213C660FE743DD59E5EA9428</t>
  </si>
  <si>
    <t>5006213C660FE743DD5CB94BC30B</t>
  </si>
  <si>
    <t>비드법 1종, 비중 0.03, 155mm</t>
  </si>
  <si>
    <t>5006213C660FE743DD5CB94BC30D</t>
  </si>
  <si>
    <t>5006213C660FE743DD5D42C80842</t>
  </si>
  <si>
    <t>5006213C660FE743DD5D42C80969</t>
  </si>
  <si>
    <t>비드법 1종, 비중 0.03, 50mm</t>
  </si>
  <si>
    <t>5006213C660FE743DD5F0CE29C0F</t>
  </si>
  <si>
    <t>5006213C660FE743DD5F0CE29FC3</t>
  </si>
  <si>
    <t>5006213C660FE743DD5F0CE3A0AC</t>
  </si>
  <si>
    <t>5006213C660FE743DD5F0CE0EE93</t>
  </si>
  <si>
    <t>5006213C660FE743DD59E5E988B5</t>
  </si>
  <si>
    <t>준불연,100mm, 가등급</t>
  </si>
  <si>
    <t>5006213C660FE743DD59E5E9895B</t>
  </si>
  <si>
    <t>5006213C660FE743DD5CB9480EFF</t>
  </si>
  <si>
    <t>5006213C660FE743DD5CB9480F85</t>
  </si>
  <si>
    <t>준불연, 100mm, 가등급</t>
  </si>
  <si>
    <t>5006213C660FE743DD5D42CBDCE0</t>
  </si>
  <si>
    <t>준불연, 155mm, 가등급</t>
  </si>
  <si>
    <t>5006213C660FE743DD5D42CBDD87</t>
  </si>
  <si>
    <t>열반사단열재</t>
  </si>
  <si>
    <t>벽,6mm</t>
  </si>
  <si>
    <t>5006213C660FE5933453F8937484</t>
  </si>
  <si>
    <t>5006213C660FE5933453FFC2C767</t>
  </si>
  <si>
    <t>5006213C660FE5933453FFC2C493</t>
  </si>
  <si>
    <t>5006213C660FE5932A52964715DE</t>
  </si>
  <si>
    <t>5006213C660FE5932A529647105C</t>
  </si>
  <si>
    <t>5006213C660FE5932A5296471163</t>
  </si>
  <si>
    <t>5006213C660FE5932A53BF1E6710</t>
  </si>
  <si>
    <t>5006213C660FE5932A53BF1E6716</t>
  </si>
  <si>
    <t>5006213C660FE5932A53BF1E645F</t>
  </si>
  <si>
    <t>아스콘포장 철거</t>
  </si>
  <si>
    <t>백호0.4M3+대형브레이커</t>
  </si>
  <si>
    <t>5006213C660FE5932A556DFA686B</t>
  </si>
  <si>
    <t>철골재 철거</t>
  </si>
  <si>
    <t>아세틸렌사용</t>
  </si>
  <si>
    <t>5006213C660FE5932A5719A89B1F</t>
  </si>
  <si>
    <t>기존방수층 및 보호층 철거</t>
  </si>
  <si>
    <t>5006213C660FE5932A50EA99E2ED</t>
  </si>
  <si>
    <t>5006213C660FE5932A50EA98DDA9</t>
  </si>
  <si>
    <t>5006213C660FE5932A567075F8DF</t>
  </si>
  <si>
    <t>타일 철거</t>
  </si>
  <si>
    <t>5006213C660FE5932A567074D02E</t>
  </si>
  <si>
    <t>5006213C660FE5932A567074D02D</t>
  </si>
  <si>
    <t>비닐시트 철거</t>
  </si>
  <si>
    <t>5006213C660FE5932A567074D2DC</t>
  </si>
  <si>
    <t>비닐계타일 철거</t>
  </si>
  <si>
    <t>5006213C660FE5932A567074D591</t>
  </si>
  <si>
    <t>마루틀및마루널 철거</t>
  </si>
  <si>
    <t>5006213C660FE5932A51F18BBCED</t>
  </si>
  <si>
    <t>5006213C660FE5932A51F0E43224</t>
  </si>
  <si>
    <t>목조칸막이 철거</t>
  </si>
  <si>
    <t>5006213C660FE5932A51F0E434D1</t>
  </si>
  <si>
    <t>벽지떼내기</t>
  </si>
  <si>
    <t>벽체</t>
  </si>
  <si>
    <t>5006213C660FE5932A51F0E435F8</t>
  </si>
  <si>
    <t>페인트면 긁어내기</t>
  </si>
  <si>
    <t>5006213C660FE5932A51F0E4369F</t>
  </si>
  <si>
    <t>수성페인트면 긁어내기</t>
  </si>
  <si>
    <t>5006213C660FE5932A51F0E437A6</t>
  </si>
  <si>
    <t>5006213C660FE5932A51F0E4384D</t>
  </si>
  <si>
    <t>5006213C660FE5932A51F0E43953</t>
  </si>
  <si>
    <t>5006213C660FE5932A51F0E5D7BF</t>
  </si>
  <si>
    <t>텍스 및 합판 철거(천정)</t>
  </si>
  <si>
    <t>5006213C660FE5932A51F3B8ADA0</t>
  </si>
  <si>
    <t>5006213C660FE5932A51F3B8A718</t>
  </si>
  <si>
    <t>기와 철거</t>
  </si>
  <si>
    <t>5006213C660FE5932A5670711DB0</t>
  </si>
  <si>
    <t>지붕틀 철거</t>
  </si>
  <si>
    <t>5006213C660FE5932A5673CC4B17</t>
  </si>
  <si>
    <t>5006213C660FE5932A51F45F1A46</t>
  </si>
  <si>
    <t>콘크리트컷팅</t>
  </si>
  <si>
    <t>5006213C660FE5932A52976E3ADF</t>
  </si>
  <si>
    <t>벽돌벽컷팅</t>
  </si>
  <si>
    <t>5006213C660FE5932A52976E3AD9</t>
  </si>
  <si>
    <t>5006213C660FE5932A51F5660B73</t>
  </si>
  <si>
    <t>홈통 철거</t>
  </si>
  <si>
    <t>5006213C660FE5932A51F45F1A4E</t>
  </si>
  <si>
    <t>시멘트</t>
  </si>
  <si>
    <t>포</t>
  </si>
  <si>
    <t>톤</t>
  </si>
  <si>
    <t>5006213C660FECC3A5517FB2378D</t>
  </si>
  <si>
    <t>석면건축자재(외장재)철거</t>
  </si>
  <si>
    <t>5006213C660FECC3A5517FB2305F</t>
  </si>
  <si>
    <t>건설폐기물 상차비</t>
  </si>
  <si>
    <t>중간처리 대상, 15ton 덤프트럭</t>
  </si>
  <si>
    <t>건설폐기물 운반비</t>
  </si>
  <si>
    <t>도어클로우저</t>
  </si>
  <si>
    <t>조</t>
  </si>
  <si>
    <t>경첩</t>
  </si>
  <si>
    <t>각재(角材)</t>
  </si>
  <si>
    <t>라왕, 일반(㎥)</t>
  </si>
  <si>
    <t>라왕, 문틀재(㎥)</t>
  </si>
  <si>
    <t>라왕, 창호재(㎥)</t>
  </si>
  <si>
    <t>외송, 일반(재)</t>
  </si>
  <si>
    <t>재</t>
  </si>
  <si>
    <t>외송, 토류판(㎥)</t>
  </si>
  <si>
    <t>미송(㎥)</t>
  </si>
  <si>
    <t>보통합판</t>
  </si>
  <si>
    <t>1급, 12*1220*2440mm(㎡)</t>
  </si>
  <si>
    <t>인테리어필름</t>
  </si>
  <si>
    <t>방염</t>
  </si>
  <si>
    <t>시공도</t>
  </si>
  <si>
    <t>합성수지도어 및 문틀</t>
  </si>
  <si>
    <t>SET</t>
  </si>
  <si>
    <t>특수시멘트</t>
  </si>
  <si>
    <t>3㎜</t>
  </si>
  <si>
    <t>5㎜</t>
  </si>
  <si>
    <t>강화유리</t>
  </si>
  <si>
    <t>투명, 5mm</t>
  </si>
  <si>
    <t>투명, 8mm</t>
  </si>
  <si>
    <t>투명, 10mm</t>
  </si>
  <si>
    <t>투명, 12mm</t>
  </si>
  <si>
    <t>강화유리(그린)</t>
  </si>
  <si>
    <t>칼라, 5mm</t>
  </si>
  <si>
    <t>칼라, 8mm</t>
  </si>
  <si>
    <t>칼라, 6mm</t>
  </si>
  <si>
    <t>칼라, 10mm</t>
  </si>
  <si>
    <t>복층유리</t>
  </si>
  <si>
    <t>투명, 16mm</t>
  </si>
  <si>
    <t>복층유리(그린)</t>
  </si>
  <si>
    <t>칼라, 16mm</t>
  </si>
  <si>
    <t>복층유리(일면반강화)</t>
  </si>
  <si>
    <t>투명, 24mm</t>
  </si>
  <si>
    <t>칼라, 24mm</t>
  </si>
  <si>
    <t>칼라, 24mm, 그린+투명</t>
  </si>
  <si>
    <t>로이복층/투명</t>
  </si>
  <si>
    <t>24mm 6+12+6</t>
  </si>
  <si>
    <t>로이복층/투명 일면반강화</t>
  </si>
  <si>
    <t>로이복층/칼라</t>
  </si>
  <si>
    <t>로이복층/칼라 일면반강화</t>
  </si>
  <si>
    <t>포천석판재</t>
  </si>
  <si>
    <t>물갈기, 25mm</t>
  </si>
  <si>
    <t>물갈기, 30mm</t>
  </si>
  <si>
    <t>버너, 25mm</t>
  </si>
  <si>
    <t>버너, 30mm</t>
  </si>
  <si>
    <t>석고보드</t>
  </si>
  <si>
    <t>샌드위치패널</t>
  </si>
  <si>
    <t>5006213CB68E2A83235DB7412FED</t>
  </si>
  <si>
    <t>5006213CB68E2A83235DB7412A6B</t>
  </si>
  <si>
    <t>9.0*1220*2440mm(㎡)</t>
  </si>
  <si>
    <t>5006213CB68E2A838459D7B10242</t>
  </si>
  <si>
    <t>불연천정판</t>
  </si>
  <si>
    <t>5006213CB68E2BA39C5230091AD8</t>
  </si>
  <si>
    <t>불연천장재</t>
  </si>
  <si>
    <t>흡음텍스, M-Bar용,12*300*600</t>
  </si>
  <si>
    <t>5006213CB68E2BA39C523001C270</t>
  </si>
  <si>
    <t>알루미늄천장재</t>
  </si>
  <si>
    <t>스판드럴, 100*0.5mm, 무공</t>
  </si>
  <si>
    <t>열경화성수지천장재</t>
  </si>
  <si>
    <t>난연, SMC, 1.5*300*300mm</t>
  </si>
  <si>
    <t>난연, SMC, 1.5*300*600mm</t>
  </si>
  <si>
    <t>난연, SMC, 1.5*600*600mm</t>
  </si>
  <si>
    <t>화장실 칸막이</t>
  </si>
  <si>
    <t>20mm</t>
  </si>
  <si>
    <t>장애자용슬라이딩도어</t>
  </si>
  <si>
    <t>T119</t>
  </si>
  <si>
    <t>내화경량칸막이(내화2시간)</t>
  </si>
  <si>
    <t>T118</t>
  </si>
  <si>
    <t>SGP칸막이</t>
  </si>
  <si>
    <t>SGP칸막이, A형</t>
  </si>
  <si>
    <t>SGP칸막이, B형</t>
  </si>
  <si>
    <t>철거</t>
  </si>
  <si>
    <t>재설치</t>
  </si>
  <si>
    <t>침투성방수제</t>
  </si>
  <si>
    <t>급결방수액</t>
  </si>
  <si>
    <t>L</t>
  </si>
  <si>
    <t>아스팔트슁글</t>
  </si>
  <si>
    <t>AL 고정창</t>
  </si>
  <si>
    <t>불소수지 100mm</t>
  </si>
  <si>
    <t>AL 미서기창</t>
  </si>
  <si>
    <t>불소수지 115mm</t>
  </si>
  <si>
    <t>AL 미서기창-중연</t>
  </si>
  <si>
    <t>AL 미서기창-중중연</t>
  </si>
  <si>
    <t>AL 단열미서기이중창</t>
  </si>
  <si>
    <t>불소수지 220MM</t>
  </si>
  <si>
    <t>AL 프로젝트</t>
  </si>
  <si>
    <t>불소수지</t>
  </si>
  <si>
    <t>롤 방충망-PJ전용</t>
  </si>
  <si>
    <t>1000*1000</t>
  </si>
  <si>
    <t>KG</t>
  </si>
  <si>
    <t>투명, 손보호, 12mm*0.9*2.1m</t>
  </si>
  <si>
    <t>컬러, 손보호, 12mm*0.9*2.1m</t>
  </si>
  <si>
    <t>장애인용자동문</t>
  </si>
  <si>
    <t>120KG*1</t>
  </si>
  <si>
    <t>120KG*1,양개</t>
  </si>
  <si>
    <t>반자동문-강화유리문</t>
  </si>
  <si>
    <t>1000*2100,편개</t>
  </si>
  <si>
    <t>1000*2100,양개</t>
  </si>
  <si>
    <t>피벗힌지</t>
  </si>
  <si>
    <t>플로어힌지(AL문)</t>
  </si>
  <si>
    <t>플로어힌지(강화유리문)</t>
  </si>
  <si>
    <t>93 고정창</t>
  </si>
  <si>
    <t>기포액</t>
  </si>
  <si>
    <t>암막커튼</t>
  </si>
  <si>
    <t>철선</t>
  </si>
  <si>
    <t>아연도(1종), 0.9㎜</t>
  </si>
  <si>
    <t>퍼티</t>
  </si>
  <si>
    <t>친환경, 내부</t>
  </si>
  <si>
    <t>50D3C13AC615EB53D655BD991537</t>
  </si>
  <si>
    <t>친환경, 외부</t>
  </si>
  <si>
    <t>50D3C13AC615EB53D655BD991535</t>
  </si>
  <si>
    <t>강설</t>
  </si>
  <si>
    <t>고철, 작업설부산물</t>
  </si>
  <si>
    <t>후로링샌딩</t>
  </si>
  <si>
    <t>UV 도장</t>
  </si>
  <si>
    <t>배구금구</t>
  </si>
  <si>
    <t>황동제</t>
  </si>
  <si>
    <t>라이마킹(농구)</t>
  </si>
  <si>
    <t>국제</t>
  </si>
  <si>
    <t>코트</t>
  </si>
  <si>
    <t>라이마킹(배구)</t>
  </si>
  <si>
    <t>라이마킹(배드민턴)</t>
  </si>
  <si>
    <t>중급품질관리원</t>
  </si>
  <si>
    <t>일반공사 직종</t>
  </si>
  <si>
    <t>인</t>
  </si>
  <si>
    <t>석면해체공</t>
  </si>
  <si>
    <t>5006213C660C10537B552D89ECCD</t>
  </si>
  <si>
    <t>특별인부</t>
  </si>
  <si>
    <t>건설기계운전사</t>
  </si>
  <si>
    <t>건설기계조장</t>
  </si>
  <si>
    <t>건축목공</t>
  </si>
  <si>
    <t>5006213C660C10537B552BDB0990</t>
  </si>
  <si>
    <t>견출공</t>
  </si>
  <si>
    <t>5006213C660C10537B552BDB0993</t>
  </si>
  <si>
    <t>기계설비공</t>
  </si>
  <si>
    <t>내장공</t>
  </si>
  <si>
    <t>5006213C660C10537B552BDB0889</t>
  </si>
  <si>
    <t>덕트공</t>
  </si>
  <si>
    <t>도배공</t>
  </si>
  <si>
    <t>5006213C660C10537B552BDB0B43</t>
  </si>
  <si>
    <t>도장공</t>
  </si>
  <si>
    <t>5006213C660C10537B552BDB0B42</t>
  </si>
  <si>
    <t>인력운반공</t>
  </si>
  <si>
    <t>미장공</t>
  </si>
  <si>
    <t>5006213C660C10537B552BDB0B4B</t>
  </si>
  <si>
    <t>방수공</t>
  </si>
  <si>
    <t>5006213C660C10537B552BDB0B4A</t>
  </si>
  <si>
    <t>배관공</t>
  </si>
  <si>
    <t>5006213C660C10537B552BDB0ABC</t>
  </si>
  <si>
    <t>기타 직종</t>
  </si>
  <si>
    <t>보통인부</t>
  </si>
  <si>
    <t>5006213C660C10537B552BDB0D71</t>
  </si>
  <si>
    <t>비계공</t>
  </si>
  <si>
    <t>5006213C660C10537B552BDB0D72</t>
  </si>
  <si>
    <t>석공</t>
  </si>
  <si>
    <t>5006213C660C10537B552BDB0D75</t>
  </si>
  <si>
    <t>초급품질관리원</t>
  </si>
  <si>
    <t>특급품질관리원</t>
  </si>
  <si>
    <t>고급품질관리원</t>
  </si>
  <si>
    <t>연마공</t>
  </si>
  <si>
    <t>용접공</t>
  </si>
  <si>
    <t>5006213C660C10537B552BDB0C6F</t>
  </si>
  <si>
    <t>일반기계운전사</t>
  </si>
  <si>
    <t>화물차운전사</t>
  </si>
  <si>
    <t>위생공</t>
  </si>
  <si>
    <t>유리공</t>
  </si>
  <si>
    <t>5006213C660C10537B552BDB0E14</t>
  </si>
  <si>
    <t>작업반장</t>
  </si>
  <si>
    <t>조경공</t>
  </si>
  <si>
    <t>조력공</t>
  </si>
  <si>
    <t>조적공</t>
  </si>
  <si>
    <t>5006213C660C10537B552BDB015A</t>
  </si>
  <si>
    <t>줄눈공</t>
  </si>
  <si>
    <t>5006213C660C10537B552BDB00B9</t>
  </si>
  <si>
    <t>지붕잇기공</t>
  </si>
  <si>
    <t>5006213C660C10537B552BDB00BB</t>
  </si>
  <si>
    <t>착암공</t>
  </si>
  <si>
    <t>5006213C660C10537B552BDB00B0</t>
  </si>
  <si>
    <t>창호공</t>
  </si>
  <si>
    <t>5006213C660C10537B552BDB00B1</t>
  </si>
  <si>
    <t>철골공</t>
  </si>
  <si>
    <t>5006213C660C10537B552BDA622B</t>
  </si>
  <si>
    <t>철공</t>
  </si>
  <si>
    <t>5006213C660C10537B552BDA622A</t>
  </si>
  <si>
    <t>철근공</t>
  </si>
  <si>
    <t>5006213C660C10537B552BDA6229</t>
  </si>
  <si>
    <t>철도신호공</t>
  </si>
  <si>
    <t>철판공</t>
  </si>
  <si>
    <t>코킹공</t>
  </si>
  <si>
    <t>5006213C660C10537B552BDA622C</t>
  </si>
  <si>
    <t>콘크리트공</t>
  </si>
  <si>
    <t>5006213C660C10537B552BDA6223</t>
  </si>
  <si>
    <t>타일공</t>
  </si>
  <si>
    <t>5006213C660C10537B552BDA6222</t>
  </si>
  <si>
    <t>5006213C660C10537B552BDA633A</t>
  </si>
  <si>
    <t>판넬조립공</t>
  </si>
  <si>
    <t>포설공</t>
  </si>
  <si>
    <t>포장공</t>
  </si>
  <si>
    <t>할석공</t>
  </si>
  <si>
    <t>형틀목공</t>
  </si>
  <si>
    <t>5006213C660C10537B552BDA6103</t>
  </si>
  <si>
    <t>배관공(수도)</t>
  </si>
  <si>
    <t>5006213C660C10537B552BD95CC8</t>
  </si>
  <si>
    <t>보통인부(경비)</t>
  </si>
  <si>
    <t>5006213C660C10537B552BDA65FD</t>
  </si>
  <si>
    <t>건축목공(경비)</t>
  </si>
  <si>
    <t>덕트공(경비)</t>
  </si>
  <si>
    <t>방수공(경비)</t>
  </si>
  <si>
    <t>콘크리트공(경비)</t>
  </si>
  <si>
    <t>특별인부(경비)</t>
  </si>
  <si>
    <t>5006213C660C10537B552BDA65F8</t>
  </si>
  <si>
    <t>비계공(경비)</t>
  </si>
  <si>
    <t>5006213C660C10537B552BDA65F7</t>
  </si>
  <si>
    <t>형틀목공(경비)</t>
  </si>
  <si>
    <t>건설기계운전사(경비)</t>
  </si>
  <si>
    <t>건설기계조장(경비)</t>
  </si>
  <si>
    <t>용접공(경비)</t>
  </si>
  <si>
    <t>미장공(경비)</t>
  </si>
  <si>
    <t>내장공(경비)</t>
  </si>
  <si>
    <t>유리공(경비)</t>
  </si>
  <si>
    <t>도장공(경비)</t>
  </si>
  <si>
    <t>창호공(경비)</t>
  </si>
  <si>
    <t>배관공(경비)</t>
  </si>
  <si>
    <t>철근공(경비)</t>
  </si>
  <si>
    <t>코킹공(경비)</t>
  </si>
  <si>
    <t>특급품질관리원(경비)</t>
  </si>
  <si>
    <t>고급품질관리원(경비)</t>
  </si>
  <si>
    <t>초급품질관리원(경비)</t>
  </si>
  <si>
    <t>화물차운전사(경비)</t>
  </si>
  <si>
    <t>일반기계운전사(경비)</t>
  </si>
  <si>
    <t>일 위 대 가 목 록</t>
  </si>
  <si>
    <t>코  드</t>
  </si>
  <si>
    <t>재 료 비</t>
  </si>
  <si>
    <t>노 무 비</t>
  </si>
  <si>
    <t>경    비</t>
  </si>
  <si>
    <t>합    계</t>
  </si>
  <si>
    <t>비      고</t>
  </si>
  <si>
    <t>일위대가</t>
  </si>
  <si>
    <t>할증적용</t>
  </si>
  <si>
    <t>할증저장</t>
  </si>
  <si>
    <t>할증율</t>
  </si>
  <si>
    <t>HAL1</t>
  </si>
  <si>
    <t>HAL2</t>
  </si>
  <si>
    <t>HAL3</t>
  </si>
  <si>
    <t>일위대가+자재</t>
  </si>
  <si>
    <t>금액제외</t>
  </si>
  <si>
    <t>식</t>
  </si>
  <si>
    <t>5650D134C66D1D432052FEDB68081</t>
  </si>
  <si>
    <t xml:space="preserve"> [ 합          계 ]</t>
  </si>
  <si>
    <t>컨테이너 하우스(경비)</t>
  </si>
  <si>
    <t>사무실용, 3.0*6.0*2.6m</t>
  </si>
  <si>
    <t>5006013036C3D2B38B5FEC3ACD01</t>
  </si>
  <si>
    <t>5006213C660D3763115E3572FB5B5006013036C3D2B38B5FEC3ACD01</t>
  </si>
  <si>
    <t>5006213C660D3763225400231EE1</t>
  </si>
  <si>
    <t>5006213C660D3763115E3572F8875006013036C3D2B38B5FEC3ACD01</t>
  </si>
  <si>
    <t>5006213C660D3763115E3572FE2F5006013036C3D2B38B5FEC3ACD01</t>
  </si>
  <si>
    <t>사무실용, 3.0*9.0*2.6m</t>
  </si>
  <si>
    <t>5006013036C3D2B38B5FEC3ACD00</t>
  </si>
  <si>
    <t>5006213C660D3763115E3573822D5006013036C3D2B38B5FEC3ACD00</t>
  </si>
  <si>
    <t>5006213C660D3763225400231C34</t>
  </si>
  <si>
    <t>5006213C660D3763115E357385E25006013036C3D2B38B5FEC3ACD00</t>
  </si>
  <si>
    <t>5006213C660D3763115E357387AF5006013036C3D2B38B5FEC3ACD00</t>
  </si>
  <si>
    <t>창고용, 3.0*6.0*2.6m</t>
  </si>
  <si>
    <t>5006013036C3D2B38B5FEC3801E4</t>
  </si>
  <si>
    <t>5006213C660D37633C5B49F39A0A5006013036C3D2B38B5FEC3801E4</t>
  </si>
  <si>
    <t>5006213C660D37633C5B49F399635006013036C3D2B38B5FEC3801E4</t>
  </si>
  <si>
    <t>5006213C660D37633C5B49F39F8C5006013036C3D2B38B5FEC3801E4</t>
  </si>
  <si>
    <t>창고용, 3.0*9.0*2.6m</t>
  </si>
  <si>
    <t>5006013036C3D2B38B5FEC3801E5</t>
  </si>
  <si>
    <t>5006213C660D37633C5B49F2F77B5006013036C3D2B38B5FEC3801E5</t>
  </si>
  <si>
    <t>5006213C660D37633C5B49F2F0CB5006013036C3D2B38B5FEC3801E5</t>
  </si>
  <si>
    <t>5006213C660D37633C5B49F2F2F95006013036C3D2B38B5FEC3801E5</t>
  </si>
  <si>
    <t>조립식 가설울타리 부재(경비)</t>
  </si>
  <si>
    <t>EGI철판,550*3000*1.0t</t>
  </si>
  <si>
    <t>5006013066985733E8582DA601C3</t>
  </si>
  <si>
    <t>5006213C660D37631159B4C1599C5006013066985733E8582DA601C3</t>
  </si>
  <si>
    <t>강관비계(경비)</t>
  </si>
  <si>
    <t>비계파이프, 48.6*2.3mm</t>
  </si>
  <si>
    <t>5006013066985733B35279839629</t>
  </si>
  <si>
    <t>5006213C660D37631159B4C1599C5006013066985733B35279839629</t>
  </si>
  <si>
    <t>강관비계 부속철물(경비)</t>
  </si>
  <si>
    <t>클램프 고정, 자동</t>
  </si>
  <si>
    <t>5006013066985733E85DABC5C1B0</t>
  </si>
  <si>
    <t>5006213C660D37631159B4C1599C5006013066985733E85DABC5C1B0</t>
  </si>
  <si>
    <t>이음철물, 연결핀</t>
  </si>
  <si>
    <t>5006013066985733E85DABC5C259</t>
  </si>
  <si>
    <t>5006213C660D37631159B4C1599C5006013066985733E85DABC5C259</t>
  </si>
  <si>
    <t>볼트/넛트</t>
  </si>
  <si>
    <t>5006013066985733E8582DA603F3</t>
  </si>
  <si>
    <t>5006213C660D37631159B4C1599C5006013066985733E8582DA603F3</t>
  </si>
  <si>
    <t>조립식가설울타리</t>
  </si>
  <si>
    <t>H=3.5m이하,강관지주</t>
  </si>
  <si>
    <t>5006213C660D37631159B4C158F5</t>
  </si>
  <si>
    <t>5006213C660D37631159B4C1599C5006213C660D37631159B4C158F5</t>
  </si>
  <si>
    <t>H=3.0m이하,가설울타리판</t>
  </si>
  <si>
    <t>5006213C660D37631159B4C15886</t>
  </si>
  <si>
    <t>5006213C660D37631159B4C1599C5006213C660D37631159B4C15886</t>
  </si>
  <si>
    <t>5006213C660D37631159B4C15AA75006013066985733E8582DA601C3</t>
  </si>
  <si>
    <t>5006213C660D37631159B4C15AA75006013066985733B35279839629</t>
  </si>
  <si>
    <t>5006213C660D37631159B4C15AA75006013066985733E85DABC5C1B0</t>
  </si>
  <si>
    <t>5006213C660D37631159B4C15AA75006013066985733E85DABC5C259</t>
  </si>
  <si>
    <t>5006213C660D37631159B4C15AA75006013066985733E8582DA603F3</t>
  </si>
  <si>
    <t>5006213C660D37631159B4C15AA75006213C660D37631159B4C158F5</t>
  </si>
  <si>
    <t>5006213C660D37631159B4C15AA75006213C660D37631159B4C15886</t>
  </si>
  <si>
    <t>5006213C660D37631159B4C15B4E5006013066985733E8582DA601C3</t>
  </si>
  <si>
    <t>5006213C660D37631159B4C15B4E5006013066985733B35279839629</t>
  </si>
  <si>
    <t>5006213C660D37631159B4C15B4E5006013066985733E85DABC5C1B0</t>
  </si>
  <si>
    <t>5006213C660D37631159B4C15B4E5006013066985733E85DABC5C259</t>
  </si>
  <si>
    <t>5006213C660D37631159B4C15B4E5006013066985733E8582DA603F3</t>
  </si>
  <si>
    <t>5006213C660D37631159B4C15B4E5006213C660D37631159B4C158F5</t>
  </si>
  <si>
    <t>5006213C660D37631159B4C15B4E5006213C660D37631159B4C15886</t>
  </si>
  <si>
    <t>외송(㎥)</t>
  </si>
  <si>
    <t>5006113296C64A93065A479C6BF6</t>
  </si>
  <si>
    <t>5006213C660FE4F3535FAF97D2A15006113296C64A93065A479C6BF6</t>
  </si>
  <si>
    <t>5006213C660FE4F3535FAF97D2A15006213C660C10537B552BDB0990</t>
  </si>
  <si>
    <t>5006213C660FE4F3535FAF97D2A15006213C660C10537B552BDB0D71</t>
  </si>
  <si>
    <t>5006213C660FE4F3535FAF97D19B5006113296C64A93065A479C6BF6</t>
  </si>
  <si>
    <t>5006213C660FE4F3535FAF97D19B5006213C660C10537B552BDB0990</t>
  </si>
  <si>
    <t>5006213C660FE4F3535FAF97D19B5006213C660C10537B552BDB0D71</t>
  </si>
  <si>
    <t>거푸집 지주</t>
  </si>
  <si>
    <t>파이프지주(60.5), 4220mm</t>
  </si>
  <si>
    <t>5006013066985733A1555F07D371</t>
  </si>
  <si>
    <t>5006213C660FE4F3535CDA1290585006013066985733A1555F07D371</t>
  </si>
  <si>
    <t>잡재료</t>
  </si>
  <si>
    <t>재료비의5%</t>
  </si>
  <si>
    <t>5006213C660FE4F3535CDA1290585650D134C66D1D432052FEDB68081</t>
  </si>
  <si>
    <t>5006213C660FE4F3535CDA1290585006213C660C10537B552BDA6103</t>
  </si>
  <si>
    <t>5006213C660FE4F3535CDA1290585006213C660C10537B552BDB0D71</t>
  </si>
  <si>
    <t>5006213C660FE4F3535CDA1290575006013066985733A1555F07D371</t>
  </si>
  <si>
    <t>5006213C660FE4F3535CDA1290575650D134C66D1D432052FEDB68081</t>
  </si>
  <si>
    <t>5006213C660FE4F3535CDA1290575006213C660C10537B552BDA6103</t>
  </si>
  <si>
    <t>5006213C660FE4F3535CDA1290575006213C660C10537B552BDB0D71</t>
  </si>
  <si>
    <t>5006213C660FE4F3535CDA1293105006013066985733A1555F07D371</t>
  </si>
  <si>
    <t>5006213C660FE4F3535CDA1293105650D134C66D1D432052FEDB68081</t>
  </si>
  <si>
    <t>5006213C660FE4F3535CDA1293105006213C660C10537B552BDA6103</t>
  </si>
  <si>
    <t>5006213C660FE4F3535CDA1293105006213C660C10537B552BDB0D71</t>
  </si>
  <si>
    <t>5006213C660FE4F3535CDA1293165006013066985733A1555F07D371</t>
  </si>
  <si>
    <t>5006213C660FE4F3535CDA1293165650D134C66D1D432052FEDB68081</t>
  </si>
  <si>
    <t>5006213C660FE4F3535CDA1293165006213C660C10537B552BDA6103</t>
  </si>
  <si>
    <t>5006213C660FE4F3535CDA1293165006213C660C10537B552BDB0D71</t>
  </si>
  <si>
    <t>5006213C660FE4F3535CDA12931B5006013066985733A1555F07D371</t>
  </si>
  <si>
    <t>5006213C660FE4F3535CDA12931B5650D134C66D1D432052FEDB68081</t>
  </si>
  <si>
    <t>5006213C660FE4F3535CDA12931B5006213C660C10537B552BDA6103</t>
  </si>
  <si>
    <t>5006213C660FE4F3535CDA12931B5006213C660C10537B552BDB0D71</t>
  </si>
  <si>
    <t>5006213C660FE4F3535CDA12931A5006013066985733A1555F07D371</t>
  </si>
  <si>
    <t>5006213C660FE4F3535CDA12931A5650D134C66D1D432052FEDB68081</t>
  </si>
  <si>
    <t>5006213C660FE4F3535CDA12931A5006213C660C10537B552BDA6103</t>
  </si>
  <si>
    <t>5006213C660FE4F3535CDA12931A5006213C660C10537B552BDB0D71</t>
  </si>
  <si>
    <t>5006013066985733E8582DA57847</t>
  </si>
  <si>
    <t>5006213C660FE4F3535CDA13B80D5006013066985733E8582DA57847</t>
  </si>
  <si>
    <t>5006013066985733E8582DA57B1C</t>
  </si>
  <si>
    <t>5006213C660FE4F3535CDA13B80D5006013066985733E8582DA57B1C</t>
  </si>
  <si>
    <t>5006013066985733E8582DA57A75</t>
  </si>
  <si>
    <t>5006213C660FE4F3535CDA13B80D5006013066985733E8582DA57A75</t>
  </si>
  <si>
    <t>5006213C660FE4F3535CDA13B80D5006213C660C10537B552BDA6103</t>
  </si>
  <si>
    <t>5006213C660FE4F3535CDA13B80D5006213C660C10537B552BDB0D71</t>
  </si>
  <si>
    <t>15톤</t>
  </si>
  <si>
    <t>5006213C660EDFB3035F68F8E3DC</t>
  </si>
  <si>
    <t>5006213C660FE4F3535CDA13B80D5006213C660EDFB3035F68F8E3DC</t>
  </si>
  <si>
    <t>5006213C660FE4F3535CDA13BBC15006013066985733E8582DA57847</t>
  </si>
  <si>
    <t>5006213C660FE4F3535CDA13BBC15006013066985733E8582DA57B1C</t>
  </si>
  <si>
    <t>5006213C660FE4F3535CDA13BBC15006013066985733E8582DA57A75</t>
  </si>
  <si>
    <t>5006213C660FE4F3535CDA13BBC15006213C660C10537B552BDA6103</t>
  </si>
  <si>
    <t>5006213C660FE4F3535CDA13BBC15006213C660C10537B552BDB0D71</t>
  </si>
  <si>
    <t>5006213C660FE4F3535CDA13BBC15006213C660EDFB3035F68F8E3DC</t>
  </si>
  <si>
    <t>강관비계</t>
  </si>
  <si>
    <t>5006013066985733B3527983962D</t>
  </si>
  <si>
    <t>5006213C660FE4F3535CDA1299B95006013066985733B3527983962D</t>
  </si>
  <si>
    <t>강관비계 부속철물</t>
  </si>
  <si>
    <t>5006013066985733E85DABC5C25A</t>
  </si>
  <si>
    <t>5006213C660FE4F3535CDA1299B95006013066985733E85DABC5C25A</t>
  </si>
  <si>
    <t>조임철물, 직교 및 가새</t>
  </si>
  <si>
    <t>5006013066985733E85DABC5C363</t>
  </si>
  <si>
    <t>5006213C660FE4F3535CDA1299B95006213C660C10537B552BDA6103</t>
  </si>
  <si>
    <t>5006213C660FE4F3535CDA1299B95006213C660C10537B552BDB0D71</t>
  </si>
  <si>
    <t>5006213C660FE4F3535CDA1298975006013066985733B3527983962D</t>
  </si>
  <si>
    <t>5006213C660FE4F3535CDA1298975006213C660C10537B552BDA6103</t>
  </si>
  <si>
    <t>5006213C660FE4F3535CDA1298975006213C660C10537B552BDB0D71</t>
  </si>
  <si>
    <t>5006213C660FE4F3535CDA1298935006013066985733B3527983962D</t>
  </si>
  <si>
    <t>5006213C660FE4F3535CDA1298935006213C660C10537B552BDA6103</t>
  </si>
  <si>
    <t>5006213C660FE4F3535CDA1298935006213C660C10537B552BDB0D71</t>
  </si>
  <si>
    <t>5006213C660FE4F3535DE22A6A635006013066985733B3527983962D</t>
  </si>
  <si>
    <t>5006213C660FE4F3535DE22A6A635006013066985733E85DABC5C25A</t>
  </si>
  <si>
    <t>5006213C660FE4F3535DE22A6A635006013066985733E85DABC5C363</t>
  </si>
  <si>
    <t>받침철물</t>
  </si>
  <si>
    <t>5006013066985733E85DABC5C0AC</t>
  </si>
  <si>
    <t>5006213C660FE4F3535DE22A6A635006013066985733E85DABC5C0AC</t>
  </si>
  <si>
    <t>앙카용철물</t>
  </si>
  <si>
    <t>5006013066985733E85DABC5C1B5</t>
  </si>
  <si>
    <t>5006213C660FE4F3535DE22A6A635006013066985733E85DABC5C1B5</t>
  </si>
  <si>
    <t>5006213C660FE4F3535DE22A6A635006213C660C10537B552BDB0D72</t>
  </si>
  <si>
    <t>5006213C660FE4F3535DE22A6A635006213C660C10537B552BDB0D71</t>
  </si>
  <si>
    <t>공구손료 및 경장비</t>
  </si>
  <si>
    <t>인력품의 2%</t>
  </si>
  <si>
    <t>5006213C660FE4F3535DE22A6A635650D134C66D1D432052FEDB68081</t>
  </si>
  <si>
    <t>5006213C660FE4F3535DE22A69595006013066985733B3527983962D</t>
  </si>
  <si>
    <t>5006213C660FE4F3535DE22A69595006013066985733E85DABC5C25A</t>
  </si>
  <si>
    <t>5006213C660FE4F3535DE22A69595006013066985733E85DABC5C363</t>
  </si>
  <si>
    <t>5006213C660FE4F3535DE22A69595006013066985733E85DABC5C0AC</t>
  </si>
  <si>
    <t>5006213C660FE4F3535DE22A69595006013066985733E85DABC5C1B5</t>
  </si>
  <si>
    <t>5006213C660FE4F3535DE22A69595006213C660C10537B552BDB0D72</t>
  </si>
  <si>
    <t>5006213C660FE4F3535DE22A69595006213C660C10537B552BDB0D71</t>
  </si>
  <si>
    <t>5006213C660FE4F3535DE22A69595650D134C66D1D432052FEDB68081</t>
  </si>
  <si>
    <t>5006213C660FE4F3535DE22A68B65006013066985733B3527983962D</t>
  </si>
  <si>
    <t>5006213C660FE4F3535DE22A68B65006013066985733E85DABC5C25A</t>
  </si>
  <si>
    <t>5006213C660FE4F3535DE22A68B65006013066985733E85DABC5C363</t>
  </si>
  <si>
    <t>5006213C660FE4F3535DE22A68B65006013066985733E85DABC5C0AC</t>
  </si>
  <si>
    <t>5006213C660FE4F3535DE22A68B65006013066985733E85DABC5C1B5</t>
  </si>
  <si>
    <t>5006213C660FE4F3535DE22A68B65006213C660C10537B552BDB0D72</t>
  </si>
  <si>
    <t>5006213C660FE4F3535DE22A68B65006213C660C10537B552BDB0D71</t>
  </si>
  <si>
    <t>5006213C660FE4F3535DE22A68B65650D134C66D1D432052FEDB68081</t>
  </si>
  <si>
    <t>강관틀 비계용 부재</t>
  </si>
  <si>
    <t>비계기본틀(기둥), 1.2*1.7m</t>
  </si>
  <si>
    <t>5006013066985733E8582DA72622</t>
  </si>
  <si>
    <t>5006213C660FE4F3535DE3315C395006013066985733E8582DA72622</t>
  </si>
  <si>
    <t>비계장선틀(기둥), 1.0*1.9m</t>
  </si>
  <si>
    <t>5006013066985733E8582DA727CB</t>
  </si>
  <si>
    <t>5006213C660FE4F3535DE3315C395006013066985733E8582DA727CB</t>
  </si>
  <si>
    <t>가새, 1.2*1.9m</t>
  </si>
  <si>
    <t>5006013066985733E8582DA72477</t>
  </si>
  <si>
    <t>5006213C660FE4F3535DE3315C395006013066985733E8582DA72477</t>
  </si>
  <si>
    <t>조절받침철물</t>
  </si>
  <si>
    <t>5006013066985733E8582DA7251C</t>
  </si>
  <si>
    <t>5006213C660FE4F3535DE3315C395006013066985733E8582DA7251C</t>
  </si>
  <si>
    <t>이음철물, 삽입걸이</t>
  </si>
  <si>
    <t>5006013066985733E8582DA72249</t>
  </si>
  <si>
    <t>5006213C660FE4F3535DE3315C395006013066985733E8582DA72249</t>
  </si>
  <si>
    <t>5006213C660FE4F3535DE3315C395006013066985733E85DABC5C1B5</t>
  </si>
  <si>
    <t>5006213C660FE4F3535DE3315C395006213C660C10537B552BDB0D72</t>
  </si>
  <si>
    <t>인력품의 5%</t>
  </si>
  <si>
    <t>5006213C660FE4F3535DE3315F8D5006013066985733E8582DA72622</t>
  </si>
  <si>
    <t>5006213C660FE4F3535DE3315F8D5006013066985733E8582DA727CB</t>
  </si>
  <si>
    <t>5006213C660FE4F3535DE3315F8D5006013066985733E8582DA72477</t>
  </si>
  <si>
    <t>5006213C660FE4F3535DE3315F8D5006013066985733E8582DA7251C</t>
  </si>
  <si>
    <t>5006213C660FE4F3535DE3315F8D5006013066985733E8582DA72249</t>
  </si>
  <si>
    <t>5006213C660FE4F3535DE3315F8D5006013066985733E85DABC5C1B5</t>
  </si>
  <si>
    <t>5006213C660FE4F3535DE3315F8D5006213C660C10537B552BDB0D72</t>
  </si>
  <si>
    <t>5006213C660FE4F3535DE3315EE65006013066985733E8582DA72622</t>
  </si>
  <si>
    <t>5006213C660FE4F3535DE3315EE65006013066985733E8582DA727CB</t>
  </si>
  <si>
    <t>5006213C660FE4F3535DE3315EE65006013066985733E8582DA72477</t>
  </si>
  <si>
    <t>5006213C660FE4F3535DE3315EE65006013066985733E8582DA7251C</t>
  </si>
  <si>
    <t>5006213C660FE4F3535DE3315EE65006013066985733E8582DA72249</t>
  </si>
  <si>
    <t>5006213C660FE4F3535DE3315EE65006013066985733E85DABC5C1B5</t>
  </si>
  <si>
    <t>5006213C660FE4F3535DE3315EE65006213C660C10537B552BDB0D72</t>
  </si>
  <si>
    <t>5006213C660FE4F3535DE3315EE65650D134C66D1D432052FEDB68081</t>
  </si>
  <si>
    <t>5006213C660FE4F3535DE07C8E395006013066985733B3527983962D</t>
  </si>
  <si>
    <t>조임철물, 직교. 회전</t>
  </si>
  <si>
    <t>5006013066985733E85DABC5C367</t>
  </si>
  <si>
    <t>5006213C660FE4F3535DE07C8E395006013066985733E85DABC5C367</t>
  </si>
  <si>
    <t>발판</t>
  </si>
  <si>
    <t>250*900</t>
  </si>
  <si>
    <t>5006013066985733A15701320A8B</t>
  </si>
  <si>
    <t>5006213C660FE4F3535DE07C8E395006013066985733A15701320A8B</t>
  </si>
  <si>
    <t>5006213C660FE4F3535DE07C8E395006213C660C10537B552BDB0D72</t>
  </si>
  <si>
    <t>5006213C660FE4F3535DE07C8E395650D134C66D1D432052FEDB68081</t>
  </si>
  <si>
    <t>5006213C660FE4F3535DE07C8D125006013066985733B3527983962D</t>
  </si>
  <si>
    <t>5006213C660FE4F3535DE07C8D125006013066985733E85DABC5C367</t>
  </si>
  <si>
    <t>5006213C660FE4F3535DE07C8D125006013066985733A15701320A8B</t>
  </si>
  <si>
    <t>5006213C660FE4F3535DE07C8D125006213C660C10537B552BDB0D72</t>
  </si>
  <si>
    <t>5006213C660FE4F3535DE07C8D125650D134C66D1D432052FEDB68081</t>
  </si>
  <si>
    <t>5006213C660FE4F3535DE07C8C0C5006013066985733B3527983962D</t>
  </si>
  <si>
    <t>5006213C660FE4F3535DE07C8C0C5006013066985733E85DABC5C367</t>
  </si>
  <si>
    <t>5006213C660FE4F3535DE07C8C0C5006013066985733A15701320A8B</t>
  </si>
  <si>
    <t>5006213C660FE4F3535DE07C8C0C5006213C660C10537B552BDB0D72</t>
  </si>
  <si>
    <t>5006213C660FE4F3535DE07C8C0C5650D134C66D1D432052FEDB68081</t>
  </si>
  <si>
    <t>5006213C660FE4F3535DE10469B75006013066985733E8582DA72622</t>
  </si>
  <si>
    <t>5006213C660FE4F3535DE10469B75006013066985733E8582DA72477</t>
  </si>
  <si>
    <t>수평띠장, 1829mm</t>
  </si>
  <si>
    <t>5006013066985733E8582DA7236E</t>
  </si>
  <si>
    <t>5006213C660FE4F3535DE10469B75006013066985733E8582DA7236E</t>
  </si>
  <si>
    <t>손잡이기둥</t>
  </si>
  <si>
    <t>5006013066985733E8582DA72E78</t>
  </si>
  <si>
    <t>5006213C660FE4F3535DE10469B75006013066985733E8582DA72E78</t>
  </si>
  <si>
    <t>5006013066985733E8582DA7209A</t>
  </si>
  <si>
    <t>5006213C660FE4F3535DE10469B75006013066985733E8582DA7209A</t>
  </si>
  <si>
    <t>5006013066985733E8582DA721A3</t>
  </si>
  <si>
    <t>5006213C660FE4F3535DE10469B75006013066985733E8582DA721A3</t>
  </si>
  <si>
    <t>바퀴</t>
  </si>
  <si>
    <t>5006013066985733E8582DA72F01</t>
  </si>
  <si>
    <t>5006213C660FE4F3535DE10469B75006013066985733E8582DA72F01</t>
  </si>
  <si>
    <t>쟈키</t>
  </si>
  <si>
    <t>5006013066985733E8582DA60021</t>
  </si>
  <si>
    <t>5006213C660FE4F3535DE10469B75006013066985733E8582DA60021</t>
  </si>
  <si>
    <t>외송, 일반(㎥)</t>
  </si>
  <si>
    <t>강관 조립말비계(이동식) - 노무비</t>
  </si>
  <si>
    <t>높이 2m, 설치, 해체비</t>
  </si>
  <si>
    <t>5006213C660FE4F3535DE1061713</t>
  </si>
  <si>
    <t>5006213C660FE4F3535DE10469B75006213C660FE4F3535DE1061713</t>
  </si>
  <si>
    <t>5006213C660FE4F3535DE1046C0B5006013066985733E8582DA72622</t>
  </si>
  <si>
    <t>5006213C660FE4F3535DE1046C0B5006013066985733E8582DA72477</t>
  </si>
  <si>
    <t>5006213C660FE4F3535DE1046C0B5006013066985733E8582DA7236E</t>
  </si>
  <si>
    <t>5006213C660FE4F3535DE1046C0B5006013066985733E8582DA72E78</t>
  </si>
  <si>
    <t>5006213C660FE4F3535DE1046C0B5006013066985733E8582DA7209A</t>
  </si>
  <si>
    <t>5006213C660FE4F3535DE1046C0B5006013066985733E8582DA721A3</t>
  </si>
  <si>
    <t>5006013066985733E8582DA7236D</t>
  </si>
  <si>
    <t>5006213C660FE4F3535DE1046C0B5006013066985733E8582DA7236D</t>
  </si>
  <si>
    <t>5006213C660FE4F3535DE1046C0B5006013066985733E8582DA72F01</t>
  </si>
  <si>
    <t>5006213C660FE4F3535DE1046C0B5006013066985733E8582DA60021</t>
  </si>
  <si>
    <t>높이 4m, 설치, 해체비</t>
  </si>
  <si>
    <t>5006213C660FE4F3535DE106145F</t>
  </si>
  <si>
    <t>5006213C660FE4F3535DE1046C0B5006213C660FE4F3535DE106145F</t>
  </si>
  <si>
    <t>5006213C660FE4F3535B34F0A3855006213C660C10537B552BDB0D71</t>
  </si>
  <si>
    <t>건설용톱밥</t>
  </si>
  <si>
    <t>5006113296C64A93335D1F4AAD60</t>
  </si>
  <si>
    <t>5006213C660FE4F3535B34F0A1D75006113296C64A93335D1F4AAD60</t>
  </si>
  <si>
    <t>5006213C660FE4F3535B34F0A1D75006213C660C10537B552BDB0D71</t>
  </si>
  <si>
    <t>5006213C660FE4F3535B35960B665006213C660C10537B552BDB0D71</t>
  </si>
  <si>
    <t>5006213C660FE4F3535B359609B95006213C660C10537B552BDB0D71</t>
  </si>
  <si>
    <t>5006213C660FE4F3535B35960E3B5006213C660C10537B552BDB0D71</t>
  </si>
  <si>
    <t>5006213C660FE4F353586013F40A</t>
  </si>
  <si>
    <t>5006213C660FE4F36C547390C7A25006213C660C10537B552BDB0D71</t>
  </si>
  <si>
    <t>토사(자연상태),백호0.6M3</t>
  </si>
  <si>
    <t>5006213C6605E1436E5FBDC72BFE</t>
  </si>
  <si>
    <t>5006213C660FE4F36C57C79295885006213C6605E1436E5FBDC72BFE</t>
  </si>
  <si>
    <t>토사(자연상태),백호0.7M3</t>
  </si>
  <si>
    <t>5006213C6605E1436E5FBDC72BFB</t>
  </si>
  <si>
    <t>터파기/토사</t>
  </si>
  <si>
    <t>보통, 굴삭기 0.7m3 90%, 인력10%</t>
  </si>
  <si>
    <t>5006213C6605E263A255EB66E8BA</t>
  </si>
  <si>
    <t>5006213C660FE4F36C57C79296905006213C6605E263A255EB66E8BA</t>
  </si>
  <si>
    <t>5006213C660EDCF3E253622156B75006213C660C10537B552BDB0D71</t>
  </si>
  <si>
    <t>되메우고다지기</t>
  </si>
  <si>
    <t>백호0.6M3*콤펙트1.5톤</t>
  </si>
  <si>
    <t>5006213C6605E1435C58946F0408</t>
  </si>
  <si>
    <t>5006213C660FE4F36C51BFECA5F75006213C6605E1435C58946F0408</t>
  </si>
  <si>
    <t>5006213C660EDCF3E253622E2E695006213C660C10537B552BDB0D71</t>
  </si>
  <si>
    <t>토사(단지내잔토포설)(경비)</t>
  </si>
  <si>
    <t>굴삭기 0.6M3</t>
  </si>
  <si>
    <t>5006213C6605E1434252719AE2FC</t>
  </si>
  <si>
    <t>5006213C660FE4F36C51BFECA3C95006213C6605E1434252719AE2FC</t>
  </si>
  <si>
    <t>토사4km 백호0.7M3+덤프15톤</t>
  </si>
  <si>
    <t>5006213C6605E1434252719AEFC1</t>
  </si>
  <si>
    <t>5006213C660FE4F36C51BFED442A5006213C6605E1434252719AEFC1</t>
  </si>
  <si>
    <t>토사10km 백호0.7M3+덤프15톤</t>
  </si>
  <si>
    <t>5006213C6605E1434252719AEED8</t>
  </si>
  <si>
    <t>5006213C660FE4F36C51BFED45335006213C6605E1434252719AEED8</t>
  </si>
  <si>
    <t>모      래</t>
  </si>
  <si>
    <t>(별도)</t>
  </si>
  <si>
    <t>별도</t>
  </si>
  <si>
    <t>5006213CE642D0A3FF55430E65E8</t>
  </si>
  <si>
    <t>산소 가스</t>
  </si>
  <si>
    <t>기체</t>
  </si>
  <si>
    <t>대기압상태기준</t>
  </si>
  <si>
    <t>50330130660C8A63995B20A28011</t>
  </si>
  <si>
    <t>액화석유가스(LPG)</t>
  </si>
  <si>
    <t>건설용LPG</t>
  </si>
  <si>
    <t>50330130660C88B3CC5899996EEA</t>
  </si>
  <si>
    <t>인력품의 4%</t>
  </si>
  <si>
    <t>굴삭기(무한궤도)</t>
  </si>
  <si>
    <t>0.2M3</t>
  </si>
  <si>
    <t>소철선</t>
  </si>
  <si>
    <t>어니일링, 4.0㎜</t>
  </si>
  <si>
    <t>50C1013046708D73FC55475139F6</t>
  </si>
  <si>
    <t>인력품의 3%</t>
  </si>
  <si>
    <t>시  멘  트</t>
  </si>
  <si>
    <t>5006213CE642D0A3FF5CF42A1B8E</t>
  </si>
  <si>
    <t>발전기</t>
  </si>
  <si>
    <t>450kw</t>
  </si>
  <si>
    <t>100kw</t>
  </si>
  <si>
    <t>50kw</t>
  </si>
  <si>
    <t>공기압축기(이동식)</t>
  </si>
  <si>
    <t>21.0M3/min</t>
  </si>
  <si>
    <t>인력품의 22%</t>
  </si>
  <si>
    <t>5650D134C66D1D432052FEDB680B2</t>
  </si>
  <si>
    <t>10.3M3/min</t>
  </si>
  <si>
    <t>5006213C660FE4F36C5D50DEE4615006213C660C10537B552BDA6223</t>
  </si>
  <si>
    <t>5006213C660FE4F36C5D50DEE4615006213C660C10537B552BDB0D71</t>
  </si>
  <si>
    <t>5006213C660FE4F36C5D50DEE4615650D134C66D1D432052FEDB68081</t>
  </si>
  <si>
    <t>5006213C660FE4F36C5D50DEE5085006213C660C10537B552BDA6223</t>
  </si>
  <si>
    <t>5006213C660FE4F36C5D50DEE5085006213C660C10537B552BDB0D71</t>
  </si>
  <si>
    <t>5006213C660FE4F36C5D50DEE5085650D134C66D1D432052FEDB68081</t>
  </si>
  <si>
    <t>5006213C660FE4F36C5D50DEE62F5006213C660C10537B552BDA6223</t>
  </si>
  <si>
    <t>5006213C660FE4F36C5D50DEE62F5006213C660C10537B552BDB0D71</t>
  </si>
  <si>
    <t>5006213C660FE4F36C5D50DEE62F5650D134C66D1D432052FEDB68081</t>
  </si>
  <si>
    <t>5006213C660FE4F36C5D51E5D6395006213C660C10537B552BDA6223</t>
  </si>
  <si>
    <t>5006213C660FE4F36C5D51E5D6395006213C660C10537B552BDB0D71</t>
  </si>
  <si>
    <t>5006213C660FE4F36C5D51E5D6395650D134C66D1D432052FEDB68081</t>
  </si>
  <si>
    <t>0.6M3</t>
  </si>
  <si>
    <t>5006213C660EDFB3035DBB26A566</t>
  </si>
  <si>
    <t>5006213C660FE4F36C5D51E5D6395006213C660EDFB3035DBB26A566</t>
  </si>
  <si>
    <t>5006213C660FE4F36C5D528C400A5006213C660C10537B552BDA6223</t>
  </si>
  <si>
    <t>5006213C660FE4F36C5D528C400A5006213C660C10537B552BDB0D71</t>
  </si>
  <si>
    <t>5006213C660FE4F36C5D528C400A5650D134C66D1D432052FEDB68081</t>
  </si>
  <si>
    <t>5006213C660FE4F36C5D5393B2615006213C660C10537B552BDA6223</t>
  </si>
  <si>
    <t>5006213C660FE4F36C5D5393B2615006213C660C10537B552BDB0D71</t>
  </si>
  <si>
    <t>5006213C660FE4F36C5D5393B2615650D134C66D1D432052FEDB68081</t>
  </si>
  <si>
    <t>5006213C660FE4F37E5A760BF36B5006213C660C10537B552BDA6223</t>
  </si>
  <si>
    <t>5006213C660FE4F37E5A760BF36B5006213C660C10537B552BDA633A</t>
  </si>
  <si>
    <t>5006213C660FE4F37E5A760BF36B5006213C660C10537B552BDB0D71</t>
  </si>
  <si>
    <t>5006213C660FE4F37E5A760BFC475006213C660C10537B552BDA6223</t>
  </si>
  <si>
    <t>5006213C660FE4F37E5A760BFC475006213C660C10537B552BDA633A</t>
  </si>
  <si>
    <t>5006213C660FE4F37E5A760BFC475006213C660C10537B552BDB0D71</t>
  </si>
  <si>
    <t>5006213C660FE4F37E5A760BFD6E5006213C660C10537B552BDA6223</t>
  </si>
  <si>
    <t>5006213C660FE4F37E5A760BFD6E5006213C660C10537B552BDA633A</t>
  </si>
  <si>
    <t>5006213C660FE4F37E5A760BFD6E5006213C660C10537B552BDB0D71</t>
  </si>
  <si>
    <t>5006213C660FE4F37E5A760AEA4B5006213C660C10537B552BDA6223</t>
  </si>
  <si>
    <t>5006213C660FE4F37E5A760AEA4B5006213C660C10537B552BDA633A</t>
  </si>
  <si>
    <t>5006213C660FE4F37E5A760AEA4B5006213C660C10537B552BDB0D71</t>
  </si>
  <si>
    <t>5006213C660FE4F37E5A760AEA4B5650D134C66D1D432052FEDB68081</t>
  </si>
  <si>
    <t>5006213C660FE4F37E5A760AE5CA5006213C660C10537B552BDA6223</t>
  </si>
  <si>
    <t>5006213C660FE4F37E5A760AE5CA5006213C660C10537B552BDA633A</t>
  </si>
  <si>
    <t>5006213C660FE4F37E5A760AE5CA5006213C660C10537B552BDB0D71</t>
  </si>
  <si>
    <t>5006213C660FE4F37E5A760AE5CA5650D134C66D1D432052FEDB68081</t>
  </si>
  <si>
    <t>5006213C660FE4F37E5A760AE4235006213C660C10537B552BDA6223</t>
  </si>
  <si>
    <t>5006213C660FE4F37E5A760AE4235006213C660C10537B552BDA633A</t>
  </si>
  <si>
    <t>5006213C660FE4F37E5A760AE4235006213C660C10537B552BDB0D71</t>
  </si>
  <si>
    <t>5006213C660FE4F37E5A760AE4235650D134C66D1D432052FEDB68081</t>
  </si>
  <si>
    <t>콘크리트 펌프차</t>
  </si>
  <si>
    <t>5006213C660EDFB30359C0BA8310</t>
  </si>
  <si>
    <t>5006213C660FE4F37E58487563FB5006213C660EDFB30359C0BA8310</t>
  </si>
  <si>
    <t>5006213C660FE4F37E58487563F95006213C660FE4F37E5A760BF36B</t>
  </si>
  <si>
    <t>5006213C660FE4F37E5848760A615006213C660FE4F37E5A760BF36B</t>
  </si>
  <si>
    <t>5006213C660FE4F37E5DC9627CD15006213C660FE4F37E5DC96303A3</t>
  </si>
  <si>
    <t>5006213C660FE4F37E5DC9627CD15006213C660FE4F37E5DC96300EF</t>
  </si>
  <si>
    <t>5006213C660FE4F37E5DCEE4755D5006213C660FE4F37E5DCEE51DED</t>
  </si>
  <si>
    <t>5006213C660FE4F37E5DCEE4755D5006213C660FE4F37E5DCEE51EF4</t>
  </si>
  <si>
    <t>5006213C660FE4F37E5DC96303A35006213C660C10537B552BDA6229</t>
  </si>
  <si>
    <t>5006213C660FE4F37E5DC96303A35006213C660C10537B552BDB0D71</t>
  </si>
  <si>
    <t>기구손료</t>
  </si>
  <si>
    <t>5006213C660FE4F37E5DC96303A35650D134C66D1D432052FEDB68081</t>
  </si>
  <si>
    <t>5006213C660FE4F37E5DC96300EF5006213C660C10537B552BDA6229</t>
  </si>
  <si>
    <t>5006213C660FE4F37E5DC96300EF5006213C660C10537B552BDB0D71</t>
  </si>
  <si>
    <t>어니일링, 0.9㎜</t>
  </si>
  <si>
    <t>50C1013046708D73FC5547513BA5</t>
  </si>
  <si>
    <t>5006213C660FE4F37E5DC96300EF50C1013046708D73FC5547513BA5</t>
  </si>
  <si>
    <t>5006213C660FE4F37E5DCEE51DED5006213C660C10537B552BDA6229</t>
  </si>
  <si>
    <t>5006213C660FE4F37E5DCEE51DED5006213C660C10537B552BDB0D71</t>
  </si>
  <si>
    <t>5006213C660FE4F37E5DCEE51DED5650D134C66D1D432052FEDB68081</t>
  </si>
  <si>
    <t>5006213C660FE4F37E5DCEE51EF45006213C660C10537B552BDA6229</t>
  </si>
  <si>
    <t>5006213C660FE4F37E5DCEE51EF45006213C660C10537B552BDB0D71</t>
  </si>
  <si>
    <t>5006213C660FE4F37E5DCEE51EF450C1013046708D73FC5547513BA5</t>
  </si>
  <si>
    <t>아세틸렌 가스(835L)</t>
  </si>
  <si>
    <t>98%용접용</t>
  </si>
  <si>
    <t>50330130660C8A63995854199A38</t>
  </si>
  <si>
    <t>5006213C660FE4F37E5DCB10D68B50330130660C8A63995854199A38</t>
  </si>
  <si>
    <t>5006213C660FE4F37E5DCB10D68B50330130660C8A63995B20A28011</t>
  </si>
  <si>
    <t>5006213C660FE4F37E5DCB10D68B5006213C660C10537B552BDB0C6F</t>
  </si>
  <si>
    <t>인력품의 10%</t>
  </si>
  <si>
    <t>5006213C660FE4F37E5DCB10D68B5650D134C66D1D432052FEDB68081</t>
  </si>
  <si>
    <t>5006213C660FE4F37E5DCB10D5E550330130660C8A63995854199A38</t>
  </si>
  <si>
    <t>5006213C660FE4F37E5DCB10D5E550330130660C8A63995B20A28011</t>
  </si>
  <si>
    <t>5006213C660FE4F37E5DCB10D5E55006213C660C10537B552BDB0C6F</t>
  </si>
  <si>
    <t>5006213C660FE4F37E5DCB10D5E55650D134C66D1D432052FEDB68081</t>
  </si>
  <si>
    <t>5006213C660FE4F37E5DCB10D4DE50330130660C8A63995854199A38</t>
  </si>
  <si>
    <t>5006213C660FE4F37E5DCB10D4DE50330130660C8A63995B20A28011</t>
  </si>
  <si>
    <t>5006213C660FE4F37E5DCB10D4DE5006213C660C10537B552BDB0C6F</t>
  </si>
  <si>
    <t>5006213C660FE4F37E5DCB10D4DE5650D134C66D1D432052FEDB68081</t>
  </si>
  <si>
    <t>5006213C660FE4F37E5DCB11FF4350330130660C8A63995854199A38</t>
  </si>
  <si>
    <t>5006213C660FE4F37E5DCB11FF4350330130660C8A63995B20A28011</t>
  </si>
  <si>
    <t>5006213C660FE4F37E5DCB11FF435006213C660C10537B552BDB0C6F</t>
  </si>
  <si>
    <t>5006213C660FE4F37E5DCB11FF435650D134C66D1D432052FEDB68081</t>
  </si>
  <si>
    <t>5006213C660FE4F37E5DCB11FC8F50330130660C8A63995854199A38</t>
  </si>
  <si>
    <t>5006213C660FE4F37E5DCB11FC8F50330130660C8A63995B20A28011</t>
  </si>
  <si>
    <t>5006213C660FE4F37E5DCB11FC8F5006213C660C10537B552BDB0C6F</t>
  </si>
  <si>
    <t>5006213C660FE4F37E5DCB11FC8F5650D134C66D1D432052FEDB68081</t>
  </si>
  <si>
    <t>5006213C660FE4F37E5DCB11FD9450330130660C8A63995854199A38</t>
  </si>
  <si>
    <t>5006213C660FE4F37E5DCB11FD9450330130660C8A63995B20A28011</t>
  </si>
  <si>
    <t>5006213C660FE4F37E5DCB11FD945006213C660C10537B552BDB0C6F</t>
  </si>
  <si>
    <t>5006213C660FE4F37E5DCB11FD945650D134C66D1D432052FEDB68081</t>
  </si>
  <si>
    <t>5006213C660FE4F37E5C23C1F87C</t>
  </si>
  <si>
    <t>소모자재(박리재등)</t>
  </si>
  <si>
    <t>주재료비의 4%</t>
  </si>
  <si>
    <t>5006213C660FE4F37E5C23C1FB335650D134C66D1D432052FEDB68081</t>
  </si>
  <si>
    <t>5006213C660FE4F37E5C23C1F87A</t>
  </si>
  <si>
    <t>금속제 거푸집(유로폼)</t>
  </si>
  <si>
    <t>600*1200*63.5mm</t>
  </si>
  <si>
    <t>5006013066985733A154B6EF21F1</t>
  </si>
  <si>
    <t>5006213C660FE4F37E5C23C0D4295006013066985733A154B6EF21F1</t>
  </si>
  <si>
    <t>5006013066985733A154B6EB4C49</t>
  </si>
  <si>
    <t>5006213C660FE4F37E5C23C0D4295006013066985733A154B6EB4C49</t>
  </si>
  <si>
    <t>거푸집 부속철물</t>
  </si>
  <si>
    <t>웨지핀, 90mm</t>
  </si>
  <si>
    <t>5006013066985733DE5C4D55558F</t>
  </si>
  <si>
    <t>5006213C660FE4F37E5C23C0D4295006013066985733DE5C4D55558F</t>
  </si>
  <si>
    <t>플랫타이, L=200mm</t>
  </si>
  <si>
    <t>5006013066985733DE5C4D555843</t>
  </si>
  <si>
    <t>5006213C660FE4F37E5C23C0D4295006013066985733DE5C4D555843</t>
  </si>
  <si>
    <t>5006213C660FE4F37E5C23C0D4295006013066985733B3527983962D</t>
  </si>
  <si>
    <t>웨일후크, 스틸수직(대)</t>
  </si>
  <si>
    <t>5006013066985733DE5C4D54491B</t>
  </si>
  <si>
    <t>5006213C660FE4F37E5C23C0D4295006013066985733DE5C4D54491B</t>
  </si>
  <si>
    <t>주재료비의5%</t>
  </si>
  <si>
    <t>5006213C660FE4F37E5C23C0D4295650D134C66D1D432052FEDB68081</t>
  </si>
  <si>
    <t>5006213C660FE4F37E5C23C0D4295006213C660C10537B552BDA6103</t>
  </si>
  <si>
    <t>5006213C660FE4F37E5C23C0D4295006213C660C10537B552BDB0D71</t>
  </si>
  <si>
    <t>5006213C660FE4F37E5C23C0D42A5006013066985733A154B6EF21F1</t>
  </si>
  <si>
    <t>5006213C660FE4F37E5C23C0D42A5006013066985733A154B6EB4C49</t>
  </si>
  <si>
    <t>5006213C660FE4F37E5C23C0D42A5006013066985733DE5C4D55558F</t>
  </si>
  <si>
    <t>5006213C660FE4F37E5C23C0D42A5006013066985733DE5C4D555843</t>
  </si>
  <si>
    <t>5006213C660FE4F37E5C23C0D42A5006013066985733B3527983962D</t>
  </si>
  <si>
    <t>주재료비의 5%</t>
  </si>
  <si>
    <t>5006213C660FE4F37E5C23C0D42A5650D134C66D1D432052FEDB68081</t>
  </si>
  <si>
    <t>5006213C660FE4F37E5C23C0D42A5006213C660C10537B552BDA6103</t>
  </si>
  <si>
    <t>5006213C660FE4F37E5C23C0D42A5006213C660C10537B552BDB0D71</t>
  </si>
  <si>
    <t>5006213C660FE4F37E5C23C0D42B5006013066985733A154B6EF21F1</t>
  </si>
  <si>
    <t>5006213C660FE4F37E5C23C0D42B5006013066985733A154B6EB4C49</t>
  </si>
  <si>
    <t>5006213C660FE4F37E5C23C0D42B5006013066985733DE5C4D55558F</t>
  </si>
  <si>
    <t>5006213C660FE4F37E5C23C0D42B5006013066985733DE5C4D555843</t>
  </si>
  <si>
    <t>5006213C660FE4F37E5C23C0D42B5006013066985733B3527983962D</t>
  </si>
  <si>
    <t>5006213C660FE4F37E5C23C0D42B5650D134C66D1D432052FEDB68081</t>
  </si>
  <si>
    <t>5006213C660FE4F37E5C23C0D42B5006213C660C10537B552BDA6103</t>
  </si>
  <si>
    <t>5006213C660FE4F37E5C23C0D42B5006213C660C10537B552BDB0D71</t>
  </si>
  <si>
    <t>5006213C660FE4F30B5D547AEA05</t>
  </si>
  <si>
    <t>5006213C660FE4F30B5D547DBF8B5006213C660C10537B552BDA622B</t>
  </si>
  <si>
    <t>5006213C660FE4F30B5D547DBC375006213C660C10537B552BDA622B</t>
  </si>
  <si>
    <t>5006213C660FE4F30B5D547DBDDE5006213C660C10537B552BDA622B</t>
  </si>
  <si>
    <t>5006213C660FE4F30B5D547DBA0A5006213C660C10537B552BDA622B</t>
  </si>
  <si>
    <t>5006213C660FE4F30B5D547DBB105006213C660C10537B552BDA622B</t>
  </si>
  <si>
    <t>6각볼트</t>
  </si>
  <si>
    <t>5006713B162DCF13205F76025B61</t>
  </si>
  <si>
    <t>5006213C660FE4F30B5E7B030C2D5006713B162DCF13205F76025B61</t>
  </si>
  <si>
    <t>5006213C660FE4F30B5E7B00B8EE</t>
  </si>
  <si>
    <t>5006213C660FE4F30B5F02D7596B</t>
  </si>
  <si>
    <t>5006213C660FE4F30B5F02D75A71</t>
  </si>
  <si>
    <t>5006213C660FE4F30B5F02D75B18</t>
  </si>
  <si>
    <t>5006213C660FE4F30B5F02D75C3F</t>
  </si>
  <si>
    <t>5006213C660FE4F30B5F02D75DC6</t>
  </si>
  <si>
    <t>5006213C660FE4F30B5F02D75EEC</t>
  </si>
  <si>
    <t>5006213C660FE4F30B5F0027768D5006213C660C10537B552BDA622B</t>
  </si>
  <si>
    <t>5006213C660FE4F30B5F0027768D5006213C660C10537B552BDA633A</t>
  </si>
  <si>
    <t>5006213C660FE4F30B5F0027768D5650D134C66D1D432052FEDB68081</t>
  </si>
  <si>
    <t>5006213C660FE4F30B5F0024BCBE5006213C660C10537B552BDA622B</t>
  </si>
  <si>
    <t>5006213C660FE4F30B5F0024BCBE5006213C660C10537B552BDA633A</t>
  </si>
  <si>
    <t>5006213C660FE4F30B5F0024BCBE5650D134C66D1D432052FEDB68081</t>
  </si>
  <si>
    <t>5006213C660FE4F30B5F0024B8C35006213C660C10537B552BDA622B</t>
  </si>
  <si>
    <t>5006213C660FE4F30B5F0024B8C35006213C660C10537B552BDA633A</t>
  </si>
  <si>
    <t>5006213C660FE4F30B5F0024B8C35650D134C66D1D432052FEDB68081</t>
  </si>
  <si>
    <t>5006213C660FE4F30B5F0024B4685006213C660C10537B552BDA622B</t>
  </si>
  <si>
    <t>5006213C660FE4F30B5F0024B4685006213C660C10537B552BDA633A</t>
  </si>
  <si>
    <t>5006213C660FE4F30B5F0024B4685650D134C66D1D432052FEDB68081</t>
  </si>
  <si>
    <t>5006213C660FE4F30B5F002540BC5006213C660C10537B552BDA622B</t>
  </si>
  <si>
    <t>5006213C660FE4F30B5F002540BC5006213C660C10537B552BDA633A</t>
  </si>
  <si>
    <t>5006213C660FE4F30B5F002540BC5650D134C66D1D432052FEDB68081</t>
  </si>
  <si>
    <t>5006213C660FE4F30B5F00228EA25006213C660C10537B552BDA622B</t>
  </si>
  <si>
    <t>5006213C660FE4F30B5F00228EA25006213C660C10537B552BDA633A</t>
  </si>
  <si>
    <t>5006213C660FE4F30B5F00228EA25650D134C66D1D432052FEDB68081</t>
  </si>
  <si>
    <t>무수축모르타르</t>
  </si>
  <si>
    <t>GP600</t>
  </si>
  <si>
    <t>5006213CE642D0A36957D46EBABD</t>
  </si>
  <si>
    <t>5006213C660FE4F30B58D3C5ED185006213CE642D0A36957D46EBABD</t>
  </si>
  <si>
    <t>5006213C660FE5938C5A762D98FB</t>
  </si>
  <si>
    <t>5006213C660FE4F30B59FAEE46035006213C660C10537B552BDA622B</t>
  </si>
  <si>
    <t>5006213C660FE4F30B59FAEE46035006213C660C10537B552BDB0C6F</t>
  </si>
  <si>
    <t>5006213C660FE4F30B59FAEE46035006213C660C10537B552BDA633A</t>
  </si>
  <si>
    <t>5006213C660FE4F30B59FAEE46035650D134C66D1D432052FEDB68081</t>
  </si>
  <si>
    <t>5006213C660FE4F30B59FAEE42A85006213C660C10537B552BDB0C6F</t>
  </si>
  <si>
    <t>5006213C660FE4F30B59FAEE42A850330130660C88B3CC5899996EEA</t>
  </si>
  <si>
    <t>5006213C660FE4F30B59FAEE41815006213C660C10537B552BDB0C6F</t>
  </si>
  <si>
    <t>5006213C660FE4F30B59FAEE418150330130660C88B3CC5899996EEA</t>
  </si>
  <si>
    <t>5006213C660FE4F30B5E7B015BFD5006213C660C10537B552BDA622B</t>
  </si>
  <si>
    <t>5006213C660FE4F30B5E7B015BFD5006213C660C10537B552BDA633A</t>
  </si>
  <si>
    <t>낙하물방지망(경비)</t>
  </si>
  <si>
    <t>소철선(경비)</t>
  </si>
  <si>
    <t>어니일링, 3.2㎜</t>
  </si>
  <si>
    <t>5006213C660FE4F30B5E7B015AD65006213C660C10537B552BDA622A</t>
  </si>
  <si>
    <t>5006213C660FE4F30B5E7B015AD65650D134C66D1D432052FEDB68081</t>
  </si>
  <si>
    <t>5006213C660FE4F30B5E7B0159CF5006213C660C10537B552BDA622A</t>
  </si>
  <si>
    <t>5006213C660FE4F30B5E7B0159CF5650D134C66D1D432052FEDB68081</t>
  </si>
  <si>
    <t>용접스터드</t>
  </si>
  <si>
    <t>머리형, M19*125(자동)</t>
  </si>
  <si>
    <t>5006713B162C2983FF53015D2E7D</t>
  </si>
  <si>
    <t>5006213C660FE6A3665D2816F13E5006713B162C2983FF53015D2E7D</t>
  </si>
  <si>
    <t>5006213C660FE6A3665D2816F13E5650D134C66D1D432052FEDB68081</t>
  </si>
  <si>
    <t>5006213C660FE6A3665D2816F746</t>
  </si>
  <si>
    <t>머리형, M19*125(수동)</t>
  </si>
  <si>
    <t>5006713B162C2983FF53015D2F00</t>
  </si>
  <si>
    <t>5006213C660FE6A3665D28179E305006713B162C2983FF53015D2F00</t>
  </si>
  <si>
    <t>5006213C660FE6A3665D28179E305650D134C66D1D432052FEDB68081</t>
  </si>
  <si>
    <t>5006213C660FE6A3665D28179D29</t>
  </si>
  <si>
    <t>CO2와이어</t>
  </si>
  <si>
    <t>JIS VGW-12, D0.9</t>
  </si>
  <si>
    <t>50689138667EB5C3355686FDF720</t>
  </si>
  <si>
    <t>5006213C660FE4F30B5479F853B750689138667EB5C3355686FDF720</t>
  </si>
  <si>
    <t>탄산가스</t>
  </si>
  <si>
    <t>50330130660C88B3CC5B55963C9F</t>
  </si>
  <si>
    <t>5006213C660FE4F30B5479F853B750330130660C88B3CC5B55963C9F</t>
  </si>
  <si>
    <t>5006213C660FE4F30B5479F853B75006213C660C10537B552BDB0C6F</t>
  </si>
  <si>
    <t>경유</t>
  </si>
  <si>
    <t>저유황 0.003%</t>
  </si>
  <si>
    <t>5006213C660FE5938C5C23E1EF13</t>
  </si>
  <si>
    <t>5006213C660FE4F31452787ADE0A5006213C660FE5938C5C23E1EF13</t>
  </si>
  <si>
    <t>5006213C660FE4F31452787ADE0A5006213C660C10537B552BDB015A</t>
  </si>
  <si>
    <t>5006213C660FE4F31452787ADE0A5006213C660C10537B552BDB0D71</t>
  </si>
  <si>
    <t>5006213C660FE4F31452787ADE0A5650D134C66D1D432052FEDB68081</t>
  </si>
  <si>
    <t>5006213C660FE4F31452787ADD635006213C660C10537B552BDB015A</t>
  </si>
  <si>
    <t>5006213C660FE4F31452787ADD635006213C660C10537B552BDB0D71</t>
  </si>
  <si>
    <t>5006213C660FE4F31452787ADD635650D134C66D1D432052FEDB68081</t>
  </si>
  <si>
    <t>5006213C660FE4F314527879398F5006213C660C10537B552BDB015A</t>
  </si>
  <si>
    <t>5006213C660FE4F314527879398F5006213C660C10537B552BDB0D71</t>
  </si>
  <si>
    <t>5006213C660FE4F314527879398F5650D134C66D1D432052FEDB68081</t>
  </si>
  <si>
    <t>5006213C660FE4F3145278793A915006213C660C10537B552BDB015A</t>
  </si>
  <si>
    <t>5006213C660FE4F3145278793A915006213C660C10537B552BDB0D71</t>
  </si>
  <si>
    <t>5006213C660FE4F3145278793A915650D134C66D1D432052FEDB68081</t>
  </si>
  <si>
    <t>5006213C660FE4F314527BCEDC785006213C660C10537B552BDB015A</t>
  </si>
  <si>
    <t>5006213C660FE4F314527BCEDC785006213C660C10537B552BDB0D71</t>
  </si>
  <si>
    <t>5006213C660FE4F314527BCEDC785650D134C66D1D432052FEDB68081</t>
  </si>
  <si>
    <t>5006213C660FE4F314527BCEDFCC5006213C660C10537B552BDB015A</t>
  </si>
  <si>
    <t>5006213C660FE4F314527BCEDFCC5006213C660C10537B552BDB0D71</t>
  </si>
  <si>
    <t>5006213C660FE4F314527BCEDFCC5650D134C66D1D432052FEDB68081</t>
  </si>
  <si>
    <t>5006213C660FE4F314527A28BB555006213C660C10537B552BDB015A</t>
  </si>
  <si>
    <t>5006213C660FE4F314527A28BB555006213C660C10537B552BDB0D71</t>
  </si>
  <si>
    <t>5006213C660FE4F314527A28BB555650D134C66D1D432052FEDB68081</t>
  </si>
  <si>
    <t>5006213C660FE4F314527A28B8815006213C660C10537B552BDB015A</t>
  </si>
  <si>
    <t>5006213C660FE4F314527A28B8815006213C660C10537B552BDB0D71</t>
  </si>
  <si>
    <t>5006213C660FE4F314527A28B8815650D134C66D1D432052FEDB68081</t>
  </si>
  <si>
    <t>완결방수액</t>
  </si>
  <si>
    <t>5006213C660FE4F3145153184926</t>
  </si>
  <si>
    <t>5006213C660FE4F3145157FA06445650D134C66D1D432052FEDB68081</t>
  </si>
  <si>
    <t>5006213C660FE4F3145157FA003C5650D134C66D1D432052FEDB68081</t>
  </si>
  <si>
    <t>5006213C660FE4F3145157FA05A25650D134C66D1D432052FEDB68081</t>
  </si>
  <si>
    <t>5006213C660FE4F3145157FA0FA15650D134C66D1D432052FEDB68081</t>
  </si>
  <si>
    <t>5006213C660FE4F3145427FDB4275006213C660C10537B552BDB0D71</t>
  </si>
  <si>
    <t>5006213C660FE4F3145427FDB5CE5006213C660C10537B552BDB0D71</t>
  </si>
  <si>
    <t>5006213C660FE4F3145427FDB6D45006213C660C10537B552BDB0D71</t>
  </si>
  <si>
    <t>5006213C660FE4F3145427FDB7FB5006213C660C10537B552BDB0D71</t>
  </si>
  <si>
    <t>5006213C660FE4F3145427FDB8825006213C660C10537B552BDB0D71</t>
  </si>
  <si>
    <t>아연도(1종), 4.0㎜</t>
  </si>
  <si>
    <t>스텐철선</t>
  </si>
  <si>
    <t>4.0mm</t>
  </si>
  <si>
    <t>50C101306622C49368594422798E</t>
  </si>
  <si>
    <t>5006213C660FE4F3145A4F5A23E650C101306622C49368594422798E</t>
  </si>
  <si>
    <t>5006713B162DCF135C51CEE1B9AA</t>
  </si>
  <si>
    <t>5006213C660FE4F3145A4F5A23E65006713B162DCF135C51CEE1B9AA</t>
  </si>
  <si>
    <t>5006213C660FE5939D5D140CBB15</t>
  </si>
  <si>
    <t>5006213C660FE4F3145A4F5A23E65006213C660FE5939D5D140CBB15</t>
  </si>
  <si>
    <t>5006213CD6BB1F33915A84C1A70E</t>
  </si>
  <si>
    <t>5006213C660FE4F337569D1F58815006213CD6BB1F33915A84C1A70E</t>
  </si>
  <si>
    <t>마천석판재</t>
  </si>
  <si>
    <t>5006213CD6BB1F33915A84C1A540</t>
  </si>
  <si>
    <t>5006213C660FE4F337569D1ADE9D5006213CD6BB1F33915A84C1A540</t>
  </si>
  <si>
    <t>고운다듬, 30mm</t>
  </si>
  <si>
    <t>5006213CD6BB1F33915A84C1A0DE</t>
  </si>
  <si>
    <t>5006213C660FE4F337569D1707AB5006213CD6BB1F33915A84C1A0DE</t>
  </si>
  <si>
    <t>5006213C660FE4F33752215103DE5006213CD6BB1F33915A84C1A70E</t>
  </si>
  <si>
    <t>석재용 앵커 철물</t>
  </si>
  <si>
    <t>앵커세트, 5*50*(60+60)mm</t>
  </si>
  <si>
    <t>5006213C761301036C59AAD7A172</t>
  </si>
  <si>
    <t>5006213C660FE4F33752215103DE5006213C761301036C59AAD7A172</t>
  </si>
  <si>
    <t>화강석붙임(앵커지지 시공비, 줄눈포함)</t>
  </si>
  <si>
    <t>건식공법, 0.3~0.8m2 기준</t>
  </si>
  <si>
    <t>5006213C660FE4F33752204B3BE5</t>
  </si>
  <si>
    <t>5006213C660FE4F33752215103DE5006213C660FE4F33752204B3BE5</t>
  </si>
  <si>
    <t>5006213C660FE4F3375226D27C275006213CD6BB1F33915A84C1A540</t>
  </si>
  <si>
    <t>5006213C660FE4F3375226D27C275006213C761301036C59AAD7A172</t>
  </si>
  <si>
    <t>5006213C660FE4F3375226D27C275006213C660FE4F33752204B3BE5</t>
  </si>
  <si>
    <t>원석</t>
  </si>
  <si>
    <t>실링재</t>
  </si>
  <si>
    <t>실리콘(비초산), 석재용</t>
  </si>
  <si>
    <t>5006213CA6E7A1B3C55B069FB038</t>
  </si>
  <si>
    <t>5006213C660FE4F33755F7BC7FEB5006213CA6E7A1B3C55B069FB038</t>
  </si>
  <si>
    <t>백업제</t>
  </si>
  <si>
    <t>D10</t>
  </si>
  <si>
    <t>5006213CB68E2BA3F65B1C02E49E</t>
  </si>
  <si>
    <t>5006213C660FE4F33755F7BC7FEB5006213CB68E2BA3F65B1C02E49E</t>
  </si>
  <si>
    <t>5006213C660FE4F33755F7BC7FEB5006213C660C10537B552BDA622C</t>
  </si>
  <si>
    <t>테라죠타일</t>
  </si>
  <si>
    <t>5006213CD6BB1E231F533CF04E66</t>
  </si>
  <si>
    <t>5006213C660FE4F33755F6944F1E5006213CD6BB1E231F533CF04E66</t>
  </si>
  <si>
    <t>대리석/테라조판붙임(습식)</t>
  </si>
  <si>
    <t>5006213C660FE4F33755F690D05B</t>
  </si>
  <si>
    <t>5006213C660FE4F33755F6944F1E5006213C660FE4F33755F690D05B</t>
  </si>
  <si>
    <t>테라조판</t>
  </si>
  <si>
    <t>계단, 30mm, 평판형, 논스립유</t>
  </si>
  <si>
    <t>5006213CD6BB1C738959CA747995</t>
  </si>
  <si>
    <t>5006213C660FE4F33755F69554435006213CD6BB1C738959CA747995</t>
  </si>
  <si>
    <t>5006213C660FE4F33755F690D32F</t>
  </si>
  <si>
    <t>5006213C660FE4F33755F69554435006213C660FE4F33755F690D32F</t>
  </si>
  <si>
    <t>자기질타일</t>
  </si>
  <si>
    <t>5006213CD6BB1E23825123F32B08</t>
  </si>
  <si>
    <t>5006213C660FE4F3C65F07E23E4A5006213CD6BB1E23825123F32B08</t>
  </si>
  <si>
    <t>5006213CE642D0A36957D46F4066</t>
  </si>
  <si>
    <t>5006213C660FE4F3C65F07E23E4A5006213CE642D0A36957D46F4066</t>
  </si>
  <si>
    <t>5006213C660FE4F3C65F07E23E4A5006213C660C10537B552BDA6222</t>
  </si>
  <si>
    <t>5006213C660FE4F3C65F07E23E4A5006213C660C10537B552BDB00B9</t>
  </si>
  <si>
    <t>5006213C660FE4F3C65F07E23E4A5006213C660C10537B552BDB0D71</t>
  </si>
  <si>
    <t>5006213C660FE4F3C65F07E23E4A5650D134C66D1D432052FEDB68081</t>
  </si>
  <si>
    <t>5006213CD6BB1E23825123F20461</t>
  </si>
  <si>
    <t>5006213C660FE4F3C65F07E23E4E5006213CD6BB1E23825123F20461</t>
  </si>
  <si>
    <t>5006213C660FE4F3C65F07E23E4E5006213C660C10537B552BDA6222</t>
  </si>
  <si>
    <t>5006213C660FE4F3C65F07E23E4E5006213C660C10537B552BDB00B9</t>
  </si>
  <si>
    <t>5006213C660FE4F3C65F07E23E4E5006213C660C10537B552BDB0D71</t>
  </si>
  <si>
    <t>5006213C660FE4F3C65F07E23E4E5650D134C66D1D432052FEDB68081</t>
  </si>
  <si>
    <t>도기질타일</t>
  </si>
  <si>
    <t>일반색, 250*400(300*300)mm</t>
  </si>
  <si>
    <t>5006213CD6BB1E2382501ADA893A</t>
  </si>
  <si>
    <t>5006213C660FE4F3C65E7F05CEA45006213CD6BB1E2382501ADA893A</t>
  </si>
  <si>
    <t>5006213C660FE4F3C65E7F05CEA45006213C660C10537B552BDA6222</t>
  </si>
  <si>
    <t>5006213C660FE4F3C65E7F05CEA45006213C660C10537B552BDB00B9</t>
  </si>
  <si>
    <t>5006213C660FE4F3C65E7F05CEA45006213C660C10537B552BDB0D71</t>
  </si>
  <si>
    <t>5006213C660FE4F3C65E7F05CEA45650D134C66D1D432052FEDB68081</t>
  </si>
  <si>
    <t>일반색, 300*600mm</t>
  </si>
  <si>
    <t>5006213CD6BB1E2382501ADA8C8E</t>
  </si>
  <si>
    <t>5006213C660FE4F3C65E7F05C9235006213CD6BB1E2382501ADA8C8E</t>
  </si>
  <si>
    <t>5006213C660FE4F3C65E7F05C9235006213C660C10537B552BDA6222</t>
  </si>
  <si>
    <t>5006213C660FE4F3C65E7F05C9235006213C660C10537B552BDB00B9</t>
  </si>
  <si>
    <t>5006213C660FE4F3C65E7F05C9235006213C660C10537B552BDB0D71</t>
  </si>
  <si>
    <t>5006213C660FE4F3C65E7F05C9235650D134C66D1D432052FEDB68081</t>
  </si>
  <si>
    <t>5006213C660FE4F3C65E7A8765905006213CD6BB1E2382501ADA893A</t>
  </si>
  <si>
    <t>5006213C660FE4F3C65E7A8765905006213C660C10537B552BDA6222</t>
  </si>
  <si>
    <t>5006213C660FE4F3C65E7A8765905006213C660C10537B552BDB00B9</t>
  </si>
  <si>
    <t>5006213C660FE4F3C65E7A8765905006213C660C10537B552BDB0D71</t>
  </si>
  <si>
    <t>5006213C660FE4F3C65E7A8765905650D134C66D1D432052FEDB68081</t>
  </si>
  <si>
    <t>5006213C660FE4F3C65E7A87648A5006213CD6BB1E2382501ADA8C8E</t>
  </si>
  <si>
    <t>5006213C660FE4F3C65E7A87648A5006213C660C10537B552BDA6222</t>
  </si>
  <si>
    <t>5006213C660FE4F3C65E7A87648A5006213C660C10537B552BDB00B9</t>
  </si>
  <si>
    <t>5006213C660FE4F3C65E7A87648A5006213C660C10537B552BDB0D71</t>
  </si>
  <si>
    <t>5006213C660FE4F3C65E7A87648A5650D134C66D1D432052FEDB68081</t>
  </si>
  <si>
    <t>5006113296C64A93065A479C69CB</t>
  </si>
  <si>
    <t>5006213C660FE4F3D7556F11B9F45006113296C64A93065A479C69CB</t>
  </si>
  <si>
    <t>못</t>
  </si>
  <si>
    <t>일반못 N50</t>
  </si>
  <si>
    <t>5006713B0601A4D3D35F7B90B003</t>
  </si>
  <si>
    <t>5006213C660FE4F3D7556F11B9F45006713B0601A4D3D35F7B90B003</t>
  </si>
  <si>
    <t>5006213C660FE4F3D7556F11B9F45006213C660C10537B552BDB0990</t>
  </si>
  <si>
    <t>5006213C660FE4F3D7556F11B9F45006213C660C10537B552BDB0D71</t>
  </si>
  <si>
    <t>5006213C660FE4F3D7556F11B9F45650D134C66D1D432052FEDB68081</t>
  </si>
  <si>
    <t>5006213C660FE4F3D7556BB607915006713B0601A4D3D35F7B90B003</t>
  </si>
  <si>
    <t>5006213C660FE4F3D7556BB607915006213C660C10537B552BDB0990</t>
  </si>
  <si>
    <t>5006213C660FE4F3D7556BB607915006213C660C10537B552BDB0D71</t>
  </si>
  <si>
    <t>5006213C660FE4F3D7556BB607915650D134C66D1D432052FEDB68081</t>
  </si>
  <si>
    <t>5006213C660FE4F3D7556AAF16E25006713B0601A4D3D35F7B90B003</t>
  </si>
  <si>
    <t>일반철물</t>
  </si>
  <si>
    <t>5006213C660FE4F3D7556AAF16E25006213C660C10537B552BDB0990</t>
  </si>
  <si>
    <t>5006213C660FE4F3D7556AAF16E25006213C660C10537B552BDB0D71</t>
  </si>
  <si>
    <t>5006213C660FE4F3D7556AAF16E25650D134C66D1D432052FEDB68081</t>
  </si>
  <si>
    <t>플로어링보드</t>
  </si>
  <si>
    <t>50061132A6ED53533A59DB745C03</t>
  </si>
  <si>
    <t>5006213C660FE4F3D7556F1093F350061132A6ED53533A59DB745C03</t>
  </si>
  <si>
    <t>5006213C660FE4F3D7556F1093F35006213C660C10537B552BDB0889</t>
  </si>
  <si>
    <t>5006213C660FE4F3D7556F1093F35006213C660C10537B552BDB0D71</t>
  </si>
  <si>
    <t>5006213C660FE4F3D7556F1093F35650D134C66D1D432052FEDB68081</t>
  </si>
  <si>
    <t>합성목재데크재</t>
  </si>
  <si>
    <t>T25*W150</t>
  </si>
  <si>
    <t>50061132A6ED53533A59DB7454CD</t>
  </si>
  <si>
    <t>5006213C660FE4F3D7556F1091C550061132A6ED53533A59DB7454CD</t>
  </si>
  <si>
    <t>잡재료 및 소모재료비</t>
  </si>
  <si>
    <t>주재료비의 6%</t>
  </si>
  <si>
    <t>5006213C660FE4F3D7556F1091C55650D134C66D1D432052FEDB68081</t>
  </si>
  <si>
    <t>5006213C660FE4F3D7556F1091C55006213C660C10537B552BDB0990</t>
  </si>
  <si>
    <t>5006213C660FE4F3D7556F1091C55006213C660C10537B552BDB0D71</t>
  </si>
  <si>
    <t>일반못 N90</t>
  </si>
  <si>
    <t>5006213C660FE593D459FA1AB95E</t>
  </si>
  <si>
    <t>5006213C660FE4F3D7571D8D3BAA5006113296C64A93065A479C69CB</t>
  </si>
  <si>
    <t>5006213C660FE4F3D7571D8D3BAA5006713B0601A4D3D35F7B90B003</t>
  </si>
  <si>
    <t>5006213C660FE4F3D7571D8D3BAA5006213C660C10537B552BDB0990</t>
  </si>
  <si>
    <t>5006213C660FE4F3D7571D8D3BAA5006213C660C10537B552BDB0D71</t>
  </si>
  <si>
    <t>5006213C660FE4F3D7571D8D3BAA5650D134C66D1D432052FEDB68081</t>
  </si>
  <si>
    <t>1급, 4.8*1220*2440mm(㎡)</t>
  </si>
  <si>
    <t>50061132B6F44523AD5ACEB96EFD</t>
  </si>
  <si>
    <t>5006213C660FE4F3D7571CE64F0E50061132B6F44523AD5ACEB96EFD</t>
  </si>
  <si>
    <t>5006213C660FE4F3D7571CE64F0E5006713B0601A4D3D35F7B90B003</t>
  </si>
  <si>
    <t>5006213C660FE4F3D7571CE64F0E5006213C660C10537B552BDB0990</t>
  </si>
  <si>
    <t>5006213C660FE4F3D7571CE64F0E5006213C660C10537B552BDB0D71</t>
  </si>
  <si>
    <t>5006213C660FE4F3D7571CE64F0E5650D134C66D1D432052FEDB68081</t>
  </si>
  <si>
    <t>내수합판</t>
  </si>
  <si>
    <t>50061132B6F44523AD5CF083BD25</t>
  </si>
  <si>
    <t>5006213C660FE4F3D7571CE64F7B50061132B6F44523AD5CF083BD25</t>
  </si>
  <si>
    <t>5006213C660FE4F3D7571CE64F7B5006713B0601A4D3D35F7B90B003</t>
  </si>
  <si>
    <t>5006213C660FE4F3D7571CE64F7B5006213C660C10537B552BDB0990</t>
  </si>
  <si>
    <t>5006213C660FE4F3D7571CE64F7B5006213C660C10537B552BDB0D71</t>
  </si>
  <si>
    <t>5006213C660FE4F3D7571CE64F7B5650D134C66D1D432052FEDB68081</t>
  </si>
  <si>
    <t>5006213C660FE4F3D7567729702E50061132B6F44523AD5ACEB96EFD</t>
  </si>
  <si>
    <t>5006213C660FE4F3D7567729702E5006713B0601A4D3D35F7B90B003</t>
  </si>
  <si>
    <t>5006213C660FE4F3D7567729702E5006213C660C10537B552BDB0990</t>
  </si>
  <si>
    <t>5006213C660FE4F3D7567729702E5006213C660C10537B552BDB0D71</t>
  </si>
  <si>
    <t>5006213C660FE4F3D7567729702E5650D134C66D1D432052FEDB68081</t>
  </si>
  <si>
    <t>50061132B6F44523AD5CF083BB77</t>
  </si>
  <si>
    <t>5006213C660FE4F3D7567729702F50061132B6F44523AD5CF083BB77</t>
  </si>
  <si>
    <t>5006213C660FE4F3D7567729702F5006713B0601A4D3D35F7B90B003</t>
  </si>
  <si>
    <t>5006213C660FE4F3D7567729702F5006213C660C10537B552BDB0990</t>
  </si>
  <si>
    <t>5006213C660FE4F3D7567729702F5006213C660C10537B552BDB0D71</t>
  </si>
  <si>
    <t>5006213C660FE4F3D7567729702F5650D134C66D1D432052FEDB68081</t>
  </si>
  <si>
    <t>코펜하겐리브</t>
  </si>
  <si>
    <t>50061132A6ED53533A5729601031</t>
  </si>
  <si>
    <t>5006213C660FE4F3D7571CE7570250061132A6ED53533A5729601031</t>
  </si>
  <si>
    <t>5006213C660FE4F3D7571CE757025006713B0601A4D3D35F7B90B003</t>
  </si>
  <si>
    <t>5006213C660FE4F3D7571CE757025006213C660C10537B552BDB0990</t>
  </si>
  <si>
    <t>5006213C660FE4F3D7571CE757025006213C660C10537B552BDB0D71</t>
  </si>
  <si>
    <t>무늬목</t>
  </si>
  <si>
    <t>티크, 0.2∼0.25mm(㎡)</t>
  </si>
  <si>
    <t>벽, 수장합판붙임</t>
  </si>
  <si>
    <t>접착붙임(합판 별도)</t>
  </si>
  <si>
    <t>5006213C660FE4F3D7571CE64D5C</t>
  </si>
  <si>
    <t>5006213C660FE4F3D7571913355D5006113296C64A93065A479C69CB</t>
  </si>
  <si>
    <t>5006213C660FE4F3D7571913355D5650D134C66D1D432052FEDB68081</t>
  </si>
  <si>
    <t>5006213C660FE4F3D7571913355D5006213C660C10537B552BDB0990</t>
  </si>
  <si>
    <t>5006213C660FE4F3D7571913355D5006213C660C10537B552BDB0D71</t>
  </si>
  <si>
    <t>발수방수제</t>
  </si>
  <si>
    <t>5006213C660FE593B85294B1BA485006213CE642D0A3FF5CF42A1B8E</t>
  </si>
  <si>
    <t>5006213C660FE593B85294B1BA485006213CE642D0A3FF55430E65E8</t>
  </si>
  <si>
    <t>기타 도막방수제</t>
  </si>
  <si>
    <t>방수액 고점도 (1:50 희석)</t>
  </si>
  <si>
    <t>5006213CA6E7A0932E59763F7424</t>
  </si>
  <si>
    <t>5006213C660FE593B85294B1BA485006213CA6E7A0932E59763F7424</t>
  </si>
  <si>
    <t>5006213C660FE593B852955677C4</t>
  </si>
  <si>
    <t>5006213C660FE593B85294B40E875006213CE642D0A3FF5CF42A1B8E</t>
  </si>
  <si>
    <t>5006213C660FE593B85294B40E875006213CA6E7A0932E59763F7424</t>
  </si>
  <si>
    <t>5006213C660FE593B852955551C1</t>
  </si>
  <si>
    <t>폴리머시멘트몰탈방수제</t>
  </si>
  <si>
    <t>5006213CA6E7A0932E5743A28614</t>
  </si>
  <si>
    <t>5006213C660FE593B852955718265006213CA6E7A0932E5743A28614</t>
  </si>
  <si>
    <t>5006213C660FE593B852955718265006213CE642D0A3FF5CF42A1B8E</t>
  </si>
  <si>
    <t>5006213C660FE593B852955718265006213CE642D0A3FF55430E65E8</t>
  </si>
  <si>
    <t>5006213C660FE593B85295571F55</t>
  </si>
  <si>
    <t>5006213C660FE593B852955719CC5006213CA6E7A0932E5743A28614</t>
  </si>
  <si>
    <t>5006213C660FE593B852955719CC5006213CE642D0A3FF5CF42A1B8E</t>
  </si>
  <si>
    <t>5006213C660FE593B852955719CC5006213CE642D0A3FF55430E65E8</t>
  </si>
  <si>
    <t>5006213C660FE593B85295571BFA</t>
  </si>
  <si>
    <t>우레탄방수제</t>
  </si>
  <si>
    <t>우레탄(노출)</t>
  </si>
  <si>
    <t>5006213C761300636F5CB552D1B6</t>
  </si>
  <si>
    <t>5006213C660FE593B853B88469925006213C761300636F5CB552D1B6</t>
  </si>
  <si>
    <t>마감코팅제</t>
  </si>
  <si>
    <t>5006213CA6E7A093385C076EB33C</t>
  </si>
  <si>
    <t>5006213C660FE593B853B88469925006213CA6E7A093385C076EB33C</t>
  </si>
  <si>
    <t>프라이머</t>
  </si>
  <si>
    <t>5006213CA6E7A093385C076EB068</t>
  </si>
  <si>
    <t>5006213C660FE593B853B88469925006213CA6E7A093385C076EB068</t>
  </si>
  <si>
    <t>희석재</t>
  </si>
  <si>
    <t>5006213CA6E7A093385C076EB171</t>
  </si>
  <si>
    <t>5006213C660FE593B853B88469925006213CA6E7A093385C076EB171</t>
  </si>
  <si>
    <t>5006213C660FE593B853B8846AB9</t>
  </si>
  <si>
    <t>5006213C660FE593B853B88469925006213C660FE593B853B8846AB9</t>
  </si>
  <si>
    <t>5006213C660FE593B853B88739965006213C761300636F5CB552D1B6</t>
  </si>
  <si>
    <t>5006213C660FE593B853B88739965006213CA6E7A093385C076EB33C</t>
  </si>
  <si>
    <t>5006213C660FE593B853B88739965006213CA6E7A093385C076EB068</t>
  </si>
  <si>
    <t>5006213C660FE593B853B88739965006213CA6E7A093385C076EB171</t>
  </si>
  <si>
    <t>5006213C660FE593B857195F7076</t>
  </si>
  <si>
    <t>5006213C660FE593B857195F75855006213C660C10537B552BDB0B4B</t>
  </si>
  <si>
    <t>5006213C660FE593B857195F75855006213C660C10537B552BDB0D71</t>
  </si>
  <si>
    <t>5006213C660FE593B857195F75855650D134C66D1D432052FEDB68081</t>
  </si>
  <si>
    <t>5006213C660FE593B8571A655C905006213C660C10537B552BDB0B4B</t>
  </si>
  <si>
    <t>5006213C660FE593B8571A655C905006213C660C10537B552BDB0D71</t>
  </si>
  <si>
    <t>5006213C660FE593B8571A655C905650D134C66D1D432052FEDB68081</t>
  </si>
  <si>
    <t>블레이드</t>
  </si>
  <si>
    <t>T=3.2mm</t>
  </si>
  <si>
    <t>50685132965A68A3A85310B1F82D</t>
  </si>
  <si>
    <t>5006213C660FE593B85671CE1E5350685132965A68A3A85310B1F82D</t>
  </si>
  <si>
    <t>공통자재</t>
  </si>
  <si>
    <t>보충수</t>
  </si>
  <si>
    <t>5006213CE642D253D5504171C83F</t>
  </si>
  <si>
    <t>5006213C660FE593B85671CE1E535006213CE642D253D5504171C83F</t>
  </si>
  <si>
    <t>5006213C660FE593B85671CE1E535006213C660C10537B552BDB0B4A</t>
  </si>
  <si>
    <t>5006213C660FE593B85671CE1E535006213C660C10537B552BDB0D71</t>
  </si>
  <si>
    <t>5006213C660FE593B85671CE1E535650D134C66D1D432052FEDB68081</t>
  </si>
  <si>
    <t>커터(콘크리트 및 아스팔트용)</t>
  </si>
  <si>
    <t>320∼400mm</t>
  </si>
  <si>
    <t>5006213C660EDFB30359C0BA8438</t>
  </si>
  <si>
    <t>5006213C660FE593B85671CE1E535006213C660EDFB30359C0BA8438</t>
  </si>
  <si>
    <t>5006213C660FE593B8567027EEC85006213C660C10537B552BDA633A</t>
  </si>
  <si>
    <t>5006213C660FE593B8567027EEC85006213C660C10537B552BDB0D71</t>
  </si>
  <si>
    <t>5006213C660FE593B8567027EEC85650D134C66D1D432052FEDB68081</t>
  </si>
  <si>
    <t>PVC지수판</t>
  </si>
  <si>
    <t>200*5mm</t>
  </si>
  <si>
    <t>공장상차도</t>
  </si>
  <si>
    <t>5006213C761300638A5A2AE5C96C</t>
  </si>
  <si>
    <t>5006213C660FE593B8567027EEC85006213C761300638A5A2AE5C96C</t>
  </si>
  <si>
    <t>PVC용접봉</t>
  </si>
  <si>
    <t>∮2.6mm</t>
  </si>
  <si>
    <t>50689138667EB5C3355B045DEE22</t>
  </si>
  <si>
    <t>5006213C660FE593B8567027EEC850689138667EB5C3355B045DEE22</t>
  </si>
  <si>
    <t>5006213C660FE593B8567027EEC850C1013046708D73FC55475139F6</t>
  </si>
  <si>
    <t>5006213CA6E7A1B3C55B069FB80E</t>
  </si>
  <si>
    <t>5006213C660FE593B859C5CC0B405006213CA6E7A1B3C55B069FB80E</t>
  </si>
  <si>
    <t>5006213CA6E7A1B3C55B069FBFBE</t>
  </si>
  <si>
    <t>5006213C660FE593B859C5CC0F3F5006213CA6E7A1B3C55B069FBFBE</t>
  </si>
  <si>
    <t>5006213C660FE593B859C5CC088D</t>
  </si>
  <si>
    <t>폴리우레탄</t>
  </si>
  <si>
    <t>아스팔트펠트 25㎏</t>
  </si>
  <si>
    <t>5006213CA6E7A093655E36E42EEB</t>
  </si>
  <si>
    <t>5006213CA6E7A093FB59E946147F</t>
  </si>
  <si>
    <t>5006213C660FE593AF5BC49E13B95006213CA6E7A093FB59E946147F</t>
  </si>
  <si>
    <t>주재료비의 3%</t>
  </si>
  <si>
    <t>5006213C660FE593AF5BC49E13B95650D134C66D1D432052FEDB68081</t>
  </si>
  <si>
    <t>아스팔트</t>
  </si>
  <si>
    <t>아스팔트프라이머</t>
  </si>
  <si>
    <t>5006213CE642D0A3C25018AB65ED</t>
  </si>
  <si>
    <t>5006213C660FE593AF5BC49E13B95006213CE642D0A3C25018AB65ED</t>
  </si>
  <si>
    <t>5006213C660FE593AF5BC49E1292</t>
  </si>
  <si>
    <t>이중무늬그림자, 1000*336*3</t>
  </si>
  <si>
    <t>5006213CA6E7A093FB59E946162D</t>
  </si>
  <si>
    <t>5006213C660FE593AF5BC49E14405006213CA6E7A093FB59E946162D</t>
  </si>
  <si>
    <t>5006213C660FE593AF5BC49E14405650D134C66D1D432052FEDB68081</t>
  </si>
  <si>
    <t>5006213C660FE593AF5BC49E14405006213CE642D0A3C25018AB65ED</t>
  </si>
  <si>
    <t>동판</t>
  </si>
  <si>
    <t>50C1013076CCC1138457DC48E2E5</t>
  </si>
  <si>
    <t>5006213C660FE593AF5BC49F378E50C1013076CCC1138457DC48E2E5</t>
  </si>
  <si>
    <t>잡재료 및 소모재료</t>
  </si>
  <si>
    <t>5006213C660FE593AF5BC49F378E5650D134C66D1D432052FEDB68081</t>
  </si>
  <si>
    <t>5006213C660FE593AF5BC49E160D</t>
  </si>
  <si>
    <t>폴리카보네이트시트</t>
  </si>
  <si>
    <t>3t, 투명</t>
  </si>
  <si>
    <t>5006213CA6E7A093E956B8EECEC9</t>
  </si>
  <si>
    <t>5006213C660FE593AF5BC49E15635006213CA6E7A093E956B8EECEC9</t>
  </si>
  <si>
    <t>주재료비의 10%</t>
  </si>
  <si>
    <t>5006213C660FE593AF5BC49E15635650D134C66D1D432052FEDB68081</t>
  </si>
  <si>
    <t>5006213C660FE593AF5BC49E15635006213C660C10537B552BDB00BB</t>
  </si>
  <si>
    <t>5006213C660FE593AF5BC49E15635006213C660C10537B552BDB0D71</t>
  </si>
  <si>
    <t>4.5t, 투명</t>
  </si>
  <si>
    <t>5006213CA6E7A093E956B8EECECB</t>
  </si>
  <si>
    <t>5006213C660FE593AF5BC49E16085006213CA6E7A093E956B8EECECB</t>
  </si>
  <si>
    <t>5006213C660FE593AF5BC49E16085650D134C66D1D432052FEDB68081</t>
  </si>
  <si>
    <t>5006213C660FE593AF5BC49E16085006213C660C10537B552BDB00BB</t>
  </si>
  <si>
    <t>5006213C660FE593AF5BC49E16085006213C660C10537B552BDB0D71</t>
  </si>
  <si>
    <t>루프드레인</t>
  </si>
  <si>
    <t>ISRD1610, 75mm</t>
  </si>
  <si>
    <t>5006213C863905837852E5D5E6A2</t>
  </si>
  <si>
    <t>5006213C660FE593AF580F72D7455006213C863905837852E5D5E6A2</t>
  </si>
  <si>
    <t>재료비의 2%</t>
  </si>
  <si>
    <t>5006213C660FE593AF580F72D7455650D134C66D1D432052FEDB68081</t>
  </si>
  <si>
    <t>5006213C660FE593AF5806150BF6</t>
  </si>
  <si>
    <t>ISRD1610, 100mm</t>
  </si>
  <si>
    <t>5006213C863905837852E5D5E59D</t>
  </si>
  <si>
    <t>5006213C660FE593AF580F72D6BF5006213C863905837852E5D5E59D</t>
  </si>
  <si>
    <t>5006213C660FE593AF580F72D6BF5650D134C66D1D432052FEDB68081</t>
  </si>
  <si>
    <t>L형, ISRD8570, 75mm</t>
  </si>
  <si>
    <t>5006213C863905837852E5D5E2C9</t>
  </si>
  <si>
    <t>5006213C660FE593AF580E6BE23A5006213C863905837852E5D5E2C9</t>
  </si>
  <si>
    <t>5006213C660FE593AF580E6BE23A5650D134C66D1D432052FEDB68081</t>
  </si>
  <si>
    <t>L형, ISRD8570, 100mm</t>
  </si>
  <si>
    <t>5006213C863905837852E5D5E120</t>
  </si>
  <si>
    <t>5006213C660FE593AF580E6BE1135006213C863905837852E5D5E120</t>
  </si>
  <si>
    <t>5006213C660FE593AF580E6BE1135650D134C66D1D432052FEDB68081</t>
  </si>
  <si>
    <t>5010C130C6722663CD51283E4F88</t>
  </si>
  <si>
    <t>5006213C660FE593AF591664ADEA5010C130C6722663CD51283E4F88</t>
  </si>
  <si>
    <t>선홈통지지철물, 철재</t>
  </si>
  <si>
    <t>5006713B568672C3BD569F45060E</t>
  </si>
  <si>
    <t>5006213C660FE593AF591664ADEA5006713B568672C3BD569F45060E</t>
  </si>
  <si>
    <t>5006213C660FE593AF591664ADEA5006213C660C10537B552BDB0ABC</t>
  </si>
  <si>
    <t>5006213C660FE593AF591664ADEA5006213C660C10537B552BDB0D71</t>
  </si>
  <si>
    <t>5006213C660FE593AF591664ADEA5650D134C66D1D432052FEDB68081</t>
  </si>
  <si>
    <t>5006213C660FE593AF591664ADEA5006213C660FE593D45C4F60F620</t>
  </si>
  <si>
    <t>5006213C660FE593AF591664ADEA5006213C660FE593D45D54A4E8C8</t>
  </si>
  <si>
    <t>5010C130C6722663CD51283E4F89</t>
  </si>
  <si>
    <t>5006213C660FE593AF591664AEF05010C130C6722663CD51283E4F89</t>
  </si>
  <si>
    <t>5006213C660FE593AF591664AEF05006713B568672C3BD569F45060E</t>
  </si>
  <si>
    <t>5006213C660FE593AF591664AEF05006213C660C10537B552BDB0ABC</t>
  </si>
  <si>
    <t>5006213C660FE593AF591664AEF05006213C660C10537B552BDB0D71</t>
  </si>
  <si>
    <t>5006213C660FE593AF591664AEF05650D134C66D1D432052FEDB68081</t>
  </si>
  <si>
    <t>5006213C660FE593AF591664AEF05006213C660FE593D45C4F60F620</t>
  </si>
  <si>
    <t>5006213C660FE593AF591664AEF05006213C660FE593D45D54A4E8C8</t>
  </si>
  <si>
    <t>5010C130C6722663CD5859BBB4DF</t>
  </si>
  <si>
    <t>5006213C660FE593AF59155DB85E5010C130C6722663CD5859BBB4DF</t>
  </si>
  <si>
    <t>5006713B568672C3BD569F450714</t>
  </si>
  <si>
    <t>5006213C660FE593AF59155DB85E5006713B568672C3BD569F450714</t>
  </si>
  <si>
    <t>5006213C660FE593AF59155DB85E5006213C660C10537B552BDB0ABC</t>
  </si>
  <si>
    <t>5006213C660FE593AF59155DB85E5006213C660C10537B552BDB0D71</t>
  </si>
  <si>
    <t>5006213C660FE593AF59155DB85E5650D134C66D1D432052FEDB68081</t>
  </si>
  <si>
    <t>5010C130C6722663CD5859BBBB05</t>
  </si>
  <si>
    <t>5006213C660FE593AF59155DB9655010C130C6722663CD5859BBBB05</t>
  </si>
  <si>
    <t>5006213C660FE593AF59155DB9655006713B568672C3BD569F450714</t>
  </si>
  <si>
    <t>5006213C660FE593AF59155DB9655006213C660C10537B552BDB0ABC</t>
  </si>
  <si>
    <t>5006213C660FE593AF59155DB9655006213C660C10537B552BDB0D71</t>
  </si>
  <si>
    <t>5006213C660FE593AF59155DB9655650D134C66D1D432052FEDB68081</t>
  </si>
  <si>
    <t>5010C130C6722663CD5859B8FF08</t>
  </si>
  <si>
    <t>5006213C660FE593AF59155DBEE75010C130C6722663CD5859B8FF08</t>
  </si>
  <si>
    <t>5006213C660FE593AF59155DBEE75006713B568672C3BD569F450714</t>
  </si>
  <si>
    <t>5006213C660FE593AF59155DBEE75006213C660C10537B552BDB0ABC</t>
  </si>
  <si>
    <t>5006213C660FE593AF59155DBEE75006213C660C10537B552BDB0D71</t>
  </si>
  <si>
    <t>5006213C660FE593AF59155DBEE75650D134C66D1D432052FEDB68081</t>
  </si>
  <si>
    <t>5010C130C6722663CD5859B8FF09</t>
  </si>
  <si>
    <t>5006213C660FE593AF59155DBF8D5010C130C6722663CD5859B8FF09</t>
  </si>
  <si>
    <t>5006213C660FE593AF59155DBF8D5006713B568672C3BD569F450714</t>
  </si>
  <si>
    <t>5006213C660FE593AF59155DBF8D5006213C660C10537B552BDB0ABC</t>
  </si>
  <si>
    <t>5006213C660FE593AF59155DBF8D5006213C660C10537B552BDB0D71</t>
  </si>
  <si>
    <t>5006213C660FE593AF59155DBF8D5650D134C66D1D432052FEDB68081</t>
  </si>
  <si>
    <t>PVC관(VG1), D75</t>
  </si>
  <si>
    <t>5010C130C6722663FA5FF6C28CE4</t>
  </si>
  <si>
    <t>5006213C660FE593AF591289DE205010C130C6722663FA5FF6C28CE4</t>
  </si>
  <si>
    <t>5006213C660FE593AF591289DE205006713B568672C3BD569F45060E</t>
  </si>
  <si>
    <t>5006213C660FE593AF591289DE205006213C660C10537B552BDB0ABC</t>
  </si>
  <si>
    <t>5006213C660FE593AF591289DE205006213C660C10537B552BDB0D71</t>
  </si>
  <si>
    <t>5006213C660FE593AF591289DE205650D134C66D1D432052FEDB68081</t>
  </si>
  <si>
    <t>PVC관(VG1), D100</t>
  </si>
  <si>
    <t>5010C130C6722663FA5FF6C28CE5</t>
  </si>
  <si>
    <t>5006213C660FE593AF591289DFC75010C130C6722663FA5FF6C28CE5</t>
  </si>
  <si>
    <t>5006213C660FE593AF591289DFC75006713B568672C3BD569F45060E</t>
  </si>
  <si>
    <t>5006213C660FE593AF591289DFC75006213C660C10537B552BDB0ABC</t>
  </si>
  <si>
    <t>5006213C660FE593AF591289DFC75006213C660C10537B552BDB0D71</t>
  </si>
  <si>
    <t>5006213C660FE593AF591289DFC75650D134C66D1D432052FEDB68081</t>
  </si>
  <si>
    <t>50C10130561924A34E5CD25B137C</t>
  </si>
  <si>
    <t>5006213C660FE593AF5E9A2BABF750C10130561924A34E5CD25B137C</t>
  </si>
  <si>
    <t>주재료비의 2%</t>
  </si>
  <si>
    <t>5006213C660FE593AF5E9A2BABF75650D134C66D1D432052FEDB68081</t>
  </si>
  <si>
    <t>5006213C660FE593AF5E9A2BABF75006213C660C10537B552BDB0ABC</t>
  </si>
  <si>
    <t>5006213C660FE593AF5E9A2BABF75006213C660C10537B552BDB0D71</t>
  </si>
  <si>
    <t>인서트</t>
  </si>
  <si>
    <t>주물, ∮6mm</t>
  </si>
  <si>
    <t>5006213C761301037D524A0AF93B</t>
  </si>
  <si>
    <t>5006213C660FE5939D56E830C3E75006213C761301037D524A0AF93B</t>
  </si>
  <si>
    <t>경량철골천장틀</t>
  </si>
  <si>
    <t>5006213C76130063215F7236378C</t>
  </si>
  <si>
    <t>5006213C660FE5939D56E830C3E75006213C76130063215F7236378C</t>
  </si>
  <si>
    <t>캐링찬넬, 38*12*1.2mm</t>
  </si>
  <si>
    <t>5006213C76130063215F72363313</t>
  </si>
  <si>
    <t>5006213C660FE5939D56E830C3E75006213C76130063215F72363313</t>
  </si>
  <si>
    <t>마이너찬넬, 19*10*1.2mm</t>
  </si>
  <si>
    <t>5006213C76130063215F72363C0E</t>
  </si>
  <si>
    <t>5006213C660FE5939D56E830C3E75006213C76130063215F72363C0E</t>
  </si>
  <si>
    <t>행가및핀, 110*23*18*2.3mm</t>
  </si>
  <si>
    <t>5006213C76130063215F72363D17</t>
  </si>
  <si>
    <t>5006213C660FE5939D56E830C3E75006213C76130063215F72363D17</t>
  </si>
  <si>
    <t>찬넬크립, 34*34*1.2mm</t>
  </si>
  <si>
    <t>5006213C76130063215F7231B2FF</t>
  </si>
  <si>
    <t>5006213C660FE5939D56E830C3E75006213C76130063215F7231B2FF</t>
  </si>
  <si>
    <t>캐링조인트, 90*40*13*0.5mm</t>
  </si>
  <si>
    <t>5006213C76130063215F7231B384</t>
  </si>
  <si>
    <t>5006213C660FE5939D56E830C3E75006213C76130063215F7231B384</t>
  </si>
  <si>
    <t>M-BAR더블, 50*19*0.5mm</t>
  </si>
  <si>
    <t>5006213C76130063215F72352DC6</t>
  </si>
  <si>
    <t>5006213C660FE5939D56E830C3E75006213C76130063215F72352DC6</t>
  </si>
  <si>
    <t>5006213C76130063215F7231B030</t>
  </si>
  <si>
    <t>BAR조인트, 더블</t>
  </si>
  <si>
    <t>5006213C76130063215F7231B658</t>
  </si>
  <si>
    <t>5006213C660FE5939D56E830C3E75006213C76130063215F7231B658</t>
  </si>
  <si>
    <t>5006213C660FE5939D56E830C3E75006213C660C10537B552BDB0889</t>
  </si>
  <si>
    <t>5006213C660FE5939D56E830C3E75006213C660C10537B552BDB0D71</t>
  </si>
  <si>
    <t>인력품의 6%</t>
  </si>
  <si>
    <t>5006213C660FE5939D56E830C3E75650D134C66D1D432052FEDB68081</t>
  </si>
  <si>
    <t>5006213C660FE5939D56E830C1395006213C761301037D524A0AF93B</t>
  </si>
  <si>
    <t>5006213C76130063215F7236305F</t>
  </si>
  <si>
    <t>5006213C660FE5939D56E830C1395006213C76130063215F7236305F</t>
  </si>
  <si>
    <t>5006213C660FE5939D56E830C1395006213C76130063215F72363313</t>
  </si>
  <si>
    <t>5006213C660FE5939D56E830C1395006213C76130063215F72363C0E</t>
  </si>
  <si>
    <t>5006213C660FE5939D56E830C1395006213C76130063215F72363D17</t>
  </si>
  <si>
    <t>5006213C660FE5939D56E830C1395006213C76130063215F7231B2FF</t>
  </si>
  <si>
    <t>5006213C660FE5939D56E830C1395006213C76130063215F7231B384</t>
  </si>
  <si>
    <t>5006213C76130063215F72352A72</t>
  </si>
  <si>
    <t>5006213C660FE5939D56E830C1395006213C76130063215F72352A72</t>
  </si>
  <si>
    <t>5006213C660FE5939D56E830C1395006213C76130063215F7231B030</t>
  </si>
  <si>
    <t>5006213C76130063215F7230AAE7</t>
  </si>
  <si>
    <t>5006213C660FE5939D56E830C1395006213C76130063215F7230AAE7</t>
  </si>
  <si>
    <t>5006213C660FE5939D56E830C1395006213C660C10537B552BDB0889</t>
  </si>
  <si>
    <t>5006213C660FE5939D56E830C1395006213C660C10537B552BDB0D71</t>
  </si>
  <si>
    <t>5006213C660FE5939D56E830C1395650D134C66D1D432052FEDB68081</t>
  </si>
  <si>
    <t>몰딩(AL), L형 15*15*1.0</t>
  </si>
  <si>
    <t>5006213C76130063215F7230AC92</t>
  </si>
  <si>
    <t>5006213C660FE5939D56EAFE16445006213C76130063215F7230AC92</t>
  </si>
  <si>
    <t>재료비의 5%</t>
  </si>
  <si>
    <t>5006213C660FE5939D56EAFE16445650D134C66D1D432052FEDB68081</t>
  </si>
  <si>
    <t>5006213C660FE5939D56EAFE15BD</t>
  </si>
  <si>
    <t>몰딩(AL), W형 15*15*15*15*1.0</t>
  </si>
  <si>
    <t>5006213C76130063215F72336209</t>
  </si>
  <si>
    <t>5006213C660FE5939D56EAFE13F05006213C76130063215F72336209</t>
  </si>
  <si>
    <t>5006213C660FE5939D56EAFE13F05650D134C66D1D432052FEDB68081</t>
  </si>
  <si>
    <t>용접철망</t>
  </si>
  <si>
    <t>와이어메시, #8-150*150</t>
  </si>
  <si>
    <t>5006213C76130333795F321E5A98</t>
  </si>
  <si>
    <t>5006213C660FE5939D578BDF3C685006213C76130333795F321E5A98</t>
  </si>
  <si>
    <t>5006213C660FE5939D578BDF3C685650D134C66D1D432052FEDB68081</t>
  </si>
  <si>
    <t>5006213C660FE5939D578BDF3ABB</t>
  </si>
  <si>
    <t>메탈라스</t>
  </si>
  <si>
    <t>5006213C863905835D5AA88DB2C3</t>
  </si>
  <si>
    <t>5006213C660FE5939D578FBA8E065006213C863905835D5AA88DB2C3</t>
  </si>
  <si>
    <t>5006213C660FE5939D578FBA8E065006213CA6E7A093655E36E42EEB</t>
  </si>
  <si>
    <t>U형못, 3*38mm</t>
  </si>
  <si>
    <t>5006713B0601A4D3D35F7460DFCB</t>
  </si>
  <si>
    <t>5006213C660FE5939D578FBA8E065006713B0601A4D3D35F7460DFCB</t>
  </si>
  <si>
    <t>5006213C660FE5939D578FBA8E065006213C660C10537B552BDB0B4B</t>
  </si>
  <si>
    <t>비드</t>
  </si>
  <si>
    <t>AL, 베이스, 10*10</t>
  </si>
  <si>
    <t>5006213C761300636F547B3873DF</t>
  </si>
  <si>
    <t>5006213C660FE5939D505FC539F55006213C761300636F547B3873DF</t>
  </si>
  <si>
    <t>AL, 죠인트, 12*25(크랙방지)</t>
  </si>
  <si>
    <t>5006213C761300636F547B387111</t>
  </si>
  <si>
    <t>5006213C660FE5939D505FC537C85006213C761300636F547B387111</t>
  </si>
  <si>
    <t>아연도, 코너, 50*50</t>
  </si>
  <si>
    <t>5006213C761300636F547B3919A0</t>
  </si>
  <si>
    <t>5006213C660FE5939D505E3EACE75006213C761300636F547B3919A0</t>
  </si>
  <si>
    <t>잡철물제작(철제)</t>
  </si>
  <si>
    <t>5006213C660FE5939D5D17C03BA5</t>
  </si>
  <si>
    <t>5006213C660FE5939D5D1639AA3C5006213C660FE5939D5D17C03BA5</t>
  </si>
  <si>
    <t>잡철물설치(철제)</t>
  </si>
  <si>
    <t>5006213C660FE5939D5D17C1C237</t>
  </si>
  <si>
    <t>5006213C660FE5939D5D1639AA3C5006213C660FE5939D5D17C1C237</t>
  </si>
  <si>
    <t>5006213C660FE5939D5D17C03A9F</t>
  </si>
  <si>
    <t>5006213C660FE5939D5D1639ABC35006213C660FE5939D5D17C03A9F</t>
  </si>
  <si>
    <t>5006213C660FE5939D5D17C1C3DD</t>
  </si>
  <si>
    <t>5006213C660FE5939D5D1639ABC35006213C660FE5939D5D17C1C3DD</t>
  </si>
  <si>
    <t>5006213C660FE5939D5D17C039F8</t>
  </si>
  <si>
    <t>5006213C660FE5939D5D1639A80E5006213C660FE5939D5D17C039F8</t>
  </si>
  <si>
    <t>5006213C660FE5939D5D17C1C009</t>
  </si>
  <si>
    <t>5006213C660FE5939D5D1639A80E5006213C660FE5939D5D17C1C009</t>
  </si>
  <si>
    <t>잡철물제작(스테인리스)</t>
  </si>
  <si>
    <t>5006213C660FE5939D5D15128141</t>
  </si>
  <si>
    <t>5006213C660FE5939D5D140CBEEA5006213C660FE5939D5D15128141</t>
  </si>
  <si>
    <t>잡철물설치(스테인리스)</t>
  </si>
  <si>
    <t>5006213C660FE5939D5D1513AF9A</t>
  </si>
  <si>
    <t>5006213C660FE5939D5D140CBEEA5006213C660FE5939D5D1513AF9A</t>
  </si>
  <si>
    <t>5006213C660FE5939D5D151280BB</t>
  </si>
  <si>
    <t>5006213C660FE5939D5D140CBFF05006213C660FE5939D5D151280BB</t>
  </si>
  <si>
    <t>5006213C660FE5939D5D1513AEF4</t>
  </si>
  <si>
    <t>5006213C660FE5939D5D140CBFF05006213C660FE5939D5D1513AEF4</t>
  </si>
  <si>
    <t>5006213C660FE5939D5D1512830F</t>
  </si>
  <si>
    <t>5006213C660FE5939D5D140CBC3C5006213C660FE5939D5D1512830F</t>
  </si>
  <si>
    <t>5006213C660FE5939D5D1513ADED</t>
  </si>
  <si>
    <t>5006213C660FE5939D5D140CBC3C5006213C660FE5939D5D1513ADED</t>
  </si>
  <si>
    <t>5006213C660FE5939D520E48D0295006213C660C10537B552BDB0C6F</t>
  </si>
  <si>
    <t>5006213C660FE5939D520E48D0295006213C660C10537B552BDA633A</t>
  </si>
  <si>
    <t>5006213C660FE5939D520E48D0295006213C660C10537B552BDB0D71</t>
  </si>
  <si>
    <t>5006213C660FE5939D520E48D0295650D134C66D1D432052FEDB68081</t>
  </si>
  <si>
    <t>5006213C660FE5939D520E49F62C5006213C660C10537B552BDB0C6F</t>
  </si>
  <si>
    <t>5006213C660FE5939D520E49F62C5006213C660C10537B552BDA633A</t>
  </si>
  <si>
    <t>5006213C660FE5939D520E49F62C5006213C660C10537B552BDB0D71</t>
  </si>
  <si>
    <t>5006213C660FE5939D520E49F62C5650D134C66D1D432052FEDB68081</t>
  </si>
  <si>
    <t>5006213C660FE5939D520C9A7C975006713B162DCF135C51CEE1B9AA</t>
  </si>
  <si>
    <t>5006713B162DCF13435ABF873081</t>
  </si>
  <si>
    <t>5006213C660FE5939D520C9A7C975006713B162DCF13435ABF873081</t>
  </si>
  <si>
    <t>5006213C660FE5939D520C9A7C975006213C660C10537B552BDA622A</t>
  </si>
  <si>
    <t>5006213C660FE5939D520C9A7C975006213C660C10537B552BDB0D71</t>
  </si>
  <si>
    <t>5006213C660FE5939D520C9A7C975650D134C66D1D432052FEDB68081</t>
  </si>
  <si>
    <t>5006213C660FE5938C5C2130E02A5006213CE642D0A3FF5CF42A1B8E</t>
  </si>
  <si>
    <t>5006213C660FE5938C5C2130E02A5006213CE642D0A3FF55430E65E8</t>
  </si>
  <si>
    <t>5006213C660FE5938C5C275DDF4D5006213C660C10537B552BDB0B4B</t>
  </si>
  <si>
    <t>5006213C660FE5938C5C275DDF4D5006213C660C10537B552BDB0D71</t>
  </si>
  <si>
    <t>5006213C660FE5938C5C275DDF4D5650D134C66D1D432052FEDB68081</t>
  </si>
  <si>
    <t>5006213C660FE5938C5C275DD9255650D134C66D1D432052FEDB68081</t>
  </si>
  <si>
    <t>5006213C660FE5938C5EEE61F62B</t>
  </si>
  <si>
    <t>5006213C660FE5938C5EEE61F62D</t>
  </si>
  <si>
    <t>모르타르기계타설</t>
  </si>
  <si>
    <t>1:3(바름별도)</t>
  </si>
  <si>
    <t>5006213C660FE5938C58470B76CD</t>
  </si>
  <si>
    <t>5006213C660FE5938C58455D9BAB5006213C660FE5938C58470B76CD</t>
  </si>
  <si>
    <t>모르타르</t>
  </si>
  <si>
    <t>5006213CE642D0A369514C02F5FA</t>
  </si>
  <si>
    <t>5006213C660FE5938C58455D9BAB5006213CE642D0A369514C02F5FA</t>
  </si>
  <si>
    <t>5006213C660FE5938C58455D9BD95006213C660FE5938C58470B76CD</t>
  </si>
  <si>
    <t>5006213C660FE5938C5846648E0D</t>
  </si>
  <si>
    <t>5006213C660FE5938C58455D9BD95006213CE642D0A369514C02F5FA</t>
  </si>
  <si>
    <t>5006213C660FE5938C5846648E0C5006213C660C10537B552BDB0B4B</t>
  </si>
  <si>
    <t>5006213C660FE5938C5846648E0C5650D134C66D1D432052FEDB68081</t>
  </si>
  <si>
    <t>5006213C660FE5938C5846648E095006213C660C10537B552BDB0B4B</t>
  </si>
  <si>
    <t>5006213C660FE5938C5A747F3D3A5006213CE642D0A3FF5CF42A1B8E</t>
  </si>
  <si>
    <t>5006213C660FE5938C5A747F3D3A5006213CE642D0A3FF55430E65E8</t>
  </si>
  <si>
    <t>5006213C660FE5938C5A747F3D3A5006213C660C10537B552BDB0B4B</t>
  </si>
  <si>
    <t>5006213C660FE5938C5A747F3D3A5006213C660C10537B552BDB0D71</t>
  </si>
  <si>
    <t>발포우레탄</t>
  </si>
  <si>
    <t>5006213CB68E2A8384534F6B9B7D</t>
  </si>
  <si>
    <t>5006213C660FE5938C5A747F3FE85006213CB68E2A8384534F6B9B7D</t>
  </si>
  <si>
    <t>5006213C660FE5938C5A747F3FE85006213C660C10537B552BDB0B4B</t>
  </si>
  <si>
    <t>5006213C660FE5938C5A747F3FE85006213C660C10537B552BDB0D71</t>
  </si>
  <si>
    <t>5006213C660FE593F75D1F7FA2A65006213C660C10537B552BDB00B1</t>
  </si>
  <si>
    <t>5006213C660FE593F75D1F7FA2A65006213C660C10537B552BDB0D71</t>
  </si>
  <si>
    <t>5006213C660FE593F75D1F7FA2A65650D134C66D1D432052FEDB68081</t>
  </si>
  <si>
    <t>5006213C660FE593F75D1CABC4AC5006213C660C10537B552BDB00B1</t>
  </si>
  <si>
    <t>5006213C660FE593F75D1CABC4AC5006213C660C10537B552BDB0D71</t>
  </si>
  <si>
    <t>5006213C660FE593F75D1CABC4AC5650D134C66D1D432052FEDB68081</t>
  </si>
  <si>
    <t>5006213C660FE593F75D1DB111E85006213C660C10537B552BDB00B1</t>
  </si>
  <si>
    <t>5006213C660FE593F75D1DB111E85650D134C66D1D432052FEDB68081</t>
  </si>
  <si>
    <t>5006213C660FE593F75D1AFD68C55006213C660C10537B552BDB00B1</t>
  </si>
  <si>
    <t>5006213C660FE593F75D1AFD68C55650D134C66D1D432052FEDB68081</t>
  </si>
  <si>
    <t>5006213C660FE593F75FCD9A170C5006213C660C10537B552BDB00B1</t>
  </si>
  <si>
    <t>5006213C660FE593F75FCD9A170C5006213C660C10537B552BDB0D71</t>
  </si>
  <si>
    <t>5006213C660FE593F75FCD9A170C5650D134C66D1D432052FEDB68081</t>
  </si>
  <si>
    <t>5006213C660FE593F75FCD9A14B85006213C660C10537B552BDB00B1</t>
  </si>
  <si>
    <t>5006213C660FE593F75FCD9A14B85006213C660C10537B552BDB0D71</t>
  </si>
  <si>
    <t>5006213C660FE593F75FCD9A14B85650D134C66D1D432052FEDB68081</t>
  </si>
  <si>
    <t>5006213C660FE593F75FCD9A155F5006213C660C10537B552BDB00B1</t>
  </si>
  <si>
    <t>5006213C660FE593F75FCD9A155F5006213C660C10537B552BDB0D71</t>
  </si>
  <si>
    <t>5006213C660FE593F75FCD9A155F5650D134C66D1D432052FEDB68081</t>
  </si>
  <si>
    <t>5006213C660FE593F75FCD9A128B5006213C660C10537B552BDB00B1</t>
  </si>
  <si>
    <t>5006213C660FE593F75FCD9A128B5006213C660C10537B552BDB0D71</t>
  </si>
  <si>
    <t>5006213C660FE593F75FCD9A128B5650D134C66D1D432052FEDB68081</t>
  </si>
  <si>
    <t>5006213C660FE593F75E24A3E6255006213C660C10537B552BDB00B1</t>
  </si>
  <si>
    <t>5006213C660FE593F75E24A3E6255006213C660C10537B552BDB0D71</t>
  </si>
  <si>
    <t>5006213C660FE593F75E24A3E6255650D134C66D1D432052FEDB68081</t>
  </si>
  <si>
    <t>5006213C660FE593F75E24A3E51E5006213C660C10537B552BDB00B1</t>
  </si>
  <si>
    <t>5006213C660FE593F75E24A3E51E5006213C660C10537B552BDB0D71</t>
  </si>
  <si>
    <t>5006213C660FE593F75E24A3E51E5650D134C66D1D432052FEDB68081</t>
  </si>
  <si>
    <t>5006213C660FE593F75E24A3E4775006213C660C10537B552BDB00B1</t>
  </si>
  <si>
    <t>5006213C660FE593F75E24A3E4775006213C660C10537B552BDB0D71</t>
  </si>
  <si>
    <t>5006213C660FE593F75E24A3E4775650D134C66D1D432052FEDB68081</t>
  </si>
  <si>
    <t>5006213C660FE593F75E24A3E3505006213C660C10537B552BDB00B1</t>
  </si>
  <si>
    <t>5006213C660FE593F75E24A3E3505006213C660C10537B552BDB0D71</t>
  </si>
  <si>
    <t>5006213C660FE593F75E24A3E3505650D134C66D1D432052FEDB68081</t>
  </si>
  <si>
    <t>5006213C660FE593F759A30FE8825006213C660C10537B552BDB00B1</t>
  </si>
  <si>
    <t>5006213C660FE593F759A30FE8825006213C660C10537B552BDB0D71</t>
  </si>
  <si>
    <t>5006213C660FE593F759A30FE8825650D134C66D1D432052FEDB68081</t>
  </si>
  <si>
    <t>5006213C660FE593F75A4AFA211B5006213C660C10537B552BDB00B1</t>
  </si>
  <si>
    <t>5006213C660FE593F75A4AFA211B5006213C660C10537B552BDB0D71</t>
  </si>
  <si>
    <t>5006213C660FE593F75A4AFA211B5650D134C66D1D432052FEDB68081</t>
  </si>
  <si>
    <t>5006213C660FE593F75A4AFA22225006213C660C10537B552BDB00B1</t>
  </si>
  <si>
    <t>5006213C660FE593F75A4AFA22225006213C660C10537B552BDB0D71</t>
  </si>
  <si>
    <t>5006213C660FE593F75A4AFA22225650D134C66D1D432052FEDB68081</t>
  </si>
  <si>
    <t>5006213C660FE593F75A4AFA23C85006213C660C10537B552BDB00B1</t>
  </si>
  <si>
    <t>5006213C660FE593F75A4AFA23C85006213C660C10537B552BDB0D71</t>
  </si>
  <si>
    <t>5006213C660FE593F75A4AFA23C85650D134C66D1D432052FEDB68081</t>
  </si>
  <si>
    <t>5006213C660FE593F75A4AFA24EF5006213C660C10537B552BDB00B1</t>
  </si>
  <si>
    <t>5006213C660FE593F75A4AFA24EF5006213C660C10537B552BDB0D71</t>
  </si>
  <si>
    <t>5006213C660FE593F75A4AFA24EF5650D134C66D1D432052FEDB68081</t>
  </si>
  <si>
    <t>5006213C660FE593F75A4AFA25F65006213C660C10537B552BDB00B1</t>
  </si>
  <si>
    <t>5006213C660FE593F75A4AFA25F65006213C660C10537B552BDB0D71</t>
  </si>
  <si>
    <t>5006213C660FE593F75A4AFA25F65650D134C66D1D432052FEDB68081</t>
  </si>
  <si>
    <t>5006213C660FE593F75B51EBD0555006213C660C10537B552BDB00B1</t>
  </si>
  <si>
    <t>5006213C660FE593F75B51EBD0555006213C660C10537B552BDB0D71</t>
  </si>
  <si>
    <t>5006213C660FE593F75B51EBD0555650D134C66D1D432052FEDB68081</t>
  </si>
  <si>
    <t>5006213C660FE593F75B51EBD3295006213C660C10537B552BDB00B1</t>
  </si>
  <si>
    <t>5006213C660FE593F75B51EBD3295006213C660C10537B552BDB0D71</t>
  </si>
  <si>
    <t>5006213C660FE593F75B51EBD3295650D134C66D1D432052FEDB68081</t>
  </si>
  <si>
    <t>5006213C660FE593F75B51EBD2025006213C660C10537B552BDB00B1</t>
  </si>
  <si>
    <t>5006213C660FE593F75B51EBD2025006213C660C10537B552BDB0D71</t>
  </si>
  <si>
    <t>5006213C660FE593F75B51EBD2025650D134C66D1D432052FEDB68081</t>
  </si>
  <si>
    <t>5006213C660FE593F75B51EBD5D65006213C660C10537B552BDB00B1</t>
  </si>
  <si>
    <t>5006213C660FE593F75B51EBD5D65006213C660C10537B552BDB0D71</t>
  </si>
  <si>
    <t>5006213C660FE593F75B51EBD5D65650D134C66D1D432052FEDB68081</t>
  </si>
  <si>
    <t>5006213C660FE593F75B51EBD4305006213C660C10537B552BDB00B1</t>
  </si>
  <si>
    <t>5006213C660FE593F75B51EBD4305006213C660C10537B552BDB0D71</t>
  </si>
  <si>
    <t>5006213C660FE593F75B51EBD4305650D134C66D1D432052FEDB68081</t>
  </si>
  <si>
    <t>5006213C660FE593E5544703F0D85006213C660C10537B552BDB0E14</t>
  </si>
  <si>
    <t>5006213C660FE593E5544703F1FF5006213C660C10537B552BDB0E14</t>
  </si>
  <si>
    <t>5006213C660FE593E5544703F2865006213C660C10537B552BDB0E14</t>
  </si>
  <si>
    <t>5006213C660FE593E5544703F3AC5006213C660C10537B552BDB0E14</t>
  </si>
  <si>
    <t>5006213C660FE593E554467A70DE5006213C660C10537B552BDB0E14</t>
  </si>
  <si>
    <t>5006213C660FE593E554467A71E55006213C660C10537B552BDB0E14</t>
  </si>
  <si>
    <t>5006213C660FE593E554467A728C5006213C660C10537B552BDB0E14</t>
  </si>
  <si>
    <t>5006213C660FE593E554467A73935006213C660C10537B552BDB0E14</t>
  </si>
  <si>
    <t>5006213C660FE593E554467A74B95006213C660C10537B552BDB0E14</t>
  </si>
  <si>
    <t>5006213C660FE593E554467A75405006213C660C10537B552BDB0E14</t>
  </si>
  <si>
    <t>5006213C660FE593E554455514D15006213C660C10537B552BDB0E14</t>
  </si>
  <si>
    <t>5006213C660FE593E554455515F85006213C660C10537B552BDB0E14</t>
  </si>
  <si>
    <t>5006213C660FE593E5544555169E5006213C660C10537B552BDB0E14</t>
  </si>
  <si>
    <t>5006213C660FE593E554455517A55006213C660C10537B552BDB0E14</t>
  </si>
  <si>
    <t>5006213C660FE593E554455510765006213C660C10537B552BDB0E14</t>
  </si>
  <si>
    <t>5006213C660FE593E5544555111D5006213C660C10537B552BDB0E14</t>
  </si>
  <si>
    <t>1L=1.55kg</t>
  </si>
  <si>
    <t>50D3C13AC615EB53D655BD9914BC</t>
  </si>
  <si>
    <t>연마지</t>
  </si>
  <si>
    <t>연마지, #120~180, 230*280</t>
  </si>
  <si>
    <t>5006713B46FFA063D65E495FEB32</t>
  </si>
  <si>
    <t>F-Tape</t>
  </si>
  <si>
    <t>35~100mm</t>
  </si>
  <si>
    <t>50D3C13AC615EB53D655BD991BEB</t>
  </si>
  <si>
    <t>5006213C660FE593D45E7C541C8B50D3C13AC615EB53D655BD991BEB</t>
  </si>
  <si>
    <t>50D3C13AC615EB53D655BD991BEF</t>
  </si>
  <si>
    <t>5006213C660FE593D45E7C541C8B50D3C13AC615EB53D655BD991BEF</t>
  </si>
  <si>
    <t>5006213C660FE593D45E7C541C8B50D3C13AC615EB53D655BD9914BC</t>
  </si>
  <si>
    <t>5006213C660FE593D45E7C541C8B5006713B46FFA063D65E495FEB32</t>
  </si>
  <si>
    <t>5006213C660FE593D45E7C541C8B5006213C660C10537B552BDB0B42</t>
  </si>
  <si>
    <t>5006213C660FE593D45E7C541C8B5006213C660C10537B552BDB0D71</t>
  </si>
  <si>
    <t>5006213C660FE593D45E7C541C8B5650D134C66D1D432052FEDB68081</t>
  </si>
  <si>
    <t>5006213C660FE593D45E7C541C8E50D3C13AC615EB53D655BD991BEB</t>
  </si>
  <si>
    <t>5006213C660FE593D45E7C541C8E50D3C13AC615EB53D655BD991BEF</t>
  </si>
  <si>
    <t>5006213C660FE593D45E7C541C8E50D3C13AC615EB53D655BD9914BC</t>
  </si>
  <si>
    <t>5006213C660FE593D45E7C541C8E5006713B46FFA063D65E495FEB32</t>
  </si>
  <si>
    <t>5006213C660FE593D45E7C541C8E5006213C660C10537B552BDB0B42</t>
  </si>
  <si>
    <t>5006213C660FE593D45E7C541C8E5006213C660C10537B552BDB0D71</t>
  </si>
  <si>
    <t>5006213C660FE593D45E7C541C8E5650D134C66D1D432052FEDB68081</t>
  </si>
  <si>
    <t>5006213C660FE593D45F0324CAEF50D3C13AC615EB53D655BD9914BC</t>
  </si>
  <si>
    <t>5006213C660FE593D45F0324CAEF5006713B46FFA063D65E495FEB32</t>
  </si>
  <si>
    <t>5006213C660FE593D45F0324CAEF5006213C660C10537B552BDB0B42</t>
  </si>
  <si>
    <t>5006213C660FE593D45F0324CAEF5006213C660C10537B552BDB0D71</t>
  </si>
  <si>
    <t>5006213C660FE593D45F0325D1C150D3C13AC615EB53D655BD9914BC</t>
  </si>
  <si>
    <t>5006213C660FE593D45F0325D1C15006713B46FFA063D65E495FEB32</t>
  </si>
  <si>
    <t>5006213C660FE593D45F0325D1C15006213C660C10537B552BDB0B42</t>
  </si>
  <si>
    <t>5006213C660FE593D45F0325D1C15006213C660C10537B552BDB0D71</t>
  </si>
  <si>
    <t>5006213C660FE593D45F03221D5B50D3C13AC615EB53D655BD9914BC</t>
  </si>
  <si>
    <t>5006213C660FE593D45F03221D5B5006713B46FFA063D65E495FEB32</t>
  </si>
  <si>
    <t>5006213C660FE593D45F03221D5B5006213C660C10537B552BDB0B42</t>
  </si>
  <si>
    <t>5006213C660FE593D45F03221D5B5006213C660C10537B552BDB0D71</t>
  </si>
  <si>
    <t>5006213C660FE593D45F032323A650D3C13AC615EB53D655BD9914BC</t>
  </si>
  <si>
    <t>5006213C660FE593D45F032323A65006713B46FFA063D65E495FEB32</t>
  </si>
  <si>
    <t>5006213C660FE593D45F032323A65006213C660C10537B552BDB0B42</t>
  </si>
  <si>
    <t>5006213C660FE593D45F032323A65006213C660C10537B552BDB0D71</t>
  </si>
  <si>
    <t>조합 페인트</t>
  </si>
  <si>
    <t>50D3C13AE6C260A3535FA27BEB6F</t>
  </si>
  <si>
    <t>신너</t>
  </si>
  <si>
    <t>KSM6060, 2종</t>
  </si>
  <si>
    <t>50D3C13AE6C260A3D05E48234DDF</t>
  </si>
  <si>
    <t>5006213C660FE593D45D554B521E50D3C13AE6C260A3535FA27BEB6F</t>
  </si>
  <si>
    <t>5006213C660FE593D45D554B521E50D3C13AE6C260A3D05E48234DDF</t>
  </si>
  <si>
    <t>5006213C660FE593D45D554B521E5650D134C66D1D432052FEDB68081</t>
  </si>
  <si>
    <t>5006213C660FE593D45D554B521E5006213C660C10537B552BDB0B42</t>
  </si>
  <si>
    <t>5006213C660FE593D45D554B521E5006213C660C10537B552BDB0D71</t>
  </si>
  <si>
    <t>5006213C660FE593D45D54A4E8C850D3C13AE6C260A3535FA27BEB6F</t>
  </si>
  <si>
    <t>5006213C660FE593D45D54A4E8C850D3C13AE6C260A3D05E48234DDF</t>
  </si>
  <si>
    <t>5006213C660FE593D45D54A4E8C85650D134C66D1D432052FEDB68081</t>
  </si>
  <si>
    <t>5006213C660FE593D45D54A4E8C85006213C660C10537B552BDB0B42</t>
  </si>
  <si>
    <t>5006213C660FE593D45D54A4E8C85006213C660C10537B552BDB0D71</t>
  </si>
  <si>
    <t>5006213C660FE593D45D57784F9C50D3C13AE6C260A3535FA27BEB6F</t>
  </si>
  <si>
    <t>5006213C660FE593D45D57784F9C50D3C13AE6C260A3D05E48234DDF</t>
  </si>
  <si>
    <t>5006213C660FE593D45D57784F9C5650D134C66D1D432052FEDB68081</t>
  </si>
  <si>
    <t>5006213C660FE593D45D57784F9C5006213C660C10537B552BDB0B42</t>
  </si>
  <si>
    <t>5006213C660FE593D45D57784F9C5006213C660C10537B552BDB0D71</t>
  </si>
  <si>
    <t>방청 페인트</t>
  </si>
  <si>
    <t>50D3C13AE6C260A3D059CA4336E3</t>
  </si>
  <si>
    <t>5006213C660FE593D45C4F60F62050D3C13AE6C260A3D059CA4336E3</t>
  </si>
  <si>
    <t>5006213C660FE593D45C4F60F62050D3C13AE6C260A3D05E48234DDF</t>
  </si>
  <si>
    <t>5006213C660FE593D45C4F60F6205650D134C66D1D432052FEDB68081</t>
  </si>
  <si>
    <t>5006213C660FE593D45C4F60F6205006213C660C10537B552BDB0B42</t>
  </si>
  <si>
    <t>5006213C660FE593D45C4F60F6205006213C660C10537B552BDB0D71</t>
  </si>
  <si>
    <t>50D3C13AE6C260A35355A5558780</t>
  </si>
  <si>
    <t>5006213C660FE593D45A81E9008A50D3C13AE6C260A35355A5558780</t>
  </si>
  <si>
    <t>5006213C660FE593D45A81E9008A5650D134C66D1D432052FEDB68081</t>
  </si>
  <si>
    <t>바탕만들기-친환경</t>
  </si>
  <si>
    <t>콘크리트,몰탈면(내벽)</t>
  </si>
  <si>
    <t>5006213C660FE593D45E7C541AB0</t>
  </si>
  <si>
    <t>5006213C660FE593D45A81E9008A5006213C660C10537B552BDB0B42</t>
  </si>
  <si>
    <t>5006213C660FE593D45A81E9008A5006213C660C10537B552BDB0D71</t>
  </si>
  <si>
    <t>5006213C660FE593D45A81E9008D50D3C13AE6C260A35355A5558780</t>
  </si>
  <si>
    <t>5006213C660FE593D45A81E9008D5650D134C66D1D432052FEDB68081</t>
  </si>
  <si>
    <t>5006213C660FE593D45A81E9008D5006213C660C10537B552BDB0B42</t>
  </si>
  <si>
    <t>5006213C660FE593D45A81E9008D5006213C660C10537B552BDB0D71</t>
  </si>
  <si>
    <t>5006213C660FE593D45A81E902B750D3C13AE6C260A35355A5558780</t>
  </si>
  <si>
    <t>5006213C660FE593D45A81E902B75650D134C66D1D432052FEDB68081</t>
  </si>
  <si>
    <t>콘크리트,몰탈면(내천정)</t>
  </si>
  <si>
    <t>5006213C660FE593D45E7C541DE4</t>
  </si>
  <si>
    <t>5006213C660FE593D45A81E902B75006213C660C10537B552BDB0B42</t>
  </si>
  <si>
    <t>5006213C660FE593D45A81E902B75006213C660C10537B552BDB0D71</t>
  </si>
  <si>
    <t>5006213C660FE593D45A81E902B350D3C13AE6C260A35355A5558780</t>
  </si>
  <si>
    <t>5006213C660FE593D45A81E902B35650D134C66D1D432052FEDB68081</t>
  </si>
  <si>
    <t>5006213C660FE593D45A81E902B35006213C660C10537B552BDB0B42</t>
  </si>
  <si>
    <t>5006213C660FE593D45A81E902B35006213C660C10537B552BDB0D71</t>
  </si>
  <si>
    <t>50D3C13AE6C260A35355A5558786</t>
  </si>
  <si>
    <t>5006213C660FE593D45A81E9046250D3C13AE6C260A35355A5558786</t>
  </si>
  <si>
    <t>5006213C660FE593D45A81E904625650D134C66D1D432052FEDB68081</t>
  </si>
  <si>
    <t>콘크리트,몰탈면(외벽)</t>
  </si>
  <si>
    <t>5006213C660FE593D45E7C541AB2</t>
  </si>
  <si>
    <t>5006213C660FE593D45A81E904625006213C660C10537B552BDB0B42</t>
  </si>
  <si>
    <t>5006213C660FE593D45A81E904625006213C660C10537B552BDB0D71</t>
  </si>
  <si>
    <t>5006213C660FE593D45A81E9046150D3C13AE6C260A35355A5558786</t>
  </si>
  <si>
    <t>5006213C660FE593D45A81E904615650D134C66D1D432052FEDB68081</t>
  </si>
  <si>
    <t>5006213C660FE593D45A81E904615006213C660C10537B552BDB0B42</t>
  </si>
  <si>
    <t>5006213C660FE593D45A81E904615006213C660C10537B552BDB0D71</t>
  </si>
  <si>
    <t>5006213C660FE593D45A81E9061150D3C13AE6C260A35355A5558786</t>
  </si>
  <si>
    <t>5006213C660FE593D45A81E906115650D134C66D1D432052FEDB68081</t>
  </si>
  <si>
    <t>콘크리트,몰탈면(외천정)</t>
  </si>
  <si>
    <t>5006213C660FE593D45E7C541DE6</t>
  </si>
  <si>
    <t>5006213C660FE593D45A81E906115006213C660C10537B552BDB0B42</t>
  </si>
  <si>
    <t>5006213C660FE593D45A81E906115006213C660C10537B552BDB0D71</t>
  </si>
  <si>
    <t>5006213C660FE593D45A81E9061250D3C13AE6C260A35355A5558786</t>
  </si>
  <si>
    <t>5006213C660FE593D45A81E906125650D134C66D1D432052FEDB68081</t>
  </si>
  <si>
    <t>5006213C660FE593D45A81E906125006213C660C10537B552BDB0B42</t>
  </si>
  <si>
    <t>5006213C660FE593D45A81E906125006213C660C10537B552BDB0D71</t>
  </si>
  <si>
    <t>바니시</t>
  </si>
  <si>
    <t>50D3C13AE6C260A3D05E48234EE4</t>
  </si>
  <si>
    <t>소모재료비</t>
  </si>
  <si>
    <t>락카</t>
  </si>
  <si>
    <t>50D3C13AE6C260A3E151C26650F0</t>
  </si>
  <si>
    <t>5006213C660FE593D459FA1ABC1050D3C13AE6C260A3E151C26650F0</t>
  </si>
  <si>
    <t>KSM5327, 락카우드실러</t>
  </si>
  <si>
    <t>KSM6060, 3종</t>
  </si>
  <si>
    <t>50D3C13AE6C260A3D05E48234C36</t>
  </si>
  <si>
    <t>5006213C660FE593D459FA1ABC1050D3C13AE6C260A3D05E48234C36</t>
  </si>
  <si>
    <t>KSM5300, 락카샌딩실러</t>
  </si>
  <si>
    <t>50D3C13AE6C260A3E151C266546D</t>
  </si>
  <si>
    <t>5006213C660FE593D459FA1ABC1050D3C13AE6C260A3E151C266546D</t>
  </si>
  <si>
    <t>KSM5326, 투명, 상도용</t>
  </si>
  <si>
    <t>50D3C13AE6C260A3E151C2665618</t>
  </si>
  <si>
    <t>5006213C660FE593D459FA1ABC1050D3C13AE6C260A3E151C2665618</t>
  </si>
  <si>
    <t>5006213C660FE593D459FA1ABC1050D3C13AE6C260A3D05E48234DDF</t>
  </si>
  <si>
    <t>5006213C660FE593D459FA1ABC105650D134C66D1D432052FEDB68081</t>
  </si>
  <si>
    <t>50D3C13AC615EB53D655BD9914BA</t>
  </si>
  <si>
    <t>5006213C660FE593D459FA1ABC1050D3C13AC615EB53D655BD9914BA</t>
  </si>
  <si>
    <t>5006213C660FE593D459FA1ABC105006713B46FFA063D65E495FEB32</t>
  </si>
  <si>
    <t>5006213C660FE593D459FA1ABC105006213C660C10537B552BDB0B42</t>
  </si>
  <si>
    <t>락카(친환경)</t>
  </si>
  <si>
    <t>목재용(수용성락카)</t>
  </si>
  <si>
    <t>50D3C13AE6C260A3885B6AAC3849</t>
  </si>
  <si>
    <t>5006213C660FE593D458D417C1C650D3C13AE6C260A3885B6AAC3849</t>
  </si>
  <si>
    <t>5006213C660FE593D458D417C1C650D3C13AE6C260A3D05E48234EE4</t>
  </si>
  <si>
    <t>5006213C660FE593D458D417C1C650D3C13AC615EB53D655BD9914BC</t>
  </si>
  <si>
    <t>5006213C660FE593D458D417C1C65006713B46FFA063D65E495FEB32</t>
  </si>
  <si>
    <t>5006213C660FE593D458D417C1C65006213C660C10537B552BDB0B42</t>
  </si>
  <si>
    <t>5006213C660FE593D458D417C1C65006213C660C10537B552BDB0D71</t>
  </si>
  <si>
    <t>50D3C13AE6C260A35355A554E2C7</t>
  </si>
  <si>
    <t>5006213C660FE593D458D53EE8F350D3C13AE6C260A35355A554E2C7</t>
  </si>
  <si>
    <t>5006213C660FE593D458D53EE8F350D3C13AE6C260A3D05E48234EE4</t>
  </si>
  <si>
    <t>5006213C660FE593D458D53EE8F350D3C13AC615EB53D655BD9914BC</t>
  </si>
  <si>
    <t>5006213C660FE593D458D53EE8F35006713B46FFA063D65E495FEB32</t>
  </si>
  <si>
    <t>5006213C660FE593D458D53EE8F35006213C660C10537B552BDB0B42</t>
  </si>
  <si>
    <t>5006213C660FE593D458D53EE8F35006213C660C10537B552BDB0D71</t>
  </si>
  <si>
    <t>특수페인트</t>
  </si>
  <si>
    <t>50D3C13AE6C260A341504112C742</t>
  </si>
  <si>
    <t>5006213C660FE593D458D6C4552750D3C13AE6C260A341504112C742</t>
  </si>
  <si>
    <t>5006213C660FE593D458D6C4552750D3C13AE6C260A3D05E48234DDF</t>
  </si>
  <si>
    <t>5006213C660FE593D458D6C455275650D134C66D1D432052FEDB68081</t>
  </si>
  <si>
    <t>5006213C660FE593D458D6C4552750D3C13AC615EB53D655BD9914BA</t>
  </si>
  <si>
    <t>5006213C660FE593D458D6C455275006213C660C10537B552BDB0B42</t>
  </si>
  <si>
    <t>5006213C660FE593D458D6C455275006213C660C10537B552BDB0D71</t>
  </si>
  <si>
    <t>5006213C660FE593D458D6C456CE50D3C13AE6C260A341504112C742</t>
  </si>
  <si>
    <t>5006213C660FE593D458D6C456CE50D3C13AE6C260A3D05E48234DDF</t>
  </si>
  <si>
    <t>5006213C660FE593D458D6C456CE5650D134C66D1D432052FEDB68081</t>
  </si>
  <si>
    <t>5006213C660FE593D458D6C456CE50D3C13AC615EB53D655BD9914BA</t>
  </si>
  <si>
    <t>5006213C660FE593D458D6C456CE5006213C660C10537B552BDB0B42</t>
  </si>
  <si>
    <t>5006213C660FE593D458D6C456CE5006213C660C10537B552BDB0D71</t>
  </si>
  <si>
    <t>크레오소트</t>
  </si>
  <si>
    <t>본타일페인트</t>
  </si>
  <si>
    <t>본타일 페인트</t>
  </si>
  <si>
    <t>인력품의 1%</t>
  </si>
  <si>
    <t>5006213C660FE593D457CD2508C65650D134C66D1D432052FEDB68081</t>
  </si>
  <si>
    <t>에폭시수지 페인트</t>
  </si>
  <si>
    <t>50D3C13AE6C260A35352EA603153</t>
  </si>
  <si>
    <t>5006213C660FE593D458D14360D950D3C13AE6C260A35352EA603153</t>
  </si>
  <si>
    <t>50D3C13AE6C260A35352EA603151</t>
  </si>
  <si>
    <t>5006213C660FE593D458D14360D950D3C13AE6C260A35352EA603151</t>
  </si>
  <si>
    <t>5006213C660FE593D458D14360D950D3C13AE6C260A3D05E48234EE4</t>
  </si>
  <si>
    <t>5006213C660FE593D458D14360D95006213C660C10537B552BDB0B42</t>
  </si>
  <si>
    <t>5006213C660FE593D458D14360D95006213C660C10537B552BDB0D71</t>
  </si>
  <si>
    <t>5006213CB68E2A83585F86919CE2</t>
  </si>
  <si>
    <t>초산비닐계접착제</t>
  </si>
  <si>
    <t>비닐타일용</t>
  </si>
  <si>
    <t>5006213C660FE593CA59A39BB5555006213CB68E2A83585F86919CE2</t>
  </si>
  <si>
    <t>친환경비닐계접착제</t>
  </si>
  <si>
    <t>50D3C13AB60EFAA3C35457151D23</t>
  </si>
  <si>
    <t>5006213C660FE593CA59A39BB55550D3C13AB60EFAA3C35457151D23</t>
  </si>
  <si>
    <t>5006213C660FE593CA59A39BB5555006213C660C10537B552BDB0889</t>
  </si>
  <si>
    <t>5006213C660FE593CA59A39BB5555006213C660C10537B552BDB0D71</t>
  </si>
  <si>
    <t>비닐시트</t>
  </si>
  <si>
    <t>2mm</t>
  </si>
  <si>
    <t>5006213CB68E2BA3F6596925EC0D</t>
  </si>
  <si>
    <t>5006213C660FE593CA5A47B0A09D5006213CB68E2BA3F6596925EC0D</t>
  </si>
  <si>
    <t>5006213C660FE593CA5A47B0A09D50D3C13AB60EFAA3C35457151D23</t>
  </si>
  <si>
    <t>5006213C660FE593CA5A47B0A09D5006213C660C10537B552BDB0889</t>
  </si>
  <si>
    <t>5006213C660FE593CA5A47B0A09D5006213C660C10537B552BDB0D71</t>
  </si>
  <si>
    <t>타일카펫</t>
  </si>
  <si>
    <t>5006213CB68E2BA3BF5034E07A36</t>
  </si>
  <si>
    <t>5006213C660FE593CA5B6DB423585006213CB68E2BA3BF5034E07A36</t>
  </si>
  <si>
    <t>5006213C660FE593CA5B6DB4235850D3C13AB60EFAA3C35457151D23</t>
  </si>
  <si>
    <t>5006213C660FE593CA5B6DB423585006213C660C10537B552BDB0889</t>
  </si>
  <si>
    <t>5006213C660FE593CA5B6DB423585006213C660C10537B552BDB0D71</t>
  </si>
  <si>
    <t>굽도리</t>
  </si>
  <si>
    <t>향균, 100*3.2t</t>
  </si>
  <si>
    <t>5006213CB68E2A834E566E2696FA</t>
  </si>
  <si>
    <t>5006213C660FE593CA5A42CF85F95006213CB68E2A834E566E2696FA</t>
  </si>
  <si>
    <t>50D3C13AB60EFAA3DC533F1D79A8</t>
  </si>
  <si>
    <t>5006213C660FE593CA5A42CF85F950D3C13AB60EFAA3DC533F1D79A8</t>
  </si>
  <si>
    <t>5006213C660FE593CA5A458B851D</t>
  </si>
  <si>
    <t>5006213CB68E2A834E566E269781</t>
  </si>
  <si>
    <t>5006213C660FE593CA5A42CF85FF5006213CB68E2A834E566E269781</t>
  </si>
  <si>
    <t>5006213C660FE593CA5A42CF85FF50D3C13AB60EFAA3DC533F1D79A8</t>
  </si>
  <si>
    <t>5006213C660FE593CA5A43D6FAA65006213CB68E2A838459D7B10242</t>
  </si>
  <si>
    <t>5006213C660FE593CA5A43D6FAA650D3C13AB60EFAA3DC533F1D79A8</t>
  </si>
  <si>
    <t>5006213C660FE593CA5A458B8624</t>
  </si>
  <si>
    <t>초배지</t>
  </si>
  <si>
    <t>5006213CB68E2BA3AE5B89AD3ED1</t>
  </si>
  <si>
    <t>벽지용</t>
  </si>
  <si>
    <t>50D3C13AB60EFAA3C35457151B72</t>
  </si>
  <si>
    <t>인력품의5%</t>
  </si>
  <si>
    <t>5006213C660FE593CA5C754C5DA85006213CB68E2BA3AE5B89AD3ED1</t>
  </si>
  <si>
    <t>5006213CB68E2BA3AE5DBB03E861</t>
  </si>
  <si>
    <t>5006213C660FE593CA5C754C5DA85006213CB68E2BA3AE5DBB03E861</t>
  </si>
  <si>
    <t>5006213C660FE593CA5C754C5DA850D3C13AB60EFAA3C35457151B72</t>
  </si>
  <si>
    <t>5006213C660FE593CA5C754C5DA85006213C660C10537B552BDB0B43</t>
  </si>
  <si>
    <t>5006213C660FE593CA5C754C5DA85006213C660C10537B552BDB0D71</t>
  </si>
  <si>
    <t>5006213C660FE593CA5C754C5DAA5006213CB68E2BA3AE5B89AD3ED1</t>
  </si>
  <si>
    <t>5006213C660FE593CA5C754C5DAA5006213CB68E2BA3AE5DBB03E861</t>
  </si>
  <si>
    <t>5006213C660FE593CA5C754C5DAA50D3C13AB60EFAA3C35457151B72</t>
  </si>
  <si>
    <t>5006213C660FE593CA5C754C5DAA5006213C660C10537B552BDB0B43</t>
  </si>
  <si>
    <t>5006213C660FE593CA5C754C5DAA5006213C660C10537B552BDB0D71</t>
  </si>
  <si>
    <t>5006213C660FE593CA5C76534AFD5006213CB68E2BA3AE5B89AD3ED1</t>
  </si>
  <si>
    <t>재배지</t>
  </si>
  <si>
    <t>5006213CB68E2BA3AE5B89AD3FF6</t>
  </si>
  <si>
    <t>5006213C660FE593CA5C76534AFD5006213CB68E2BA3AE5B89AD3FF6</t>
  </si>
  <si>
    <t>5006213C660FE593CA5C76534AFD5006213CB68E2BA3AE5DBB03E861</t>
  </si>
  <si>
    <t>5006213C660FE593CA5C76534AFD50D3C13AB60EFAA3C35457151B72</t>
  </si>
  <si>
    <t>5006213C660FE593CA5C76534AFD5006213C660C10537B552BDB0B43</t>
  </si>
  <si>
    <t>5006213C660FE593CA5C76534AFD5006213C660C10537B552BDB0D71</t>
  </si>
  <si>
    <t>5006213C660FE593CA5C76534AFD5650D134C66D1D432052FEDB68081</t>
  </si>
  <si>
    <t>5006213C660FE593CA5C76534AFF5006213CB68E2BA3AE5B89AD3ED1</t>
  </si>
  <si>
    <t>5006213C660FE593CA5C76534AFF5006213CB68E2BA3AE5DBB03E861</t>
  </si>
  <si>
    <t>5006213C660FE593CA5C76534AFF50D3C13AB60EFAA3C35457151B72</t>
  </si>
  <si>
    <t>5006213C660FE593CA5C76534AFF5006213C660C10537B552BDB0B43</t>
  </si>
  <si>
    <t>5006213C660FE593CA5C76534AFF5006213C660C10537B552BDB0D71</t>
  </si>
  <si>
    <t>5006213C660FE593CA5C739F859D5006213CB68E2BA39C5230091AD8</t>
  </si>
  <si>
    <t>5006213C660FE593CA5C739F859D5650D134C66D1D432052FEDB68081</t>
  </si>
  <si>
    <t>5006213C660FE593CA5C739F859D5006213C660C10537B552BDB0889</t>
  </si>
  <si>
    <t>5006213C660FE593CA5C739F859D5006213C660C10537B552BDB0D71</t>
  </si>
  <si>
    <t>5006213C660FE593CA5C739F82C85006213CB68E2BA39C523001C270</t>
  </si>
  <si>
    <t>5006213C660FE593CA5C739F82C85650D134C66D1D432052FEDB68081</t>
  </si>
  <si>
    <t>5006213C660FE593CA5C739F82C85006213C660C10537B552BDB0889</t>
  </si>
  <si>
    <t>5006213C660FE593CA5C739F82C85006213C660C10537B552BDB0D71</t>
  </si>
  <si>
    <t>흡음텍스,12*300*600,M-BAR</t>
  </si>
  <si>
    <t>5006213CB68E2BA39C52300FA3B6</t>
  </si>
  <si>
    <t>5006213C660FE593CA5C739F83EF5006213CB68E2BA39C52300FA3B6</t>
  </si>
  <si>
    <t>5006213C660FE593CA5C739F83EF5650D134C66D1D432052FEDB68081</t>
  </si>
  <si>
    <t>5006213C660FE593CA5C739F83EF5006213C660C10537B552BDB0889</t>
  </si>
  <si>
    <t>5006213C660FE593CA5C739F83EF5006213C660C10537B552BDB0D71</t>
  </si>
  <si>
    <t>5006213CB68E2A831153D5BE2AAE</t>
  </si>
  <si>
    <t>5006213C660FE593CA5D1B2FD8845006213CB68E2A831153D5BE2AAE</t>
  </si>
  <si>
    <t>5006213C660FE593CA5D1B2FD8845006213C660C10537B552BDB0889</t>
  </si>
  <si>
    <t>5006213C660FE593CA5D1B2FD8845006213C660C10537B552BDB0D71</t>
  </si>
  <si>
    <t>5006213C660FE593CA5D1B2FD8845650D134C66D1D432052FEDB68081</t>
  </si>
  <si>
    <t>5006213C660FE593CA5D1B2FD8815006213CB68E2A831153D5BE2AAE</t>
  </si>
  <si>
    <t>5006213C660FE593CA5D1B2FD8815006213C660C10537B552BDB0889</t>
  </si>
  <si>
    <t>5006213C660FE593CA5D1B2FD8815006213C660C10537B552BDB0D71</t>
  </si>
  <si>
    <t>5006213C660FE593CA5D1B2FD8815650D134C66D1D432052FEDB68081</t>
  </si>
  <si>
    <t>5006213C660FE593CA5D1A09DAAE5006213CB68E2A831153D5BE2AAE</t>
  </si>
  <si>
    <t>5006213C660FE593CA5D1A09DAAE5006213C660C10537B552BDB0889</t>
  </si>
  <si>
    <t>5006213C660FE593CA5D1A09DAAE5006213C660C10537B552BDB0D71</t>
  </si>
  <si>
    <t>5006213C660FE593CA5D1A09DAAE5650D134C66D1D432052FEDB68081</t>
  </si>
  <si>
    <t>5006213C660FE593CA5D1A09DAAA5006213CB68E2A831153D5BE2AAE</t>
  </si>
  <si>
    <t>5006213C660FE593CA5D1A09DAAA5006213C660C10537B552BDB0889</t>
  </si>
  <si>
    <t>5006213C660FE593CA5D1A09DAAA5006213C660C10537B552BDB0D71</t>
  </si>
  <si>
    <t>5006213C660FE593CA5D1A09DAAA5650D134C66D1D432052FEDB68081</t>
  </si>
  <si>
    <t>5006213C660FE593CA5D1F8AC84C5006213CB68E2A831153D5BE2AAE</t>
  </si>
  <si>
    <t>석고본드</t>
  </si>
  <si>
    <t>석고</t>
  </si>
  <si>
    <t>50D3C13AB60EFAA3FF52DD65BE3E</t>
  </si>
  <si>
    <t>5006213C660FE593CA5D1F8AC84C50D3C13AB60EFAA3FF52DD65BE3E</t>
  </si>
  <si>
    <t>5006213C660FE593CA5D1F8AC84C5006213C660C10537B552BDB0889</t>
  </si>
  <si>
    <t>5006213C660FE593CA5D1F8AC84C5006213C660C10537B552BDB0D71</t>
  </si>
  <si>
    <t>5006213C660FE593CA5D1F8AC84C5650D134C66D1D432052FEDB68081</t>
  </si>
  <si>
    <t>5006213C660FE593CA5E2201FA705006213CB68E2A83235DB7412FED</t>
  </si>
  <si>
    <t>5006213C660FE593CA5E2201FA705650D134C66D1D432052FEDB68081</t>
  </si>
  <si>
    <t>5006213C660FE593CA5E2201FA705006213C660C10537B552BDB0889</t>
  </si>
  <si>
    <t>5006213C660FE593CA5E2201FA705006213C660C10537B552BDB0D71</t>
  </si>
  <si>
    <t>5006213C660FE593CA5E2201FC215006213CB68E2A83235DB7412A6B</t>
  </si>
  <si>
    <t>5006213C660FE593CA5E2201FC215650D134C66D1D432052FEDB68081</t>
  </si>
  <si>
    <t>5006213C660FE593CA5E2201FC215006213C660EDFB3035F68F8E008</t>
  </si>
  <si>
    <t>5006213C660FE593CA5E2201FC215006213C660C10537B552BDB0889</t>
  </si>
  <si>
    <t>5006213C660FE593CA5E2201FC215006213C660C10537B552BDB0D71</t>
  </si>
  <si>
    <t>폴리에틸렌 필름</t>
  </si>
  <si>
    <t>50D3D13B5631C3A37D591B9C02D9</t>
  </si>
  <si>
    <t>5006213C660FE743F857429822CF50D3D13B5631C3A37D591B9C02D9</t>
  </si>
  <si>
    <t>5006213C660FE593345901BF6E0F</t>
  </si>
  <si>
    <t>5006213C660FE743F856BBCA3E4650D3D13B5631C3A37D591B9C02D9</t>
  </si>
  <si>
    <t>5006213C660FE593345900996D44</t>
  </si>
  <si>
    <t>발포폴리스티렌판</t>
  </si>
  <si>
    <t>5006213CB68E2A83005BDD9AE05F</t>
  </si>
  <si>
    <t>5006213C660FE743DD59E5EBBA2B5006213CB68E2A83005BDD9AE05F</t>
  </si>
  <si>
    <t>스치로폴, 암면</t>
  </si>
  <si>
    <t>50D3C13AB60EFAA3C35457151FEF</t>
  </si>
  <si>
    <t>5006213C660FE743DD59E5EBBA2B50D3C13AB60EFAA3C35457151FEF</t>
  </si>
  <si>
    <t>5006213C660FE593345BCEEADB2A</t>
  </si>
  <si>
    <t>5006213CB68E2A83005BDD9AE051</t>
  </si>
  <si>
    <t>5006213C660FE743DD59E5EBB4825006213CB68E2A83005BDD9AE051</t>
  </si>
  <si>
    <t>5006213C660FE743DD59E5EBB48250D3C13AB60EFAA3C35457151FEF</t>
  </si>
  <si>
    <t>5006213CB68E2A83005BDD9AE32D</t>
  </si>
  <si>
    <t>5006213C660FE743DD59E5EA95CF5006213CB68E2A83005BDD9AE32D</t>
  </si>
  <si>
    <t>5006213C660FE743DD59E5EA95CF50D3C13AB60EFAA3C35457151FEF</t>
  </si>
  <si>
    <t>5006213CB68E2A83005BDD9AE328</t>
  </si>
  <si>
    <t>5006213C660FE743DD59E5EA94285006213CB68E2A83005BDD9AE328</t>
  </si>
  <si>
    <t>5006213C660FE743DD59E5EA942850D3C13AB60EFAA3C35457151FEF</t>
  </si>
  <si>
    <t>5006213C660FE593345BCEEADEFE</t>
  </si>
  <si>
    <t>5006213C660FE743DD5CB94BC30B5006213CB68E2A83005BDD9AE32D</t>
  </si>
  <si>
    <t>5006213C660FE743DD5CB94BC30B50D3C13AB60EFAA3C35457151FEF</t>
  </si>
  <si>
    <t>5006213C660FE593345BCC3F747E</t>
  </si>
  <si>
    <t>5006213CB68E2A83005BDD99DEED</t>
  </si>
  <si>
    <t>5006213C660FE743DD5CB94BC30D5006213CB68E2A83005BDD99DEED</t>
  </si>
  <si>
    <t>5006213C660FE743DD5CB94BC30D50D3C13AB60EFAA3C35457151FEF</t>
  </si>
  <si>
    <t>5006213C660FE593345BCC3F71AA</t>
  </si>
  <si>
    <t>평와샤</t>
  </si>
  <si>
    <t>호칭경 10</t>
  </si>
  <si>
    <t>5006213C660FE743DD5D42C808425006213CB68E2A83005BDD9AE32D</t>
  </si>
  <si>
    <t>5006213C660FE743DD5D42C808425006713B0601A4D3D35F7B90B003</t>
  </si>
  <si>
    <t>5006213C660FE593345BCB16BDC0</t>
  </si>
  <si>
    <t>5006213C660FE743DD5D42C809695006213CB68E2A83005BDD99DEED</t>
  </si>
  <si>
    <t>5006213C660FE743DD5D42C809695006713B0601A4D3D35F7B90B003</t>
  </si>
  <si>
    <t>5006213C660FE593345BCB16B85E</t>
  </si>
  <si>
    <t>5006213CB68E2A83005BDD9AE05C</t>
  </si>
  <si>
    <t>5006213C660FE743DD5F0CE29C0F5006213CB68E2A83005BDD9AE05C</t>
  </si>
  <si>
    <t>5006213C660FE593345BC96A8AF2</t>
  </si>
  <si>
    <t>5006213C660FE743DD5F0CE29FC35006213CB68E2A83005BDD9AE05F</t>
  </si>
  <si>
    <t>5006213C660FE593345BC96B9665</t>
  </si>
  <si>
    <t>5006213C660FE743DD5F0CE3A0AC5006213CB68E2A83005BDD9AE32D</t>
  </si>
  <si>
    <t>준불연단열재</t>
  </si>
  <si>
    <t>5006213CB68E2A83005BDD9F660E</t>
  </si>
  <si>
    <t>5006213C660FE743DD5F0CE0EE935006213CB68E2A83005BDD9F660E</t>
  </si>
  <si>
    <t>5006213CB68E2A83005BDD9F6567</t>
  </si>
  <si>
    <t>5006213C660FE743DD59E5E988B55006213CB68E2A83005BDD9F6567</t>
  </si>
  <si>
    <t>5006213C660FE743DD59E5E988B550D3C13AB60EFAA3C35457151FEF</t>
  </si>
  <si>
    <t>5006213CB68E2A83005BDD9F6293</t>
  </si>
  <si>
    <t>5006213C660FE743DD59E5E9895B5006213CB68E2A83005BDD9F6293</t>
  </si>
  <si>
    <t>5006213C660FE743DD59E5E9895B50D3C13AB60EFAA3C35457151FEF</t>
  </si>
  <si>
    <t>5006213C660FE743DD5CB9480EFF5006213CB68E2A83005BDD9F6293</t>
  </si>
  <si>
    <t>5006213C660FE743DD5CB9480EFF50D3C13AB60EFAA3C35457151FEF</t>
  </si>
  <si>
    <t>5006213CB68E2A83005BDD9F6F6B</t>
  </si>
  <si>
    <t>5006213C660FE743DD5CB9480F855006213CB68E2A83005BDD9F6F6B</t>
  </si>
  <si>
    <t>5006213C660FE743DD5CB9480F8550D3C13AB60EFAA3C35457151FEF</t>
  </si>
  <si>
    <t>5006213C660FE743DD5D42CBDCE05006213CB68E2A83005BDD9F6293</t>
  </si>
  <si>
    <t>5006213C660FE743DD5D42CBDCE05006713B0601A4D3D35F7B90B003</t>
  </si>
  <si>
    <t>5006213C660FE743DD5D42CBDD875006213CB68E2A83005BDD9F6F6B</t>
  </si>
  <si>
    <t>5006213C660FE743DD5D42CBDD875006713B0601A4D3D35F7B90B003</t>
  </si>
  <si>
    <t>6MM</t>
  </si>
  <si>
    <t>5006213CA6E7A1B3F15670EB8E40</t>
  </si>
  <si>
    <t>5006213C660FE5933453F89374845006213CA6E7A1B3F15670EB8E40</t>
  </si>
  <si>
    <t>AL 접착테잎 W:50</t>
  </si>
  <si>
    <t>5006213CA6E7A1B3F15670EB8C96</t>
  </si>
  <si>
    <t>5006213C660FE5933453F89374845006213CA6E7A1B3F15670EB8C96</t>
  </si>
  <si>
    <t>피스</t>
  </si>
  <si>
    <t>알미늄 PIN</t>
  </si>
  <si>
    <t>5006213C761300635E5E165C2C2D</t>
  </si>
  <si>
    <t>5006213C660FE5933453F89374845006213C761300635E5E165C2C2D</t>
  </si>
  <si>
    <t>5006213C660FE5933453F89374845006213C660C10537B552BDB0889</t>
  </si>
  <si>
    <t>5006213C660FE5933453F89374845006213C660C10537B552BDB0D71</t>
  </si>
  <si>
    <t>5006213CB68E2BA3DB5AEC9BBABD</t>
  </si>
  <si>
    <t>5006213C660FE5933453FFC2C7675006213CB68E2BA3DB5AEC9BBABD</t>
  </si>
  <si>
    <t>PVC조이너</t>
  </si>
  <si>
    <t>5006213CB68E2BA3DB5AEC9BBE16</t>
  </si>
  <si>
    <t>5006213C660FE5933453FFC2C7675006213CB68E2BA3DB5AEC9BBE16</t>
  </si>
  <si>
    <t>5006213C660FE5933453FFC2C76750D3C13AB60EFAA3C35457151FEF</t>
  </si>
  <si>
    <t>5006213C660FE5933453FFC2C7675006213C660C10537B552BDB0889</t>
  </si>
  <si>
    <t>5006213C660FE5933453FFC2C7675006213C660C10537B552BDB0D71</t>
  </si>
  <si>
    <t>5006213C660FE5933453FFC2C7675650D134C66D1D432052FEDB68081</t>
  </si>
  <si>
    <t>5006213C660FE5933453FFC2C4935006213CB68E2BA3DB5AEC9BBABD</t>
  </si>
  <si>
    <t>5006213C660FE5933453FFC2C4935006213CB68E2BA3DB5AEC9BBE16</t>
  </si>
  <si>
    <t>5006213C660FE5933453FFC2C49350D3C13AB60EFAA3C35457151FEF</t>
  </si>
  <si>
    <t>5006213C660FE5933453FFC2C4935006213C660C10537B552BDB0889</t>
  </si>
  <si>
    <t>5006213C660FE5933453FFC2C4935006213C660C10537B552BDB0D71</t>
  </si>
  <si>
    <t>5006213C660FE5933453FFC2C4935650D134C66D1D432052FEDB68081</t>
  </si>
  <si>
    <t>5006213C660FE5932A52964715DE5006213C660C10537B552BDB00B0</t>
  </si>
  <si>
    <t>5006213C660FE5932A52964715DE5006213C660C10537B552BDB0D71</t>
  </si>
  <si>
    <t>소형브레이커(공압식)</t>
  </si>
  <si>
    <t>1.3㎥/min</t>
  </si>
  <si>
    <t>5006213C660EDFB3035AE6B98CD2</t>
  </si>
  <si>
    <t>5006213C660FE5932A52964715DE5006213C660EDFB3035AE6B98CD2</t>
  </si>
  <si>
    <t>3.5M3/min</t>
  </si>
  <si>
    <t>5006213C660EDFB3035AE6B8F4ED</t>
  </si>
  <si>
    <t>5006213C660FE5932A52964715DE5006213C660EDFB3035AE6B8F4ED</t>
  </si>
  <si>
    <t>5006213C660FE5932A52964715DE5650D134C66D1D432052FEDB68081</t>
  </si>
  <si>
    <t>소형브레이커(전기식)</t>
  </si>
  <si>
    <t>5006213C660FE5932A529647105C5006213C660C10537B552BDB00B0</t>
  </si>
  <si>
    <t>5006213C660FE5932A529647105C5006213C660C10537B552BDB0D71</t>
  </si>
  <si>
    <t>5006213C660FE5932A529647105C5006213C660EDFB3035AE6B98CD2</t>
  </si>
  <si>
    <t>5006213C660FE5932A529647105C5006213C660EDFB3035AE6B8F4ED</t>
  </si>
  <si>
    <t>5006213C660FE5932A529647105C5650D134C66D1D432052FEDB68081</t>
  </si>
  <si>
    <t>5006213C660FE5932A52964711635006213C660C10537B552BDB00B0</t>
  </si>
  <si>
    <t>5006213C660FE5932A52964711635006213C660C10537B552BDB0D71</t>
  </si>
  <si>
    <t>5006213C660FE5932A52964711635006213C660EDFB3035AE6B98CD2</t>
  </si>
  <si>
    <t>5006213C660FE5932A52964711635650D134C66D1D432052FEDB68081</t>
  </si>
  <si>
    <t>5006213C660FE5932A53BF1E67105006213C660C10537B552BDB0D71</t>
  </si>
  <si>
    <t>1.0M3</t>
  </si>
  <si>
    <t>5006213C660EDFB3035DBB26A609</t>
  </si>
  <si>
    <t>5006213C660FE5932A53BF1E67105006213C660EDFB3035DBB26A609</t>
  </si>
  <si>
    <t>압쇄기(펄버라이저)</t>
  </si>
  <si>
    <t>1.0M3용</t>
  </si>
  <si>
    <t>5006213C660EDFB3035DBB27491D</t>
  </si>
  <si>
    <t>5006213C660FE5932A53BF1E67105006213C660EDFB3035DBB27491D</t>
  </si>
  <si>
    <t>5006213C660FE5932A53BF1E67105650D134C66D1D432052FEDB68081</t>
  </si>
  <si>
    <t>5006213C660FE5932A53BF1E67165006213C660C10537B552BDB0D71</t>
  </si>
  <si>
    <t>5006213C660FE5932A53BF1E67165006213C660EDFB3035DBB26A609</t>
  </si>
  <si>
    <t>5006213C660FE5932A53BF1E67165650D134C66D1D432052FEDB68081</t>
  </si>
  <si>
    <t>5006213C660FE5932A53BF1E645F5006213C660C10537B552BDB0C6F</t>
  </si>
  <si>
    <t>5006213C660FE5932A53BF1E645F5006213C660C10537B552BDB0D71</t>
  </si>
  <si>
    <t>5006213C660FE5932A53BF1E645F5006213C660EDFB3035DBB26A609</t>
  </si>
  <si>
    <t>대형 브레이커</t>
  </si>
  <si>
    <t>5006213C660EDFB3035DBB274FA7</t>
  </si>
  <si>
    <t>5006213C660FE5932A53BF1E645F5006213C660EDFB3035DBB274FA7</t>
  </si>
  <si>
    <t>5006213C660FE5932A53BF1E645F5650D134C66D1D432052FEDB68081</t>
  </si>
  <si>
    <t>5006213C660FE5932A53BF1E645F50330130660C8A63995B20A28011</t>
  </si>
  <si>
    <t>5006213C660FE5932A53BF1E645F50330130660C8A63995854199A38</t>
  </si>
  <si>
    <t>0.4M3</t>
  </si>
  <si>
    <t>5006213C660EDFB3035DBB26A563</t>
  </si>
  <si>
    <t>5006213C660FE5932A556DFA686B5006213C660EDFB3035DBB26A563</t>
  </si>
  <si>
    <t>5006213C660EDFB3035DBB274E9A</t>
  </si>
  <si>
    <t>5006213C660FE5932A556DFA686B5006213C660EDFB3035DBB274E9A</t>
  </si>
  <si>
    <t>5006213C660FE5932A5719A89A79</t>
  </si>
  <si>
    <t>6000ℓ(병)</t>
  </si>
  <si>
    <t>병</t>
  </si>
  <si>
    <t>50330130660C8A63995B20A282C1</t>
  </si>
  <si>
    <t>5006213C660FE5932A5719A89B1F50330130660C8A63995B20A282C1</t>
  </si>
  <si>
    <t>5006213C660FE5932A5719A89B1F50330130660C8A63995854199A38</t>
  </si>
  <si>
    <t>5006213C660FE5932A50EA99E2ED5006213C660C10537B552BDB00B0</t>
  </si>
  <si>
    <t>5006213C660FE5932A50EA99E2ED5006213C660C10537B552BDB0D71</t>
  </si>
  <si>
    <t>5006213C660FE5932A50EA99E2ED5006213C660EDFB3035AE6B98CD2</t>
  </si>
  <si>
    <t>5006213C660FE5932A50EA98DDA95006213C660EDFB3035AE6B98CD2</t>
  </si>
  <si>
    <t>5006213C660FE5932A567075F8DF5006213C660C10537B552BDB0D71</t>
  </si>
  <si>
    <t>5006213C660FE5932A567074D02D5006213C660C10537B552BDB0D71</t>
  </si>
  <si>
    <t>5006213C660FE5932A567074D2DC5006213C660C10537B552BDB0D71</t>
  </si>
  <si>
    <t>5006213C660FE5932A567074D5915006213C660C10537B552BDB0D71</t>
  </si>
  <si>
    <t>5006213C660FE5932A51F18BBCED5006213C660C10537B552BDB0990</t>
  </si>
  <si>
    <t>5006213C660FE5932A51F18BBCED5006213C660C10537B552BDB0D71</t>
  </si>
  <si>
    <t>5006213C660FE5932A51F0E432245006213C660C10537B552BDB0990</t>
  </si>
  <si>
    <t>5006213C660FE5932A51F0E432245006213C660C10537B552BDB0D71</t>
  </si>
  <si>
    <t>5006213C660FE5932A51F0E434D15006213C660C10537B552BDB0990</t>
  </si>
  <si>
    <t>5006213C660FE5932A51F0E434D15006213C660C10537B552BDB0D71</t>
  </si>
  <si>
    <t>5006213C660FE5932A51F0E435F85006213C660C10537B552BDB0D71</t>
  </si>
  <si>
    <t>5006213C660FE5932A51F0E4369F5006213C660C10537B552BDA633A</t>
  </si>
  <si>
    <t>5006213C660FE5932A51F0E437A65006213C660C10537B552BDA633A</t>
  </si>
  <si>
    <t>5006213C660FE5932A51F0E4384D5006213C660C10537B552BDB0D71</t>
  </si>
  <si>
    <t>5006213C660FE5932A51F0E439535006213C660C10537B552BDB0990</t>
  </si>
  <si>
    <t>5006213C660FE5932A51F0E5D7BF5006213C660C10537B552BDB0D71</t>
  </si>
  <si>
    <t>5006213C660FE5932A51F3B8ADA05006213C660C10537B552BDB0990</t>
  </si>
  <si>
    <t>5006213C660FE5932A51F3B8ADA05006213C660C10537B552BDB0D71</t>
  </si>
  <si>
    <t>5006213C660FE5932A51F3B8A7185006213C660C10537B552BDB0D71</t>
  </si>
  <si>
    <t>5006213C660FE5932A51F3B8A7185006213C660C10537B552BDA633A</t>
  </si>
  <si>
    <t>5006213C660FE5932A5670711DB05006213C660C10537B552BDB00BB</t>
  </si>
  <si>
    <t>5006213C660FE5932A5670711DB05006213C660C10537B552BDB0D71</t>
  </si>
  <si>
    <t>5006213C660FE5932A5673CC4B175006213C660C10537B552BDB0990</t>
  </si>
  <si>
    <t>5006213C660FE5932A5673CC4B175006213C660C10537B552BDB0D71</t>
  </si>
  <si>
    <t>5006213C660FE5932A51F45F1A465006213C660C10537B552BDB0C6F</t>
  </si>
  <si>
    <t>5006213C660FE5932A51F45F1A465006213C660C10537B552BDB0D71</t>
  </si>
  <si>
    <t>5006213C660FE5932A51F45F1A465650D134C66D1D432052FEDB68081</t>
  </si>
  <si>
    <t>5006213C660FE5932A52976E3ADF5006213C660EDFB30359C0BA8438</t>
  </si>
  <si>
    <t>50685132965A68A3A85310B1F932</t>
  </si>
  <si>
    <t>5006213C660FE5932A52976E3ADF50685132965A68A3A85310B1F932</t>
  </si>
  <si>
    <t>5006213C660FE5932A52976E3ADF5006213CE642D253D5504171C83F</t>
  </si>
  <si>
    <t>5006213C660FE5932A52976E3ADF5006213C660C10537B552BDB0D71</t>
  </si>
  <si>
    <t>5006213C660FE5932A52976E3ADF5650D134C66D1D432052FEDB68081</t>
  </si>
  <si>
    <t>5006213C660FE5932A52976E3AD950685132965A68A3A85310B1F932</t>
  </si>
  <si>
    <t>5006213C660FE5932A52976E3AD95006213CE642D253D5504171C83F</t>
  </si>
  <si>
    <t>5006213C660FE5932A52976E3AD95006213C660C10537B552BDB0D71</t>
  </si>
  <si>
    <t>5006213C660FE5932A52976E3AD95650D134C66D1D432052FEDB68081</t>
  </si>
  <si>
    <t>5006213C660FE5932A51F5660B735006213C660C10537B552BDB0D71</t>
  </si>
  <si>
    <t>5006213C660FE5932A51F45F1A4E5006213C660C10537B552BDB0D71</t>
  </si>
  <si>
    <t>트럭 트랙터 및 평판트레일러</t>
  </si>
  <si>
    <t>5006213C660FECC3A5517FB2378D5006213C660C10537B552D89ECCD</t>
  </si>
  <si>
    <t>5006213C660FECC3A5517FB2378D5006213C660C10537B552BDB0D71</t>
  </si>
  <si>
    <t>50C1313DF6C227A3D4559A59B650</t>
  </si>
  <si>
    <t>5006213C660FECC3A5517FB2378D50C1313DF6C227A3D4559A59B650</t>
  </si>
  <si>
    <t>50C1313DF6C227A3D4559A59B777</t>
  </si>
  <si>
    <t>5006213C660FECC3A5517FB2378D50C1313DF6C227A3D4559A59B777</t>
  </si>
  <si>
    <t>마스크손료(반면형)</t>
  </si>
  <si>
    <t>50C1313DF6C227A3D4559A59B776</t>
  </si>
  <si>
    <t>5006213C660FECC3A5517FB2378D50C1313DF6C227A3D4559A59B776</t>
  </si>
  <si>
    <t>안전장화 손료</t>
  </si>
  <si>
    <t>50C1313DF6C227A3D4559A59B775</t>
  </si>
  <si>
    <t>5006213C660FECC3A5517FB2378D50C1313DF6C227A3D4559A59B775</t>
  </si>
  <si>
    <t>고글(보안경)손료</t>
  </si>
  <si>
    <t>50C1313DF6C227A3D4559A59B774</t>
  </si>
  <si>
    <t>마스크 필터 1급</t>
  </si>
  <si>
    <t>50C1313DF6C227A3D4559A59B773</t>
  </si>
  <si>
    <t>5006213C660FECC3A5517FB2378D50C1313DF6C227A3D4559A59B773</t>
  </si>
  <si>
    <t>방진 작업복</t>
  </si>
  <si>
    <t>벌</t>
  </si>
  <si>
    <t>50C1313DF6C227A3D4559A59B772</t>
  </si>
  <si>
    <t>5006213C660FECC3A5517FB2378D50C1313DF6C227A3D4559A59B772</t>
  </si>
  <si>
    <t>방진 장갑</t>
  </si>
  <si>
    <t>50C1313DF6C227A3D4559A59B771</t>
  </si>
  <si>
    <t>5006213C660FECC3A5517FB2378D50C1313DF6C227A3D4559A59B771</t>
  </si>
  <si>
    <t>페기용비닐팩</t>
  </si>
  <si>
    <t>800MM*1200MM</t>
  </si>
  <si>
    <t>50C1313DF6C227A3D4559A59B770</t>
  </si>
  <si>
    <t>5006213C660FECC3A5517FB2378D50C1313DF6C227A3D4559A59B770</t>
  </si>
  <si>
    <t>스티커</t>
  </si>
  <si>
    <t>발암물질표시</t>
  </si>
  <si>
    <t>장</t>
  </si>
  <si>
    <t>50C1313DF6C227A3D4559A59B77F</t>
  </si>
  <si>
    <t>5006213C660FECC3A5517FB2378D50C1313DF6C227A3D4559A59B77F</t>
  </si>
  <si>
    <t>포장용비닐</t>
  </si>
  <si>
    <t>0.15MM*2겹</t>
  </si>
  <si>
    <t>50C1313DF6C227A3D4559A59B77E</t>
  </si>
  <si>
    <t>5006213C660FECC3A5517FB2378D50C1313DF6C227A3D4559A59B77E</t>
  </si>
  <si>
    <t>포장용테이프</t>
  </si>
  <si>
    <t>50C1313DF6C227A3D4559A59B4A3</t>
  </si>
  <si>
    <t>5006213C660FECC3A5517FB2378D50C1313DF6C227A3D4559A59B4A3</t>
  </si>
  <si>
    <t>벽비닐</t>
  </si>
  <si>
    <t>0.08MM*2겹</t>
  </si>
  <si>
    <t>50C1313DF6C227A3D4559A59B54A</t>
  </si>
  <si>
    <t>5006213C660FECC3A5517FB2378D50C1313DF6C227A3D4559A59B54A</t>
  </si>
  <si>
    <t>바닥비닐</t>
  </si>
  <si>
    <t>50C1313DF6C227A3D4559A59BACB</t>
  </si>
  <si>
    <t>5006213C660FECC3A5517FB2378D50C1313DF6C227A3D4559A59BACB</t>
  </si>
  <si>
    <t>5006213C660FECC3A5517FB2305F5006213C660C10537B552D89ECCD</t>
  </si>
  <si>
    <t>5006213C660FECC3A5517FB2305F5006213C660C10537B552BDB0D71</t>
  </si>
  <si>
    <t>5006213C660FECC3A5517FB2305F50C1313DF6C227A3D4559A59B650</t>
  </si>
  <si>
    <t>5006213C660FECC3A5517FB2305F50C1313DF6C227A3D4559A59B777</t>
  </si>
  <si>
    <t>5006213C660FECC3A5517FB2305F50C1313DF6C227A3D4559A59B776</t>
  </si>
  <si>
    <t>5006213C660FECC3A5517FB2305F50C1313DF6C227A3D4559A59B775</t>
  </si>
  <si>
    <t>5006213C660FECC3A5517FB2305F50C1313DF6C227A3D4559A59B774</t>
  </si>
  <si>
    <t>5006213C660FECC3A5517FB2305F50C1313DF6C227A3D4559A59B773</t>
  </si>
  <si>
    <t>5006213C660FECC3A5517FB2305F50C1313DF6C227A3D4559A59B772</t>
  </si>
  <si>
    <t>5006213C660FECC3A5517FB2305F50C1313DF6C227A3D4559A59B771</t>
  </si>
  <si>
    <t>5006213C660FECC3A5517FB2305F50C1313DF6C227A3D4559A59B770</t>
  </si>
  <si>
    <t>50C1313DF6C227A3D4559A59B4A0</t>
  </si>
  <si>
    <t>5006213C660FECC3A5517FB2305F50C1313DF6C227A3D4559A59B4A0</t>
  </si>
  <si>
    <t>5006213C660FECC3A5517FB2305F50C1313DF6C227A3D4559A59B77E</t>
  </si>
  <si>
    <t>5006213C660FECC3A5517FB2305F50C1313DF6C227A3D4559A59B4A3</t>
  </si>
  <si>
    <t>초산비닐계접착제(경비)</t>
  </si>
  <si>
    <t>5006213C660D3763225400231EE15006213C660C10537B552BDA65F7</t>
  </si>
  <si>
    <t>5006213C660D3763225400231EE15006213C660C10537B552BDA65F8</t>
  </si>
  <si>
    <t>크레인(타이어) - 경비</t>
  </si>
  <si>
    <t>5006213C660EDFB3035F68F8E235</t>
  </si>
  <si>
    <t>5006213C660D3763225400231EE15006213C660EDFB3035F68F8E235</t>
  </si>
  <si>
    <t>5006213C660D3763225400231C345006213C660C10537B552BDA65F7</t>
  </si>
  <si>
    <t>5006213C660D3763225400231C345006213C660C10537B552BDA65F8</t>
  </si>
  <si>
    <t>5006213C660D3763225400231C345006213C660EDFB3035F68F8E235</t>
  </si>
  <si>
    <t>굴삭기(무한궤도) - 경비</t>
  </si>
  <si>
    <t>5006213C660EDFB3035DBB2597C7</t>
  </si>
  <si>
    <t>5006213C660D37631159B4C158F55006213C660EDFB3035DBB2597C7</t>
  </si>
  <si>
    <t>5006213C660D37631159B4C158F55006213C660C10537B552BDA65F7</t>
  </si>
  <si>
    <t>5006213C660D37631159B4C158F55006213C660C10537B552BDA65FD</t>
  </si>
  <si>
    <t>경비의 5%</t>
  </si>
  <si>
    <t>5006213C660D37631159B4C158F55650D134C66D1D432052FEDB68081</t>
  </si>
  <si>
    <t>5006213C660D37631159B4C158865006213C660C10537B552BDA65F7</t>
  </si>
  <si>
    <t>5006213C660D37631159B4C158865006213C660C10537B552BDA65FD</t>
  </si>
  <si>
    <t>경비의 3%</t>
  </si>
  <si>
    <t>5006213C660D37631159B4C158865650D134C66D1D432052FEDB68081</t>
  </si>
  <si>
    <t>5006213C660FE4F3535DE10617135006213C660C10537B552BDB0D72</t>
  </si>
  <si>
    <t>5006213C660FE4F3535DE10617135006213C660C10537B552BDB0D71</t>
  </si>
  <si>
    <t>5006213C660FE4F3535DE106145F5006213C660C10537B552BDB0D72</t>
  </si>
  <si>
    <t>5006213C660FE4F3535DE106145F5006213C660C10537B552BDB0D71</t>
  </si>
  <si>
    <t>5006213C660FE4F353586013F40A5006213C660C10537B552BDB0990</t>
  </si>
  <si>
    <t>0.7M3</t>
  </si>
  <si>
    <t>플레이트 콤팩터</t>
  </si>
  <si>
    <t>1.5톤</t>
  </si>
  <si>
    <t>공업용휘발유</t>
  </si>
  <si>
    <t>무연</t>
  </si>
  <si>
    <t>5006213C660FE4F37E5C23C1F87C50061132B6F44523AD5CF083BB77</t>
  </si>
  <si>
    <t>5006213C660FE4F37E5C23C1F87C5006113296C64A93065A479C6BF6</t>
  </si>
  <si>
    <t>5006213C660FE4F37E5C23C1F87A5006213C660C10537B552BDA6103</t>
  </si>
  <si>
    <t>5006213C660FE4F37E5C23C1F87A5006213C660C10537B552BDB0D71</t>
  </si>
  <si>
    <t>5006213C660FE4F37E5C23C1F87A5650D134C66D1D432052FEDB68081</t>
  </si>
  <si>
    <t>기체(㎥)</t>
  </si>
  <si>
    <t>50330130660C8A63995B20A283E6</t>
  </si>
  <si>
    <t>50C10130561CF9E3DB590CC926A1</t>
  </si>
  <si>
    <t>5006213C660FE4F30B5D547AEA0550330130660C8A63995B20A283E6</t>
  </si>
  <si>
    <t>5006213C660FE4F30B5D547AEA0550330130660C8A63995854199A38</t>
  </si>
  <si>
    <t>5006213C660FE4F30B5D547AEA055006713B162DCF13205F76025B61</t>
  </si>
  <si>
    <t>5006213C660FE4F30B5D547AEA0550C10130561CF9E3DB590CC926A1</t>
  </si>
  <si>
    <t>5006213C660FE4F30B5E7B00B8EE5006213C660C10537B552BDA622B</t>
  </si>
  <si>
    <t>5006213C660FE4F30B5E7B00B8EE5006213C660C10537B552BDB0D72</t>
  </si>
  <si>
    <t>5006213C660FE4F30B5E7B00B8EE5006213C660C10537B552BDA633A</t>
  </si>
  <si>
    <t>5006213C660FE4F30B5F02D7596B5006213C660C10537B552BDA622B</t>
  </si>
  <si>
    <t>5006213C660FE4F30B5F02D7596B5006213C660C10537B552BDA633A</t>
  </si>
  <si>
    <t>5006213C660FE4F30B5F02D7596B5650D134C66D1D432052FEDB68081</t>
  </si>
  <si>
    <t>5006213C660FE4F30B5F02D75A715006213C660C10537B552BDA622B</t>
  </si>
  <si>
    <t>5006213C660FE4F30B5F02D75A715006213C660C10537B552BDA633A</t>
  </si>
  <si>
    <t>5006213C660FE4F30B5F02D75A715650D134C66D1D432052FEDB68081</t>
  </si>
  <si>
    <t>5006213C660FE4F30B5F02D75B185006213C660C10537B552BDA622B</t>
  </si>
  <si>
    <t>5006213C660FE4F30B5F02D75B185006213C660C10537B552BDA633A</t>
  </si>
  <si>
    <t>5006213C660FE4F30B5F02D75B185650D134C66D1D432052FEDB68081</t>
  </si>
  <si>
    <t>5006213C660FE4F30B5F02D75C3F5006213C660C10537B552BDA622B</t>
  </si>
  <si>
    <t>5006213C660FE4F30B5F02D75C3F5006213C660C10537B552BDA633A</t>
  </si>
  <si>
    <t>5006213C660FE4F30B5F02D75C3F5650D134C66D1D432052FEDB68081</t>
  </si>
  <si>
    <t>5006213C660FE4F30B5F02D75DC65006213C660C10537B552BDA622B</t>
  </si>
  <si>
    <t>5006213C660FE4F30B5F02D75DC65006213C660C10537B552BDA633A</t>
  </si>
  <si>
    <t>5006213C660FE4F30B5F02D75DC65650D134C66D1D432052FEDB68081</t>
  </si>
  <si>
    <t>5006213C660FE4F30B5F02D75EEC5006213C660C10537B552BDA622B</t>
  </si>
  <si>
    <t>5006213C660FE4F30B5F02D75EEC5006213C660C10537B552BDA633A</t>
  </si>
  <si>
    <t>5006213C660FE4F30B5F02D75EEC5650D134C66D1D432052FEDB68081</t>
  </si>
  <si>
    <t>5006213C660FE5938C5A762D98FB5006213C660C10537B552BDB0B4B</t>
  </si>
  <si>
    <t>5006213C660FE5938C5A762D98FB5006213C660C10537B552BDB0D71</t>
  </si>
  <si>
    <t>5006213C660FE6A3665D2816F7465006213C660C10537B552BDB0C6F</t>
  </si>
  <si>
    <t>5006213C660FE6A3665D2816F7465006213C660C10537B552BDA633A</t>
  </si>
  <si>
    <t>5006213C660FE6A3665D2816F7465650D134C66D1D432052FEDB68081</t>
  </si>
  <si>
    <t>5006213C660FE6A3665D28179D295006213C660C10537B552BDB0C6F</t>
  </si>
  <si>
    <t>5006213C660FE6A3665D28179D295006213C660C10537B552BDA633A</t>
  </si>
  <si>
    <t>인력품의 18%</t>
  </si>
  <si>
    <t>5006213C660FE6A3665D28179D295650D134C66D1D432052FEDB68081</t>
  </si>
  <si>
    <t>5006213C660FE5938C5C23E1EF135006213CE642D0A3FF5CF42A1B8E</t>
  </si>
  <si>
    <t>5006213C660FE5938C5C23E1EF135006213CE642D0A3FF55430E65E8</t>
  </si>
  <si>
    <t>5006213C660FE4F31451531849265006213C660C10537B552BDB015A</t>
  </si>
  <si>
    <t>5006213C660FE4F31451531849265006213C660C10537B552BDB0D71</t>
  </si>
  <si>
    <t>용접봉(스테인리스)</t>
  </si>
  <si>
    <t>50689138667EB5C3CB551E55E4AA</t>
  </si>
  <si>
    <t>용접기(교류)</t>
  </si>
  <si>
    <t>500A</t>
  </si>
  <si>
    <t>5006213C660EDFB303545E598C22</t>
  </si>
  <si>
    <t>전력</t>
  </si>
  <si>
    <t>kwh</t>
  </si>
  <si>
    <t>5006213CE642D253D5504171C83B</t>
  </si>
  <si>
    <t>500AMP</t>
  </si>
  <si>
    <t>5006213C660FE4F33752204B3BE55006213C660C10537B552BDB0D75</t>
  </si>
  <si>
    <t>5006213C660FE4F33752204B3BE55006213C660C10537B552BDB0D71</t>
  </si>
  <si>
    <t>5006213C660FE4F33752204B3BE55650D134C66D1D432052FEDB68081</t>
  </si>
  <si>
    <t>5006213C660FE4F33755F690D05B5006213C660C10537B552BDB0D75</t>
  </si>
  <si>
    <t>5006213C660FE4F33755F690D05B5006213C660C10537B552BDB0D71</t>
  </si>
  <si>
    <t>5006213C660FE4F33755F690D05B5650D134C66D1D432052FEDB68081</t>
  </si>
  <si>
    <t>5006213C660FE4F33755F690D32F5006213C660C10537B552BDB0D75</t>
  </si>
  <si>
    <t>5006213C660FE4F33755F690D32F5006213C660C10537B552BDB0D71</t>
  </si>
  <si>
    <t>5006213C660FE4F33755F690D32F5650D134C66D1D432052FEDB68081</t>
  </si>
  <si>
    <t>KSM6050(1종), 스파바니쉬</t>
  </si>
  <si>
    <t>50D3C13AE6C260A3D05F52E9A6B7</t>
  </si>
  <si>
    <t>5006213C660FE593D459FA1AB95E50D3C13AE6C260A3D05F52E9A6B7</t>
  </si>
  <si>
    <t>5006213C660FE593D459FA1AB95E50D3C13AE6C260A3D05E48234EE4</t>
  </si>
  <si>
    <t>5006213C660FE593D459FA1AB95E5650D134C66D1D432052FEDB68081</t>
  </si>
  <si>
    <t>5006213C660FE593D459FA1AB95E5006713B46FFA063D65E495FEB32</t>
  </si>
  <si>
    <t>5006213C660FE593D459FA1AB95E5006213C660C10537B552BDB0B42</t>
  </si>
  <si>
    <t>인력품의2%</t>
  </si>
  <si>
    <t>일반목공용</t>
  </si>
  <si>
    <t>50D3C13AB60EFAA3C35457151A6D</t>
  </si>
  <si>
    <t>5006213C660FE4F3D7571CE64D5C50D3C13AB60EFAA3C35457151A6D</t>
  </si>
  <si>
    <t>5006213C660FE4F3D7571CE64D5C5006213C660C10537B552BDB0990</t>
  </si>
  <si>
    <t>5006213C660FE4F3D7571CE64D5C5006213C660C10537B552BDB0D71</t>
  </si>
  <si>
    <t>5006213C660FE4F3D7571CE64D5C5650D134C66D1D432052FEDB68081</t>
  </si>
  <si>
    <t>5006213C660FE593B852955677C45006213C660C10537B552BDB0B4A</t>
  </si>
  <si>
    <t>5006213C660FE593B852955677C45006213C660C10537B552BDB0D71</t>
  </si>
  <si>
    <t>5006213C660FE593B852955677C45650D134C66D1D432052FEDB68081</t>
  </si>
  <si>
    <t>5006213C660FE593B852955551C15006213C660C10537B552BDB0B4A</t>
  </si>
  <si>
    <t>5006213C660FE593B852955551C15006213C660C10537B552BDB0D71</t>
  </si>
  <si>
    <t>5006213C660FE593B852955551C15650D134C66D1D432052FEDB68081</t>
  </si>
  <si>
    <t>5006213C660FE593B85295571F555006213C660C10537B552BDB0B4A</t>
  </si>
  <si>
    <t>5006213C660FE593B85295571F555006213C660C10537B552BDB0D71</t>
  </si>
  <si>
    <t>5006213C660FE593B85295571F555650D134C66D1D432052FEDB68081</t>
  </si>
  <si>
    <t>5006213C660FE593B85295571BFA5006213C660C10537B552BDB0B4A</t>
  </si>
  <si>
    <t>5006213C660FE593B85295571BFA5006213C660C10537B552BDB0D71</t>
  </si>
  <si>
    <t>5006213C660FE593B85295571BFA5650D134C66D1D432052FEDB68081</t>
  </si>
  <si>
    <t>5006213C660FE593B857195F70765006213CE642D0A3FF5CF42A1B8E</t>
  </si>
  <si>
    <t>5006213C660FE593B857195F70765006213CE642D0A3FF55430E65E8</t>
  </si>
  <si>
    <t>5006213C660FE593B857195F70765006213CA6E7A0932E59763F7424</t>
  </si>
  <si>
    <t>5006213C660FE593B859C5CC088D5006213C660C10537B552BDA622C</t>
  </si>
  <si>
    <t>5006213C660FE593AF5BC49E12925006213C660C10537B552BDB00BB</t>
  </si>
  <si>
    <t>5006213C660FE593AF5BC49E12925006213C660C10537B552BDB0D71</t>
  </si>
  <si>
    <t>5006213C660FE593AF5BC49E160D5006213C660C10537B552BDB00BB</t>
  </si>
  <si>
    <t>5006213C660FE593AF5BC49E160D5650D134C66D1D432052FEDB68081</t>
  </si>
  <si>
    <t>5006213C660FE593AF5806150BF65006213C660C10537B552BDB0ABC</t>
  </si>
  <si>
    <t>5006213C660FE593AF5806150BF65006213C660C10537B552BDB0D71</t>
  </si>
  <si>
    <t>5006213C660FE5939D56EAFE15BD5006213C660C10537B552BDB0889</t>
  </si>
  <si>
    <t>5006213C660FE5939D56EAFE15BD5650D134C66D1D432052FEDB68081</t>
  </si>
  <si>
    <t>5006213C660FE5939D578BDF3ABB5006213C660C10537B552BDA633A</t>
  </si>
  <si>
    <t>용접봉(연강용)</t>
  </si>
  <si>
    <t>50689138667EB5C3CB5D681BDF55</t>
  </si>
  <si>
    <t>5006213C660FE5939D5D17C03BA550689138667EB5C3CB5D681BDF55</t>
  </si>
  <si>
    <t>5006213C660FE5939D5D17C03BA550330130660C8A63995B20A28011</t>
  </si>
  <si>
    <t>5006213C660FE5939D5D17C03BA550330130660C8A63995854199A38</t>
  </si>
  <si>
    <t>5006213C660FE5939D5D17C03BA55006213C660EDFB303545E598C22</t>
  </si>
  <si>
    <t>5006213C660FE5939D5D17C03BA55006213CE642D253D5504171C83B</t>
  </si>
  <si>
    <t>5006213C660FE5939D5D17C03BA55006213C660C10537B552BDA622A</t>
  </si>
  <si>
    <t>5006213C660FE5939D5D17C03BA55006213C660C10537B552BDB0D71</t>
  </si>
  <si>
    <t>5006213C660FE5939D5D17C03BA55006213C660C10537B552BDB0C6F</t>
  </si>
  <si>
    <t>5006213C660FE5939D5D17C03BA55006213C660C10537B552BDA633A</t>
  </si>
  <si>
    <t>5006213C660FE5939D5D17C03BA55650D134C66D1D432052FEDB68081</t>
  </si>
  <si>
    <t>5006213C660FE5939D5D17C1C23750689138667EB5C3CB5D681BDF55</t>
  </si>
  <si>
    <t>5006213C660FE5939D5D17C1C23750330130660C8A63995B20A28011</t>
  </si>
  <si>
    <t>5006213C660FE5939D5D17C1C23750330130660C8A63995854199A38</t>
  </si>
  <si>
    <t>5006213C660FE5939D5D17C1C2375006213C660EDFB303545E598C22</t>
  </si>
  <si>
    <t>5006213C660FE5939D5D17C1C2375006213CE642D253D5504171C83B</t>
  </si>
  <si>
    <t>5006213C660FE5939D5D17C1C2375006213C660C10537B552BDA622A</t>
  </si>
  <si>
    <t>5006213C660FE5939D5D17C1C2375006213C660C10537B552BDB0D71</t>
  </si>
  <si>
    <t>5006213C660FE5939D5D17C1C2375006213C660C10537B552BDB0C6F</t>
  </si>
  <si>
    <t>5006213C660FE5939D5D17C1C2375006213C660C10537B552BDA633A</t>
  </si>
  <si>
    <t>5006213C660FE5939D5D17C1C2375650D134C66D1D432052FEDB68081</t>
  </si>
  <si>
    <t>5006213C660FE5939D5D1512814150689138667EB5C3CB551E55E4AA</t>
  </si>
  <si>
    <t>5006213C660FE5939D5D1512814150330130660C8A63995B20A28011</t>
  </si>
  <si>
    <t>5006213C660FE5939D5D1512814150330130660C8A63995854199A38</t>
  </si>
  <si>
    <t>5006213C660FE5939D5D151281415006213C660EDFB303545E598C22</t>
  </si>
  <si>
    <t>5006213C660FE5939D5D151281415006213CE642D253D5504171C83B</t>
  </si>
  <si>
    <t>5006213C660FE5939D5D151281415006213C660C10537B552BDA622A</t>
  </si>
  <si>
    <t>5006213C660FE5939D5D151281415006213C660C10537B552BDB0D71</t>
  </si>
  <si>
    <t>5006213C660FE5939D5D151281415006213C660C10537B552BDB0C6F</t>
  </si>
  <si>
    <t>5006213C660FE5939D5D151281415006213C660C10537B552BDA633A</t>
  </si>
  <si>
    <t>5006213C660FE5939D5D151281415650D134C66D1D432052FEDB68081</t>
  </si>
  <si>
    <t>5006213C660FE5939D5D1513AF9A50689138667EB5C3CB551E55E4AA</t>
  </si>
  <si>
    <t>5006213C660FE5939D5D1513AF9A50330130660C8A63995B20A28011</t>
  </si>
  <si>
    <t>5006213C660FE5939D5D1513AF9A50330130660C8A63995854199A38</t>
  </si>
  <si>
    <t>5006213C660FE5939D5D1513AF9A5006213C660EDFB303545E598C22</t>
  </si>
  <si>
    <t>5006213C660FE5939D5D1513AF9A5006213CE642D253D5504171C83B</t>
  </si>
  <si>
    <t>5006213C660FE5939D5D1513AF9A5006213C660C10537B552BDA622A</t>
  </si>
  <si>
    <t>5006213C660FE5939D5D1513AF9A5006213C660C10537B552BDB0D71</t>
  </si>
  <si>
    <t>5006213C660FE5939D5D1513AF9A5006213C660C10537B552BDB0C6F</t>
  </si>
  <si>
    <t>5006213C660FE5939D5D1513AF9A5006213C660C10537B552BDA633A</t>
  </si>
  <si>
    <t>5006213C660FE5939D5D1513AF9A5650D134C66D1D432052FEDB68081</t>
  </si>
  <si>
    <t>5006213C660FE5938C5EEE61F62B5006213C660C10537B552BDB0993</t>
  </si>
  <si>
    <t>5006213C660FE5938C5EEE61F62B5650D134C66D1D432052FEDB68081</t>
  </si>
  <si>
    <t>5006213C660FE5938C5EEE61F62D5006213CE642D0A3FF5CF42A1B8E</t>
  </si>
  <si>
    <t>감수제</t>
  </si>
  <si>
    <t>혼화제, 메도로스1000</t>
  </si>
  <si>
    <t>g</t>
  </si>
  <si>
    <t>5006213CA6E7A1B3E058D1920452</t>
  </si>
  <si>
    <t>5006213C660FE5938C5EEE61F62D5006213CA6E7A1B3E058D1920452</t>
  </si>
  <si>
    <t>5006213C660FE5938C5EEE61F62D5006213C660C10537B552BDB0B4B</t>
  </si>
  <si>
    <t>5006213C660FE5938C5EEE61F62D5006213C660C10537B552BDB0D71</t>
  </si>
  <si>
    <t>37kW</t>
  </si>
  <si>
    <t>5006213C660EDFB31C5325835AD7</t>
  </si>
  <si>
    <t>5006213C660FE5938C58470B76CD5006213C660EDFB31C5325835AD7</t>
  </si>
  <si>
    <t>0.3M3</t>
  </si>
  <si>
    <t>5006213C660EDFB31C53258359CE</t>
  </si>
  <si>
    <t>5006213C660FE5938C58470B76CD5006213C660EDFB31C53258359CE</t>
  </si>
  <si>
    <t>양수기</t>
  </si>
  <si>
    <t>1.49kw</t>
  </si>
  <si>
    <t>5006213C660EDFB31C5325835827</t>
  </si>
  <si>
    <t>5006213C660FE5938C58470B76CD5006213C660EDFB31C5325835827</t>
  </si>
  <si>
    <t>배관파이프</t>
  </si>
  <si>
    <t>∮50mm∼2.6m</t>
  </si>
  <si>
    <t>5006213C660EDFB31C532583567A</t>
  </si>
  <si>
    <t>5006213C660FE5938C58470B76CD5006213C660EDFB31C532583567A</t>
  </si>
  <si>
    <t>5006213C660FE5938C58470B76CD5006213C660C10537B552BD95CC8</t>
  </si>
  <si>
    <t>5006213C660FE5938C58470B76CD5006213C660C10537B552BDB0B4B</t>
  </si>
  <si>
    <t>5006213C660FE5938C58470B76CD5006213C660C10537B552BDB0D71</t>
  </si>
  <si>
    <t>0.3m3</t>
  </si>
  <si>
    <t>1.49kw, 2HP</t>
  </si>
  <si>
    <t>∮50mm-2.6m</t>
  </si>
  <si>
    <t>5006213C660FE5938C5846648E0D5006213C660C10537B552BDB0B4B</t>
  </si>
  <si>
    <t>5006213C660FE593D45E7C541AB050D3C13AC615EB53D655BD991537</t>
  </si>
  <si>
    <t>5006213C660FE593D45E7C541AB05006713B46FFA063D65E495FEB32</t>
  </si>
  <si>
    <t>5006213C660FE593D45E7C541AB05006213C660C10537B552BDB0B42</t>
  </si>
  <si>
    <t>5006213C660FE593D45E7C541AB05006213C660C10537B552BDB0D71</t>
  </si>
  <si>
    <t>5006213C660FE593D45E7C541DE450D3C13AC615EB53D655BD991537</t>
  </si>
  <si>
    <t>5006213C660FE593D45E7C541DE45006713B46FFA063D65E495FEB32</t>
  </si>
  <si>
    <t>5006213C660FE593D45E7C541DE45006213C660C10537B552BDB0B42</t>
  </si>
  <si>
    <t>5006213C660FE593D45E7C541DE45006213C660C10537B552BDB0D71</t>
  </si>
  <si>
    <t>5006213C660FE593D45E7C541AB250D3C13AC615EB53D655BD991535</t>
  </si>
  <si>
    <t>5006213C660FE593D45E7C541AB25006713B46FFA063D65E495FEB32</t>
  </si>
  <si>
    <t>5006213C660FE593D45E7C541AB25006213C660C10537B552BDB0B42</t>
  </si>
  <si>
    <t>5006213C660FE593D45E7C541AB25006213C660C10537B552BDB0D71</t>
  </si>
  <si>
    <t>5006213C660FE593D45E7C541DE650D3C13AC615EB53D655BD991535</t>
  </si>
  <si>
    <t>5006213C660FE593D45E7C541DE65006713B46FFA063D65E495FEB32</t>
  </si>
  <si>
    <t>5006213C660FE593D45E7C541DE65006213C660C10537B552BDB0B42</t>
  </si>
  <si>
    <t>5006213C660FE593D45E7C541DE65006213C660C10537B552BDB0D71</t>
  </si>
  <si>
    <t>5006213C660FE593CA5A458B851D5006213C660C10537B552BDB0889</t>
  </si>
  <si>
    <t>5006213C660FE593CA5A458B851D5006213C660C10537B552BDB0D71</t>
  </si>
  <si>
    <t>5006213C660FE593CA5A458B851D5650D134C66D1D432052FEDB68081</t>
  </si>
  <si>
    <t>5006213C660FE593CA5A458B86245006213C660C10537B552BDB0889</t>
  </si>
  <si>
    <t>5006213C660FE593345901BF6E0F5006213C660C10537B552BDB0889</t>
  </si>
  <si>
    <t>5006213C660FE593345901BF6E0F5006213C660C10537B552BDB0D71</t>
  </si>
  <si>
    <t>5006213C660FE593345900996D445006213C660C10537B552BDB0889</t>
  </si>
  <si>
    <t>5006213C660FE593345900996D445006213C660C10537B552BDB0D71</t>
  </si>
  <si>
    <t>5006213C660FE593345BCEEADB2A5006213C660C10537B552BDB0889</t>
  </si>
  <si>
    <t>5006213C660FE593345BCEEADB2A5006213C660C10537B552BDB0D71</t>
  </si>
  <si>
    <t>5006213C660FE593345BCEEADEFE5006213C660C10537B552BDB0889</t>
  </si>
  <si>
    <t>5006213C660FE593345BCEEADEFE5006213C660C10537B552BDB0D71</t>
  </si>
  <si>
    <t>5006213C660FE593345BCC3F747E5006213C660C10537B552BDB0889</t>
  </si>
  <si>
    <t>5006213C660FE593345BCC3F747E5006213C660C10537B552BDB0D71</t>
  </si>
  <si>
    <t>5006213C660FE593345BCC3F71AA5006213C660C10537B552BDB0889</t>
  </si>
  <si>
    <t>5006213C660FE593345BCC3F71AA5006213C660C10537B552BDB0D71</t>
  </si>
  <si>
    <t>5006213C660FE593345BCB16BDC05006213C660C10537B552BDB0889</t>
  </si>
  <si>
    <t>5006213C660FE593345BCB16BDC05006213C660C10537B552BDB0D71</t>
  </si>
  <si>
    <t>5006213C660FE593345BCB16B85E5006213C660C10537B552BDB0889</t>
  </si>
  <si>
    <t>5006213C660FE593345BCB16B85E5006213C660C10537B552BDB0D71</t>
  </si>
  <si>
    <t>5006213C660FE593345BC96A8AF25006213C660C10537B552BDB0889</t>
  </si>
  <si>
    <t>5006213C660FE593345BC96A8AF25006213C660C10537B552BDB0D71</t>
  </si>
  <si>
    <t>5006213C660FE593345BC96B96655006213C660C10537B552BDB0889</t>
  </si>
  <si>
    <t>5006213C660FE593345BC96B96655006213C660C10537B552BDB0D71</t>
  </si>
  <si>
    <t>0.4M3용</t>
  </si>
  <si>
    <t>5006213C660FE5932A5719A89A795006213C660C10537B552BDB0C6F</t>
  </si>
  <si>
    <t>5006213C660FE5932A5719A89A795006213C660C10537B552BDB0D71</t>
  </si>
  <si>
    <t>중 기 단 가 목 록</t>
  </si>
  <si>
    <t>비    고</t>
  </si>
  <si>
    <t>START</t>
  </si>
  <si>
    <t>중 기 단 가 산 출 서</t>
  </si>
  <si>
    <t>산    출    내    역</t>
  </si>
  <si>
    <t>코드</t>
  </si>
  <si>
    <t>품명</t>
  </si>
  <si>
    <t>규격</t>
  </si>
  <si>
    <t>C</t>
  </si>
  <si>
    <t>C!</t>
  </si>
  <si>
    <t xml:space="preserve"> '굴삭기(유압식백호우)(0.7M3/HR)' '[56921010210]'</t>
  </si>
  <si>
    <t xml:space="preserve"> </t>
  </si>
  <si>
    <t>a  '바켓용량' =0.6</t>
  </si>
  <si>
    <t>k  '바켓계수(양호1.1,보통0.90,불량0.70,파쇄암0.55)'= 0.9</t>
  </si>
  <si>
    <t>f  '토량환산계수'= 0.8</t>
  </si>
  <si>
    <t>E  '작업효율(양호0.85,보통0.70,불량0.55)'= 0.6-0.05=?</t>
  </si>
  <si>
    <t>Cm '1회 싸이클시간(135˚)'=20</t>
  </si>
  <si>
    <t>Q  '시간당 작업량 (M3/Hr)'= 3600*a*k*f*E/Cm =?</t>
  </si>
  <si>
    <t>'재료비:' ~56921010286.M~ / {Q} =?MA</t>
  </si>
  <si>
    <t>'노무비:' ~56921010286.L~ / {Q} =?LA</t>
  </si>
  <si>
    <t>'경  비:' ~56921010286.E~ / {Q} =?EQ</t>
  </si>
  <si>
    <t xml:space="preserve">  소  계    </t>
  </si>
  <si>
    <t>&gt;'소  계'</t>
  </si>
  <si>
    <t xml:space="preserve">  총  계</t>
  </si>
  <si>
    <t>a  '바켓용량' =0.7</t>
  </si>
  <si>
    <t xml:space="preserve">'1.굴삭기 (무한궤도),0.7㎥90%+인력10% M3 ' </t>
  </si>
  <si>
    <t>'재료비:' ~56921010210.M~ / {Q} =?MA+</t>
  </si>
  <si>
    <t>'노무비:' ~56921010210.L~ / {Q} =?LA+</t>
  </si>
  <si>
    <t xml:space="preserve">'경  비:' ~56921010210.E~ / {Q} =?EQ+   </t>
  </si>
  <si>
    <t xml:space="preserve">  소   계    </t>
  </si>
  <si>
    <t>&gt;'소   계'</t>
  </si>
  <si>
    <t xml:space="preserve"> 2.인력터파기,0-1m,보통인부:0.2인*10% </t>
  </si>
  <si>
    <t>'2.인력터파기,0-1m,보통인부:0.2인*10%'</t>
  </si>
  <si>
    <t>'보통인부   1인/8HR*작업시간</t>
  </si>
  <si>
    <t>'노무비:'~56900017041.L~*1/8/{Q}  =?LA+</t>
  </si>
  <si>
    <t xml:space="preserve">   합   계    </t>
  </si>
  <si>
    <t>&gt;&gt;'합   계'</t>
  </si>
  <si>
    <t xml:space="preserve">  </t>
  </si>
  <si>
    <t>'플레이트콤펙타(1.5톤/HR)' '[56921020630]'</t>
  </si>
  <si>
    <t>V  '다짐속도(KM/HR)' =1</t>
  </si>
  <si>
    <t>W  '유효 다짐 폭(M)' =0.45</t>
  </si>
  <si>
    <t>D  '다짐두께(M)' =0.1</t>
  </si>
  <si>
    <t>E  '작업효율' =0.6</t>
  </si>
  <si>
    <t>f  '토량환산계수(C/L)' =0.95/1.175 =?</t>
  </si>
  <si>
    <t>N  '소요 다짐회수' =3</t>
  </si>
  <si>
    <t>Q  '시간당 작업량(M3/HR)' =1000*V*W*D*E*f/N =?</t>
  </si>
  <si>
    <t>'재료비:' ~56921020630.M~ / {Q} =?MA+</t>
  </si>
  <si>
    <t>'노무비:' ~56921020630.L~ / {Q} =?LA+</t>
  </si>
  <si>
    <t>'경  비:' ~56921020630.E~ / {Q} =?EQ+</t>
  </si>
  <si>
    <t xml:space="preserve">   합  계    </t>
  </si>
  <si>
    <t>&gt;&gt;'합  계'</t>
  </si>
  <si>
    <t xml:space="preserve"> '담프트럭(15톤/HR)' '[56921010810]'</t>
  </si>
  <si>
    <t xml:space="preserve"> T  '적재용량' =15</t>
  </si>
  <si>
    <t xml:space="preserve"> r1 '토석의 단위중량' =1.7</t>
  </si>
  <si>
    <t xml:space="preserve"> L  '토량 환산율' =1.175</t>
  </si>
  <si>
    <t xml:space="preserve"> f  '토량 환산계수' =1</t>
  </si>
  <si>
    <t xml:space="preserve"> E  '작업효율' =0.9</t>
  </si>
  <si>
    <t xml:space="preserve"> A  '1회 적재량' =T/r1*L =?</t>
  </si>
  <si>
    <t xml:space="preserve"> T2 '왕복시간' =4/35*60*2 =?</t>
  </si>
  <si>
    <t xml:space="preserve"> T3 '적하시간' =1.05</t>
  </si>
  <si>
    <t xml:space="preserve"> T4 '적재대기시간' =0.42</t>
  </si>
  <si>
    <t xml:space="preserve"> T5 '적재함덮개설치및해체' =3.77</t>
  </si>
  <si>
    <t xml:space="preserve"> T6 '세륜기통과시간' =1.5 </t>
  </si>
  <si>
    <t xml:space="preserve"> K  '바켓계수' =0.9</t>
  </si>
  <si>
    <t xml:space="preserve"> Es '적재기계의 작업효율' =0.6</t>
  </si>
  <si>
    <t xml:space="preserve">  n  '덤프트럭 소요 적재회수' =A/(0.7*K)  =?</t>
  </si>
  <si>
    <t xml:space="preserve"> Cms'적재기계 1회 싸이클시간' =21</t>
  </si>
  <si>
    <t xml:space="preserve"> Cm '1회 싸이클 시간' =Cms*n/(60*Es)+T2+T3+T4+T5+T6 =?</t>
  </si>
  <si>
    <t xml:space="preserve"> Q  '시간당 작업량(M3/HR)' =60*A*f*E/Cm =?</t>
  </si>
  <si>
    <t>'재료비:' ~56921010810.M~ / {Q} =?MA+</t>
  </si>
  <si>
    <t>'노무비:' ~56921010810.L~ / {Q} =?LA+</t>
  </si>
  <si>
    <t>'경  비:' ~56921010810.E~ / {Q} =?EQ+</t>
  </si>
  <si>
    <t xml:space="preserve">   합 계    </t>
  </si>
  <si>
    <t>&gt;&gt;'합 계'</t>
  </si>
  <si>
    <t>단 가 대 비 표</t>
  </si>
  <si>
    <t>품목구분</t>
  </si>
  <si>
    <t>노임구분</t>
  </si>
  <si>
    <t>B</t>
  </si>
  <si>
    <t>거래1612</t>
    <phoneticPr fontId="1" type="noConversion"/>
  </si>
  <si>
    <t>거래1600</t>
    <phoneticPr fontId="1" type="noConversion"/>
  </si>
  <si>
    <t>거래1603</t>
    <phoneticPr fontId="1" type="noConversion"/>
  </si>
  <si>
    <t>거래1610</t>
    <phoneticPr fontId="1" type="noConversion"/>
  </si>
  <si>
    <t>거래1599</t>
    <phoneticPr fontId="1" type="noConversion"/>
  </si>
  <si>
    <t>거래1599</t>
    <phoneticPr fontId="1" type="noConversion"/>
  </si>
  <si>
    <t>거래1602</t>
    <phoneticPr fontId="1" type="noConversion"/>
  </si>
  <si>
    <t>거래1607</t>
    <phoneticPr fontId="1" type="noConversion"/>
  </si>
  <si>
    <t>거래1604</t>
    <phoneticPr fontId="1" type="noConversion"/>
  </si>
  <si>
    <t>거래1601</t>
    <phoneticPr fontId="1" type="noConversion"/>
  </si>
  <si>
    <t>거래1610</t>
    <phoneticPr fontId="1" type="noConversion"/>
  </si>
  <si>
    <t>1. 가설공사</t>
    <phoneticPr fontId="1" type="noConversion"/>
  </si>
  <si>
    <t>4. 철골공사</t>
  </si>
  <si>
    <t>5. 조적공사</t>
  </si>
  <si>
    <t>6. 석공사</t>
  </si>
  <si>
    <t>7.타일공사</t>
  </si>
  <si>
    <t>8. 목공사</t>
  </si>
  <si>
    <t>17. 철거공사</t>
  </si>
  <si>
    <t>[ 교육청자원자료(2020년 상반기노임적용) ]</t>
    <phoneticPr fontId="1" type="noConversion"/>
  </si>
  <si>
    <t>[ 교육청자원자료(2020년 상반기노임적용) ]</t>
    <phoneticPr fontId="1" type="noConversion"/>
  </si>
  <si>
    <t>[ 교육청자원자료(2020년 상반기노임적용) ]</t>
    <phoneticPr fontId="1" type="noConversion"/>
  </si>
  <si>
    <t>인력품의 2%</t>
    <phoneticPr fontId="1" type="noConversion"/>
  </si>
  <si>
    <t>인력품의 3%</t>
    <phoneticPr fontId="1" type="noConversion"/>
  </si>
  <si>
    <t>1.0m2 이하</t>
    <phoneticPr fontId="1" type="noConversion"/>
  </si>
  <si>
    <t>1.0m2 이하</t>
    <phoneticPr fontId="1" type="noConversion"/>
  </si>
  <si>
    <t>1.0~3.0m2 이하</t>
    <phoneticPr fontId="1" type="noConversion"/>
  </si>
  <si>
    <t>3.0~6.0m2 이하</t>
    <phoneticPr fontId="1" type="noConversion"/>
  </si>
  <si>
    <t>6.0~8.0m2 이하</t>
    <phoneticPr fontId="1" type="noConversion"/>
  </si>
  <si>
    <t>강제창호 설치</t>
    <phoneticPr fontId="1" type="noConversion"/>
  </si>
  <si>
    <t>1.0~3.0m2 이하</t>
    <phoneticPr fontId="1" type="noConversion"/>
  </si>
  <si>
    <t>3.0~6.0m2 이하</t>
    <phoneticPr fontId="1" type="noConversion"/>
  </si>
  <si>
    <t>6.0~9.0m2 이하</t>
    <phoneticPr fontId="1" type="noConversion"/>
  </si>
  <si>
    <t>9.0~12.0m2 이하</t>
    <phoneticPr fontId="1" type="noConversion"/>
  </si>
  <si>
    <t>합성수지창호 설치(단창)</t>
    <phoneticPr fontId="1" type="noConversion"/>
  </si>
  <si>
    <t>도어록설치</t>
    <phoneticPr fontId="1" type="noConversion"/>
  </si>
  <si>
    <t>도어체크달기</t>
    <phoneticPr fontId="1" type="noConversion"/>
  </si>
  <si>
    <t>인력품의 4%</t>
    <phoneticPr fontId="1" type="noConversion"/>
  </si>
  <si>
    <t>창호유리 설치 - 판유리</t>
    <phoneticPr fontId="1" type="noConversion"/>
  </si>
  <si>
    <t>5mm 이하</t>
    <phoneticPr fontId="1" type="noConversion"/>
  </si>
  <si>
    <t>9mm 이하</t>
    <phoneticPr fontId="1" type="noConversion"/>
  </si>
  <si>
    <t>12mm 이하</t>
    <phoneticPr fontId="1" type="noConversion"/>
  </si>
  <si>
    <t>창호유리 설치 - 복층유리</t>
    <phoneticPr fontId="1" type="noConversion"/>
  </si>
  <si>
    <t>12mm 이하</t>
    <phoneticPr fontId="1" type="noConversion"/>
  </si>
  <si>
    <t>16mm 이하</t>
    <phoneticPr fontId="1" type="noConversion"/>
  </si>
  <si>
    <t>18mm 이하</t>
    <phoneticPr fontId="1" type="noConversion"/>
  </si>
  <si>
    <t>22mm 이하</t>
    <phoneticPr fontId="1" type="noConversion"/>
  </si>
  <si>
    <t>24mm 이하</t>
    <phoneticPr fontId="1" type="noConversion"/>
  </si>
  <si>
    <t>28mm 이하</t>
    <phoneticPr fontId="1" type="noConversion"/>
  </si>
  <si>
    <t>커튼월유리 설치</t>
    <phoneticPr fontId="1" type="noConversion"/>
  </si>
  <si>
    <t>12mm 이하</t>
    <phoneticPr fontId="1" type="noConversion"/>
  </si>
  <si>
    <t>18mm 이하</t>
    <phoneticPr fontId="1" type="noConversion"/>
  </si>
  <si>
    <t>22mm 이하</t>
    <phoneticPr fontId="1" type="noConversion"/>
  </si>
  <si>
    <t>24mm 이하</t>
    <phoneticPr fontId="1" type="noConversion"/>
  </si>
  <si>
    <t>보통인부</t>
    <phoneticPr fontId="1" type="noConversion"/>
  </si>
  <si>
    <t>일반타일, 400*400*25mm</t>
    <phoneticPr fontId="1" type="noConversion"/>
  </si>
  <si>
    <t>일반타일, 400*400*25mm</t>
    <phoneticPr fontId="1" type="noConversion"/>
  </si>
  <si>
    <t>바닥, 400*400*25mm, 모르타르 28mm</t>
    <phoneticPr fontId="1" type="noConversion"/>
  </si>
  <si>
    <t>2020년도 상반기 적용 일위대가 목록(건축)</t>
    <phoneticPr fontId="1" type="noConversion"/>
  </si>
  <si>
    <t>H:120mm</t>
    <phoneticPr fontId="1" type="noConversion"/>
  </si>
  <si>
    <t>시스템비계 설치, 해체</t>
  </si>
  <si>
    <t>10m이하</t>
  </si>
  <si>
    <t>10m초과~20m이하</t>
  </si>
  <si>
    <t>20m초과~30m이하</t>
  </si>
  <si>
    <t>수직재</t>
  </si>
  <si>
    <t>48.6mm * 3.800mm</t>
  </si>
  <si>
    <t>48.6mm *   950mm</t>
  </si>
  <si>
    <t>수평재</t>
  </si>
  <si>
    <t>42.7mm * 1,829mm</t>
  </si>
  <si>
    <t>42.7mm *   610mm</t>
  </si>
  <si>
    <t>난간재</t>
  </si>
  <si>
    <t>42.7mm *  1,829mm</t>
  </si>
  <si>
    <t>안전발판</t>
  </si>
  <si>
    <t>500mm * 1,829mm</t>
  </si>
  <si>
    <t>D34 * 600mm</t>
  </si>
  <si>
    <t>비계버팀대</t>
  </si>
  <si>
    <t>소(300mm*400mm)</t>
  </si>
  <si>
    <t>400mm * 1,829mm</t>
  </si>
  <si>
    <t>내부계단</t>
  </si>
  <si>
    <t>400mm * 2,638mm</t>
  </si>
  <si>
    <t>5623F2B2E4C1191A535EAF143AAA</t>
  </si>
  <si>
    <t>5623D282E419093CEEA77C1EFCAC</t>
  </si>
  <si>
    <t>5623F2B2E4C1191A535EAF143AAA5623D282E419093CEEA77C1EFCAC</t>
  </si>
  <si>
    <t>5623D282E419093CEEA77C1EFDB3</t>
  </si>
  <si>
    <t>5623F2B2E4C1191A535EAF143AAA5623D282E419093CEEA77C1EFDB3</t>
  </si>
  <si>
    <t>5623D282E419093CEEA77C1EFE5A</t>
  </si>
  <si>
    <t>5623F2B2E4C1191A535EAF143AAA5623D282E419093CEEA77C1EFE5A</t>
  </si>
  <si>
    <t>5623D282E419093CEEA77C1EFF61</t>
  </si>
  <si>
    <t>5623F2B2E4C1191A535EAF143AAA5623D282E419093CEEA77C1EFF61</t>
  </si>
  <si>
    <t>5623D282E419093CEEA77C1EF0FB</t>
  </si>
  <si>
    <t>5623F2B2E4C1191A535EAF143AAA5623D282E419093CEEA77C1EF0FB</t>
  </si>
  <si>
    <t>5623D282E419093CEEA77C1EF182</t>
  </si>
  <si>
    <t>5623F2B2E4C1191A535EAF143AAA5623D282E419093CEEA77C1EF182</t>
  </si>
  <si>
    <t>5623D282E419093CEEA77C1F9E95</t>
  </si>
  <si>
    <t>5623F2B2E4C1191A535EAF143AAA5623D282E419093CEEA77C1F9E95</t>
  </si>
  <si>
    <t>5623D282E419093CEEA77C1F9FBC</t>
  </si>
  <si>
    <t>5623F2B2E4C1191A535EAF143AAA5623D282E419093CEEA77C1F9FBC</t>
  </si>
  <si>
    <t>5623D282E419093CEEA77C1F9CE7</t>
  </si>
  <si>
    <t>5623F2B2E4C1191A535EAF143AAA5623D282E419093CEEA77C1F9CE7</t>
  </si>
  <si>
    <t>5623F2B2E4C1191A535EE5107615</t>
  </si>
  <si>
    <t>5623F2B2E4C1191A535EAF143AAA5623F2B2E4C1191A535EE5107615</t>
  </si>
  <si>
    <t>합성수지창호 설치(이중창)</t>
    <phoneticPr fontId="1" type="noConversion"/>
  </si>
  <si>
    <t>목제창호 설치(여닫이)</t>
    <phoneticPr fontId="1" type="noConversion"/>
  </si>
  <si>
    <t>목제창호 설치(미서기 단창)</t>
    <phoneticPr fontId="1" type="noConversion"/>
  </si>
  <si>
    <t>문선 설치</t>
    <phoneticPr fontId="1" type="noConversion"/>
  </si>
  <si>
    <t>m</t>
    <phoneticPr fontId="1" type="noConversion"/>
  </si>
  <si>
    <t>무근구조물, 굴삭기(타이어), 0.6㎥</t>
    <phoneticPr fontId="1" type="noConversion"/>
  </si>
  <si>
    <t>철근구조물, 굴삭기(타이어), 0.6㎥</t>
    <phoneticPr fontId="1" type="noConversion"/>
  </si>
  <si>
    <t>소형구조물, 굴삭기(타이어), 0.6㎥</t>
    <phoneticPr fontId="1" type="noConversion"/>
  </si>
  <si>
    <t>굴삭기(타이어)</t>
    <phoneticPr fontId="1" type="noConversion"/>
  </si>
  <si>
    <t xml:space="preserve">벽돌벽컷팅    M     </t>
  </si>
  <si>
    <t xml:space="preserve">스터드볼트 설치 / 수동용접  M19*125  개소  건축 7-4-2   </t>
  </si>
  <si>
    <t xml:space="preserve">유리끼우기코킹  실리콘,유리용-양면  M  건축 13-12-1   </t>
  </si>
  <si>
    <t xml:space="preserve">철근 가스 압접  보, D19  개소  건축 6-2-3   </t>
    <phoneticPr fontId="1" type="noConversion"/>
  </si>
  <si>
    <t xml:space="preserve">철근, 현장 - 보통 조립    TON  건축 6-2-1   </t>
    <phoneticPr fontId="1" type="noConversion"/>
  </si>
  <si>
    <t xml:space="preserve">석재코킹  6*6mm,백업재포함  M   </t>
    <phoneticPr fontId="1" type="noConversion"/>
  </si>
  <si>
    <t xml:space="preserve">철골재 철거  아세틸렌사용  TON  건축 18-2-2  </t>
    <phoneticPr fontId="1" type="noConversion"/>
  </si>
  <si>
    <t>조립식가설울타리(RPP 방음휀스)</t>
    <phoneticPr fontId="1" type="noConversion"/>
  </si>
  <si>
    <t>RPP가설방음판, 500*30T</t>
    <phoneticPr fontId="1" type="noConversion"/>
  </si>
  <si>
    <t>H=3.0m이하,세로형가설방음판</t>
    <phoneticPr fontId="1" type="noConversion"/>
  </si>
  <si>
    <t>RPP가설방음판, 500*30T</t>
    <phoneticPr fontId="1" type="noConversion"/>
  </si>
  <si>
    <t>클램프 싱글</t>
    <phoneticPr fontId="1" type="noConversion"/>
  </si>
  <si>
    <t>파이프지주(60.5), 4220mm</t>
    <phoneticPr fontId="1" type="noConversion"/>
  </si>
  <si>
    <t>시스템서포트</t>
    <phoneticPr fontId="1" type="noConversion"/>
  </si>
  <si>
    <t>수직재, 60.5*2.6</t>
    <phoneticPr fontId="1" type="noConversion"/>
  </si>
  <si>
    <t>수평재, 42.7*2.3*1.5M</t>
    <phoneticPr fontId="1" type="noConversion"/>
  </si>
  <si>
    <t>상부자키, L=600</t>
    <phoneticPr fontId="1" type="noConversion"/>
  </si>
  <si>
    <t>하부자키, L=600</t>
    <phoneticPr fontId="1" type="noConversion"/>
  </si>
  <si>
    <t>쟈키소켓, L=120</t>
    <phoneticPr fontId="1" type="noConversion"/>
  </si>
  <si>
    <t>개</t>
    <phoneticPr fontId="1" type="noConversion"/>
  </si>
  <si>
    <t>본</t>
    <phoneticPr fontId="1" type="noConversion"/>
  </si>
  <si>
    <t>수직재, 60.5*2.6*1.725M</t>
    <phoneticPr fontId="1" type="noConversion"/>
  </si>
  <si>
    <t>수평재, 42.7*2.3*1.524M</t>
    <phoneticPr fontId="1" type="noConversion"/>
  </si>
  <si>
    <t>잡재료비</t>
    <phoneticPr fontId="1" type="noConversion"/>
  </si>
  <si>
    <t>주재료의 5%</t>
    <phoneticPr fontId="1" type="noConversion"/>
  </si>
  <si>
    <t>식</t>
    <phoneticPr fontId="1" type="noConversion"/>
  </si>
  <si>
    <t>3개월,10m이하</t>
    <phoneticPr fontId="1" type="noConversion"/>
  </si>
  <si>
    <t>6개월,10m이하</t>
    <phoneticPr fontId="1" type="noConversion"/>
  </si>
  <si>
    <t>400mm * 1,829mm</t>
    <phoneticPr fontId="1" type="noConversion"/>
  </si>
  <si>
    <t>3개월,10m이하,발판유</t>
    <phoneticPr fontId="1" type="noConversion"/>
  </si>
  <si>
    <t>3개월,10m초과~20m이하,발판유</t>
    <phoneticPr fontId="1" type="noConversion"/>
  </si>
  <si>
    <t>6개월,10m이하,발판유</t>
    <phoneticPr fontId="1" type="noConversion"/>
  </si>
  <si>
    <t>6개월,10m초과~20m이하,발판유</t>
    <phoneticPr fontId="1" type="noConversion"/>
  </si>
  <si>
    <t>6개월,10m이하,발판유</t>
    <phoneticPr fontId="1" type="noConversion"/>
  </si>
  <si>
    <t>12개월,10m이하,발판유</t>
    <phoneticPr fontId="1" type="noConversion"/>
  </si>
  <si>
    <t>12개월,10m초과~20m이하,발판유</t>
    <phoneticPr fontId="1" type="noConversion"/>
  </si>
  <si>
    <t>인력품의 5%</t>
    <phoneticPr fontId="1" type="noConversion"/>
  </si>
  <si>
    <t xml:space="preserve">컨테이너형 가설건축물 - 사무실  3.0*6.0*2.6m, 3개월  개소  2-3-2   </t>
    <phoneticPr fontId="1" type="noConversion"/>
  </si>
  <si>
    <t xml:space="preserve">컨테이너형 가설건축물 - 사무실  3.0*6.0*2.6m, 6개월  개소  2-3-2   </t>
    <phoneticPr fontId="1" type="noConversion"/>
  </si>
  <si>
    <t xml:space="preserve">컨테이너형 가설건축물 - 사무실  3.0*6.0*2.6m, 12개월  개소  2-3-2   </t>
    <phoneticPr fontId="1" type="noConversion"/>
  </si>
  <si>
    <t xml:space="preserve">컨테이너형 가설건축물 - 사무실  3.0*9.0*2.6m, 3개월  개소  2-3-2   </t>
    <phoneticPr fontId="1" type="noConversion"/>
  </si>
  <si>
    <t xml:space="preserve">컨테이너형 가설건축물 - 사무실  3.0*9.0*2.6m, 6개월  개소  2-3-2   </t>
    <phoneticPr fontId="1" type="noConversion"/>
  </si>
  <si>
    <t xml:space="preserve">컨테이너형 가설건축물 - 사무실  3.0*9.0*2.6m, 12개월  개소  2-3-2   </t>
    <phoneticPr fontId="1" type="noConversion"/>
  </si>
  <si>
    <t xml:space="preserve">컨테이너형 가설건축물 - 창고  3.0*6.0*2.6m, 3개월  개소  2-3-2   </t>
    <phoneticPr fontId="1" type="noConversion"/>
  </si>
  <si>
    <t xml:space="preserve">컨테이너형 가설건축물 - 창고  3.0*6.0*2.6m, 6개월  개소  2-3-2   </t>
    <phoneticPr fontId="1" type="noConversion"/>
  </si>
  <si>
    <t xml:space="preserve">컨테이너형 가설건축물 - 창고  3.0*6.0*2.6m, 12개월  개소  2-3-2   </t>
    <phoneticPr fontId="1" type="noConversion"/>
  </si>
  <si>
    <t xml:space="preserve">컨테이너형 가설건축물 - 창고  3.0*9.0*2.6m, 3개월  개소  2-3-2   </t>
    <phoneticPr fontId="1" type="noConversion"/>
  </si>
  <si>
    <t xml:space="preserve">컨테이너형 가설건축물 - 창고  3.0*9.0*2.6m, 6개월  개소  2-3-2   </t>
    <phoneticPr fontId="1" type="noConversion"/>
  </si>
  <si>
    <t xml:space="preserve">컨테이너형 가설건축물 - 창고  3.0*9.0*2.6m, 12개월  개소  2-3-2   </t>
    <phoneticPr fontId="1" type="noConversion"/>
  </si>
  <si>
    <t xml:space="preserve">조립식가설울타리(E.G.I 철판)   3개월,H=3.0m이하,강관지주  M  2-4-3   </t>
    <phoneticPr fontId="1" type="noConversion"/>
  </si>
  <si>
    <t xml:space="preserve">조립식가설울타리(E.G.I 철판)   6개월,H=3.0m이하,강관지주  M  2-4-3   </t>
    <phoneticPr fontId="1" type="noConversion"/>
  </si>
  <si>
    <t xml:space="preserve">조립식가설울타리(E.G.I 철판)  12개월,H=3.0m이하,강관지주  M  2-4-3   </t>
    <phoneticPr fontId="1" type="noConversion"/>
  </si>
  <si>
    <t xml:space="preserve">조립식가설울타리(RPP 방음휀스)  3개월,H=3.0m이하,강관지주  M  2-4-4   </t>
    <phoneticPr fontId="1" type="noConversion"/>
  </si>
  <si>
    <t xml:space="preserve">조립식가설울타리(RPP 방음휀스)  6개월,H=3.0m이하,강관지주  M  2-4-4   </t>
    <phoneticPr fontId="1" type="noConversion"/>
  </si>
  <si>
    <t xml:space="preserve">조립식가설울타리(RPP 방음휀스)  12개월,H=3.0m이하,강관지주  M  2-4-4   </t>
    <phoneticPr fontId="1" type="noConversion"/>
  </si>
  <si>
    <t xml:space="preserve">수평 규준틀  평  개소  2-5-4   </t>
    <phoneticPr fontId="1" type="noConversion"/>
  </si>
  <si>
    <t xml:space="preserve">수평 규준틀  귀  개소  2-5-4   </t>
    <phoneticPr fontId="1" type="noConversion"/>
  </si>
  <si>
    <t xml:space="preserve">강관동바리  3개월,3.5m이하  M2  2-6-2   </t>
    <phoneticPr fontId="1" type="noConversion"/>
  </si>
  <si>
    <t xml:space="preserve">강관동바리  3개월,3.5m~4.2m이하  M2  2-6-2   </t>
    <phoneticPr fontId="1" type="noConversion"/>
  </si>
  <si>
    <t xml:space="preserve">강관동바리  6개월,3.5m이하  M2  2-6-2   </t>
    <phoneticPr fontId="1" type="noConversion"/>
  </si>
  <si>
    <t xml:space="preserve">강관동바리  6개월,3.5m~4.2m이하  M2  2-6-2  </t>
    <phoneticPr fontId="1" type="noConversion"/>
  </si>
  <si>
    <t xml:space="preserve">강관동바리  12개월,3.5m이하  M2  2-6-2  </t>
    <phoneticPr fontId="1" type="noConversion"/>
  </si>
  <si>
    <t xml:space="preserve">강관동바리  12개월,3.5m~4.2m이하  M2  2-6-2  </t>
    <phoneticPr fontId="1" type="noConversion"/>
  </si>
  <si>
    <t xml:space="preserve">시스템동바리  3개월,10m이하  M3  2-6-3  </t>
    <phoneticPr fontId="1" type="noConversion"/>
  </si>
  <si>
    <t xml:space="preserve">시스템동바리  6개월,10m이하  M3  2-6-3  </t>
    <phoneticPr fontId="1" type="noConversion"/>
  </si>
  <si>
    <t xml:space="preserve">수평연결보강  3개월,1단,0.8M초과  M2  2-6-1  </t>
    <phoneticPr fontId="1" type="noConversion"/>
  </si>
  <si>
    <t xml:space="preserve">수평연결보강  6개월,1단,0.8M초과  M2  2-6-1  </t>
    <phoneticPr fontId="1" type="noConversion"/>
  </si>
  <si>
    <t xml:space="preserve">수평연결보강  12개월,1단,0.8M초과  M2  2-6-1  </t>
    <phoneticPr fontId="1" type="noConversion"/>
  </si>
  <si>
    <t xml:space="preserve">강관비계매기  3개월,10m이하,발판유  M2  2-7-1  </t>
    <phoneticPr fontId="1" type="noConversion"/>
  </si>
  <si>
    <t xml:space="preserve">강관비계매기  3개월,10m초과~20m이하,발판유  M2  2-7-1  </t>
    <phoneticPr fontId="1" type="noConversion"/>
  </si>
  <si>
    <t xml:space="preserve">강관비계매기  6개월,10m이하,발판유  M2  2-7-1  </t>
    <phoneticPr fontId="1" type="noConversion"/>
  </si>
  <si>
    <t xml:space="preserve">강관비계매기  6개월,10m초과~20m이하,발판유  M2  2-7-1  </t>
    <phoneticPr fontId="1" type="noConversion"/>
  </si>
  <si>
    <t xml:space="preserve">강관비계매기  12개월,10m이하,발판유  M2  2-7-1  </t>
    <phoneticPr fontId="1" type="noConversion"/>
  </si>
  <si>
    <t xml:space="preserve">강관비계매기  12개월,10m초과~20m이하,발판유  M2  2-7-1  </t>
    <phoneticPr fontId="1" type="noConversion"/>
  </si>
  <si>
    <t xml:space="preserve">강관틀 비계매기  3개월,10m이하,발판유  M2  2-7-3 </t>
    <phoneticPr fontId="1" type="noConversion"/>
  </si>
  <si>
    <t xml:space="preserve">강관틀 비계매기  6개월,10m이하,발판유  M2  2-7-3  </t>
    <phoneticPr fontId="1" type="noConversion"/>
  </si>
  <si>
    <t xml:space="preserve">강관틀 비계매기  12개월,10m이하,발판유  M2  2-7-3  </t>
    <phoneticPr fontId="1" type="noConversion"/>
  </si>
  <si>
    <t>타워형,3개월</t>
    <phoneticPr fontId="1" type="noConversion"/>
  </si>
  <si>
    <t>타워형,6개월</t>
    <phoneticPr fontId="1" type="noConversion"/>
  </si>
  <si>
    <t>타워형,12개월</t>
    <phoneticPr fontId="1" type="noConversion"/>
  </si>
  <si>
    <t>가설계단</t>
    <phoneticPr fontId="1" type="noConversion"/>
  </si>
  <si>
    <t xml:space="preserve">가설계단  타워형,3개월  M2  2-7-5  </t>
    <phoneticPr fontId="1" type="noConversion"/>
  </si>
  <si>
    <t xml:space="preserve">가설계단  타워형,6개월  M2  2-7-5  </t>
    <phoneticPr fontId="1" type="noConversion"/>
  </si>
  <si>
    <t xml:space="preserve">가설계단  타워형,12개월  M2  2-7-5  </t>
    <phoneticPr fontId="1" type="noConversion"/>
  </si>
  <si>
    <t xml:space="preserve">강관 조립말비계(이동식)  높이 2m, 3개월  대  2-7-4  </t>
    <phoneticPr fontId="1" type="noConversion"/>
  </si>
  <si>
    <t xml:space="preserve">강관 조립말비계(이동식)  높이 4m, 3개월  대  2-7-4  </t>
    <phoneticPr fontId="1" type="noConversion"/>
  </si>
  <si>
    <t>수직난간대, 1219mm</t>
    <phoneticPr fontId="1" type="noConversion"/>
  </si>
  <si>
    <t>수직난간대, 1829mm</t>
    <phoneticPr fontId="1" type="noConversion"/>
  </si>
  <si>
    <t xml:space="preserve">시스템비계매기  6개월,10m이하,발판유  M2  2-7-2  </t>
    <phoneticPr fontId="1" type="noConversion"/>
  </si>
  <si>
    <t xml:space="preserve">시스템비계매기  6개월, 10m초과~20m이하,발판유  M2  2-7-2  </t>
    <phoneticPr fontId="1" type="noConversion"/>
  </si>
  <si>
    <t xml:space="preserve">시스템비계매기  3개월,20m초과~30m 이하,발판유  M2  2-7-2  </t>
    <phoneticPr fontId="1" type="noConversion"/>
  </si>
  <si>
    <t xml:space="preserve">시스템비계매기  3개월,10m초과~20m이하,발판유  M2  2-7-2  </t>
    <phoneticPr fontId="1" type="noConversion"/>
  </si>
  <si>
    <t xml:space="preserve">시스템비계매기  3개월,10m이하,발판유  M2  2-7-2  </t>
    <phoneticPr fontId="1" type="noConversion"/>
  </si>
  <si>
    <t xml:space="preserve">시스템비계매기  6개월, 20m초과~30m이하,발판유  M2  2-7-2  </t>
    <phoneticPr fontId="1" type="noConversion"/>
  </si>
  <si>
    <t xml:space="preserve">시스템비계 설치, 해체  20m초과~30m이하  M2  2-7-2  </t>
    <phoneticPr fontId="1" type="noConversion"/>
  </si>
  <si>
    <t xml:space="preserve">시스템비계 설치, 해체  10m초과~20m이하  M2  2-7-2  </t>
    <phoneticPr fontId="1" type="noConversion"/>
  </si>
  <si>
    <t xml:space="preserve">시스템비계 설치, 해체  10m이하  M2  2-7-2  </t>
    <phoneticPr fontId="1" type="noConversion"/>
  </si>
  <si>
    <t xml:space="preserve">시스템비계매기  12개월, 20m초과~30m이하,발판유  M2  2-7-2  </t>
    <phoneticPr fontId="1" type="noConversion"/>
  </si>
  <si>
    <t xml:space="preserve">시스템비계매기  12개월, 10m초과~20m이하,발판유  M2  2-7-2  </t>
    <phoneticPr fontId="1" type="noConversion"/>
  </si>
  <si>
    <t xml:space="preserve">시스템비계매기  12개월, 10m이하,발판유  M2  2-7-2  </t>
    <phoneticPr fontId="1" type="noConversion"/>
  </si>
  <si>
    <t>42.7mm *   914mm</t>
    <phoneticPr fontId="1" type="noConversion"/>
  </si>
  <si>
    <t xml:space="preserve">건축물현장정리  철근CON'C조, 옥내외 청소, 준공청소 등  M2  2-9  </t>
    <phoneticPr fontId="1" type="noConversion"/>
  </si>
  <si>
    <t>철근CON'C조, 옥내외 청소, 준공청소 등</t>
    <phoneticPr fontId="1" type="noConversion"/>
  </si>
  <si>
    <t>철골·철근CON'C조, 옥내외 청소, 준공청소 등</t>
    <phoneticPr fontId="1" type="noConversion"/>
  </si>
  <si>
    <t>조적조, 옥내외 청소, 준공청소 등</t>
    <phoneticPr fontId="1" type="noConversion"/>
  </si>
  <si>
    <t>철골조, 옥내외 청소, 준공청소 등</t>
    <phoneticPr fontId="1" type="noConversion"/>
  </si>
  <si>
    <t xml:space="preserve">건축물현장정리  철골·철근CON'C조, 옥내외 청소, 준공청소 등  M2  2-9  </t>
    <phoneticPr fontId="1" type="noConversion"/>
  </si>
  <si>
    <t xml:space="preserve">건축물현장정리  수리, 옥내외 청소, 준공청소 등  M2  2-9  </t>
    <phoneticPr fontId="1" type="noConversion"/>
  </si>
  <si>
    <t>수리, 옥내외 청소, 준공청소 등</t>
    <phoneticPr fontId="1" type="noConversion"/>
  </si>
  <si>
    <t xml:space="preserve">건축물현장정리  조적조, 옥내외 청소, 준공청소 등  M2  2-9  </t>
    <phoneticPr fontId="1" type="noConversion"/>
  </si>
  <si>
    <t xml:space="preserve">건축물현장정리  철골조, 옥내외 청소, 준공청소 등  M2  2-9  </t>
    <phoneticPr fontId="1" type="noConversion"/>
  </si>
  <si>
    <t xml:space="preserve">강관 조립말비계(이동식) - 노무비  높이 4m, 설치, 해체비  대  2-7-4   </t>
    <phoneticPr fontId="1" type="noConversion"/>
  </si>
  <si>
    <t xml:space="preserve">먹매김  일반  M2  4-1  </t>
    <phoneticPr fontId="1" type="noConversion"/>
  </si>
  <si>
    <t>시스템비계매기</t>
    <phoneticPr fontId="1" type="noConversion"/>
  </si>
  <si>
    <t>3개월,10m이하,발판유</t>
    <phoneticPr fontId="1" type="noConversion"/>
  </si>
  <si>
    <t>3개월,10m초과~20m이하,발판유</t>
    <phoneticPr fontId="1" type="noConversion"/>
  </si>
  <si>
    <t>3개월,20m초과~30m이하,발판유</t>
    <phoneticPr fontId="1" type="noConversion"/>
  </si>
  <si>
    <t>6개월,10m이하,발판유</t>
    <phoneticPr fontId="1" type="noConversion"/>
  </si>
  <si>
    <t>6개월,10m초과~20m이하,발판유</t>
    <phoneticPr fontId="1" type="noConversion"/>
  </si>
  <si>
    <t>6개월,20m초과~30m이하,발판유</t>
    <phoneticPr fontId="1" type="noConversion"/>
  </si>
  <si>
    <t>12개월,10m이하,발판유</t>
    <phoneticPr fontId="1" type="noConversion"/>
  </si>
  <si>
    <t>12개월,10m초과~20m이하,발판유</t>
    <phoneticPr fontId="1" type="noConversion"/>
  </si>
  <si>
    <t>12개월,20m초과~30m이하,발판유</t>
    <phoneticPr fontId="1" type="noConversion"/>
  </si>
  <si>
    <t xml:space="preserve">건축물보양-CONC보양  살수  M2  2-9  </t>
    <phoneticPr fontId="1" type="noConversion"/>
  </si>
  <si>
    <t>건축물보양 - 석재,타일</t>
    <phoneticPr fontId="1" type="noConversion"/>
  </si>
  <si>
    <t>건축물보양 - CONC보양</t>
    <phoneticPr fontId="1" type="noConversion"/>
  </si>
  <si>
    <t xml:space="preserve">건축물보양 -석재,타일  톱밥  M2  2-9  </t>
    <phoneticPr fontId="1" type="noConversion"/>
  </si>
  <si>
    <t xml:space="preserve">브라켓 </t>
  </si>
  <si>
    <t xml:space="preserve">개 </t>
  </si>
  <si>
    <t xml:space="preserve">kg </t>
  </si>
  <si>
    <t xml:space="preserve">인력품의 2% </t>
  </si>
  <si>
    <t xml:space="preserve">식 </t>
  </si>
  <si>
    <t>브라켓</t>
    <phoneticPr fontId="1" type="noConversion"/>
  </si>
  <si>
    <t>클램프 고정, 자동</t>
    <phoneticPr fontId="1" type="noConversion"/>
  </si>
  <si>
    <t>강관비계 부속철물</t>
    <phoneticPr fontId="1" type="noConversion"/>
  </si>
  <si>
    <t>낙하물방지망</t>
    <phoneticPr fontId="1" type="noConversion"/>
  </si>
  <si>
    <t xml:space="preserve">낙하물 방지망 설치 및 해체  6개월  M2  2-8-1  </t>
    <phoneticPr fontId="1" type="noConversion"/>
  </si>
  <si>
    <t xml:space="preserve">낙하물 방지망 설치 및 해체  3개월  M2  2-8-1  </t>
    <phoneticPr fontId="1" type="noConversion"/>
  </si>
  <si>
    <t>3개월</t>
    <phoneticPr fontId="1" type="noConversion"/>
  </si>
  <si>
    <t>6개월</t>
    <phoneticPr fontId="1" type="noConversion"/>
  </si>
  <si>
    <t>낙하물 방지망 설치 및 해체</t>
    <phoneticPr fontId="1" type="noConversion"/>
  </si>
  <si>
    <t xml:space="preserve">철골 안전망 설치 및 해체  M2  2-8-4  </t>
    <phoneticPr fontId="1" type="noConversion"/>
  </si>
  <si>
    <t>철골 안전망 설치 및 해체</t>
    <phoneticPr fontId="1" type="noConversion"/>
  </si>
  <si>
    <t>201합, 10cm</t>
    <phoneticPr fontId="1" type="noConversion"/>
  </si>
  <si>
    <t>개</t>
    <phoneticPr fontId="1" type="noConversion"/>
  </si>
  <si>
    <t>M2</t>
    <phoneticPr fontId="1" type="noConversion"/>
  </si>
  <si>
    <t>부직포</t>
    <phoneticPr fontId="1" type="noConversion"/>
  </si>
  <si>
    <t>건축소재</t>
    <phoneticPr fontId="1" type="noConversion"/>
  </si>
  <si>
    <t>안전망(PE망)</t>
  </si>
  <si>
    <t>90합×4×100m</t>
  </si>
  <si>
    <t>벌집형분진망</t>
  </si>
  <si>
    <t>1.8m×70m</t>
  </si>
  <si>
    <t xml:space="preserve">비계용브래킷설치  3개월,벽면  개소  2-7-7  </t>
    <phoneticPr fontId="1" type="noConversion"/>
  </si>
  <si>
    <t>개소</t>
    <phoneticPr fontId="1" type="noConversion"/>
  </si>
  <si>
    <t>개소</t>
    <phoneticPr fontId="1" type="noConversion"/>
  </si>
  <si>
    <t>3개월,벽면</t>
    <phoneticPr fontId="1" type="noConversion"/>
  </si>
  <si>
    <t>비계용브래킷설치</t>
    <phoneticPr fontId="1" type="noConversion"/>
  </si>
  <si>
    <t>3개월,슬래브발코니,난간</t>
    <phoneticPr fontId="1" type="noConversion"/>
  </si>
  <si>
    <t xml:space="preserve">비계용브래킷설치  3개월,슬래브발코니,난간  개소  2-7-7  </t>
    <phoneticPr fontId="1" type="noConversion"/>
  </si>
  <si>
    <t xml:space="preserve">비계주위 보호막 설치 및 해체  시공안전,미관,외부차단  M2  2-8-5  </t>
    <phoneticPr fontId="1" type="noConversion"/>
  </si>
  <si>
    <t xml:space="preserve">비계주위 보호망 설치 및 해체  낙하물방지  M2  2-8-6  </t>
    <phoneticPr fontId="1" type="noConversion"/>
  </si>
  <si>
    <t xml:space="preserve">방진망 설치 및 해체  가설울타리  M2  2-8-8  </t>
    <phoneticPr fontId="1" type="noConversion"/>
  </si>
  <si>
    <t>비계주위 보호막 설치 및 해체</t>
    <phoneticPr fontId="1" type="noConversion"/>
  </si>
  <si>
    <t>비계주위 보호망 설치 및 해체</t>
    <phoneticPr fontId="1" type="noConversion"/>
  </si>
  <si>
    <t>방진망 설치 및 해체</t>
    <phoneticPr fontId="1" type="noConversion"/>
  </si>
  <si>
    <t>시공안전,미관,외부차단</t>
    <phoneticPr fontId="1" type="noConversion"/>
  </si>
  <si>
    <t>낙하물방지</t>
    <phoneticPr fontId="1" type="noConversion"/>
  </si>
  <si>
    <t>가설울타리</t>
    <phoneticPr fontId="1" type="noConversion"/>
  </si>
  <si>
    <t>각재(角材), 제주</t>
    <phoneticPr fontId="1" type="noConversion"/>
  </si>
  <si>
    <t>판재(板材), 제주</t>
    <phoneticPr fontId="1" type="noConversion"/>
  </si>
  <si>
    <t>M</t>
    <phoneticPr fontId="1" type="noConversion"/>
  </si>
  <si>
    <t>M</t>
    <phoneticPr fontId="1" type="noConversion"/>
  </si>
  <si>
    <t>건축목공</t>
    <phoneticPr fontId="1" type="noConversion"/>
  </si>
  <si>
    <t>1급, 2.7*1220*2440mm(㎡)</t>
    <phoneticPr fontId="1" type="noConversion"/>
  </si>
  <si>
    <t>보통합판, 제주</t>
    <phoneticPr fontId="1" type="noConversion"/>
  </si>
  <si>
    <t>내수합판, 제주</t>
    <phoneticPr fontId="1" type="noConversion"/>
  </si>
  <si>
    <t>가설칸막이 벽체 설치 및 해체</t>
    <phoneticPr fontId="1" type="noConversion"/>
  </si>
  <si>
    <t xml:space="preserve">가설칸막이 벽체 설치 및 해체  목재틀45*45@600*600,합판2.7mm  M2  4-2  </t>
    <phoneticPr fontId="1" type="noConversion"/>
  </si>
  <si>
    <t>목재틀45*45@600*600,합판2.7mm</t>
    <phoneticPr fontId="1" type="noConversion"/>
  </si>
  <si>
    <t>터파기</t>
    <phoneticPr fontId="1" type="noConversion"/>
  </si>
  <si>
    <t>보통토사,인력,1m이하</t>
    <phoneticPr fontId="1" type="noConversion"/>
  </si>
  <si>
    <t>덤프트럭</t>
    <phoneticPr fontId="1" type="noConversion"/>
  </si>
  <si>
    <t>거푸집 지주</t>
    <phoneticPr fontId="1" type="noConversion"/>
  </si>
  <si>
    <t>모래, 제주</t>
    <phoneticPr fontId="1" type="noConversion"/>
  </si>
  <si>
    <t>해사,시내도착도</t>
    <phoneticPr fontId="1" type="noConversion"/>
  </si>
  <si>
    <t xml:space="preserve">석분, 제주 </t>
    <phoneticPr fontId="1" type="noConversion"/>
  </si>
  <si>
    <t>상차도, 40mm, #467</t>
    <phoneticPr fontId="1" type="noConversion"/>
  </si>
  <si>
    <t>상차도, 25mm, #57</t>
    <phoneticPr fontId="1" type="noConversion"/>
  </si>
  <si>
    <t>상차도</t>
    <phoneticPr fontId="1" type="noConversion"/>
  </si>
  <si>
    <t>쇄석자갈, 제주</t>
    <phoneticPr fontId="1" type="noConversion"/>
  </si>
  <si>
    <t xml:space="preserve">혼합골재  </t>
    <phoneticPr fontId="1" type="noConversion"/>
  </si>
  <si>
    <t>상차도, 40mm이하 보조기층</t>
    <phoneticPr fontId="1" type="noConversion"/>
  </si>
  <si>
    <t>시멘트, 제주</t>
    <phoneticPr fontId="1" type="noConversion"/>
  </si>
  <si>
    <t>내벽코너패널, (150+150)*1200</t>
    <phoneticPr fontId="1" type="noConversion"/>
  </si>
  <si>
    <t>모르타르펌프</t>
    <phoneticPr fontId="1" type="noConversion"/>
  </si>
  <si>
    <t>3.2(KSE)</t>
    <phoneticPr fontId="1" type="noConversion"/>
  </si>
  <si>
    <t>3.2(KSD)</t>
  </si>
  <si>
    <t>3.2(KSD)</t>
    <phoneticPr fontId="1" type="noConversion"/>
  </si>
  <si>
    <t>3.2(KSE)</t>
    <phoneticPr fontId="1" type="noConversion"/>
  </si>
  <si>
    <t>3.2(KSE)</t>
    <phoneticPr fontId="1" type="noConversion"/>
  </si>
  <si>
    <t xml:space="preserve">                     </t>
    <phoneticPr fontId="1" type="noConversion"/>
  </si>
  <si>
    <t>모르타르 믹서</t>
    <phoneticPr fontId="1" type="noConversion"/>
  </si>
  <si>
    <t>구조용 스테인리스강관, 제주</t>
    <phoneticPr fontId="1" type="noConversion"/>
  </si>
  <si>
    <t>D38.1*1.5T, 1.367kg/m</t>
    <phoneticPr fontId="1" type="noConversion"/>
  </si>
  <si>
    <t>D50.8*1.5T, 1.841kg/m</t>
    <phoneticPr fontId="1" type="noConversion"/>
  </si>
  <si>
    <t>D101.6*1.5T, 3.739kg/m</t>
    <phoneticPr fontId="1" type="noConversion"/>
  </si>
  <si>
    <t>D127*2.0T, 6.225kg/m</t>
    <phoneticPr fontId="1" type="noConversion"/>
  </si>
  <si>
    <t>D152.4*2.0T, 7.490kg/m</t>
    <phoneticPr fontId="1" type="noConversion"/>
  </si>
  <si>
    <t>D76.3*1.5T, 2.794kg/m</t>
    <phoneticPr fontId="1" type="noConversion"/>
  </si>
  <si>
    <t>일반구조용각형강관, 제주</t>
    <phoneticPr fontId="1" type="noConversion"/>
  </si>
  <si>
    <t>D114.3*2.3T, 6.352kg/m</t>
    <phoneticPr fontId="1" type="noConversion"/>
  </si>
  <si>
    <t>50*50*2.3mm, 3.338kg/m</t>
    <phoneticPr fontId="1" type="noConversion"/>
  </si>
  <si>
    <t>스테인리스강판, 제주</t>
    <phoneticPr fontId="1" type="noConversion"/>
  </si>
  <si>
    <t>D89.1*2.1T, 4.505kg/m</t>
    <phoneticPr fontId="1" type="noConversion"/>
  </si>
  <si>
    <t>STS304, 1.2mm, 9.515kg/m2</t>
    <phoneticPr fontId="1" type="noConversion"/>
  </si>
  <si>
    <t>STS304, 1.5mm, 11.895kg/m2</t>
    <phoneticPr fontId="1" type="noConversion"/>
  </si>
  <si>
    <t>일반구조용냉연강판, 제주</t>
    <phoneticPr fontId="1" type="noConversion"/>
  </si>
  <si>
    <t>일반구조용열연강판, 제주</t>
    <phoneticPr fontId="1" type="noConversion"/>
  </si>
  <si>
    <t>일반구조용열연강판, 제주</t>
    <phoneticPr fontId="1" type="noConversion"/>
  </si>
  <si>
    <t>STS304, 2.0mm, 15.86kg/m2</t>
    <phoneticPr fontId="1" type="noConversion"/>
  </si>
  <si>
    <t>0.6mm, 4.714kg/m2</t>
    <phoneticPr fontId="1" type="noConversion"/>
  </si>
  <si>
    <t>1.0mm, 7.836kg/m2</t>
    <phoneticPr fontId="1" type="noConversion"/>
  </si>
  <si>
    <t>1.4mm, 11.007kg/m2</t>
    <phoneticPr fontId="1" type="noConversion"/>
  </si>
  <si>
    <t>2.0mm, 15.732kg/m2</t>
    <phoneticPr fontId="1" type="noConversion"/>
  </si>
  <si>
    <t>6.0mm, 47.138kg/m2</t>
    <phoneticPr fontId="1" type="noConversion"/>
  </si>
  <si>
    <t>9.0mm, 70.587kg/m2</t>
    <phoneticPr fontId="1" type="noConversion"/>
  </si>
  <si>
    <t>12.0mm, 94.515kg/m2</t>
    <phoneticPr fontId="1" type="noConversion"/>
  </si>
  <si>
    <t>아연도강판, 제주</t>
    <phoneticPr fontId="1" type="noConversion"/>
  </si>
  <si>
    <t>1.0mm, 8.135kg/m2</t>
    <phoneticPr fontId="1" type="noConversion"/>
  </si>
  <si>
    <t>1.2mm, 9.810kg/m2</t>
    <phoneticPr fontId="1" type="noConversion"/>
  </si>
  <si>
    <t>CO2와이어</t>
    <phoneticPr fontId="1" type="noConversion"/>
  </si>
  <si>
    <t>0.5mm, 폭200mm</t>
    <phoneticPr fontId="1" type="noConversion"/>
  </si>
  <si>
    <t>0.5mm, 폭200mm</t>
    <phoneticPr fontId="1" type="noConversion"/>
  </si>
  <si>
    <t>W200*0.5t</t>
    <phoneticPr fontId="1" type="noConversion"/>
  </si>
  <si>
    <t>PVC관(VG1), D50</t>
    <phoneticPr fontId="1" type="noConversion"/>
  </si>
  <si>
    <t>AL리벳</t>
    <phoneticPr fontId="1" type="noConversion"/>
  </si>
  <si>
    <t>∮4.8mm</t>
    <phoneticPr fontId="1" type="noConversion"/>
  </si>
  <si>
    <t>∮4.8mm</t>
    <phoneticPr fontId="1" type="noConversion"/>
  </si>
  <si>
    <t>용접스터드</t>
    <phoneticPr fontId="1" type="noConversion"/>
  </si>
  <si>
    <t xml:space="preserve">스터드볼트 설치 / 자동용접  M19*125  개소  건축 7-4-2   </t>
    <phoneticPr fontId="1" type="noConversion"/>
  </si>
  <si>
    <t>표준형, 25~45kg</t>
    <phoneticPr fontId="1" type="noConversion"/>
  </si>
  <si>
    <t>중급방화, 40~65kg</t>
    <phoneticPr fontId="1" type="noConversion"/>
  </si>
  <si>
    <t>도어클로우저</t>
    <phoneticPr fontId="1" type="noConversion"/>
  </si>
  <si>
    <t>스텐, 3*102*102</t>
    <phoneticPr fontId="1" type="noConversion"/>
  </si>
  <si>
    <t>미송무절, 18*75MM</t>
    <phoneticPr fontId="1" type="noConversion"/>
  </si>
  <si>
    <t>0.8~1.0*2.1*0.155</t>
    <phoneticPr fontId="1" type="noConversion"/>
  </si>
  <si>
    <t>0.8~1.0*2.1*0.245</t>
    <phoneticPr fontId="1" type="noConversion"/>
  </si>
  <si>
    <t>AL 방충망(미서기,틀포함)</t>
    <phoneticPr fontId="1" type="noConversion"/>
  </si>
  <si>
    <t>115 미서기창</t>
    <phoneticPr fontId="1" type="noConversion"/>
  </si>
  <si>
    <t>PVC방충망</t>
    <phoneticPr fontId="1" type="noConversion"/>
  </si>
  <si>
    <t>PVC고정창</t>
    <phoneticPr fontId="1" type="noConversion"/>
  </si>
  <si>
    <t>PVC미서기창</t>
    <phoneticPr fontId="1" type="noConversion"/>
  </si>
  <si>
    <t>115 미서기창, 복층유리용</t>
    <phoneticPr fontId="1" type="noConversion"/>
  </si>
  <si>
    <t>115 중연창</t>
    <phoneticPr fontId="1" type="noConversion"/>
  </si>
  <si>
    <t>225 미서기창</t>
    <phoneticPr fontId="1" type="noConversion"/>
  </si>
  <si>
    <t>225 미서기창, 복층유리용</t>
    <phoneticPr fontId="1" type="noConversion"/>
  </si>
  <si>
    <t>225 중연창</t>
    <phoneticPr fontId="1" type="noConversion"/>
  </si>
  <si>
    <t>강화유리문(세이프강화도어)</t>
    <phoneticPr fontId="1" type="noConversion"/>
  </si>
  <si>
    <t>방화문</t>
    <phoneticPr fontId="1" type="noConversion"/>
  </si>
  <si>
    <t>900*2100 ST'L SILL</t>
    <phoneticPr fontId="1" type="noConversion"/>
  </si>
  <si>
    <t>1000*2100 ST'L SILL</t>
    <phoneticPr fontId="1" type="noConversion"/>
  </si>
  <si>
    <t>방화문용</t>
    <phoneticPr fontId="1" type="noConversion"/>
  </si>
  <si>
    <t>KS2호, 65kg(K-5200)</t>
    <phoneticPr fontId="1" type="noConversion"/>
  </si>
  <si>
    <t>KS2호, 85kg(K-8200)</t>
    <phoneticPr fontId="1" type="noConversion"/>
  </si>
  <si>
    <t>달대볼트, ∮9*1000mm</t>
    <phoneticPr fontId="1" type="noConversion"/>
  </si>
  <si>
    <t>달대볼트, ∮9*1000mm</t>
    <phoneticPr fontId="1" type="noConversion"/>
  </si>
  <si>
    <t>T-BAR, ST, 25*38*0.4mm</t>
    <phoneticPr fontId="1" type="noConversion"/>
  </si>
  <si>
    <t>피스, 3*16mm</t>
    <phoneticPr fontId="1" type="noConversion"/>
  </si>
  <si>
    <t>M-BAR, 50*19*0.5mm</t>
    <phoneticPr fontId="1" type="noConversion"/>
  </si>
  <si>
    <t>와이어크립</t>
    <phoneticPr fontId="1" type="noConversion"/>
  </si>
  <si>
    <t>T-BAR, ST, 25*38*0.4mm</t>
    <phoneticPr fontId="1" type="noConversion"/>
  </si>
  <si>
    <t>BAR크립, 더블</t>
    <phoneticPr fontId="1" type="noConversion"/>
  </si>
  <si>
    <t>BAR크립 더블, 0.5×24×35</t>
    <phoneticPr fontId="1" type="noConversion"/>
  </si>
  <si>
    <t>연결철물, 크립바 조인</t>
    <phoneticPr fontId="1" type="noConversion"/>
  </si>
  <si>
    <t>와이어크립</t>
    <phoneticPr fontId="1" type="noConversion"/>
  </si>
  <si>
    <t>알미늄 PIN</t>
    <phoneticPr fontId="1" type="noConversion"/>
  </si>
  <si>
    <t>우레탄(비노출)</t>
    <phoneticPr fontId="1" type="noConversion"/>
  </si>
  <si>
    <t>앵커세트, 5*50*50*80mm</t>
    <phoneticPr fontId="1" type="noConversion"/>
  </si>
  <si>
    <t>화강석(포천석)</t>
  </si>
  <si>
    <t>바닥, 포천석 30mm, 모르타르 30mm</t>
  </si>
  <si>
    <t>타일시멘트</t>
    <phoneticPr fontId="1" type="noConversion"/>
  </si>
  <si>
    <t>시멘트벽돌, 제주</t>
    <phoneticPr fontId="1" type="noConversion"/>
  </si>
  <si>
    <t>190*57*90(C종2급)</t>
    <phoneticPr fontId="1" type="noConversion"/>
  </si>
  <si>
    <t>2.0mm</t>
    <phoneticPr fontId="1" type="noConversion"/>
  </si>
  <si>
    <t>3mm</t>
    <phoneticPr fontId="1" type="noConversion"/>
  </si>
  <si>
    <t>중보행용, 5mm</t>
    <phoneticPr fontId="1" type="noConversion"/>
  </si>
  <si>
    <t>왁스</t>
    <phoneticPr fontId="1" type="noConversion"/>
  </si>
  <si>
    <t>표준형</t>
    <phoneticPr fontId="1" type="noConversion"/>
  </si>
  <si>
    <t>3mm</t>
    <phoneticPr fontId="1" type="noConversion"/>
  </si>
  <si>
    <t>중보행용, 5mm</t>
    <phoneticPr fontId="1" type="noConversion"/>
  </si>
  <si>
    <t>중보행용, 5mm</t>
    <phoneticPr fontId="1" type="noConversion"/>
  </si>
  <si>
    <t>18Tx120</t>
  </si>
  <si>
    <t>4T*900*1800, 난연1급</t>
    <phoneticPr fontId="21" type="noConversion"/>
  </si>
  <si>
    <t>마그네슘보드</t>
    <phoneticPr fontId="1" type="noConversion"/>
  </si>
  <si>
    <t>6T*900*1800, 난연1급</t>
    <phoneticPr fontId="21" type="noConversion"/>
  </si>
  <si>
    <t>8T*900*1800, 난연1급</t>
    <phoneticPr fontId="21" type="noConversion"/>
  </si>
  <si>
    <t>12T*900*1800, 난연1급</t>
    <phoneticPr fontId="21" type="noConversion"/>
  </si>
  <si>
    <t>준불연단열재</t>
    <phoneticPr fontId="1" type="noConversion"/>
  </si>
  <si>
    <t>100mm</t>
  </si>
  <si>
    <t>MDF(중밀도섬유판),제주</t>
    <phoneticPr fontId="1" type="noConversion"/>
  </si>
  <si>
    <t>MDF(중밀도섬유판),제주</t>
    <phoneticPr fontId="1" type="noConversion"/>
  </si>
  <si>
    <t>12*1220*2440mm(㎡)</t>
    <phoneticPr fontId="1" type="noConversion"/>
  </si>
  <si>
    <t>15*1220*2440mm(㎡)</t>
    <phoneticPr fontId="1" type="noConversion"/>
  </si>
  <si>
    <t>벽지</t>
  </si>
  <si>
    <t>벽지</t>
    <phoneticPr fontId="1" type="noConversion"/>
  </si>
  <si>
    <t>벽지</t>
    <phoneticPr fontId="1" type="noConversion"/>
  </si>
  <si>
    <t>실크</t>
    <phoneticPr fontId="1" type="noConversion"/>
  </si>
  <si>
    <t>실크, 방염벽지</t>
    <phoneticPr fontId="1" type="noConversion"/>
  </si>
  <si>
    <t>실크, 방염벽지</t>
    <phoneticPr fontId="1" type="noConversion"/>
  </si>
  <si>
    <t>일반구조용강관(흑관), 제주</t>
    <phoneticPr fontId="1" type="noConversion"/>
  </si>
  <si>
    <t>일반구조용강관(백관), 제주</t>
    <phoneticPr fontId="1" type="noConversion"/>
  </si>
  <si>
    <t>장애인용 PVC 핸드레일</t>
    <phoneticPr fontId="21" type="noConversion"/>
  </si>
  <si>
    <t>장애자용접이식도어</t>
    <phoneticPr fontId="1" type="noConversion"/>
  </si>
  <si>
    <t>양변기손잡이</t>
    <phoneticPr fontId="21" type="noConversion"/>
  </si>
  <si>
    <t>실과별안내촉지판</t>
    <phoneticPr fontId="21" type="noConversion"/>
  </si>
  <si>
    <t>90*160이상,렉산+아크릴+인쇄</t>
    <phoneticPr fontId="21" type="noConversion"/>
  </si>
  <si>
    <t>조</t>
    <phoneticPr fontId="21" type="noConversion"/>
  </si>
  <si>
    <t>대</t>
    <phoneticPr fontId="21" type="noConversion"/>
  </si>
  <si>
    <t>장</t>
    <phoneticPr fontId="21" type="noConversion"/>
  </si>
  <si>
    <t>M</t>
    <phoneticPr fontId="21" type="noConversion"/>
  </si>
  <si>
    <t>장애인종합안내촉지도(음성유도기포함)</t>
    <phoneticPr fontId="21" type="noConversion"/>
  </si>
  <si>
    <t>700*500*1200, 스텐드형</t>
    <phoneticPr fontId="21" type="noConversion"/>
  </si>
  <si>
    <t>700*500, 벽부형</t>
    <phoneticPr fontId="21" type="noConversion"/>
  </si>
  <si>
    <t>화장실점자안내판</t>
    <phoneticPr fontId="21" type="noConversion"/>
  </si>
  <si>
    <t>핸드레일촉지도</t>
    <phoneticPr fontId="21" type="noConversion"/>
  </si>
  <si>
    <t>알미늄,점자타공150*180</t>
    <phoneticPr fontId="21" type="noConversion"/>
  </si>
  <si>
    <t>음성유도기</t>
    <phoneticPr fontId="21" type="noConversion"/>
  </si>
  <si>
    <t>대</t>
    <phoneticPr fontId="21" type="noConversion"/>
  </si>
  <si>
    <t>조</t>
    <phoneticPr fontId="21" type="noConversion"/>
  </si>
  <si>
    <t>소변기손잡이</t>
    <phoneticPr fontId="21" type="noConversion"/>
  </si>
  <si>
    <t>개</t>
    <phoneticPr fontId="21" type="noConversion"/>
  </si>
  <si>
    <t>장애인 주차안내표지판(벽부형)</t>
    <phoneticPr fontId="21" type="noConversion"/>
  </si>
  <si>
    <t>700*600</t>
    <phoneticPr fontId="21" type="noConversion"/>
  </si>
  <si>
    <t>시공도</t>
    <phoneticPr fontId="1" type="noConversion"/>
  </si>
  <si>
    <t>벽부형 Φ38mm</t>
    <phoneticPr fontId="21" type="noConversion"/>
  </si>
  <si>
    <t>장애인 주차안내표지판(지주형)</t>
    <phoneticPr fontId="21" type="noConversion"/>
  </si>
  <si>
    <t>700*600*1500</t>
    <phoneticPr fontId="21" type="noConversion"/>
  </si>
  <si>
    <t>고급형125*125</t>
    <phoneticPr fontId="21" type="noConversion"/>
  </si>
  <si>
    <t>리모콘식</t>
    <phoneticPr fontId="21" type="noConversion"/>
  </si>
  <si>
    <t>장애인용 점자블럭</t>
    <phoneticPr fontId="1" type="noConversion"/>
  </si>
  <si>
    <t>피스접착, 7.0*300*300</t>
    <phoneticPr fontId="1" type="noConversion"/>
  </si>
  <si>
    <t>스텐피스고정, 7.0*300*300</t>
    <phoneticPr fontId="1" type="noConversion"/>
  </si>
  <si>
    <t>L형손잡이,SUS32MM,900*600</t>
    <phoneticPr fontId="21" type="noConversion"/>
  </si>
  <si>
    <t>상하가동,SUS32MM,600</t>
    <phoneticPr fontId="21" type="noConversion"/>
  </si>
  <si>
    <t>좌우가동,SUS32MM,250*550</t>
    <phoneticPr fontId="21" type="noConversion"/>
  </si>
  <si>
    <t>세면기손잡이</t>
    <phoneticPr fontId="21" type="noConversion"/>
  </si>
  <si>
    <t>SUS32MM,600*460*550</t>
    <phoneticPr fontId="21" type="noConversion"/>
  </si>
  <si>
    <t>SUS32MM,700*740*800</t>
    <phoneticPr fontId="21" type="noConversion"/>
  </si>
  <si>
    <t>내화경량칸막이(내화1시간)</t>
    <phoneticPr fontId="1" type="noConversion"/>
  </si>
  <si>
    <t>PE흡음재</t>
    <phoneticPr fontId="1" type="noConversion"/>
  </si>
  <si>
    <t>난연패브릭, 25t</t>
    <phoneticPr fontId="1" type="noConversion"/>
  </si>
  <si>
    <t>25t</t>
    <phoneticPr fontId="1" type="noConversion"/>
  </si>
  <si>
    <t>25t</t>
    <phoneticPr fontId="1" type="noConversion"/>
  </si>
  <si>
    <t>PE흡음재</t>
    <phoneticPr fontId="1" type="noConversion"/>
  </si>
  <si>
    <t>PE흡음판설치(벽)</t>
    <phoneticPr fontId="1" type="noConversion"/>
  </si>
  <si>
    <t>PE흡음판설치(천정)</t>
    <phoneticPr fontId="1" type="noConversion"/>
  </si>
  <si>
    <t>난연패브릭, 25t</t>
    <phoneticPr fontId="1" type="noConversion"/>
  </si>
  <si>
    <t>난연패브릭, 25t</t>
    <phoneticPr fontId="1" type="noConversion"/>
  </si>
  <si>
    <t>난연패브릭, 25t</t>
    <phoneticPr fontId="1" type="noConversion"/>
  </si>
  <si>
    <t>백업제</t>
    <phoneticPr fontId="1" type="noConversion"/>
  </si>
  <si>
    <t>친환경발수재 18L</t>
    <phoneticPr fontId="1" type="noConversion"/>
  </si>
  <si>
    <t>폴리머시멘트몰탈방수제</t>
    <phoneticPr fontId="1" type="noConversion"/>
  </si>
  <si>
    <t>기타 도막방수제</t>
    <phoneticPr fontId="1" type="noConversion"/>
  </si>
  <si>
    <t>도막방수제</t>
    <phoneticPr fontId="1" type="noConversion"/>
  </si>
  <si>
    <t>무기질 고탄성 방수제</t>
    <phoneticPr fontId="1" type="noConversion"/>
  </si>
  <si>
    <t>무기질 탄성용 프라이머</t>
    <phoneticPr fontId="1" type="noConversion"/>
  </si>
  <si>
    <t>다목적건축용</t>
    <phoneticPr fontId="1" type="noConversion"/>
  </si>
  <si>
    <t>도어록</t>
    <phoneticPr fontId="1" type="noConversion"/>
  </si>
  <si>
    <t>레버형</t>
    <phoneticPr fontId="1" type="noConversion"/>
  </si>
  <si>
    <t>원통형</t>
    <phoneticPr fontId="1" type="noConversion"/>
  </si>
  <si>
    <t>컵핸들(매립형)</t>
    <phoneticPr fontId="1" type="noConversion"/>
  </si>
  <si>
    <t>75mm, 주철</t>
    <phoneticPr fontId="1" type="noConversion"/>
  </si>
  <si>
    <t>100mm, 주철</t>
    <phoneticPr fontId="1" type="noConversion"/>
  </si>
  <si>
    <t>L형, 75mm, 주철</t>
    <phoneticPr fontId="1" type="noConversion"/>
  </si>
  <si>
    <t>L형, 100mm, 주철</t>
    <phoneticPr fontId="1" type="noConversion"/>
  </si>
  <si>
    <t>일반구조용강관(백관)</t>
    <phoneticPr fontId="1" type="noConversion"/>
  </si>
  <si>
    <t>D89.1*2.1T</t>
    <phoneticPr fontId="1" type="noConversion"/>
  </si>
  <si>
    <t>D114.3*2.3T</t>
    <phoneticPr fontId="1" type="noConversion"/>
  </si>
  <si>
    <t>구조용 스테인리스강관</t>
    <phoneticPr fontId="1" type="noConversion"/>
  </si>
  <si>
    <t>D76.3*1.5T</t>
    <phoneticPr fontId="1" type="noConversion"/>
  </si>
  <si>
    <t>D101.6*1.5T</t>
    <phoneticPr fontId="1" type="noConversion"/>
  </si>
  <si>
    <t>D127*2.0T</t>
    <phoneticPr fontId="1" type="noConversion"/>
  </si>
  <si>
    <t>일반용 경질염화비닐관</t>
    <phoneticPr fontId="1" type="noConversion"/>
  </si>
  <si>
    <t>모르타르, 제주</t>
    <phoneticPr fontId="1" type="noConversion"/>
  </si>
  <si>
    <t>1:3</t>
    <phoneticPr fontId="1" type="noConversion"/>
  </si>
  <si>
    <t>KSM6050(1종)</t>
    <phoneticPr fontId="1" type="noConversion"/>
  </si>
  <si>
    <t>KSM6060, 2종</t>
    <phoneticPr fontId="1" type="noConversion"/>
  </si>
  <si>
    <t>KSM6060, 2종</t>
    <phoneticPr fontId="1" type="noConversion"/>
  </si>
  <si>
    <t>KSM6060, 3종</t>
    <phoneticPr fontId="1" type="noConversion"/>
  </si>
  <si>
    <t>KSM6030, 광명단페인트</t>
    <phoneticPr fontId="1" type="noConversion"/>
  </si>
  <si>
    <t>방염락카</t>
    <phoneticPr fontId="1" type="noConversion"/>
  </si>
  <si>
    <t>KSM5326, 투명, 상도용</t>
    <phoneticPr fontId="1" type="noConversion"/>
  </si>
  <si>
    <t>5회</t>
    <phoneticPr fontId="1" type="noConversion"/>
  </si>
  <si>
    <t>3M</t>
    <phoneticPr fontId="1" type="noConversion"/>
  </si>
  <si>
    <t>석면해체</t>
    <phoneticPr fontId="1" type="noConversion"/>
  </si>
  <si>
    <t>안전화 손료</t>
    <phoneticPr fontId="1" type="noConversion"/>
  </si>
  <si>
    <t>트렉스타</t>
    <phoneticPr fontId="1" type="noConversion"/>
  </si>
  <si>
    <t>hr</t>
    <phoneticPr fontId="1" type="noConversion"/>
  </si>
  <si>
    <t>마스크 필터 특급</t>
    <phoneticPr fontId="1" type="noConversion"/>
  </si>
  <si>
    <t>PVC내산</t>
    <phoneticPr fontId="1" type="noConversion"/>
  </si>
  <si>
    <t>방진 덧신</t>
    <phoneticPr fontId="1" type="noConversion"/>
  </si>
  <si>
    <t>0.1MM</t>
    <phoneticPr fontId="1" type="noConversion"/>
  </si>
  <si>
    <t>0.15MM</t>
    <phoneticPr fontId="1" type="noConversion"/>
  </si>
  <si>
    <t>음압기계손료</t>
    <phoneticPr fontId="1" type="noConversion"/>
  </si>
  <si>
    <t>50M3/MIN</t>
    <phoneticPr fontId="1" type="noConversion"/>
  </si>
  <si>
    <t>350mm</t>
    <phoneticPr fontId="1" type="noConversion"/>
  </si>
  <si>
    <t>M</t>
    <phoneticPr fontId="1" type="noConversion"/>
  </si>
  <si>
    <t>플렉시블호스</t>
    <phoneticPr fontId="1" type="noConversion"/>
  </si>
  <si>
    <t>프리필터</t>
    <phoneticPr fontId="1" type="noConversion"/>
  </si>
  <si>
    <t>개</t>
    <phoneticPr fontId="1" type="noConversion"/>
  </si>
  <si>
    <t>미디움필터손료</t>
    <phoneticPr fontId="1" type="noConversion"/>
  </si>
  <si>
    <t>헤파필터손료</t>
    <phoneticPr fontId="1" type="noConversion"/>
  </si>
  <si>
    <t>전동공구기계손료</t>
    <phoneticPr fontId="1" type="noConversion"/>
  </si>
  <si>
    <t>ED04A</t>
    <phoneticPr fontId="1" type="noConversion"/>
  </si>
  <si>
    <t>습윤제</t>
    <phoneticPr fontId="1" type="noConversion"/>
  </si>
  <si>
    <t>CCW50</t>
    <phoneticPr fontId="1" type="noConversion"/>
  </si>
  <si>
    <t>L</t>
    <phoneticPr fontId="1" type="noConversion"/>
  </si>
  <si>
    <t>분무기손료</t>
    <phoneticPr fontId="1" type="noConversion"/>
  </si>
  <si>
    <t>850MM*1300MM</t>
    <phoneticPr fontId="1" type="noConversion"/>
  </si>
  <si>
    <t>장</t>
    <phoneticPr fontId="1" type="noConversion"/>
  </si>
  <si>
    <t>진공청소기손료</t>
    <phoneticPr fontId="1" type="noConversion"/>
  </si>
  <si>
    <t>KC155NW</t>
    <phoneticPr fontId="1" type="noConversion"/>
  </si>
  <si>
    <t>청소기헤파필터손로</t>
    <phoneticPr fontId="1" type="noConversion"/>
  </si>
  <si>
    <t>평강</t>
    <phoneticPr fontId="1" type="noConversion"/>
  </si>
  <si>
    <t>보조강재, 제주</t>
    <phoneticPr fontId="1" type="noConversion"/>
  </si>
  <si>
    <t>보조강재</t>
    <phoneticPr fontId="1" type="noConversion"/>
  </si>
  <si>
    <t>스테인리스, 작업설부산물</t>
    <phoneticPr fontId="1" type="noConversion"/>
  </si>
  <si>
    <t>알루미늄, 작업설부산물</t>
    <phoneticPr fontId="1" type="noConversion"/>
  </si>
  <si>
    <t>동물성단백질</t>
    <phoneticPr fontId="1" type="noConversion"/>
  </si>
  <si>
    <t>조립식가설울타리  H=3.5m이하,강관지주  M  2-4-3</t>
    <phoneticPr fontId="1" type="noConversion"/>
  </si>
  <si>
    <t xml:space="preserve">조립식가설울타리  H=3.0m이하,가설울타리판  M  2-4-3   </t>
    <phoneticPr fontId="1" type="noConversion"/>
  </si>
  <si>
    <t xml:space="preserve">조립식가설울타리  H=3.0m이하,세로형가설방음판  M  2-4-4   </t>
    <phoneticPr fontId="1" type="noConversion"/>
  </si>
  <si>
    <t xml:space="preserve">강관 조립말비계(이동식) - 노무비  높이 2m, 설치, 해체비  대  2-7-4   </t>
    <phoneticPr fontId="1" type="noConversion"/>
  </si>
  <si>
    <t>벽지용</t>
    <phoneticPr fontId="1" type="noConversion"/>
  </si>
  <si>
    <t>도배용풀</t>
    <phoneticPr fontId="1" type="noConversion"/>
  </si>
  <si>
    <t>초산비닐계접착제</t>
    <phoneticPr fontId="1" type="noConversion"/>
  </si>
  <si>
    <t>벽지용</t>
    <phoneticPr fontId="1" type="noConversion"/>
  </si>
  <si>
    <t>F-Tape</t>
    <phoneticPr fontId="1" type="noConversion"/>
  </si>
  <si>
    <t xml:space="preserve">바탕만들기-친환경  콘크리트,몰탈면(내벽)  M2  11-1-1   </t>
    <phoneticPr fontId="1" type="noConversion"/>
  </si>
  <si>
    <t xml:space="preserve">바탕만들기-친환경  콘크리트,몰탈면(내천정)  M2  11-1-1   </t>
    <phoneticPr fontId="1" type="noConversion"/>
  </si>
  <si>
    <t xml:space="preserve">바탕만들기-친환경  콘크리트,몰탈면(외벽)  M2  11-1-1   </t>
    <phoneticPr fontId="1" type="noConversion"/>
  </si>
  <si>
    <t xml:space="preserve">바탕만들기-친환경  콘크리트,몰탈면(외천정)  M2  11-1-1   </t>
    <phoneticPr fontId="1" type="noConversion"/>
  </si>
  <si>
    <t xml:space="preserve">도장 후 퍼티 및 연마  철재면  M2  11-1-3  </t>
    <phoneticPr fontId="1" type="noConversion"/>
  </si>
  <si>
    <t xml:space="preserve">바탕만들기  석고보드면(올퍼티)  M2  11-1-2  </t>
    <phoneticPr fontId="1" type="noConversion"/>
  </si>
  <si>
    <t xml:space="preserve">바탕만들기  석고보드면(줄퍼티)  M2  11-1-2  </t>
    <phoneticPr fontId="1" type="noConversion"/>
  </si>
  <si>
    <t>친환경, 인테리어용</t>
  </si>
  <si>
    <t>친환경, 인테리어용</t>
    <phoneticPr fontId="1" type="noConversion"/>
  </si>
  <si>
    <t>필러</t>
    <phoneticPr fontId="1" type="noConversion"/>
  </si>
  <si>
    <t>방염</t>
    <phoneticPr fontId="1" type="noConversion"/>
  </si>
  <si>
    <t>락카</t>
    <phoneticPr fontId="1" type="noConversion"/>
  </si>
  <si>
    <t>방염락카칠</t>
    <phoneticPr fontId="1" type="noConversion"/>
  </si>
  <si>
    <t>프라이머</t>
    <phoneticPr fontId="1" type="noConversion"/>
  </si>
  <si>
    <t>프라이머</t>
    <phoneticPr fontId="1" type="noConversion"/>
  </si>
  <si>
    <t>녹색</t>
    <phoneticPr fontId="1" type="noConversion"/>
  </si>
  <si>
    <t>에폭시수지 페인트</t>
    <phoneticPr fontId="1" type="noConversion"/>
  </si>
  <si>
    <t>녹색</t>
    <phoneticPr fontId="1" type="noConversion"/>
  </si>
  <si>
    <t>조합 페인트</t>
    <phoneticPr fontId="1" type="noConversion"/>
  </si>
  <si>
    <t>오일스테인</t>
    <phoneticPr fontId="1" type="noConversion"/>
  </si>
  <si>
    <t>오일스테인</t>
    <phoneticPr fontId="1" type="noConversion"/>
  </si>
  <si>
    <t>신너</t>
    <phoneticPr fontId="1" type="noConversion"/>
  </si>
  <si>
    <t>유성상도</t>
    <phoneticPr fontId="1" type="noConversion"/>
  </si>
  <si>
    <t>본타일 내부용 #200</t>
    <phoneticPr fontId="1" type="noConversion"/>
  </si>
  <si>
    <t>본타일 외부용 #100</t>
    <phoneticPr fontId="1" type="noConversion"/>
  </si>
  <si>
    <t>내약품성 프라이머</t>
    <phoneticPr fontId="1" type="noConversion"/>
  </si>
  <si>
    <t>에폭시계 하도 EP</t>
    <phoneticPr fontId="1" type="noConversion"/>
  </si>
  <si>
    <t>에폭시계 중도 EP</t>
    <phoneticPr fontId="1" type="noConversion"/>
  </si>
  <si>
    <t>백색 상도</t>
    <phoneticPr fontId="1" type="noConversion"/>
  </si>
  <si>
    <t>우레탄신너</t>
    <phoneticPr fontId="1" type="noConversion"/>
  </si>
  <si>
    <t>탄성본타일</t>
    <phoneticPr fontId="1" type="noConversion"/>
  </si>
  <si>
    <t>2. 토공사 및 기초공사</t>
    <phoneticPr fontId="1" type="noConversion"/>
  </si>
  <si>
    <t>2. 토공사 및 기초공사</t>
    <phoneticPr fontId="1" type="noConversion"/>
  </si>
  <si>
    <t>q   바켓용량  =</t>
    <phoneticPr fontId="1" type="noConversion"/>
  </si>
  <si>
    <t xml:space="preserve">K   바켓계수(양호1.1,보통0.90,불량0.70,파쇄암0.55) =   </t>
    <phoneticPr fontId="1" type="noConversion"/>
  </si>
  <si>
    <t xml:space="preserve">E   작업효율(양호0.85,보통0.70,불량0.55) = 0.45-0.05=  </t>
    <phoneticPr fontId="1" type="noConversion"/>
  </si>
  <si>
    <t xml:space="preserve">CM  1회 싸이클시간(135˚) = </t>
    <phoneticPr fontId="1" type="noConversion"/>
  </si>
  <si>
    <t xml:space="preserve">f   토량환산계수 = 1 / 1.25 = </t>
    <phoneticPr fontId="1" type="noConversion"/>
  </si>
  <si>
    <t xml:space="preserve"> 재료비:  </t>
    <phoneticPr fontId="1" type="noConversion"/>
  </si>
  <si>
    <t xml:space="preserve"> 노무비:  </t>
    <phoneticPr fontId="1" type="noConversion"/>
  </si>
  <si>
    <t xml:space="preserve"> 경  비: </t>
    <phoneticPr fontId="1" type="noConversion"/>
  </si>
  <si>
    <t xml:space="preserve">Q   시간당 작업량 (M3/HR) = 3600*q*K*F*E/CM = </t>
    <phoneticPr fontId="1" type="noConversion"/>
  </si>
  <si>
    <t>토사,백호0.2M3</t>
    <phoneticPr fontId="1" type="noConversion"/>
  </si>
  <si>
    <t>토사,백호0.7M3</t>
    <phoneticPr fontId="1" type="noConversion"/>
  </si>
  <si>
    <t xml:space="preserve">터파기  토사(자연상태),백호0.2M3  M3 </t>
    <phoneticPr fontId="1" type="noConversion"/>
  </si>
  <si>
    <t>15톤</t>
    <phoneticPr fontId="1" type="noConversion"/>
  </si>
  <si>
    <t>20톤</t>
    <phoneticPr fontId="1" type="noConversion"/>
  </si>
  <si>
    <t>25톤</t>
    <phoneticPr fontId="1" type="noConversion"/>
  </si>
  <si>
    <t>50톤</t>
    <phoneticPr fontId="1" type="noConversion"/>
  </si>
  <si>
    <t>0.4M3</t>
    <phoneticPr fontId="1" type="noConversion"/>
  </si>
  <si>
    <t>0.6M3</t>
    <phoneticPr fontId="1" type="noConversion"/>
  </si>
  <si>
    <t>1.0M3</t>
    <phoneticPr fontId="1" type="noConversion"/>
  </si>
  <si>
    <t>굴삭기(타이어)</t>
    <phoneticPr fontId="1" type="noConversion"/>
  </si>
  <si>
    <t>10.5톤</t>
    <phoneticPr fontId="1" type="noConversion"/>
  </si>
  <si>
    <t>거래1600</t>
    <phoneticPr fontId="1" type="noConversion"/>
  </si>
  <si>
    <t>로더</t>
    <phoneticPr fontId="1" type="noConversion"/>
  </si>
  <si>
    <t>1.72m3</t>
    <phoneticPr fontId="1" type="noConversion"/>
  </si>
  <si>
    <t>래머</t>
    <phoneticPr fontId="1" type="noConversion"/>
  </si>
  <si>
    <t>80kg</t>
    <phoneticPr fontId="1" type="noConversion"/>
  </si>
  <si>
    <t>파워트로월</t>
    <phoneticPr fontId="1" type="noConversion"/>
  </si>
  <si>
    <t>1.0㎥/min</t>
    <phoneticPr fontId="1" type="noConversion"/>
  </si>
  <si>
    <t>3.73</t>
    <phoneticPr fontId="1" type="noConversion"/>
  </si>
  <si>
    <t>터파기</t>
    <phoneticPr fontId="1" type="noConversion"/>
  </si>
  <si>
    <t xml:space="preserve"> 1.굴삭기 (무한궤도),0.7㎥ 90%</t>
    <phoneticPr fontId="1" type="noConversion"/>
  </si>
  <si>
    <t>백호0.7M3+콤팩터1.5톤</t>
    <phoneticPr fontId="1" type="noConversion"/>
  </si>
  <si>
    <t>토사, 백호 0.7m3 90%, 인력10%</t>
  </si>
  <si>
    <t>백호 0.7M3*콤펙트1.5톤</t>
  </si>
  <si>
    <t xml:space="preserve">터파기  토사, 백호 0.7m3 90%, 인력10%  M3 </t>
    <phoneticPr fontId="1" type="noConversion"/>
  </si>
  <si>
    <t xml:space="preserve"> 노무비: 138,290*0.2*10%  =  </t>
    <phoneticPr fontId="1" type="noConversion"/>
  </si>
  <si>
    <t xml:space="preserve">터파기  보통토사, 인력, 1m이하  M3  3-1-2  </t>
    <phoneticPr fontId="1" type="noConversion"/>
  </si>
  <si>
    <t>토사, 인력, 성토15cm</t>
    <phoneticPr fontId="1" type="noConversion"/>
  </si>
  <si>
    <t>토사, 인력, 성토30cm</t>
    <phoneticPr fontId="1" type="noConversion"/>
  </si>
  <si>
    <t>보통토사. 백호(0.2M3)90%+인력10%</t>
    <phoneticPr fontId="1" type="noConversion"/>
  </si>
  <si>
    <t>보통토사, 백호(0.2M3)100%</t>
    <phoneticPr fontId="1" type="noConversion"/>
  </si>
  <si>
    <t>토사(자연상태),백호0.2M3</t>
    <phoneticPr fontId="1" type="noConversion"/>
  </si>
  <si>
    <t>토사(자연상태),백호0.7M3</t>
    <phoneticPr fontId="1" type="noConversion"/>
  </si>
  <si>
    <t xml:space="preserve">터파기  토사, 백호 0.2m3 90%, 인력10%  M3 </t>
    <phoneticPr fontId="1" type="noConversion"/>
  </si>
  <si>
    <t xml:space="preserve"> 1.굴삭기 (무한궤도),0.2㎥ 90%</t>
    <phoneticPr fontId="1" type="noConversion"/>
  </si>
  <si>
    <t>토사, 백호 0.2m3 90%, 인력10%</t>
    <phoneticPr fontId="1" type="noConversion"/>
  </si>
  <si>
    <t>백호 0.2M3*콤펙트1.5톤</t>
    <phoneticPr fontId="1" type="noConversion"/>
  </si>
  <si>
    <t xml:space="preserve"> 플레이트콤펙타(1.5톤/HR) </t>
    <phoneticPr fontId="1" type="noConversion"/>
  </si>
  <si>
    <t>'굴삭기(무한궤도)(0.6M3/HR)' '[56921010286]'</t>
  </si>
  <si>
    <t xml:space="preserve">터파기  보통토사 백호(0.2M3)100%  M3  8-2  </t>
    <phoneticPr fontId="1" type="noConversion"/>
  </si>
  <si>
    <t xml:space="preserve">터파기  보통토사. 백호(0.2M3)90%+인력10%  M3  8-2  </t>
    <phoneticPr fontId="1" type="noConversion"/>
  </si>
  <si>
    <t xml:space="preserve">터파기  보통토사 백호(0.7M3)100%  M3  8-2  </t>
    <phoneticPr fontId="1" type="noConversion"/>
  </si>
  <si>
    <t xml:space="preserve">터파기  보통토사. 백호(0.7M3)90%+인력10%  M3  8-2  </t>
    <phoneticPr fontId="1" type="noConversion"/>
  </si>
  <si>
    <t xml:space="preserve">되메우기  토사, 인력, 성토15cm   M3  3-2 </t>
    <phoneticPr fontId="1" type="noConversion"/>
  </si>
  <si>
    <t xml:space="preserve">되메우기  토사,인력, 성토30cm  M3  3-2  </t>
    <phoneticPr fontId="1" type="noConversion"/>
  </si>
  <si>
    <t xml:space="preserve">f   토량환산계수 = 0.9 / 1.3 = </t>
    <phoneticPr fontId="1" type="noConversion"/>
  </si>
  <si>
    <t xml:space="preserve">E   작업효율(양호0.8,보통0.65,불량0.5) = </t>
    <phoneticPr fontId="1" type="noConversion"/>
  </si>
  <si>
    <t>N   소요 다짐회수  =</t>
    <phoneticPr fontId="1" type="noConversion"/>
  </si>
  <si>
    <t xml:space="preserve">V   다짐속도(KM/HR)  =   </t>
    <phoneticPr fontId="1" type="noConversion"/>
  </si>
  <si>
    <t>W   유효 다짐 폭(M)  =</t>
    <phoneticPr fontId="1" type="noConversion"/>
  </si>
  <si>
    <t>D   다짐두께(M)  =</t>
    <phoneticPr fontId="1" type="noConversion"/>
  </si>
  <si>
    <t>E   작업효율  =</t>
    <phoneticPr fontId="1" type="noConversion"/>
  </si>
  <si>
    <t xml:space="preserve"> 재료비:  </t>
    <phoneticPr fontId="1" type="noConversion"/>
  </si>
  <si>
    <t xml:space="preserve"> 노무비:  </t>
    <phoneticPr fontId="1" type="noConversion"/>
  </si>
  <si>
    <t xml:space="preserve"> 경  비: </t>
    <phoneticPr fontId="1" type="noConversion"/>
  </si>
  <si>
    <t xml:space="preserve"> 재료비: 백호재료비*90%</t>
    <phoneticPr fontId="1" type="noConversion"/>
  </si>
  <si>
    <t xml:space="preserve"> 경  비: 백호경비*90%</t>
    <phoneticPr fontId="1" type="noConversion"/>
  </si>
  <si>
    <t xml:space="preserve"> 노무비: 백호노무비*90%</t>
    <phoneticPr fontId="1" type="noConversion"/>
  </si>
  <si>
    <t xml:space="preserve"> 굴삭기(무한궤도)(0.2M3/HR)  </t>
    <phoneticPr fontId="1" type="noConversion"/>
  </si>
  <si>
    <t>Q   시간당 작업량(M3/HR)  =1000*V*W*D*E*F/N =</t>
    <phoneticPr fontId="1" type="noConversion"/>
  </si>
  <si>
    <t xml:space="preserve"> 굴삭기(무한궤도)(0.7M3/HR)  </t>
    <phoneticPr fontId="1" type="noConversion"/>
  </si>
  <si>
    <t>보통토사, 백호(0.7M3)100%</t>
    <phoneticPr fontId="1" type="noConversion"/>
  </si>
  <si>
    <t>보통토사. 백호(0.7M3)90%+인력10%</t>
    <phoneticPr fontId="1" type="noConversion"/>
  </si>
  <si>
    <t>토사, 굴삭기 0.2m3 90%, 인력10%</t>
    <phoneticPr fontId="1" type="noConversion"/>
  </si>
  <si>
    <t>토사, 굴삭기 0.7m3 90%, 인력10%</t>
    <phoneticPr fontId="1" type="noConversion"/>
  </si>
  <si>
    <t xml:space="preserve">되메우고 다지기(토사)  백호0.7M3+콤팩터1.5톤  M3  8-2  </t>
    <phoneticPr fontId="1" type="noConversion"/>
  </si>
  <si>
    <t>되메우고 다지기(토사)  백호0.2M3+콤팩터1.5톤  M3  품셈 8-2</t>
    <phoneticPr fontId="1" type="noConversion"/>
  </si>
  <si>
    <t>백호0.2M3+콤팩터1.5톤</t>
    <phoneticPr fontId="1" type="noConversion"/>
  </si>
  <si>
    <t>잔토처리</t>
    <phoneticPr fontId="1" type="noConversion"/>
  </si>
  <si>
    <t xml:space="preserve">되메우고다지기  백호0.7M3*콤펙트1.5톤  M3 </t>
    <phoneticPr fontId="1" type="noConversion"/>
  </si>
  <si>
    <t>현장내, 기계100%</t>
    <phoneticPr fontId="1" type="noConversion"/>
  </si>
  <si>
    <t xml:space="preserve">잔토처리  현장내, 인력  M3 </t>
    <phoneticPr fontId="1" type="noConversion"/>
  </si>
  <si>
    <t xml:space="preserve">  담프트럭(15톤/HR) </t>
    <phoneticPr fontId="1" type="noConversion"/>
  </si>
  <si>
    <t xml:space="preserve"> N   덤프트럭 소요 적재회수  =A/(0.7*K)  = 16.46 </t>
    <phoneticPr fontId="1" type="noConversion"/>
  </si>
  <si>
    <t xml:space="preserve"> T   적재용량  =</t>
    <phoneticPr fontId="1" type="noConversion"/>
  </si>
  <si>
    <t xml:space="preserve"> r1  토석의 단위중량  =</t>
    <phoneticPr fontId="1" type="noConversion"/>
  </si>
  <si>
    <t xml:space="preserve"> L   토량 환산율  =</t>
    <phoneticPr fontId="1" type="noConversion"/>
  </si>
  <si>
    <t xml:space="preserve"> f   토량 환산계수  =</t>
    <phoneticPr fontId="1" type="noConversion"/>
  </si>
  <si>
    <t xml:space="preserve"> E   작업효율  =</t>
    <phoneticPr fontId="1" type="noConversion"/>
  </si>
  <si>
    <t xml:space="preserve"> A   1회 적재량  =T/r1*L = </t>
    <phoneticPr fontId="1" type="noConversion"/>
  </si>
  <si>
    <t xml:space="preserve"> T2  왕복시간  = 운반거리/적재평균속도 + 운반거리/공차평균속도 =</t>
    <phoneticPr fontId="1" type="noConversion"/>
  </si>
  <si>
    <t xml:space="preserve"> T3  적하시간  =</t>
    <phoneticPr fontId="1" type="noConversion"/>
  </si>
  <si>
    <t xml:space="preserve"> T4  적재대기시간  =</t>
    <phoneticPr fontId="1" type="noConversion"/>
  </si>
  <si>
    <t xml:space="preserve"> T5  적재함덮개설치및해체  = </t>
    <phoneticPr fontId="1" type="noConversion"/>
  </si>
  <si>
    <t xml:space="preserve"> T6  세륜기통과시간  =</t>
    <phoneticPr fontId="1" type="noConversion"/>
  </si>
  <si>
    <t xml:space="preserve"> Es  적재기계의 작업효율  =  </t>
    <phoneticPr fontId="1" type="noConversion"/>
  </si>
  <si>
    <t xml:space="preserve"> K   바켓계수  = </t>
    <phoneticPr fontId="1" type="noConversion"/>
  </si>
  <si>
    <t xml:space="preserve"> Cms 적재기계 1회 싸이클시간  =  </t>
    <phoneticPr fontId="1" type="noConversion"/>
  </si>
  <si>
    <t xml:space="preserve"> CM  1회 싸이클 시간  =CMS*N/(60*ES)+T2+T3+T4+T5+T6 </t>
    <phoneticPr fontId="1" type="noConversion"/>
  </si>
  <si>
    <t xml:space="preserve"> Q   시간당 작업량(M3/HR)  =60*A*F*E/CM </t>
    <phoneticPr fontId="1" type="noConversion"/>
  </si>
  <si>
    <t xml:space="preserve"> 노무비: </t>
    <phoneticPr fontId="1" type="noConversion"/>
  </si>
  <si>
    <t xml:space="preserve"> 경  비:  </t>
    <phoneticPr fontId="1" type="noConversion"/>
  </si>
  <si>
    <t xml:space="preserve"> </t>
    <phoneticPr fontId="1" type="noConversion"/>
  </si>
  <si>
    <t xml:space="preserve">잔토처리  암 5km 백호0.7M3+덤프15톤  M3    </t>
    <phoneticPr fontId="1" type="noConversion"/>
  </si>
  <si>
    <t xml:space="preserve">f   토량환산계수 = 1 / (1.0+1.25) * 2 = </t>
    <phoneticPr fontId="1" type="noConversion"/>
  </si>
  <si>
    <t xml:space="preserve">F   토량환산계수(C/L)  =0.95/(1.1+1.25)*2 = </t>
    <phoneticPr fontId="1" type="noConversion"/>
  </si>
  <si>
    <t xml:space="preserve">f   토량환산계수 = 1 / (1.1+1.25)*2 = </t>
    <phoneticPr fontId="1" type="noConversion"/>
  </si>
  <si>
    <t xml:space="preserve">  담프트럭(15톤/HR)   </t>
    <phoneticPr fontId="1" type="noConversion"/>
  </si>
  <si>
    <t xml:space="preserve">E   작업효율(보통0.45,불량0.35) = </t>
    <phoneticPr fontId="1" type="noConversion"/>
  </si>
  <si>
    <t xml:space="preserve">f   토량환산계수 = 1 / 1.3 = </t>
    <phoneticPr fontId="1" type="noConversion"/>
  </si>
  <si>
    <t>토사5km 백호0.7M3+덤프15톤</t>
    <phoneticPr fontId="1" type="noConversion"/>
  </si>
  <si>
    <t>암5km 백호0.7M3+덤프15톤</t>
    <phoneticPr fontId="1" type="noConversion"/>
  </si>
  <si>
    <t>토사5km 백호0.7M3+덤프15톤</t>
    <phoneticPr fontId="1" type="noConversion"/>
  </si>
  <si>
    <t xml:space="preserve">잔토처리  토사 5KM 덤프 15톤  M3  8-2  </t>
    <phoneticPr fontId="1" type="noConversion"/>
  </si>
  <si>
    <t>암5km 백호0.7M3+덤프15톤</t>
    <phoneticPr fontId="1" type="noConversion"/>
  </si>
  <si>
    <t>토사 5KM 덤프 15톤</t>
    <phoneticPr fontId="1" type="noConversion"/>
  </si>
  <si>
    <t>암 5KM 덤프 15톤</t>
    <phoneticPr fontId="1" type="noConversion"/>
  </si>
  <si>
    <t>잔토처리</t>
    <phoneticPr fontId="1" type="noConversion"/>
  </si>
  <si>
    <t xml:space="preserve">잔토처리  현장내, 기계100%  M3  8-2  </t>
    <phoneticPr fontId="1" type="noConversion"/>
  </si>
  <si>
    <t>현장내, 인력</t>
    <phoneticPr fontId="1" type="noConversion"/>
  </si>
  <si>
    <t>잔토처리</t>
    <phoneticPr fontId="1" type="noConversion"/>
  </si>
  <si>
    <t>현장내, 기계100%</t>
    <phoneticPr fontId="1" type="noConversion"/>
  </si>
  <si>
    <t xml:space="preserve">굴삭기 </t>
  </si>
  <si>
    <t xml:space="preserve">hr </t>
  </si>
  <si>
    <t xml:space="preserve">플레이트콤팩터 </t>
  </si>
  <si>
    <t xml:space="preserve">진동롤러 </t>
  </si>
  <si>
    <t xml:space="preserve">인 </t>
  </si>
  <si>
    <t xml:space="preserve">1.5톤 </t>
    <phoneticPr fontId="1" type="noConversion"/>
  </si>
  <si>
    <t xml:space="preserve">핸드가이드식 0.7 톤 </t>
    <phoneticPr fontId="1" type="noConversion"/>
  </si>
  <si>
    <t xml:space="preserve">잔토처리  암 5KM 덤프 15톤  M3  8-2  </t>
    <phoneticPr fontId="1" type="noConversion"/>
  </si>
  <si>
    <t>무한궤도 0.2M3</t>
    <phoneticPr fontId="1" type="noConversion"/>
  </si>
  <si>
    <t>모래지정</t>
    <phoneticPr fontId="1" type="noConversion"/>
  </si>
  <si>
    <t>기초지정</t>
    <phoneticPr fontId="1" type="noConversion"/>
  </si>
  <si>
    <t>진동롤러</t>
    <phoneticPr fontId="1" type="noConversion"/>
  </si>
  <si>
    <t>핸드가이드식 0.7ton</t>
    <phoneticPr fontId="1" type="noConversion"/>
  </si>
  <si>
    <t>기초지정  모래지정  M3  3-2-4</t>
    <phoneticPr fontId="1" type="noConversion"/>
  </si>
  <si>
    <t>기초지정  자갈지정 40mm  M3  3-2-4</t>
    <phoneticPr fontId="1" type="noConversion"/>
  </si>
  <si>
    <t>기초지정  잡석지정 40mm이하 보조기층  M3  3-2-4</t>
    <phoneticPr fontId="1" type="noConversion"/>
  </si>
  <si>
    <t>자갈지정, 40mm</t>
    <phoneticPr fontId="1" type="noConversion"/>
  </si>
  <si>
    <t>잡석지정, 40mm이하 보조기층</t>
    <phoneticPr fontId="1" type="noConversion"/>
  </si>
  <si>
    <t xml:space="preserve">크롤러드릴 </t>
    <phoneticPr fontId="1" type="noConversion"/>
  </si>
  <si>
    <t xml:space="preserve">탑승유압식 110kW </t>
    <phoneticPr fontId="1" type="noConversion"/>
  </si>
  <si>
    <t xml:space="preserve">발전기 </t>
    <phoneticPr fontId="1" type="noConversion"/>
  </si>
  <si>
    <t xml:space="preserve">25kW </t>
    <phoneticPr fontId="1" type="noConversion"/>
  </si>
  <si>
    <t xml:space="preserve">굴삭기 </t>
    <phoneticPr fontId="1" type="noConversion"/>
  </si>
  <si>
    <t xml:space="preserve">무한궤도 1.0 m³ </t>
    <phoneticPr fontId="1" type="noConversion"/>
  </si>
  <si>
    <t xml:space="preserve">유압식크로울러드릴 소모자재 </t>
    <phoneticPr fontId="1" type="noConversion"/>
  </si>
  <si>
    <t xml:space="preserve">유압식크롤러드릴 기계경비의 24% </t>
    <phoneticPr fontId="1" type="noConversion"/>
  </si>
  <si>
    <t xml:space="preserve">굴삭기+대형브레이커 소모자재 </t>
    <phoneticPr fontId="1" type="noConversion"/>
  </si>
  <si>
    <t xml:space="preserve">굴삭기+대형브레이커 기계경비의 2% </t>
    <phoneticPr fontId="1" type="noConversion"/>
  </si>
  <si>
    <t xml:space="preserve">기계설비공 </t>
    <phoneticPr fontId="1" type="noConversion"/>
  </si>
  <si>
    <t xml:space="preserve">특별인부 </t>
    <phoneticPr fontId="1" type="noConversion"/>
  </si>
  <si>
    <t xml:space="preserve">유압식할암기 </t>
    <phoneticPr fontId="1" type="noConversion"/>
  </si>
  <si>
    <t xml:space="preserve">Φ80 </t>
    <phoneticPr fontId="1" type="noConversion"/>
  </si>
  <si>
    <t xml:space="preserve">대형브레이커 </t>
    <phoneticPr fontId="1" type="noConversion"/>
  </si>
  <si>
    <t xml:space="preserve">1.0㎥ </t>
    <phoneticPr fontId="1" type="noConversion"/>
  </si>
  <si>
    <t>암파쇄  유압식 할암공법  M3  3-1-4</t>
    <phoneticPr fontId="1" type="noConversion"/>
  </si>
  <si>
    <t>크로울러드릴</t>
    <phoneticPr fontId="1" type="noConversion"/>
  </si>
  <si>
    <t>110kw</t>
    <phoneticPr fontId="1" type="noConversion"/>
  </si>
  <si>
    <t>유압식할암기</t>
    <phoneticPr fontId="1" type="noConversion"/>
  </si>
  <si>
    <t>Φ80</t>
    <phoneticPr fontId="1" type="noConversion"/>
  </si>
  <si>
    <t>25kw</t>
    <phoneticPr fontId="1" type="noConversion"/>
  </si>
  <si>
    <t xml:space="preserve">굴삭기+대형브레이커 기계경비의 5% </t>
    <phoneticPr fontId="1" type="noConversion"/>
  </si>
  <si>
    <t>화약취급공</t>
    <phoneticPr fontId="1" type="noConversion"/>
  </si>
  <si>
    <t>보통인부</t>
    <phoneticPr fontId="1" type="noConversion"/>
  </si>
  <si>
    <t>화약취급공</t>
    <phoneticPr fontId="1" type="noConversion"/>
  </si>
  <si>
    <t>암파쇄  유압식 할암공법</t>
  </si>
  <si>
    <t>암발파  미진동 굴착  M3  3-1-5</t>
    <phoneticPr fontId="1" type="noConversion"/>
  </si>
  <si>
    <t>미진동 굴착</t>
  </si>
  <si>
    <t>암파쇄</t>
    <phoneticPr fontId="1" type="noConversion"/>
  </si>
  <si>
    <t>암발파</t>
    <phoneticPr fontId="1" type="noConversion"/>
  </si>
  <si>
    <t>3. 철근콘크리트공사</t>
    <phoneticPr fontId="1" type="noConversion"/>
  </si>
  <si>
    <t>3. 철근콘크리트공사</t>
    <phoneticPr fontId="1" type="noConversion"/>
  </si>
  <si>
    <t xml:space="preserve">레디믹스트콘크리트 인력운반 타설  무근구조물  M3  6-1-1  </t>
    <phoneticPr fontId="1" type="noConversion"/>
  </si>
  <si>
    <t xml:space="preserve">레디믹스트콘크리트 인력운반 타설  소형구조물  M3  6-1-1   </t>
    <phoneticPr fontId="1" type="noConversion"/>
  </si>
  <si>
    <t>레디믹스트콘크리트 인력운반 타설  철근구조물  M3  6-1-1</t>
    <phoneticPr fontId="1" type="noConversion"/>
  </si>
  <si>
    <t xml:space="preserve">레디믹스트콘크리트 장비사용 타설  무근구조물, 굴삭기(타이어), 0.6㎥  M3  6-1-1 </t>
    <phoneticPr fontId="1" type="noConversion"/>
  </si>
  <si>
    <t xml:space="preserve">레디믹스트콘크리트 장비사용 타설  철근구조물, 굴삭기(타이어), 0.6㎥  M3  6-1-1   </t>
    <phoneticPr fontId="1" type="noConversion"/>
  </si>
  <si>
    <t xml:space="preserve">레디믹스트콘크리트 장비사용 타설  소형구조물, 굴삭기(타이어), 0.6㎥  M3  6-1-1   </t>
    <phoneticPr fontId="1" type="noConversion"/>
  </si>
  <si>
    <t>진동기 미사용,100~200M3</t>
    <phoneticPr fontId="1" type="noConversion"/>
  </si>
  <si>
    <t>진동기 미사용,100M3미만</t>
    <phoneticPr fontId="1" type="noConversion"/>
  </si>
  <si>
    <t>진동기 미사용,200M3 이상</t>
    <phoneticPr fontId="1" type="noConversion"/>
  </si>
  <si>
    <t>진동기 사용,100M3미만</t>
    <phoneticPr fontId="1" type="noConversion"/>
  </si>
  <si>
    <t>진동기 사용,100~200M3</t>
    <phoneticPr fontId="1" type="noConversion"/>
  </si>
  <si>
    <t>진동기 사용,200M3이상</t>
    <phoneticPr fontId="1" type="noConversion"/>
  </si>
  <si>
    <t xml:space="preserve">콘크리트 펌프카 타설 인력편성  진동기 미사용,100M3미만  회  6-1-4   </t>
    <phoneticPr fontId="1" type="noConversion"/>
  </si>
  <si>
    <t xml:space="preserve">콘크리트 펌프카 타설 인력편성  진동기 미사용,100~200M3  회  6-1-4   </t>
    <phoneticPr fontId="1" type="noConversion"/>
  </si>
  <si>
    <t xml:space="preserve">콘크리트 펌프카 타설 인력편성  진동기 미사용,200M3 이상  회  6-1-4   </t>
    <phoneticPr fontId="1" type="noConversion"/>
  </si>
  <si>
    <t xml:space="preserve">콘크리트 펌프카 타설 인력편성  진동기 사용,100M3미만  회  6-1-4  </t>
    <phoneticPr fontId="1" type="noConversion"/>
  </si>
  <si>
    <t xml:space="preserve">콘크리트 펌프카 타설 인력편성  진동기 사용,200M3이상  회  품셈 6-1-4   </t>
    <phoneticPr fontId="1" type="noConversion"/>
  </si>
  <si>
    <t xml:space="preserve">콘크리트 펌프카 타설 인력편성  진동기 사용,100~200M3  회  6-1-4   </t>
    <phoneticPr fontId="1" type="noConversion"/>
  </si>
  <si>
    <t xml:space="preserve">  1.굴삭기(무한궤도)(0.7M3/HR)   </t>
    <phoneticPr fontId="1" type="noConversion"/>
  </si>
  <si>
    <t xml:space="preserve">  1.굴삭기(무한궤도)(0.2M3/HR)  </t>
    <phoneticPr fontId="1" type="noConversion"/>
  </si>
  <si>
    <t>32M, [80~95](㎥/hr)</t>
    <phoneticPr fontId="1" type="noConversion"/>
  </si>
  <si>
    <t>44BA2F68546906F2170297CEC1BDA</t>
  </si>
  <si>
    <t>콘크리트 펌프차 타설(무근, 진동기無)</t>
  </si>
  <si>
    <t>100m3 미만, 슬럼프 8~12cm, 양호(매트기초 등)</t>
  </si>
  <si>
    <t>A '타설량'=99 'M3'</t>
  </si>
  <si>
    <t xml:space="preserve">FT'기준시간(슬럼프 8~12CM:무근1.15,철근1.35)'=1.15'min' </t>
  </si>
  <si>
    <t xml:space="preserve">N '펌프차 이동횟수'=0 </t>
  </si>
  <si>
    <t>f1'시설유형(양호1.0,보통1.20,불량1.4,매우불량4.0)'=1.0</t>
  </si>
  <si>
    <t xml:space="preserve">f2'믹서트럭 진입조건(양호1.0,보통1.20,불량1.40)'=1.0 </t>
  </si>
  <si>
    <t>t1'펌프차 셋팅'=20 'min'</t>
  </si>
  <si>
    <t>t2'펌프차 마감'=20 'min'</t>
  </si>
  <si>
    <t xml:space="preserve">t3'펌프차 이동 및 재셋팅' =30*N =? 'min/회당' </t>
  </si>
  <si>
    <t>t4'펌프차 타설(기준시간×f1×f2×타설량)'=FT*f1*f2*A=?</t>
  </si>
  <si>
    <t xml:space="preserve">F '작업계수'=0.7 </t>
  </si>
  <si>
    <t xml:space="preserve">Tc'콘크리트펌프차 운전시간' =(t1+t2+t3+t4)/F=? </t>
  </si>
  <si>
    <t>Tb'인력에 의한 타설준비 및 마무리 시간' =25 'min'</t>
  </si>
  <si>
    <t xml:space="preserve">T '전체작업소요시간' = Tc+Tb =? </t>
  </si>
  <si>
    <t>TT'작업소요시간(min/M3)' = T/A=?</t>
  </si>
  <si>
    <t xml:space="preserve">Q  '시간당 작업작업량(회/HR)'=60/T=? </t>
  </si>
  <si>
    <t>'◈배치인원</t>
  </si>
  <si>
    <t>'콘크리트공 (5-1)인/8HR*작업시간'</t>
  </si>
  <si>
    <t>'특별인부 (2-1)인/8HR*작업시간'</t>
  </si>
  <si>
    <t>'보통인부 2인/8HR*작업시간'</t>
  </si>
  <si>
    <t xml:space="preserve"> &gt;'소  계'</t>
  </si>
  <si>
    <t>'◈사용기계 '</t>
  </si>
  <si>
    <t>TTc'작업소요시간(min/M3)' = Tc/A=?</t>
  </si>
  <si>
    <t xml:space="preserve">Qc  '시간당 작업작업량(회/HR)'=60/Tc=? </t>
  </si>
  <si>
    <t xml:space="preserve">'2.콘크리트 펌프차, 32m(80∼95㎥/hr) '  </t>
  </si>
  <si>
    <t>'재료비:' ~00004504003200000.M~ / {Qc} =?MA+</t>
  </si>
  <si>
    <t xml:space="preserve">'노무비:' ~00004504003200000.L~ / {Qc} =?LA+ </t>
  </si>
  <si>
    <t>'경  비:' ~00004504003200000.E~ / {Qc} =?EQ+</t>
  </si>
  <si>
    <t xml:space="preserve">'3.잡재료비(인력품의 5%):'({LA1}+{LA2}+{LA3})*0.05 =?EQ+                                                                                                             </t>
  </si>
  <si>
    <t>회</t>
    <phoneticPr fontId="1" type="noConversion"/>
  </si>
  <si>
    <t xml:space="preserve">A  타설량 =99  M3    </t>
    <phoneticPr fontId="1" type="noConversion"/>
  </si>
  <si>
    <t xml:space="preserve">t3 펌프차 이동 및 재셋팅  =30*N = 0 </t>
    <phoneticPr fontId="1" type="noConversion"/>
  </si>
  <si>
    <t xml:space="preserve"> ◈배치인원</t>
    <phoneticPr fontId="1" type="noConversion"/>
  </si>
  <si>
    <t xml:space="preserve">   소  계    </t>
    <phoneticPr fontId="1" type="noConversion"/>
  </si>
  <si>
    <t xml:space="preserve">  </t>
    <phoneticPr fontId="1" type="noConversion"/>
  </si>
  <si>
    <t xml:space="preserve"> ◈사용기계  </t>
    <phoneticPr fontId="1" type="noConversion"/>
  </si>
  <si>
    <t xml:space="preserve">  소  계    </t>
    <phoneticPr fontId="1" type="noConversion"/>
  </si>
  <si>
    <t xml:space="preserve">  총  계</t>
    <phoneticPr fontId="1" type="noConversion"/>
  </si>
  <si>
    <t xml:space="preserve"> 콘크리트공 (5-1)인/8HR*작업시간 = 4/8/0.245</t>
    <phoneticPr fontId="1" type="noConversion"/>
  </si>
  <si>
    <t xml:space="preserve"> 특별인부 (2-1)인/8HR*작업시간 = 1/8/0.245</t>
    <phoneticPr fontId="1" type="noConversion"/>
  </si>
  <si>
    <t xml:space="preserve"> 보통인부 2인/8HR*작업시간 = 2/8/0.245</t>
    <phoneticPr fontId="1" type="noConversion"/>
  </si>
  <si>
    <t xml:space="preserve"> 재료비: </t>
    <phoneticPr fontId="1" type="noConversion"/>
  </si>
  <si>
    <t xml:space="preserve"> 노무비:  </t>
    <phoneticPr fontId="1" type="noConversion"/>
  </si>
  <si>
    <t xml:space="preserve"> 경  비:  </t>
    <phoneticPr fontId="1" type="noConversion"/>
  </si>
  <si>
    <t xml:space="preserve"> 3.잡재료비: 배치인원 인력품의 5%</t>
    <phoneticPr fontId="1" type="noConversion"/>
  </si>
  <si>
    <t>100~200m3 미만, 슬럼프 8~12cm, 양호(매트기초 등)</t>
  </si>
  <si>
    <t>200m3 이상, 슬럼프 8~12cm, 양호(매트기초 등)</t>
  </si>
  <si>
    <t>콘크리트 펌프차 타설(무근)(무근, 진동기사용)</t>
  </si>
  <si>
    <t>콘크리트 펌프차 타설(무근, 진동기사용)</t>
  </si>
  <si>
    <t>콘크리트 펌프차 타설(철근,매트기초 등)</t>
  </si>
  <si>
    <t>100m3 미만, 슬럼프 15cm, 양호,진동기사용</t>
  </si>
  <si>
    <t>100~200m3 미만, 슬럼프 15cm, 양호,진동기사용</t>
  </si>
  <si>
    <t>200m3 이상, 슬럼프 15cm, 양호,진동기사용</t>
  </si>
  <si>
    <t>100m3 미만, 슬럼프 15cm, 보통</t>
  </si>
  <si>
    <t>100~200m3 미만, 슬럼프 15cm, 보통,진동기사용</t>
  </si>
  <si>
    <t>200m3 이상, 슬럼프 15cm, 보통,진동기사용</t>
  </si>
  <si>
    <t>콘크리트 펌프차 타설(벽,기둥,보,슬래브 등)</t>
  </si>
  <si>
    <t>100m3 미만, 슬럼프 15cm, 보통,진동기사용</t>
  </si>
  <si>
    <t>콘크리트 펌프차 타설(슬라브없는보,기둥,옹벽 등)</t>
  </si>
  <si>
    <t xml:space="preserve">콘크리트 펌프차 타설(무근, 진동기無)  100m3~200m3미만, 슬럼프 8~12cm, 양호(매트기초 등)  회 </t>
    <phoneticPr fontId="1" type="noConversion"/>
  </si>
  <si>
    <t xml:space="preserve">Q  시간당 작업작업량(회/HR) =60/T= </t>
    <phoneticPr fontId="1" type="noConversion"/>
  </si>
  <si>
    <t xml:space="preserve">TT 작업소요시간(MIN/M3)  = T/A= </t>
    <phoneticPr fontId="1" type="noConversion"/>
  </si>
  <si>
    <t xml:space="preserve">Tb 인력에 의한 타설준비 및 마무리 시간  =  min   </t>
    <phoneticPr fontId="1" type="noConversion"/>
  </si>
  <si>
    <t xml:space="preserve">TC 콘크리트펌프차 운전시간  =(T1+T2+T3+T4)/F= </t>
    <phoneticPr fontId="1" type="noConversion"/>
  </si>
  <si>
    <t>T4 펌프차 타설(기준시간×F1×F2×타설량) =FT*F1*F2*A=</t>
    <phoneticPr fontId="1" type="noConversion"/>
  </si>
  <si>
    <t>F  작업계수 =</t>
    <phoneticPr fontId="1" type="noConversion"/>
  </si>
  <si>
    <t xml:space="preserve">A  타설량 =  M3    </t>
    <phoneticPr fontId="1" type="noConversion"/>
  </si>
  <si>
    <t xml:space="preserve">FT 기준시간(슬럼프 8~12CM:무근1.15,철근1.35) = MIN     </t>
    <phoneticPr fontId="1" type="noConversion"/>
  </si>
  <si>
    <t>F1 시설유형(양호1.0,보통1.20,불량1.4,매우불량4.0) =</t>
    <phoneticPr fontId="1" type="noConversion"/>
  </si>
  <si>
    <t xml:space="preserve">N  펌프차 이동횟수 =    </t>
    <phoneticPr fontId="1" type="noConversion"/>
  </si>
  <si>
    <t>F2 믹서트럭 진입조건(양호1.0,보통1.20,불량1.40) =</t>
    <phoneticPr fontId="1" type="noConversion"/>
  </si>
  <si>
    <t xml:space="preserve">t1 펌프차 셋팅 =  min    </t>
    <phoneticPr fontId="1" type="noConversion"/>
  </si>
  <si>
    <t xml:space="preserve">t2 펌프차 마감 =  min    </t>
    <phoneticPr fontId="1" type="noConversion"/>
  </si>
  <si>
    <t xml:space="preserve">T  전체작업소요시간  = Tc+Tb = </t>
    <phoneticPr fontId="1" type="noConversion"/>
  </si>
  <si>
    <t>TTC 작업소요시간(MIN/M3)  = TC/A=</t>
    <phoneticPr fontId="1" type="noConversion"/>
  </si>
  <si>
    <t xml:space="preserve">QC   시간당 작업작업량(회/HR) =60/TC= </t>
    <phoneticPr fontId="1" type="noConversion"/>
  </si>
  <si>
    <t>TTC 작업소요시간(MIN/M3)  = TC/A=</t>
    <phoneticPr fontId="1" type="noConversion"/>
  </si>
  <si>
    <t xml:space="preserve"> 콘크리트공 (6-1)인/8HR*작업시간 = 5/8/0.2</t>
    <phoneticPr fontId="1" type="noConversion"/>
  </si>
  <si>
    <t xml:space="preserve"> 특별인부 (2-1)인/8HR*작업시간 = 1/8/0.2</t>
    <phoneticPr fontId="1" type="noConversion"/>
  </si>
  <si>
    <t xml:space="preserve"> 보통인부 2인/8HR*작업시간 = 2/8/0.2</t>
    <phoneticPr fontId="1" type="noConversion"/>
  </si>
  <si>
    <t xml:space="preserve"> 콘크리트공 (6-1)인/8HR*작업시간 = 5/8/0.174</t>
    <phoneticPr fontId="1" type="noConversion"/>
  </si>
  <si>
    <t xml:space="preserve"> 특별인부 (3-1)인/8HR*작업시간 = 2/8/0.174</t>
    <phoneticPr fontId="1" type="noConversion"/>
  </si>
  <si>
    <t xml:space="preserve"> 보통인부 2인/8HR*작업시간 = 2/8/0.174</t>
    <phoneticPr fontId="1" type="noConversion"/>
  </si>
  <si>
    <t xml:space="preserve"> 콘크리트공 (5)인/8HR*작업시간 = 4/8/0.245</t>
    <phoneticPr fontId="1" type="noConversion"/>
  </si>
  <si>
    <t xml:space="preserve"> 보통인부 2인/8HR*작업시간 = 2/8/0.151</t>
    <phoneticPr fontId="1" type="noConversion"/>
  </si>
  <si>
    <t xml:space="preserve"> 콘크리트공 (6)인/8HR*작업시간 = 5/8/0.151</t>
    <phoneticPr fontId="1" type="noConversion"/>
  </si>
  <si>
    <t xml:space="preserve"> 특별인부 (3)인/8HR*작업시간 = 2/8/0.151</t>
    <phoneticPr fontId="1" type="noConversion"/>
  </si>
  <si>
    <t>100m3 미만, 슬럼프 8~12cm, 양호(매트기초 등)</t>
    <phoneticPr fontId="1" type="noConversion"/>
  </si>
  <si>
    <t xml:space="preserve"> 특별인부 (2)인/8HR*작업시간 = 1/8/0.245</t>
    <phoneticPr fontId="1" type="noConversion"/>
  </si>
  <si>
    <t xml:space="preserve"> 보통인부 2인/8HR*작업시간 = 2/8/0.245</t>
    <phoneticPr fontId="1" type="noConversion"/>
  </si>
  <si>
    <t xml:space="preserve">콘크리트 펌프차 타설(무근, 진동기사용)  100m3미만, 슬럼프 8~12cm, 양호(매트기초 등)  회 </t>
    <phoneticPr fontId="1" type="noConversion"/>
  </si>
  <si>
    <t xml:space="preserve"> 콘크리트공 (6)인/8HR*작업시간 = 5/8/0.2</t>
    <phoneticPr fontId="1" type="noConversion"/>
  </si>
  <si>
    <t xml:space="preserve"> 특별인부 (2)인/8HR*작업시간 = 1/8/0.2</t>
    <phoneticPr fontId="1" type="noConversion"/>
  </si>
  <si>
    <t xml:space="preserve"> 2.콘크리트 펌프차, 32M(80∼95㎥/HR) / QC</t>
    <phoneticPr fontId="1" type="noConversion"/>
  </si>
  <si>
    <t xml:space="preserve"> 2.콘크리트 펌프차, 32M(80∼95㎥/HR) / QC</t>
    <phoneticPr fontId="1" type="noConversion"/>
  </si>
  <si>
    <t>100~200m3 미만, 슬럼프 8~12cm, 양호(매트기초 등)</t>
    <phoneticPr fontId="1" type="noConversion"/>
  </si>
  <si>
    <t>200m3 이상, 슬럼프 8~12cm, 양호(매트기초 등)</t>
    <phoneticPr fontId="1" type="noConversion"/>
  </si>
  <si>
    <t xml:space="preserve">콘크리트 펌프차 타설(철근,매트기초 등)  100m3 미만, 슬럼프 15cm, 양호,진동기사용  회  </t>
    <phoneticPr fontId="1" type="noConversion"/>
  </si>
  <si>
    <t xml:space="preserve">FT 기준시간(슬럼프 15CM:무근1.1,철근1.25) = MIN     </t>
    <phoneticPr fontId="1" type="noConversion"/>
  </si>
  <si>
    <t xml:space="preserve"> 보통인부 2인/8HR*작업시간 = 2/8/0.232</t>
    <phoneticPr fontId="1" type="noConversion"/>
  </si>
  <si>
    <t xml:space="preserve"> 콘크리트공 (5)인/8HR*작업시간 = 5/8/0.232</t>
    <phoneticPr fontId="1" type="noConversion"/>
  </si>
  <si>
    <t xml:space="preserve"> 특별인부 (2)인/8HR*작업시간 = 2/8/0.232</t>
    <phoneticPr fontId="1" type="noConversion"/>
  </si>
  <si>
    <t xml:space="preserve">콘크리트 펌프차 타설(철근,매트기초 등)  100~200m3 미만, 슬럼프 15cm, 양호,진동기사용  회 </t>
    <phoneticPr fontId="1" type="noConversion"/>
  </si>
  <si>
    <t>콘크리트 펌프차 타설(철근, 매트기초 등)</t>
    <phoneticPr fontId="1" type="noConversion"/>
  </si>
  <si>
    <t>콘크리트 펌프차 타설(철근, 매트기초 등)</t>
    <phoneticPr fontId="1" type="noConversion"/>
  </si>
  <si>
    <t xml:space="preserve"> 보통인부 2인/8HR*작업시간 = 2/8/0.188</t>
    <phoneticPr fontId="1" type="noConversion"/>
  </si>
  <si>
    <t>콘크리트 펌프차 타설(철근,매트기초 등)  200m3 이상, 슬럼프 15cm, 양호,진동기사용  회</t>
    <phoneticPr fontId="1" type="noConversion"/>
  </si>
  <si>
    <t xml:space="preserve"> 콘크리트공 (6)인/8HR*작업시간 = 5/8/0.188</t>
    <phoneticPr fontId="1" type="noConversion"/>
  </si>
  <si>
    <t xml:space="preserve"> 특별인부 (2)인/8HR*작업시간 = 1/8/0.188</t>
    <phoneticPr fontId="1" type="noConversion"/>
  </si>
  <si>
    <t xml:space="preserve"> 콘크리트공 (6)인/8HR*작업시간 = 5/8/0.163</t>
    <phoneticPr fontId="1" type="noConversion"/>
  </si>
  <si>
    <t xml:space="preserve"> 특별인부 (3)인/8HR*작업시간 = 2/8/0.163</t>
    <phoneticPr fontId="1" type="noConversion"/>
  </si>
  <si>
    <t xml:space="preserve"> 보통인부 2인/8HR*작업시간 = 2/8/0.163</t>
    <phoneticPr fontId="1" type="noConversion"/>
  </si>
  <si>
    <t xml:space="preserve">콘크리트 펌프차 타설(철근,매트기초 등)  100m3 미만, 슬럼프 15cm, 보통,진동기사용  회  </t>
    <phoneticPr fontId="1" type="noConversion"/>
  </si>
  <si>
    <t xml:space="preserve"> 콘크리트공 (5)인/8HR*작업시간 = 5/8/0.204</t>
    <phoneticPr fontId="1" type="noConversion"/>
  </si>
  <si>
    <t xml:space="preserve"> 특별인부 (2)인/8HR*작업시간 = 2/8/0.204</t>
    <phoneticPr fontId="1" type="noConversion"/>
  </si>
  <si>
    <t xml:space="preserve"> 보통인부 2인/8HR*작업시간 = 2/8/0.204</t>
    <phoneticPr fontId="1" type="noConversion"/>
  </si>
  <si>
    <t xml:space="preserve"> 콘크리트공 (6)인/8HR*작업시간 = 5/8/0.164</t>
    <phoneticPr fontId="1" type="noConversion"/>
  </si>
  <si>
    <t xml:space="preserve"> 특별인부 (2)인/8HR*작업시간 = 1/8/0.164</t>
    <phoneticPr fontId="1" type="noConversion"/>
  </si>
  <si>
    <t xml:space="preserve"> 보통인부 2인/8HR*작업시간 = 2/8/0.164</t>
    <phoneticPr fontId="1" type="noConversion"/>
  </si>
  <si>
    <t xml:space="preserve"> 콘크리트공 (6)인/8HR*작업시간 = 5/8/0.142</t>
    <phoneticPr fontId="1" type="noConversion"/>
  </si>
  <si>
    <t xml:space="preserve"> 특별인부 (3)인/8HR*작업시간 = 2/8/0.142</t>
    <phoneticPr fontId="1" type="noConversion"/>
  </si>
  <si>
    <t xml:space="preserve"> 보통인부 2인/8HR*작업시간 = 2/8/0.142</t>
    <phoneticPr fontId="1" type="noConversion"/>
  </si>
  <si>
    <t>콘크리트 펌프차 타설(벽,기둥,보,슬래브 등)</t>
    <phoneticPr fontId="1" type="noConversion"/>
  </si>
  <si>
    <t xml:space="preserve"> 콘크리트공 (5)인/8HR*작업시간 = 5/8/0.204</t>
    <phoneticPr fontId="1" type="noConversion"/>
  </si>
  <si>
    <t xml:space="preserve"> 특별인부 (2)인/8HR*작업시간 = 2/8/0.204</t>
    <phoneticPr fontId="1" type="noConversion"/>
  </si>
  <si>
    <t xml:space="preserve"> 보통인부 2인/8HR*작업시간 = 2/8/0.204</t>
    <phoneticPr fontId="1" type="noConversion"/>
  </si>
  <si>
    <t xml:space="preserve"> 보통인부 2인/8HR*작업시간 = 2/8/0.164</t>
    <phoneticPr fontId="1" type="noConversion"/>
  </si>
  <si>
    <t>콘크리트 펌프차 타설(벽,기둥,보,슬래브 등)  200m3 이상, 슬럼프 15cm, 양호,진동기사용  회</t>
    <phoneticPr fontId="1" type="noConversion"/>
  </si>
  <si>
    <t xml:space="preserve"> 콘크리트공 (6)인/8HR*작업시간 = 5/8/0.142</t>
    <phoneticPr fontId="1" type="noConversion"/>
  </si>
  <si>
    <t xml:space="preserve"> 보통인부 2인/8HR*작업시간 = 2/8/0.142</t>
    <phoneticPr fontId="1" type="noConversion"/>
  </si>
  <si>
    <t xml:space="preserve">콘크리트 펌프차 타설(벽,기둥,보,슬래브 등)  100~200m3 미만, 슬럼프 15cm, 보통,진동기사용  회 </t>
    <phoneticPr fontId="1" type="noConversion"/>
  </si>
  <si>
    <t>콘크리트 펌프차 타설(벽,기둥,보,슬래브 등)  200m3 이상, 슬럼프 15cm, 보통,진동기사용  회</t>
    <phoneticPr fontId="1" type="noConversion"/>
  </si>
  <si>
    <t xml:space="preserve"> 콘크리트공 (5)인/8HR*작업시간 = 5/8/0.178</t>
    <phoneticPr fontId="1" type="noConversion"/>
  </si>
  <si>
    <t xml:space="preserve"> 특별인부 (2)인/8HR*작업시간 = 2/8/0.178</t>
    <phoneticPr fontId="1" type="noConversion"/>
  </si>
  <si>
    <t xml:space="preserve"> 보통인부 2인/8HR*작업시간 = 2/8/0.178</t>
    <phoneticPr fontId="1" type="noConversion"/>
  </si>
  <si>
    <t xml:space="preserve"> 콘크리트공 (6)인/8HR*작업시간 = 5/8/0.142</t>
    <phoneticPr fontId="1" type="noConversion"/>
  </si>
  <si>
    <t xml:space="preserve"> 특별인부 (2)인/8HR*작업시간 = 1/8/0.142</t>
    <phoneticPr fontId="1" type="noConversion"/>
  </si>
  <si>
    <t xml:space="preserve"> 콘크리트공 (6)인/8HR*작업시간 = 5/8/0.123</t>
    <phoneticPr fontId="1" type="noConversion"/>
  </si>
  <si>
    <t xml:space="preserve"> 특별인부 (3)인/8HR*작업시간 = 2/8/0.123</t>
    <phoneticPr fontId="1" type="noConversion"/>
  </si>
  <si>
    <t xml:space="preserve"> 보통인부 2인/8HR*작업시간 = 2/8/0.123</t>
    <phoneticPr fontId="1" type="noConversion"/>
  </si>
  <si>
    <t xml:space="preserve">콘크리트 펌프차 타설(슬라브없는 보,기둥,옹벽,줄기초 등)  100m3 미만, 슬럼프 15cm, 양호,진동기사용  회  </t>
    <phoneticPr fontId="1" type="noConversion"/>
  </si>
  <si>
    <t xml:space="preserve">콘크리트 펌프차 타설(슬라브없는 보,기둥,옹벽,줄기초 등)  100~200m3 미만, 슬럼프 15cm, 양호,진동기사용  회 </t>
    <phoneticPr fontId="1" type="noConversion"/>
  </si>
  <si>
    <t>콘크리트 펌프차 타설(슬라브없는 보,기둥,옹벽,줄기초 등)  200m3 이상, 슬럼프 15cm, 양호,진동기사용  회</t>
    <phoneticPr fontId="1" type="noConversion"/>
  </si>
  <si>
    <t xml:space="preserve"> 콘크리트공 (5)인/8HR*작업시간 = 5/8/0.182</t>
    <phoneticPr fontId="1" type="noConversion"/>
  </si>
  <si>
    <t xml:space="preserve"> 특별인부 (2)인/8HR*작업시간 = 2/8/0.182</t>
    <phoneticPr fontId="1" type="noConversion"/>
  </si>
  <si>
    <t xml:space="preserve"> 보통인부 2인/8HR*작업시간 = 2/8/0.182</t>
    <phoneticPr fontId="1" type="noConversion"/>
  </si>
  <si>
    <t xml:space="preserve"> 콘크리트공 (6)인/8HR*작업시간 = 5/8/0.145</t>
    <phoneticPr fontId="1" type="noConversion"/>
  </si>
  <si>
    <t xml:space="preserve"> 특별인부 (2)인/8HR*작업시간 = 1/8/0.145</t>
    <phoneticPr fontId="1" type="noConversion"/>
  </si>
  <si>
    <t xml:space="preserve"> 보통인부 2인/8HR*작업시간 = 2/8/0.145</t>
    <phoneticPr fontId="1" type="noConversion"/>
  </si>
  <si>
    <t xml:space="preserve"> 콘크리트공 (6)인/8HR*작업시간 = 5/8/0.125</t>
    <phoneticPr fontId="1" type="noConversion"/>
  </si>
  <si>
    <t xml:space="preserve"> 특별인부 (3)인/8HR*작업시간 = 2/8/0.125</t>
    <phoneticPr fontId="1" type="noConversion"/>
  </si>
  <si>
    <t xml:space="preserve"> 보통인부 2인/8HR*작업시간 = 2/8/0.125</t>
    <phoneticPr fontId="1" type="noConversion"/>
  </si>
  <si>
    <t xml:space="preserve"> 2.콘크리트 펌프차, 32M(80∼95㎥/HR) / QC</t>
    <phoneticPr fontId="1" type="noConversion"/>
  </si>
  <si>
    <t xml:space="preserve">콘크리트 펌프차 타설(슬라브없는 보,기둥,옹벽,줄기초 등)  100m3 미만, 슬럼프 15cm, 보통,진동기사용  회  </t>
    <phoneticPr fontId="1" type="noConversion"/>
  </si>
  <si>
    <t xml:space="preserve"> 콘크리트공 (5)인/8HR*작업시간 = 5/8/0.158</t>
    <phoneticPr fontId="1" type="noConversion"/>
  </si>
  <si>
    <t xml:space="preserve"> 특별인부 (2)인/8HR*작업시간 = 2/8/0.158</t>
    <phoneticPr fontId="1" type="noConversion"/>
  </si>
  <si>
    <t xml:space="preserve"> 보통인부 2인/8HR*작업시간 = 2/8/0.158</t>
    <phoneticPr fontId="1" type="noConversion"/>
  </si>
  <si>
    <t xml:space="preserve"> 콘크리트공 (6)인/8HR*작업시간 = 5/8/0.125</t>
    <phoneticPr fontId="1" type="noConversion"/>
  </si>
  <si>
    <t xml:space="preserve"> 특별인부 (2)인/8HR*작업시간 = 1/8/0.125</t>
    <phoneticPr fontId="1" type="noConversion"/>
  </si>
  <si>
    <t xml:space="preserve"> 보통인부 2인/8HR*작업시간 = 2/8/0.125</t>
    <phoneticPr fontId="1" type="noConversion"/>
  </si>
  <si>
    <t xml:space="preserve"> 콘크리트공 (6)인/8HR*작업시간 = 5/8/0.108</t>
    <phoneticPr fontId="1" type="noConversion"/>
  </si>
  <si>
    <t xml:space="preserve"> 특별인부 (3)인/8HR*작업시간 = 2/8/0.108</t>
    <phoneticPr fontId="1" type="noConversion"/>
  </si>
  <si>
    <t xml:space="preserve"> 보통인부 2인/8HR*작업시간 = 2/8/0.108</t>
    <phoneticPr fontId="1" type="noConversion"/>
  </si>
  <si>
    <t>콘크리트 펌프차 타설(무근, 진동기無)</t>
    <phoneticPr fontId="1" type="noConversion"/>
  </si>
  <si>
    <t>100m3미만, 슬럼프 8~12cm, 양호(매트기초 등)</t>
    <phoneticPr fontId="1" type="noConversion"/>
  </si>
  <si>
    <t xml:space="preserve">콘크리트 펌프차 타설(무근, 진동기無)  100m3미만, 슬럼프 8~12cm, 양호(매트기초 등)  M3  6-1-4   </t>
    <phoneticPr fontId="1" type="noConversion"/>
  </si>
  <si>
    <t xml:space="preserve">콘크리트 펌프차 타설(무근, 진동기無)  100~200m3미만, 슬럼프 8~12cm, 양호(매트기초 등)  M3  6-1-4   </t>
    <phoneticPr fontId="1" type="noConversion"/>
  </si>
  <si>
    <t>200m3 이상, 슬럼프 8~12cm, 양호(매트기초 등)</t>
    <phoneticPr fontId="1" type="noConversion"/>
  </si>
  <si>
    <t xml:space="preserve">콘크리트 펌프차 타설(무근, 진동기無)  200m3이상, 슬럼프 8~12cm, 양호(매트기초 등)  M3  6-1-4   </t>
    <phoneticPr fontId="1" type="noConversion"/>
  </si>
  <si>
    <t xml:space="preserve">콘크리트 펌프차 타설(무근, 진동기사용)  100m3미만, 슬럼프 8~12cm, 양호(매트기초 등)  M3  6-1-4   </t>
    <phoneticPr fontId="1" type="noConversion"/>
  </si>
  <si>
    <t xml:space="preserve">콘크리트 펌프차 타설(무근, 진동기사용)  100~200m3미만, 슬럼프 8~12cm, 양호(매트기초 등)  M3  6-1-4   </t>
    <phoneticPr fontId="1" type="noConversion"/>
  </si>
  <si>
    <t xml:space="preserve">콘크리트 펌프차 타설(무근, 진동기사용)  200m3이상, 슬럼프 8~12cm, 양호(매트기초 등)  M3  6-1-4   </t>
    <phoneticPr fontId="1" type="noConversion"/>
  </si>
  <si>
    <t>콘크리트 펌프차 타설(철근,매트기초 등)</t>
    <phoneticPr fontId="1" type="noConversion"/>
  </si>
  <si>
    <t>100m3 미만, 슬럼프 15cm, 양호,진동기사용</t>
    <phoneticPr fontId="1" type="noConversion"/>
  </si>
  <si>
    <t xml:space="preserve">콘크리트 펌프차 타설(철근,매트기초 등)  100m3 미만, 슬럼프 15cm, 양호,진동기사용  M3  6-1-4   </t>
    <phoneticPr fontId="1" type="noConversion"/>
  </si>
  <si>
    <t xml:space="preserve">콘크리트 펌프차 타설(철근,매트기초 등)  100~200m3 미만, 슬럼프 15cm, 양호,진동기사용  M3  6-1-4   </t>
    <phoneticPr fontId="1" type="noConversion"/>
  </si>
  <si>
    <t>200m3 이상, 슬럼프 15cm, 양호,진동기사용</t>
    <phoneticPr fontId="1" type="noConversion"/>
  </si>
  <si>
    <t xml:space="preserve">콘크리트 펌프차 타설(철근,매트기초 등)  200m3 이상, 슬럼프 15cm, 양호,진동기사용  M3  6-1-4   </t>
    <phoneticPr fontId="1" type="noConversion"/>
  </si>
  <si>
    <t xml:space="preserve">콘크리트 펌프차 타설(철근,매트기초 등)  100m3 미만, 슬럼프 15cm, 보통,진동기사용  M3  6-1-4   </t>
    <phoneticPr fontId="1" type="noConversion"/>
  </si>
  <si>
    <t>100~200m3 미만, 슬럼프 15cm, 보통</t>
    <phoneticPr fontId="1" type="noConversion"/>
  </si>
  <si>
    <t xml:space="preserve">콘크리트 펌프차 타설(철근,매트기초 등)  100~200m3 미만, 슬럼프 15cm, 보통,진동기사용  M3  6-1-4   </t>
    <phoneticPr fontId="1" type="noConversion"/>
  </si>
  <si>
    <t xml:space="preserve">콘크리트 펌프차 타설(철근,매트기초 등)  200m3 이상, 슬럼프 15cm, 보통,진동기사용  M3  6-1-4   </t>
    <phoneticPr fontId="1" type="noConversion"/>
  </si>
  <si>
    <t>스텐, 10*10</t>
    <phoneticPr fontId="1" type="noConversion"/>
  </si>
  <si>
    <t>자기질타일</t>
    <phoneticPr fontId="1" type="noConversion"/>
  </si>
  <si>
    <t>200*200*7</t>
    <phoneticPr fontId="1" type="noConversion"/>
  </si>
  <si>
    <t>300*300*8</t>
    <phoneticPr fontId="1" type="noConversion"/>
  </si>
  <si>
    <t>300*300*8</t>
    <phoneticPr fontId="1" type="noConversion"/>
  </si>
  <si>
    <t>자기질타일 압착붙임,400*400</t>
    <phoneticPr fontId="1" type="noConversion"/>
  </si>
  <si>
    <t>400*400*10</t>
    <phoneticPr fontId="1" type="noConversion"/>
  </si>
  <si>
    <t>일반색, 250*400(300*300)mm</t>
    <phoneticPr fontId="1" type="noConversion"/>
  </si>
  <si>
    <t>6*300*600</t>
    <phoneticPr fontId="1" type="noConversion"/>
  </si>
  <si>
    <t>불연천정판</t>
    <phoneticPr fontId="1" type="noConversion"/>
  </si>
  <si>
    <t>6*300*600</t>
    <phoneticPr fontId="1" type="noConversion"/>
  </si>
  <si>
    <t>9.5*300*600</t>
    <phoneticPr fontId="1" type="noConversion"/>
  </si>
  <si>
    <t>12*300*600,M-BAR(접착)</t>
    <phoneticPr fontId="1" type="noConversion"/>
  </si>
  <si>
    <t>석고보드</t>
    <phoneticPr fontId="1" type="noConversion"/>
  </si>
  <si>
    <t>비드법 1종, 비중 0.03, 70mm</t>
    <phoneticPr fontId="1" type="noConversion"/>
  </si>
  <si>
    <t>비드법 1종, 비중 0.03, 35mm</t>
    <phoneticPr fontId="1" type="noConversion"/>
  </si>
  <si>
    <t>발포폴리스티렌판, 제주</t>
    <phoneticPr fontId="1" type="noConversion"/>
  </si>
  <si>
    <t>비드법 1종, 비중 0.03, 75mm</t>
    <phoneticPr fontId="1" type="noConversion"/>
  </si>
  <si>
    <t>비드법 1종, 비중 0.03, 105mm</t>
    <phoneticPr fontId="1" type="noConversion"/>
  </si>
  <si>
    <t>비드법 1종, 비중 0.03, 125mm</t>
    <phoneticPr fontId="1" type="noConversion"/>
  </si>
  <si>
    <t>비드법 1종, 비중 0.03, 140mm</t>
    <phoneticPr fontId="1" type="noConversion"/>
  </si>
  <si>
    <t>비드법 1종, 비중 0.03, 155mm</t>
    <phoneticPr fontId="1" type="noConversion"/>
  </si>
  <si>
    <t>비드법 1종, 비중 0.03, 90mm</t>
    <phoneticPr fontId="1" type="noConversion"/>
  </si>
  <si>
    <t>비드법 1종, 비중 0.03, 50mm</t>
    <phoneticPr fontId="1" type="noConversion"/>
  </si>
  <si>
    <t>비드법 1종, 비중 0.03, 50mm</t>
    <phoneticPr fontId="1" type="noConversion"/>
  </si>
  <si>
    <t>비드법 1종, 비중 0.03, 125mm</t>
    <phoneticPr fontId="1" type="noConversion"/>
  </si>
  <si>
    <t>스티로폼(공간넣기 - 벽)</t>
  </si>
  <si>
    <t>스티로폼(접착제붙이기 - 천장)</t>
  </si>
  <si>
    <t>스티로폼(콘크리트타설부착-천장 )</t>
  </si>
  <si>
    <t>비드법 1종, 비중 0.03, 100mm</t>
    <phoneticPr fontId="1" type="noConversion"/>
  </si>
  <si>
    <t>스티로폼(격자넣기 - 벽)</t>
    <phoneticPr fontId="1" type="noConversion"/>
  </si>
  <si>
    <t>스티로폼(격자넣기 - 벽)</t>
    <phoneticPr fontId="1" type="noConversion"/>
  </si>
  <si>
    <t>스티로폼(콘크리트타설부착- 벽 및 천장 )</t>
    <phoneticPr fontId="1" type="noConversion"/>
  </si>
  <si>
    <t>스티로폼(슬래브위깔기)</t>
    <phoneticPr fontId="1" type="noConversion"/>
  </si>
  <si>
    <t>스티로폼(슬래브위깔기)</t>
    <phoneticPr fontId="1" type="noConversion"/>
  </si>
  <si>
    <t>비드법 1종, 비중 0.03, 155mm</t>
    <phoneticPr fontId="1" type="noConversion"/>
  </si>
  <si>
    <t>비드법 1종, 비중 0.03, 90mm</t>
    <phoneticPr fontId="1" type="noConversion"/>
  </si>
  <si>
    <t>비드법 1종, 비중 0.03, 100mm</t>
    <phoneticPr fontId="1" type="noConversion"/>
  </si>
  <si>
    <t>비드법 1종, 비중 0.03, 100mm</t>
    <phoneticPr fontId="1" type="noConversion"/>
  </si>
  <si>
    <t>75mm, 가등급</t>
    <phoneticPr fontId="1" type="noConversion"/>
  </si>
  <si>
    <t>100mm, 가등급</t>
    <phoneticPr fontId="1" type="noConversion"/>
  </si>
  <si>
    <t>130mm, 가등급</t>
    <phoneticPr fontId="1" type="noConversion"/>
  </si>
  <si>
    <t>130mm</t>
    <phoneticPr fontId="1" type="noConversion"/>
  </si>
  <si>
    <t>100mm</t>
    <phoneticPr fontId="1" type="noConversion"/>
  </si>
  <si>
    <t>준불연, 100mm,가등급</t>
    <phoneticPr fontId="1" type="noConversion"/>
  </si>
  <si>
    <t>맑은유리, 제주</t>
    <phoneticPr fontId="1" type="noConversion"/>
  </si>
  <si>
    <t>컬러유리(그린), 제주</t>
    <phoneticPr fontId="1" type="noConversion"/>
  </si>
  <si>
    <t>무늬유리, 제주</t>
    <phoneticPr fontId="1" type="noConversion"/>
  </si>
  <si>
    <t>콘크리트 펌프차 타설(벽,기둥,보,슬래브 등)</t>
    <phoneticPr fontId="1" type="noConversion"/>
  </si>
  <si>
    <t xml:space="preserve">콘크리트 펌프차 타설(벽,기둥,보,슬래브 등)  100m3 미만, 슬럼프 15cm, 양호,진동기사용  M3  6-1-4   </t>
    <phoneticPr fontId="1" type="noConversion"/>
  </si>
  <si>
    <t xml:space="preserve">콘크리트 펌프차 타설(벽,기둥,보,슬래브 등)  100~200m3 미만, 슬럼프 15cm, 양호,진동기사용  M3  6-1-4   </t>
    <phoneticPr fontId="1" type="noConversion"/>
  </si>
  <si>
    <t xml:space="preserve">콘크리트 펌프차 타설(벽,기둥,보,슬래브 등)  200m3 이상, 슬럼프 15cm, 양호,진동기사용  M3  6-1-4   </t>
    <phoneticPr fontId="1" type="noConversion"/>
  </si>
  <si>
    <t>200m3 이상, 슬럼프 15cm, 양호,진동기사용</t>
    <phoneticPr fontId="1" type="noConversion"/>
  </si>
  <si>
    <t xml:space="preserve">콘크리트 펌프차 타설(벽,기둥,보,슬래브 등)  100m3 미만, 슬럼프 15cm, 보통,진동기사용  M3  6-1-4   </t>
    <phoneticPr fontId="1" type="noConversion"/>
  </si>
  <si>
    <t xml:space="preserve">콘크리트 펌프차 타설(벽,기둥,보,슬래브 등)  100~200m3 미만, 슬럼프 15cm, 보통,진동기사용  M3  6-1-4   </t>
    <phoneticPr fontId="1" type="noConversion"/>
  </si>
  <si>
    <t xml:space="preserve">콘크리트 펌프차 타설(벽,기둥,보,슬래브 등)  200m3 이상, 슬럼프 15cm, 보통,진동기사용  M3  6-1-4   </t>
    <phoneticPr fontId="1" type="noConversion"/>
  </si>
  <si>
    <t>콘크리트 펌프차 타설(슬라브없는보,기둥,옹벽 등)</t>
    <phoneticPr fontId="1" type="noConversion"/>
  </si>
  <si>
    <t xml:space="preserve">콘크리트 펌프차 타설(슬라브없는보,기둥,옹벽 등)  100m3 미만, 슬럼프 15cm, 양호,진동기사용  M3  6-1-4   </t>
    <phoneticPr fontId="1" type="noConversion"/>
  </si>
  <si>
    <t xml:space="preserve">콘크리트 펌프차 타설(슬라브없는보,기둥,옹벽 등)  100~200m3 미만, 슬럼프 15cm, 양호,진동기사용  M3  6-1-4   </t>
    <phoneticPr fontId="1" type="noConversion"/>
  </si>
  <si>
    <t xml:space="preserve">콘크리트 펌프차 타설(슬라브없는보,기둥,옹벽 등)  200m3 이상, 슬럼프 15cm, 양호,진동기사용  M3  6-1-4   </t>
    <phoneticPr fontId="1" type="noConversion"/>
  </si>
  <si>
    <t xml:space="preserve">콘크리트 펌프차 타설(슬라브없는보,기둥,옹벽 등)  100m3 미만, 슬럼프 15cm, 보통,진동기사용  M3  6-1-4   </t>
    <phoneticPr fontId="1" type="noConversion"/>
  </si>
  <si>
    <t>100m3 미만, 슬럼프 15cm, 보통,진동기사용</t>
    <phoneticPr fontId="1" type="noConversion"/>
  </si>
  <si>
    <t xml:space="preserve">콘크리트 펌프차 타설(슬라브없는보,기둥,옹벽 등)  100~200m3 미만, 슬럼프 15cm, 보통,진동기사용  M3  6-1-4   </t>
    <phoneticPr fontId="1" type="noConversion"/>
  </si>
  <si>
    <t xml:space="preserve">콘크리트 펌프차 타설(슬라브없는보,기둥,옹벽 등)  200m3 이상, 슬럼프 15cm, 보통,진동기사용  M3  6-1-4   </t>
    <phoneticPr fontId="1" type="noConversion"/>
  </si>
  <si>
    <t>100~200m3 미만, 슬럼프 15cm, 보통,진동기사용</t>
    <phoneticPr fontId="1" type="noConversion"/>
  </si>
  <si>
    <t>200m3 이상, 슬럼프 15cm, 보통,진동기사용</t>
    <phoneticPr fontId="1" type="noConversion"/>
  </si>
  <si>
    <t>100m3미만, 슬럼프 8~12cm, 양호(매트기초 등)</t>
  </si>
  <si>
    <t>콘크리트 펌프차 타설(철근, 매트기초 등)</t>
  </si>
  <si>
    <t>철근, 현장 - 보통 가공 및 조립    TON  6-2-1</t>
    <phoneticPr fontId="1" type="noConversion"/>
  </si>
  <si>
    <t>철근, 현장 - 복잡한 가공 및 조립    TON  6-2-1</t>
    <phoneticPr fontId="1" type="noConversion"/>
  </si>
  <si>
    <t xml:space="preserve">철근, 현장 - 보통 가공    TON  6-2-1  </t>
    <phoneticPr fontId="1" type="noConversion"/>
  </si>
  <si>
    <t xml:space="preserve">철근, 현장 - 복잡한 가공    TON  6-2-1 </t>
    <phoneticPr fontId="1" type="noConversion"/>
  </si>
  <si>
    <t xml:space="preserve">철근, 현장 - 복잡한 조립    TON  6-2-1  </t>
    <phoneticPr fontId="1" type="noConversion"/>
  </si>
  <si>
    <t xml:space="preserve">철근 가스 압접  기둥 및 벽체, D16  개소  6-2-3 </t>
    <phoneticPr fontId="1" type="noConversion"/>
  </si>
  <si>
    <t>40ℓ, 120kg/cm2이상(병)</t>
    <phoneticPr fontId="1" type="noConversion"/>
  </si>
  <si>
    <t xml:space="preserve">철근 가스 압접  보, D22  개소  6-2-3  </t>
    <phoneticPr fontId="1" type="noConversion"/>
  </si>
  <si>
    <t xml:space="preserve">철근 가스 압접  보, D16  개소  6-2-3  </t>
    <phoneticPr fontId="1" type="noConversion"/>
  </si>
  <si>
    <t xml:space="preserve">철근 가스 압접  기둥 및 벽체, D22  개소  6-2-3 </t>
    <phoneticPr fontId="1" type="noConversion"/>
  </si>
  <si>
    <t xml:space="preserve">철근 가스 압접  기둥 및 벽체, D19  개소  6-2-3  </t>
    <phoneticPr fontId="1" type="noConversion"/>
  </si>
  <si>
    <t xml:space="preserve">합판거푸집  1회, 제물치장  M2  6-3-2  </t>
    <phoneticPr fontId="1" type="noConversion"/>
  </si>
  <si>
    <t>각재(角材), 제주</t>
    <phoneticPr fontId="1" type="noConversion"/>
  </si>
  <si>
    <t>외송(㎥)</t>
    <phoneticPr fontId="1" type="noConversion"/>
  </si>
  <si>
    <t>외송(㎥)</t>
    <phoneticPr fontId="1" type="noConversion"/>
  </si>
  <si>
    <t>주재료비의 7%</t>
    <phoneticPr fontId="1" type="noConversion"/>
  </si>
  <si>
    <t>2회, 매우복잡/소규모</t>
    <phoneticPr fontId="1" type="noConversion"/>
  </si>
  <si>
    <t xml:space="preserve">합판거푸집  2회, 매우복잡/소규모  M2  6-3-2   </t>
    <phoneticPr fontId="1" type="noConversion"/>
  </si>
  <si>
    <t xml:space="preserve">합판거푸집  3회, 복잡  M2  6-3-2   </t>
    <phoneticPr fontId="1" type="noConversion"/>
  </si>
  <si>
    <t>3회, 복잡</t>
    <phoneticPr fontId="1" type="noConversion"/>
  </si>
  <si>
    <t>주재료비의 8%</t>
    <phoneticPr fontId="1" type="noConversion"/>
  </si>
  <si>
    <t xml:space="preserve">합판거푸집  4회, 보통  M2  6-3-2  </t>
    <phoneticPr fontId="1" type="noConversion"/>
  </si>
  <si>
    <t>4회, 보통</t>
    <phoneticPr fontId="1" type="noConversion"/>
  </si>
  <si>
    <t>6회, 간단</t>
    <phoneticPr fontId="1" type="noConversion"/>
  </si>
  <si>
    <t>1회, 제물치장</t>
    <phoneticPr fontId="1" type="noConversion"/>
  </si>
  <si>
    <t>벽, 복잡</t>
    <phoneticPr fontId="1" type="noConversion"/>
  </si>
  <si>
    <t>벽, 보통</t>
    <phoneticPr fontId="1" type="noConversion"/>
  </si>
  <si>
    <t>벽, 간단</t>
    <phoneticPr fontId="1" type="noConversion"/>
  </si>
  <si>
    <t>주재료비의 9%</t>
    <phoneticPr fontId="1" type="noConversion"/>
  </si>
  <si>
    <t>주재료비의 11%</t>
    <phoneticPr fontId="1" type="noConversion"/>
  </si>
  <si>
    <t xml:space="preserve">유로폼  벽,복잡  M2  6-3-3  </t>
    <phoneticPr fontId="1" type="noConversion"/>
  </si>
  <si>
    <t xml:space="preserve">유로폼  벽,보통  M2  6-3-3 </t>
    <phoneticPr fontId="1" type="noConversion"/>
  </si>
  <si>
    <t xml:space="preserve">유로폼  벽,간단  M2  품셈 6-3-3 </t>
    <phoneticPr fontId="1" type="noConversion"/>
  </si>
  <si>
    <t>인</t>
    <phoneticPr fontId="1" type="noConversion"/>
  </si>
  <si>
    <t>미장공</t>
    <phoneticPr fontId="1" type="noConversion"/>
  </si>
  <si>
    <t>일반공사 직종</t>
    <phoneticPr fontId="1" type="noConversion"/>
  </si>
  <si>
    <t xml:space="preserve">콘크리트 표면 마무리 </t>
    <phoneticPr fontId="1" type="noConversion"/>
  </si>
  <si>
    <t xml:space="preserve">타설 후 쇠흙손 마감   </t>
    <phoneticPr fontId="1" type="noConversion"/>
  </si>
  <si>
    <t>콘크리트 표면 마무리  타설 후 쇠흙손 마감   M2  6-1-3</t>
    <phoneticPr fontId="1" type="noConversion"/>
  </si>
  <si>
    <t>케미칼주입액</t>
  </si>
  <si>
    <t>HY 200-R</t>
  </si>
  <si>
    <t>ml</t>
  </si>
  <si>
    <t>천공</t>
  </si>
  <si>
    <t>에폭시 주입</t>
  </si>
  <si>
    <t>철근매입</t>
  </si>
  <si>
    <t>인</t>
    <phoneticPr fontId="1" type="noConversion"/>
  </si>
  <si>
    <t xml:space="preserve">천공 후 앙카철근 매입 HD13MM 이하  개소 </t>
    <phoneticPr fontId="1" type="noConversion"/>
  </si>
  <si>
    <t>천공 후 앙카철근 매입</t>
    <phoneticPr fontId="1" type="noConversion"/>
  </si>
  <si>
    <t xml:space="preserve">HD13MM 이하 </t>
    <phoneticPr fontId="1" type="noConversion"/>
  </si>
  <si>
    <t>HD16MM 이하</t>
    <phoneticPr fontId="1" type="noConversion"/>
  </si>
  <si>
    <t>HD19MM 이하</t>
    <phoneticPr fontId="1" type="noConversion"/>
  </si>
  <si>
    <t>HD22MM 이하</t>
    <phoneticPr fontId="1" type="noConversion"/>
  </si>
  <si>
    <t xml:space="preserve">천공 후 앙카철근 매입 HD16MM 이하  개소 </t>
    <phoneticPr fontId="1" type="noConversion"/>
  </si>
  <si>
    <t xml:space="preserve">천공 후 앙카철근 매입 HD19MM 이하  개소 </t>
    <phoneticPr fontId="1" type="noConversion"/>
  </si>
  <si>
    <t xml:space="preserve">천공 후 앙카철근 매입 HD22MM 이하  개소 </t>
    <phoneticPr fontId="1" type="noConversion"/>
  </si>
  <si>
    <t>4. 철골공사</t>
    <phoneticPr fontId="1" type="noConversion"/>
  </si>
  <si>
    <t>철골가공조립</t>
    <phoneticPr fontId="1" type="noConversion"/>
  </si>
  <si>
    <t>표준, H형강, 60ton미만</t>
    <phoneticPr fontId="1" type="noConversion"/>
  </si>
  <si>
    <t>6각볼트</t>
    <phoneticPr fontId="1" type="noConversion"/>
  </si>
  <si>
    <t>M14*100</t>
    <phoneticPr fontId="1" type="noConversion"/>
  </si>
  <si>
    <t>14*100</t>
    <phoneticPr fontId="1" type="noConversion"/>
  </si>
  <si>
    <t>M14*100</t>
    <phoneticPr fontId="1" type="noConversion"/>
  </si>
  <si>
    <t>PVC용접봉</t>
    <phoneticPr fontId="1" type="noConversion"/>
  </si>
  <si>
    <t>산소 가스</t>
    <phoneticPr fontId="1" type="noConversion"/>
  </si>
  <si>
    <t>표준, H형강, 60ton이상~100ton미만</t>
    <phoneticPr fontId="1" type="noConversion"/>
  </si>
  <si>
    <t>표준, H형강, 100ton이상~300ton미만</t>
    <phoneticPr fontId="1" type="noConversion"/>
  </si>
  <si>
    <t>표준, H형강, 300ton이상~1000ton미만</t>
    <phoneticPr fontId="1" type="noConversion"/>
  </si>
  <si>
    <t>표준, H형강, 1,000ton이상~2000ton미만</t>
    <phoneticPr fontId="1" type="noConversion"/>
  </si>
  <si>
    <t xml:space="preserve">철골가공조립  표준, H형강, 60ton미만  TON  1-1  </t>
    <phoneticPr fontId="1" type="noConversion"/>
  </si>
  <si>
    <t xml:space="preserve">철골가공조립  표준, H형강, 60ton이상~100ton미만  TON  1-1  </t>
    <phoneticPr fontId="1" type="noConversion"/>
  </si>
  <si>
    <t xml:space="preserve">철골가공조립  표준, H형강, 100ton이상~300ton미만  TON  1-1  </t>
    <phoneticPr fontId="1" type="noConversion"/>
  </si>
  <si>
    <t xml:space="preserve">철골가공조립  표준, H형강, 300ton이상~1000ton미만  TON  1-1  </t>
    <phoneticPr fontId="1" type="noConversion"/>
  </si>
  <si>
    <t xml:space="preserve">철골가공조립  표준, H형강, 1000ton이상~2000ton미만  TON  1-1  </t>
    <phoneticPr fontId="1" type="noConversion"/>
  </si>
  <si>
    <t>20톤</t>
    <phoneticPr fontId="1" type="noConversion"/>
  </si>
  <si>
    <t xml:space="preserve">철골세우기  6층 미만, 20톤 크레인 기준  TON  1-2 </t>
    <phoneticPr fontId="1" type="noConversion"/>
  </si>
  <si>
    <t>6층 미만, 20톤 크레인 기준</t>
    <phoneticPr fontId="1" type="noConversion"/>
  </si>
  <si>
    <t>철골세우기</t>
    <phoneticPr fontId="1" type="noConversion"/>
  </si>
  <si>
    <t xml:space="preserve">고장력 볼트 본조임  30본/t 미만, 300ton미만   TON  1-2-3  </t>
    <phoneticPr fontId="1" type="noConversion"/>
  </si>
  <si>
    <t>30본/t 미만, 300ton 미만</t>
    <phoneticPr fontId="1" type="noConversion"/>
  </si>
  <si>
    <t>50본/t 미만, 300ton 미만</t>
    <phoneticPr fontId="1" type="noConversion"/>
  </si>
  <si>
    <t>70본/t 미만, 300ton 미만</t>
    <phoneticPr fontId="1" type="noConversion"/>
  </si>
  <si>
    <t>90본/t 미만, 300ton 미만</t>
    <phoneticPr fontId="1" type="noConversion"/>
  </si>
  <si>
    <t>110본/t 미만, 300ton 미만</t>
    <phoneticPr fontId="1" type="noConversion"/>
  </si>
  <si>
    <t>110본/t 이상, 300ton 미만</t>
    <phoneticPr fontId="1" type="noConversion"/>
  </si>
  <si>
    <t xml:space="preserve">고장력 볼트 본조임  50본/t 미만, 300ton미만   TON  1-2-3 </t>
    <phoneticPr fontId="1" type="noConversion"/>
  </si>
  <si>
    <t xml:space="preserve">고장력 볼트 본조임  70본/t 미만, 300ton미만   TON  1-2-3 </t>
    <phoneticPr fontId="1" type="noConversion"/>
  </si>
  <si>
    <t xml:space="preserve">고장력 볼트 본조임  90본/t 미만, 300ton미만   TON  1-2-3 </t>
    <phoneticPr fontId="1" type="noConversion"/>
  </si>
  <si>
    <t xml:space="preserve">고장력 볼트 본조임  110본/t 미만, 300ton미만   TON  1-2-3 </t>
    <phoneticPr fontId="1" type="noConversion"/>
  </si>
  <si>
    <t xml:space="preserve">고장력 볼트 본조임  110본/t 이상, 300ton미만   TON  1-2-3 </t>
    <phoneticPr fontId="1" type="noConversion"/>
  </si>
  <si>
    <t xml:space="preserve">앵커 볼트 설치  ∮16 이하  개  1-2-5   </t>
    <phoneticPr fontId="1" type="noConversion"/>
  </si>
  <si>
    <t xml:space="preserve">앵커 볼트 설치  ∮20 이하  개  1-2-5   </t>
    <phoneticPr fontId="1" type="noConversion"/>
  </si>
  <si>
    <t xml:space="preserve">앵커 볼트 설치  ∮24 이하  개  1-2-5   </t>
    <phoneticPr fontId="1" type="noConversion"/>
  </si>
  <si>
    <t xml:space="preserve">앵커 볼트 설치  ∮28 이하  개  1-2-5   </t>
    <phoneticPr fontId="1" type="noConversion"/>
  </si>
  <si>
    <t xml:space="preserve">앵커 볼트 설치  ∮32 이하  개  1-2-5   </t>
    <phoneticPr fontId="1" type="noConversion"/>
  </si>
  <si>
    <t xml:space="preserve">앵커 볼트 설치  ∮40 이하  개  1-2-5   </t>
    <phoneticPr fontId="1" type="noConversion"/>
  </si>
  <si>
    <t xml:space="preserve">데크플레이트 설치  10층 이하(자재 별도)  M2  1-3-3   </t>
    <phoneticPr fontId="1" type="noConversion"/>
  </si>
  <si>
    <t xml:space="preserve">데크플레이트 절단 - 가스절단  판두께 1.6mm, L.P.G  M  1-3-1   </t>
    <phoneticPr fontId="1" type="noConversion"/>
  </si>
  <si>
    <t xml:space="preserve">데크플레이트 절단 - 가스절단  판두께 2.3mm, L.P.G  M  1-3-1   </t>
    <phoneticPr fontId="1" type="noConversion"/>
  </si>
  <si>
    <t xml:space="preserve">경량형강철골조 조립, 설치  내력식  TON  1-4-4   </t>
    <phoneticPr fontId="1" type="noConversion"/>
  </si>
  <si>
    <t xml:space="preserve">부대철골 설치  중도리,띠장,케노피,크레인 별도 TON  1-4-1   </t>
    <phoneticPr fontId="1" type="noConversion"/>
  </si>
  <si>
    <t>중도리,띠장,케노피,크레인 별도</t>
    <phoneticPr fontId="1" type="noConversion"/>
  </si>
  <si>
    <t xml:space="preserve">경량형강철골조 조립, 설치  비내력식  TON  1-4-4   </t>
    <phoneticPr fontId="1" type="noConversion"/>
  </si>
  <si>
    <t xml:space="preserve">현장용접 - 반자동 용접 기준  각장 6mm 환산용접 길이  M  1-2-4   </t>
    <phoneticPr fontId="1" type="noConversion"/>
  </si>
  <si>
    <t>인력품의 4%</t>
    <phoneticPr fontId="1" type="noConversion"/>
  </si>
  <si>
    <t>5. 조적공사</t>
    <phoneticPr fontId="1" type="noConversion"/>
  </si>
  <si>
    <t>6. 석공사</t>
    <phoneticPr fontId="1" type="noConversion"/>
  </si>
  <si>
    <t>7. 타일공사</t>
    <phoneticPr fontId="1" type="noConversion"/>
  </si>
  <si>
    <t>8. 목공사</t>
    <phoneticPr fontId="1" type="noConversion"/>
  </si>
  <si>
    <t>17. 철거공사</t>
    <phoneticPr fontId="1" type="noConversion"/>
  </si>
  <si>
    <t>시멘트벽돌</t>
    <phoneticPr fontId="1" type="noConversion"/>
  </si>
  <si>
    <t>매</t>
    <phoneticPr fontId="1" type="noConversion"/>
  </si>
  <si>
    <t>매</t>
    <phoneticPr fontId="1" type="noConversion"/>
  </si>
  <si>
    <t>치장벽돌</t>
    <phoneticPr fontId="1" type="noConversion"/>
  </si>
  <si>
    <t>조적공</t>
    <phoneticPr fontId="1" type="noConversion"/>
  </si>
  <si>
    <t>일반공사 직종</t>
    <phoneticPr fontId="1" type="noConversion"/>
  </si>
  <si>
    <t>줄눈공</t>
    <phoneticPr fontId="1" type="noConversion"/>
  </si>
  <si>
    <t>보통인부</t>
    <phoneticPr fontId="1" type="noConversion"/>
  </si>
  <si>
    <t>인력품의 2%</t>
    <phoneticPr fontId="1" type="noConversion"/>
  </si>
  <si>
    <t>HD13</t>
    <phoneticPr fontId="1" type="noConversion"/>
  </si>
  <si>
    <t>Ton</t>
    <phoneticPr fontId="1" type="noConversion"/>
  </si>
  <si>
    <t>보강철물설치</t>
    <phoneticPr fontId="1" type="noConversion"/>
  </si>
  <si>
    <t>조적용 연결철물</t>
    <phoneticPr fontId="1" type="noConversion"/>
  </si>
  <si>
    <t>개</t>
    <phoneticPr fontId="1" type="noConversion"/>
  </si>
  <si>
    <t>일반공사 직종</t>
    <phoneticPr fontId="1" type="noConversion"/>
  </si>
  <si>
    <t>인</t>
    <phoneticPr fontId="1" type="noConversion"/>
  </si>
  <si>
    <t>2.0T*W30*L200*45</t>
    <phoneticPr fontId="1" type="noConversion"/>
  </si>
  <si>
    <t>보통인부</t>
    <phoneticPr fontId="1" type="noConversion"/>
  </si>
  <si>
    <t xml:space="preserve">보강철물설치  2.0T*W30*L200*45@1000*2000  M2  </t>
    <phoneticPr fontId="1" type="noConversion"/>
  </si>
  <si>
    <t xml:space="preserve">벽돌 운반  5층,인력  천매  </t>
    <phoneticPr fontId="1" type="noConversion"/>
  </si>
  <si>
    <t xml:space="preserve">벽돌 운반  4층,인력  천매  </t>
    <phoneticPr fontId="1" type="noConversion"/>
  </si>
  <si>
    <t xml:space="preserve">벽돌 운반  3층,인력  천매  </t>
    <phoneticPr fontId="1" type="noConversion"/>
  </si>
  <si>
    <t>벽돌 운반  2층,인력  천매</t>
    <phoneticPr fontId="1" type="noConversion"/>
  </si>
  <si>
    <t xml:space="preserve">벽돌 운반  1층,인력  천매  </t>
    <phoneticPr fontId="1" type="noConversion"/>
  </si>
  <si>
    <t>철근가공조립</t>
  </si>
  <si>
    <t>4회</t>
  </si>
  <si>
    <t>m3</t>
  </si>
  <si>
    <t>m2</t>
  </si>
  <si>
    <t>40kg, 점포상차도</t>
    <phoneticPr fontId="1" type="noConversion"/>
  </si>
  <si>
    <t>이형철근(SD400), 제주</t>
    <phoneticPr fontId="1" type="noConversion"/>
  </si>
  <si>
    <t>콘크리트인방  100*200  M</t>
    <phoneticPr fontId="1" type="noConversion"/>
  </si>
  <si>
    <t>콘크리트인방</t>
    <phoneticPr fontId="1" type="noConversion"/>
  </si>
  <si>
    <t>100*200</t>
    <phoneticPr fontId="1" type="noConversion"/>
  </si>
  <si>
    <t>200*200</t>
    <phoneticPr fontId="1" type="noConversion"/>
  </si>
  <si>
    <t>M</t>
    <phoneticPr fontId="1" type="noConversion"/>
  </si>
  <si>
    <t>콘크리트인방  200*200  M</t>
    <phoneticPr fontId="1" type="noConversion"/>
  </si>
  <si>
    <t>석공</t>
    <phoneticPr fontId="1" type="noConversion"/>
  </si>
  <si>
    <t>인력품의 1%</t>
    <phoneticPr fontId="1" type="noConversion"/>
  </si>
  <si>
    <t>석재코킹</t>
    <phoneticPr fontId="1" type="noConversion"/>
  </si>
  <si>
    <t xml:space="preserve">대리석/테라조판붙임(습식)  평벽, 자재별도(시공비)  M2  7-4-1   </t>
    <phoneticPr fontId="1" type="noConversion"/>
  </si>
  <si>
    <t xml:space="preserve">화강석붙임(앵커지지 시공비, 줄눈포함)  건식공법, 0.3~0.8m2 기준  M2  7-4-2   </t>
    <phoneticPr fontId="1" type="noConversion"/>
  </si>
  <si>
    <t>건식공법, 0.3~0.8m2 기준</t>
    <phoneticPr fontId="1" type="noConversion"/>
  </si>
  <si>
    <t xml:space="preserve">화강석붙임(건식/앵커, 물갈기)  벽, 포천석 30mm, 0.3~0.8m2 기준  M2  7-4-2 </t>
    <phoneticPr fontId="1" type="noConversion"/>
  </si>
  <si>
    <t xml:space="preserve">화강석붙임(건식/앵커, 버너)  벽, 포천석 30mm,0.3~0.8m2 기준  M2  7-4-2 </t>
    <phoneticPr fontId="1" type="noConversion"/>
  </si>
  <si>
    <t>벽,포천석 30mm,0.3~0.8m2 기준</t>
    <phoneticPr fontId="1" type="noConversion"/>
  </si>
  <si>
    <t xml:space="preserve">대리석/테라조판붙임(습식)  바닥, 배합 포함  M2  7-4-1   </t>
    <phoneticPr fontId="1" type="noConversion"/>
  </si>
  <si>
    <t>바닥,  배합 포함</t>
    <phoneticPr fontId="1" type="noConversion"/>
  </si>
  <si>
    <t>평벽,  배합 포함</t>
    <phoneticPr fontId="1" type="noConversion"/>
  </si>
  <si>
    <t>바닥,  배합 포함</t>
    <phoneticPr fontId="1" type="noConversion"/>
  </si>
  <si>
    <t>평벽,  배합 포함</t>
    <phoneticPr fontId="1" type="noConversion"/>
  </si>
  <si>
    <t>미장공</t>
    <phoneticPr fontId="1" type="noConversion"/>
  </si>
  <si>
    <t>타일바탕고르기</t>
    <phoneticPr fontId="1" type="noConversion"/>
  </si>
  <si>
    <t>타일바탕고르기</t>
    <phoneticPr fontId="1" type="noConversion"/>
  </si>
  <si>
    <t>바닥,압6mm,줄눈2mm</t>
    <phoneticPr fontId="1" type="noConversion"/>
  </si>
  <si>
    <t>바닥,압6mm,줄눈2mm</t>
    <phoneticPr fontId="1" type="noConversion"/>
  </si>
  <si>
    <t>벽,15mm,줄눈2mm</t>
    <phoneticPr fontId="1" type="noConversion"/>
  </si>
  <si>
    <t>벽,압6mm,줄눈2mm</t>
    <phoneticPr fontId="1" type="noConversion"/>
  </si>
  <si>
    <t>석재타일</t>
    <phoneticPr fontId="1" type="noConversion"/>
  </si>
  <si>
    <t>150*150*15</t>
    <phoneticPr fontId="1" type="noConversion"/>
  </si>
  <si>
    <t>200*200*15</t>
    <phoneticPr fontId="1" type="noConversion"/>
  </si>
  <si>
    <t>타일전용접착제</t>
  </si>
  <si>
    <t>타일전용접착제</t>
    <phoneticPr fontId="1" type="noConversion"/>
  </si>
  <si>
    <t>타일본드</t>
  </si>
  <si>
    <t>타일본드</t>
    <phoneticPr fontId="1" type="noConversion"/>
  </si>
  <si>
    <t>타일</t>
    <phoneticPr fontId="1" type="noConversion"/>
  </si>
  <si>
    <t>타일 본드붙임</t>
    <phoneticPr fontId="1" type="noConversion"/>
  </si>
  <si>
    <t>벽, 0.1m2이하,줄눈2mm</t>
    <phoneticPr fontId="1" type="noConversion"/>
  </si>
  <si>
    <t>벽, 0.11~0.2m2이하,줄눈2mm</t>
    <phoneticPr fontId="1" type="noConversion"/>
  </si>
  <si>
    <t>타일</t>
    <phoneticPr fontId="1" type="noConversion"/>
  </si>
  <si>
    <t>(별도), 0.1m2이하</t>
    <phoneticPr fontId="1" type="noConversion"/>
  </si>
  <si>
    <t>(별도), 0.11~0.2m2이하</t>
    <phoneticPr fontId="1" type="noConversion"/>
  </si>
  <si>
    <t>줄눈용시멘트</t>
    <phoneticPr fontId="1" type="noConversion"/>
  </si>
  <si>
    <t>백색</t>
    <phoneticPr fontId="1" type="noConversion"/>
  </si>
  <si>
    <t xml:space="preserve">타일 본드붙임  벽, 0.1m2 이하,줄눈2mm  M2  3-2-3  </t>
    <phoneticPr fontId="1" type="noConversion"/>
  </si>
  <si>
    <t xml:space="preserve">타일 본드붙임  벽, 0.11~0.2m2 이하,줄눈2mm  M2  3-2-3  </t>
    <phoneticPr fontId="1" type="noConversion"/>
  </si>
  <si>
    <t>석재타일 압착붙임,150*150</t>
    <phoneticPr fontId="1" type="noConversion"/>
  </si>
  <si>
    <t>석재타일 압착붙임,200*200</t>
    <phoneticPr fontId="1" type="noConversion"/>
  </si>
  <si>
    <t>매립형,논슬립,14.0~18.0*300*300</t>
    <phoneticPr fontId="1" type="noConversion"/>
  </si>
  <si>
    <t>T18*W75, 도장 무</t>
    <phoneticPr fontId="1" type="noConversion"/>
  </si>
  <si>
    <t>잡재료비</t>
    <phoneticPr fontId="1" type="noConversion"/>
  </si>
  <si>
    <t>식</t>
    <phoneticPr fontId="1" type="noConversion"/>
  </si>
  <si>
    <t>재료비의 3%</t>
    <phoneticPr fontId="1" type="noConversion"/>
  </si>
  <si>
    <t>인력품의 2%</t>
    <phoneticPr fontId="1" type="noConversion"/>
  </si>
  <si>
    <t>공구손료 및 경장비 및 경장비</t>
  </si>
  <si>
    <t>CONC 바탕위, 멍에+장선</t>
    <phoneticPr fontId="1" type="noConversion"/>
  </si>
  <si>
    <t>마루틀 설치  CONC 바탕위, 멍에+장선  M2  4-1-2</t>
    <phoneticPr fontId="1" type="noConversion"/>
  </si>
  <si>
    <t xml:space="preserve">코펜하겐리브설치  T18*W75, 도장 무  M2  5-2   </t>
    <phoneticPr fontId="1" type="noConversion"/>
  </si>
  <si>
    <t>마루밑창깔기  12mm 내수합판   M2  4-1-3</t>
    <phoneticPr fontId="1" type="noConversion"/>
  </si>
  <si>
    <t>12mm 내수합판</t>
    <phoneticPr fontId="1" type="noConversion"/>
  </si>
  <si>
    <t>마루널 깔기    M2  4-1-4</t>
    <phoneticPr fontId="1" type="noConversion"/>
  </si>
  <si>
    <t>목재마루</t>
    <phoneticPr fontId="1" type="noConversion"/>
  </si>
  <si>
    <t>(별도)</t>
    <phoneticPr fontId="1" type="noConversion"/>
  </si>
  <si>
    <t>(별도)</t>
    <phoneticPr fontId="1" type="noConversion"/>
  </si>
  <si>
    <t>합성목재데크깔기  M2  4-3-3</t>
    <phoneticPr fontId="1" type="noConversion"/>
  </si>
  <si>
    <t>벽,합판붙임  T=4.8MM 보통합판  M2  4-2-3</t>
    <phoneticPr fontId="1" type="noConversion"/>
  </si>
  <si>
    <t>벽,띠장설치</t>
    <phoneticPr fontId="1" type="noConversion"/>
  </si>
  <si>
    <t>벽,띠장설치  30*30,@450*600  M2  4-2-1</t>
    <phoneticPr fontId="1" type="noConversion"/>
  </si>
  <si>
    <t>30*30,@450*600</t>
    <phoneticPr fontId="1" type="noConversion"/>
  </si>
  <si>
    <t>50*30,@450*600</t>
    <phoneticPr fontId="1" type="noConversion"/>
  </si>
  <si>
    <t>벽,띠장설치  50*50,@450*600  M2  4-2-1</t>
    <phoneticPr fontId="1" type="noConversion"/>
  </si>
  <si>
    <t>벽,합판붙임  T=12MM 내수합판  M2  4-2-3</t>
    <phoneticPr fontId="1" type="noConversion"/>
  </si>
  <si>
    <t>천정합판붙임  T=4.8MM,보통합판  M2  4-2-3</t>
    <phoneticPr fontId="1" type="noConversion"/>
  </si>
  <si>
    <t>천정합판붙임  T=12.0MM,내수합판  M2  4-2-3</t>
    <phoneticPr fontId="1" type="noConversion"/>
  </si>
  <si>
    <t>벽, 수장합판붙임  접착붙임(합판 별도)  M2  4-2-4</t>
    <phoneticPr fontId="1" type="noConversion"/>
  </si>
  <si>
    <t>목조칸막이벽설치  50*50@450*600  M2  4-2-2</t>
    <phoneticPr fontId="1" type="noConversion"/>
  </si>
  <si>
    <t>시멘트 액체방수  벽  M2  6-4-1</t>
    <phoneticPr fontId="1" type="noConversion"/>
  </si>
  <si>
    <t xml:space="preserve">공구손료 및 경장비의 기계경비 </t>
  </si>
  <si>
    <t xml:space="preserve">인력품의 6% </t>
  </si>
  <si>
    <t xml:space="preserve">방수공 </t>
  </si>
  <si>
    <t xml:space="preserve">보통인부 </t>
  </si>
  <si>
    <t>시멘트 액체방수  바닥  M2  6-4-1</t>
    <phoneticPr fontId="1" type="noConversion"/>
  </si>
  <si>
    <t>바탕처리</t>
    <phoneticPr fontId="1" type="noConversion"/>
  </si>
  <si>
    <t>바닥,면정리, 퍼티, 커팅, 모서리 각처리 및 청소 품 포함</t>
    <phoneticPr fontId="1" type="noConversion"/>
  </si>
  <si>
    <t>수직부,면정리, 퍼티, 커팅, 모서리 각처리 및 청소 품 포함</t>
    <phoneticPr fontId="1" type="noConversion"/>
  </si>
  <si>
    <t>바탕처리  수직부, 면정리, 퍼티, 커팅, 모서리 각처리 및 청소 품 포함  M2  6-1-1</t>
    <phoneticPr fontId="1" type="noConversion"/>
  </si>
  <si>
    <t>바탕처리  바닥, 면정리, 퍼티, 커팅, 모서리 각처리 및 청소 품 포함  M2  6-1-1</t>
    <phoneticPr fontId="1" type="noConversion"/>
  </si>
  <si>
    <t>공구손료</t>
    <phoneticPr fontId="1" type="noConversion"/>
  </si>
  <si>
    <t>인건비의 2%</t>
    <phoneticPr fontId="1" type="noConversion"/>
  </si>
  <si>
    <t xml:space="preserve">우레탄방수  바닥3mm, 노출, 바탕처리 포함  M2  건축 13-5   </t>
    <phoneticPr fontId="1" type="noConversion"/>
  </si>
  <si>
    <t xml:space="preserve">우레탄방수  벽 1mm, 노출  M2  건축 13-5   </t>
    <phoneticPr fontId="1" type="noConversion"/>
  </si>
  <si>
    <t>수밀코킹(실리콘)  10㎜*10㎜,창호주위  M  6-6-1</t>
    <phoneticPr fontId="1" type="noConversion"/>
  </si>
  <si>
    <t>프라이머</t>
    <phoneticPr fontId="1" type="noConversion"/>
  </si>
  <si>
    <t>공구손료</t>
    <phoneticPr fontId="1" type="noConversion"/>
  </si>
  <si>
    <t xml:space="preserve">인력품의 2% </t>
    <phoneticPr fontId="1" type="noConversion"/>
  </si>
  <si>
    <t>폴리머 시멘트몰탈 방수제  1종  M2  6-4-2</t>
    <phoneticPr fontId="1" type="noConversion"/>
  </si>
  <si>
    <t>폴리머 시멘트몰탈 방수제  2종  M2  6-4-2</t>
    <phoneticPr fontId="1" type="noConversion"/>
  </si>
  <si>
    <t xml:space="preserve">지수판설치  PVC, H200*5t  M  6-3-9   </t>
    <phoneticPr fontId="1" type="noConversion"/>
  </si>
  <si>
    <t>지수판설치</t>
    <phoneticPr fontId="1" type="noConversion"/>
  </si>
  <si>
    <t>프라이머 바름  M2  6-1-2</t>
    <phoneticPr fontId="1" type="noConversion"/>
  </si>
  <si>
    <t>프라이머 바름</t>
    <phoneticPr fontId="1" type="noConversion"/>
  </si>
  <si>
    <t>바닥, 고압살수</t>
    <phoneticPr fontId="1" type="noConversion"/>
  </si>
  <si>
    <t>벽체, 고압살수</t>
    <phoneticPr fontId="1" type="noConversion"/>
  </si>
  <si>
    <t>바탕처리  바닥, 고압살수  M2</t>
    <phoneticPr fontId="1" type="noConversion"/>
  </si>
  <si>
    <t>바탕처리  벽체, 고압살수  M2</t>
    <phoneticPr fontId="1" type="noConversion"/>
  </si>
  <si>
    <t>방수공</t>
    <phoneticPr fontId="1" type="noConversion"/>
  </si>
  <si>
    <t xml:space="preserve">우레탄방수  바닥3mm, 비노출, 바탕처리 포함  M2  건축 13-5   </t>
    <phoneticPr fontId="1" type="noConversion"/>
  </si>
  <si>
    <t>바닥3mm, 비노출</t>
    <phoneticPr fontId="1" type="noConversion"/>
  </si>
  <si>
    <t>벽1mm, 노출</t>
    <phoneticPr fontId="1" type="noConversion"/>
  </si>
  <si>
    <t>기존코킹 제거후 수밀코킹(실리콘)  10㎜*10㎜  M  6-6-1</t>
    <phoneticPr fontId="1" type="noConversion"/>
  </si>
  <si>
    <t>기존코킹 제거후 수밀코킹(실리콘)</t>
    <phoneticPr fontId="1" type="noConversion"/>
  </si>
  <si>
    <t>10㎜*10㎜</t>
    <phoneticPr fontId="1" type="noConversion"/>
  </si>
  <si>
    <t>M2</t>
    <phoneticPr fontId="1" type="noConversion"/>
  </si>
  <si>
    <t>2회 바름, 우레탄,아크릴,고무아스팔트계</t>
    <phoneticPr fontId="1" type="noConversion"/>
  </si>
  <si>
    <t>외벽 창호주변 도막방수</t>
    <phoneticPr fontId="1" type="noConversion"/>
  </si>
  <si>
    <t>외벽 창호주변 도막방수  2회 바름, 우레탄,아크릴,고무아스팔트계  M2  6-4</t>
    <phoneticPr fontId="1" type="noConversion"/>
  </si>
  <si>
    <t>콘크리트균열보수</t>
  </si>
  <si>
    <t>콘크리트균열보수</t>
    <phoneticPr fontId="1" type="noConversion"/>
  </si>
  <si>
    <t>접착강화제(cs p-002)</t>
    <phoneticPr fontId="1" type="noConversion"/>
  </si>
  <si>
    <t>에폭시실링재(cs es-300)</t>
    <phoneticPr fontId="1" type="noConversion"/>
  </si>
  <si>
    <t>고탄성충전마감(cs el-3000)</t>
    <phoneticPr fontId="1" type="noConversion"/>
  </si>
  <si>
    <t>주사기</t>
  </si>
  <si>
    <t>주사기</t>
    <phoneticPr fontId="1" type="noConversion"/>
  </si>
  <si>
    <t>주입지수재(cs wi-250)</t>
    <phoneticPr fontId="1" type="noConversion"/>
  </si>
  <si>
    <t>개</t>
    <phoneticPr fontId="1" type="noConversion"/>
  </si>
  <si>
    <t>인력품의 3%</t>
    <phoneticPr fontId="1" type="noConversion"/>
  </si>
  <si>
    <t>인</t>
    <phoneticPr fontId="1" type="noConversion"/>
  </si>
  <si>
    <t>특별인부</t>
    <phoneticPr fontId="1" type="noConversion"/>
  </si>
  <si>
    <t>접착강화제</t>
    <phoneticPr fontId="1" type="noConversion"/>
  </si>
  <si>
    <t>에폭시실링재</t>
    <phoneticPr fontId="1" type="noConversion"/>
  </si>
  <si>
    <t>고탄성충전마감</t>
    <phoneticPr fontId="1" type="noConversion"/>
  </si>
  <si>
    <t>주입지수제</t>
    <phoneticPr fontId="1" type="noConversion"/>
  </si>
  <si>
    <t>콘크리트 균열보수  V커팅후 에폭시 주입, 균열폭 10mm이내  M</t>
    <phoneticPr fontId="1" type="noConversion"/>
  </si>
  <si>
    <t>V커팅후 에폭시 주입, 균열폭 10mm이내</t>
    <phoneticPr fontId="1" type="noConversion"/>
  </si>
  <si>
    <t>콘크리트 균열보수</t>
    <phoneticPr fontId="1" type="noConversion"/>
  </si>
  <si>
    <t>열반사단열재</t>
    <phoneticPr fontId="1" type="noConversion"/>
  </si>
  <si>
    <t>336*3.0T, 패널바탕</t>
    <phoneticPr fontId="1" type="noConversion"/>
  </si>
  <si>
    <t>336*3.0T, 콘크리트바탕</t>
    <phoneticPr fontId="1" type="noConversion"/>
  </si>
  <si>
    <t>아스팔트싱글 설치  336*3.0T, 패널바탕  M2  7-1-5</t>
    <phoneticPr fontId="1" type="noConversion"/>
  </si>
  <si>
    <t>아스팔트싱글 설치  336*3.0T, 콘크리트바탕  M2  7-1-5</t>
    <phoneticPr fontId="1" type="noConversion"/>
  </si>
  <si>
    <t>아스팔트펠트</t>
    <phoneticPr fontId="1" type="noConversion"/>
  </si>
  <si>
    <t>시트프라이머</t>
    <phoneticPr fontId="1" type="noConversion"/>
  </si>
  <si>
    <t>시트방수재</t>
    <phoneticPr fontId="1" type="noConversion"/>
  </si>
  <si>
    <t>시트방수지, 2.0mm</t>
    <phoneticPr fontId="1" type="noConversion"/>
  </si>
  <si>
    <t>싱글용동판후레싱  W200*0.5t  M  7-1-7</t>
    <phoneticPr fontId="1" type="noConversion"/>
  </si>
  <si>
    <t>폴리카보네이트 지붕잇기  3mm, 투명  M2  7-1-6</t>
    <phoneticPr fontId="1" type="noConversion"/>
  </si>
  <si>
    <t>폴리카보네이트 지붕잇기  4.5mm, 투명  M2  7-1-6</t>
    <phoneticPr fontId="1" type="noConversion"/>
  </si>
  <si>
    <t>루프드레인설치  수직형, D75mm  개소  7-3-1</t>
    <phoneticPr fontId="1" type="noConversion"/>
  </si>
  <si>
    <t>루프드레인설치  수직형, D100㎜  개소  7-3-1</t>
    <phoneticPr fontId="1" type="noConversion"/>
  </si>
  <si>
    <t>루프드레인(L형)설치  D75mm  개소  7-3-1</t>
    <phoneticPr fontId="1" type="noConversion"/>
  </si>
  <si>
    <t>루프드레인(L형)설치  D100mm  개소  7-3-1</t>
    <phoneticPr fontId="1" type="noConversion"/>
  </si>
  <si>
    <t>D89.1*2.1T</t>
  </si>
  <si>
    <t>D114.3*2.3T</t>
  </si>
  <si>
    <t>강관선홈통설치  'D114.3*2.3T  M  7-2-3</t>
    <phoneticPr fontId="1" type="noConversion"/>
  </si>
  <si>
    <t>강관선홈통설치  'D89.1*2.1T  M  7-2-3</t>
    <phoneticPr fontId="1" type="noConversion"/>
  </si>
  <si>
    <t>스텐선홈통설치</t>
    <phoneticPr fontId="1" type="noConversion"/>
  </si>
  <si>
    <t>D76.3*1.5T</t>
  </si>
  <si>
    <t>D101.6*1.5T</t>
  </si>
  <si>
    <t>D127*2.0T</t>
  </si>
  <si>
    <t>D152.4*2.0T</t>
    <phoneticPr fontId="1" type="noConversion"/>
  </si>
  <si>
    <t>D152.4*2.0TM</t>
  </si>
  <si>
    <t>스텐선홈통설치  D76.3*1.5T  M  7-2-3</t>
    <phoneticPr fontId="1" type="noConversion"/>
  </si>
  <si>
    <t>스텐선홈통설치  D101.6*1.5T  M  7-2-3</t>
    <phoneticPr fontId="1" type="noConversion"/>
  </si>
  <si>
    <t>스텐선홈통설치  D127*2.0T  M  7-2-3</t>
    <phoneticPr fontId="1" type="noConversion"/>
  </si>
  <si>
    <t>스텐선홈통설치  D152.4*2.0T  M  7-2-3</t>
    <phoneticPr fontId="1" type="noConversion"/>
  </si>
  <si>
    <t>PVC선홈통설치  VG1 D75mm  M  7-2-4</t>
    <phoneticPr fontId="1" type="noConversion"/>
  </si>
  <si>
    <t>PVC선홈통설치  VG1 D100mm  M  7-2-4</t>
    <phoneticPr fontId="1" type="noConversion"/>
  </si>
  <si>
    <t>PVC이음관</t>
    <phoneticPr fontId="1" type="noConversion"/>
  </si>
  <si>
    <t>소켓, D75, 배수용</t>
    <phoneticPr fontId="1" type="noConversion"/>
  </si>
  <si>
    <t>소켓, D100, 배수용</t>
    <phoneticPr fontId="1" type="noConversion"/>
  </si>
  <si>
    <t>개</t>
    <phoneticPr fontId="1" type="noConversion"/>
  </si>
  <si>
    <t>소켓, D75, 배수용</t>
    <phoneticPr fontId="1" type="noConversion"/>
  </si>
  <si>
    <t>일반용 경질염화비닐관</t>
    <phoneticPr fontId="1" type="noConversion"/>
  </si>
  <si>
    <t>PVC이음관</t>
    <phoneticPr fontId="1" type="noConversion"/>
  </si>
  <si>
    <t>소켓, D100, 배수용</t>
    <phoneticPr fontId="1" type="noConversion"/>
  </si>
  <si>
    <t>개</t>
    <phoneticPr fontId="1" type="noConversion"/>
  </si>
  <si>
    <t>빗물받이홈통</t>
    <phoneticPr fontId="1" type="noConversion"/>
  </si>
  <si>
    <t>스텐상자홈통, 200*200</t>
    <phoneticPr fontId="1" type="noConversion"/>
  </si>
  <si>
    <t>스텐상자홈통  200*200*200*1.2t  EA   7-2-5</t>
    <phoneticPr fontId="1" type="noConversion"/>
  </si>
  <si>
    <t>경량철골천정틀  M-BAR, H:1m미만.  M2  8-3-1</t>
    <phoneticPr fontId="1" type="noConversion"/>
  </si>
  <si>
    <t>경량철골천정틀  T-BAR H:1m 미만.  M2  8-3-1</t>
    <phoneticPr fontId="1" type="noConversion"/>
  </si>
  <si>
    <t>T-BAR, H:1m미만. 인써트 유</t>
    <phoneticPr fontId="1" type="noConversion"/>
  </si>
  <si>
    <t>AL몰딩설치(L형)  15*15*1.0mm  M  8-1-5</t>
    <phoneticPr fontId="1" type="noConversion"/>
  </si>
  <si>
    <t>AL몰딩설치(W형)  15*15*15*15*1.0mm  M  8-1-5</t>
    <phoneticPr fontId="1" type="noConversion"/>
  </si>
  <si>
    <t>와이어메시 바닥깔기  #8-150*150  M2  8-1-3</t>
    <phoneticPr fontId="1" type="noConversion"/>
  </si>
  <si>
    <t>스텐리스 문하부틀 설치</t>
    <phoneticPr fontId="1" type="noConversion"/>
  </si>
  <si>
    <t>간단</t>
    <phoneticPr fontId="1" type="noConversion"/>
  </si>
  <si>
    <t>스텐리스 문하부틀 설치  '1.2mm*W:115  M  8-4</t>
    <phoneticPr fontId="1" type="noConversion"/>
  </si>
  <si>
    <t>1.2mm*W:115</t>
    <phoneticPr fontId="1" type="noConversion"/>
  </si>
  <si>
    <t>간단</t>
    <phoneticPr fontId="1" type="noConversion"/>
  </si>
  <si>
    <t>타일몰딩</t>
    <phoneticPr fontId="1" type="noConversion"/>
  </si>
  <si>
    <t>1.2mm, 9.4514kg/m2</t>
    <phoneticPr fontId="1" type="noConversion"/>
  </si>
  <si>
    <t>ㄱ형강, 제주</t>
    <phoneticPr fontId="1" type="noConversion"/>
  </si>
  <si>
    <t>25*25, 1.12kg/m</t>
    <phoneticPr fontId="1" type="noConversion"/>
  </si>
  <si>
    <t>미장공</t>
    <phoneticPr fontId="1" type="noConversion"/>
  </si>
  <si>
    <t>베이스비드(홈내기) 설치  AL, H=10mm  M  8-1-2</t>
    <phoneticPr fontId="1" type="noConversion"/>
  </si>
  <si>
    <t>조인트비드 설치  AL, H=12mm(크랙방지)  M  8-1-2</t>
    <phoneticPr fontId="1" type="noConversion"/>
  </si>
  <si>
    <t>미장용 코너비드 설치  아연도, 50*50mm  M  8-1-2</t>
    <phoneticPr fontId="1" type="noConversion"/>
  </si>
  <si>
    <t>잡철물제작(철제)  간단  TON  8-2-1</t>
    <phoneticPr fontId="1" type="noConversion"/>
  </si>
  <si>
    <t>잡철물설치(철제)  간단  TON  8-2-1</t>
    <phoneticPr fontId="1" type="noConversion"/>
  </si>
  <si>
    <t>잡철물제작(스테인리스)  간단  TON  8-2-1</t>
    <phoneticPr fontId="1" type="noConversion"/>
  </si>
  <si>
    <t>잡철물설치(스테인리스)  간단  TON  8-2-1</t>
    <phoneticPr fontId="1" type="noConversion"/>
  </si>
  <si>
    <t>잡철물제작설치(스테인리스)  복잡  TON  8-2-1</t>
    <phoneticPr fontId="1" type="noConversion"/>
  </si>
  <si>
    <t>잡철물제작설치(스테인리스)  보통  TON  8-2-1</t>
    <phoneticPr fontId="1" type="noConversion"/>
  </si>
  <si>
    <t>잡철물제작설치(스테인리스)  간단  TON  8-2-1</t>
    <phoneticPr fontId="1" type="noConversion"/>
  </si>
  <si>
    <t>잡철물제작설치(철제)  복잡  TON  8-2-1</t>
    <phoneticPr fontId="1" type="noConversion"/>
  </si>
  <si>
    <t>잡철물제작설치(철제)  보통  TON  8-2-1</t>
    <phoneticPr fontId="1" type="noConversion"/>
  </si>
  <si>
    <t>잡철물제작설치(철제)  간단  TON  8-2-1</t>
    <phoneticPr fontId="1" type="noConversion"/>
  </si>
  <si>
    <t>논슬립</t>
    <phoneticPr fontId="1" type="noConversion"/>
  </si>
  <si>
    <t>계단용, AL 70*23*3</t>
    <phoneticPr fontId="1" type="noConversion"/>
  </si>
  <si>
    <t>내장공</t>
    <phoneticPr fontId="1" type="noConversion"/>
  </si>
  <si>
    <t>보통인부</t>
    <phoneticPr fontId="1" type="noConversion"/>
  </si>
  <si>
    <t>인력품의 3%</t>
    <phoneticPr fontId="1" type="noConversion"/>
  </si>
  <si>
    <t>타일용 코너비드 설치  스텐, 10*10mm  M  8-1-2</t>
    <phoneticPr fontId="1" type="noConversion"/>
  </si>
  <si>
    <t>타일용 코너비드 설치  스텐, 10*10mm</t>
    <phoneticPr fontId="1" type="noConversion"/>
  </si>
  <si>
    <t>스텐, 10*10mm</t>
    <phoneticPr fontId="1" type="noConversion"/>
  </si>
  <si>
    <t>계단용, AL 70*23*3</t>
    <phoneticPr fontId="1" type="noConversion"/>
  </si>
  <si>
    <t>계단논슬립설치  AL 70*23*3  M  8-1-1</t>
    <phoneticPr fontId="1" type="noConversion"/>
  </si>
  <si>
    <t xml:space="preserve">AL 70*23*3 </t>
    <phoneticPr fontId="1" type="noConversion"/>
  </si>
  <si>
    <t>계단논슬립설치</t>
    <phoneticPr fontId="1" type="noConversion"/>
  </si>
  <si>
    <t>잡철물제작설치</t>
    <phoneticPr fontId="1" type="noConversion"/>
  </si>
  <si>
    <t>kg</t>
    <phoneticPr fontId="21" type="noConversion"/>
  </si>
  <si>
    <t>M2</t>
    <phoneticPr fontId="1" type="noConversion"/>
  </si>
  <si>
    <t>스틸커텐박스설치</t>
    <phoneticPr fontId="1" type="noConversion"/>
  </si>
  <si>
    <t xml:space="preserve"> I형,1.2×100mm,도장유</t>
    <phoneticPr fontId="1" type="noConversion"/>
  </si>
  <si>
    <t>스틸커텐박스설치  I형, 1.2*100mm,도장유  M  8-4</t>
    <phoneticPr fontId="1" type="noConversion"/>
  </si>
  <si>
    <t>스틸커텐박스설치  ㄱ형, 1.2*100*100mm,도장유  M  8-4</t>
    <phoneticPr fontId="1" type="noConversion"/>
  </si>
  <si>
    <t>스틸커텐박스설치  ㄱ형, 1.2*150*150mm,도장유  M  8-4</t>
    <phoneticPr fontId="1" type="noConversion"/>
  </si>
  <si>
    <t>ㄱ형, 1.2*100*100mm,도장유</t>
    <phoneticPr fontId="1" type="noConversion"/>
  </si>
  <si>
    <t>ㄱ형, 1.2*150*150mm,도장유</t>
    <phoneticPr fontId="1" type="noConversion"/>
  </si>
  <si>
    <t>천장점검구설치  AL, 600*600mm  개  8-3-2</t>
    <phoneticPr fontId="1" type="noConversion"/>
  </si>
  <si>
    <t xml:space="preserve">AL, 600*600mm </t>
    <phoneticPr fontId="1" type="noConversion"/>
  </si>
  <si>
    <t xml:space="preserve">개 </t>
    <phoneticPr fontId="1" type="noConversion"/>
  </si>
  <si>
    <t>천장점검구설치</t>
    <phoneticPr fontId="1" type="noConversion"/>
  </si>
  <si>
    <t>알미늄점검구(600)</t>
    <phoneticPr fontId="1" type="noConversion"/>
  </si>
  <si>
    <t>잡재료비</t>
    <phoneticPr fontId="1" type="noConversion"/>
  </si>
  <si>
    <t>재료비의 3%</t>
    <phoneticPr fontId="1" type="noConversion"/>
  </si>
  <si>
    <t>식</t>
    <phoneticPr fontId="21" type="noConversion"/>
  </si>
  <si>
    <t>용접식 난간설치</t>
    <phoneticPr fontId="1" type="noConversion"/>
  </si>
  <si>
    <t>용접식 난간설치</t>
    <phoneticPr fontId="1" type="noConversion"/>
  </si>
  <si>
    <t>앵커고정식 난간설치</t>
    <phoneticPr fontId="1" type="noConversion"/>
  </si>
  <si>
    <t>철재, 주자재 제작설치</t>
    <phoneticPr fontId="1" type="noConversion"/>
  </si>
  <si>
    <t>스텐, 규격자재 설치</t>
    <phoneticPr fontId="1" type="noConversion"/>
  </si>
  <si>
    <t>용접식 난간설치  철재,주자재 제작설치  kg  8-2-1</t>
    <phoneticPr fontId="1" type="noConversion"/>
  </si>
  <si>
    <t>앵커고정식 난간설치  기성재    M  8-2-2</t>
    <phoneticPr fontId="1" type="noConversion"/>
  </si>
  <si>
    <t>발코니고정앵커</t>
    <phoneticPr fontId="1" type="noConversion"/>
  </si>
  <si>
    <t>스터드앵커</t>
    <phoneticPr fontId="1" type="noConversion"/>
  </si>
  <si>
    <t>M8*65mm</t>
    <phoneticPr fontId="1" type="noConversion"/>
  </si>
  <si>
    <t>M8*70mm</t>
    <phoneticPr fontId="1" type="noConversion"/>
  </si>
  <si>
    <t>AL리벳</t>
    <phoneticPr fontId="1" type="noConversion"/>
  </si>
  <si>
    <t>기성재</t>
    <phoneticPr fontId="1" type="noConversion"/>
  </si>
  <si>
    <t>용접식 난간설치  스텐,규격자재 설치  kg  8-2-1</t>
    <phoneticPr fontId="1" type="noConversion"/>
  </si>
  <si>
    <t>스텐,규격자재 설치</t>
    <phoneticPr fontId="1" type="noConversion"/>
  </si>
  <si>
    <t>M</t>
    <phoneticPr fontId="1" type="noConversion"/>
  </si>
  <si>
    <t>D38.1*1.5T</t>
    <phoneticPr fontId="1" type="noConversion"/>
  </si>
  <si>
    <t>1.2mm</t>
    <phoneticPr fontId="1" type="noConversion"/>
  </si>
  <si>
    <t>1.2mm</t>
    <phoneticPr fontId="1" type="noConversion"/>
  </si>
  <si>
    <t>STS304, 1.2mm</t>
    <phoneticPr fontId="1" type="noConversion"/>
  </si>
  <si>
    <t>구조용 스테인리스강관, 제주</t>
    <phoneticPr fontId="1" type="noConversion"/>
  </si>
  <si>
    <t>창호안전 난간설치/추락방지용  스텐, 50.8mm*1.5t, 2단  M  8-2-2</t>
    <phoneticPr fontId="1" type="noConversion"/>
  </si>
  <si>
    <t>D50.8*1.5T</t>
    <phoneticPr fontId="1" type="noConversion"/>
  </si>
  <si>
    <t>창호안전 난간설치/추락방지용  스텐, 38.1mm*1.5t, 2단  M  8-2-2</t>
    <phoneticPr fontId="1" type="noConversion"/>
  </si>
  <si>
    <t>스텐, 38.1mm*1.5t, 2단</t>
    <phoneticPr fontId="1" type="noConversion"/>
  </si>
  <si>
    <t>창호안전 난간설치/추락방지용</t>
    <phoneticPr fontId="1" type="noConversion"/>
  </si>
  <si>
    <t>스텐, 50.8mm*1.5t, 2단</t>
    <phoneticPr fontId="1" type="noConversion"/>
  </si>
  <si>
    <t xml:space="preserve">타일바탕고르기  바닥, 24mm,배합비1:3  M2  3-1-1   </t>
    <phoneticPr fontId="1" type="noConversion"/>
  </si>
  <si>
    <t xml:space="preserve">타일바탕고르기  벽, 15mm,배합비1:3  M2  3-1-1   </t>
    <phoneticPr fontId="1" type="noConversion"/>
  </si>
  <si>
    <t xml:space="preserve">자기질타일 압착붙임,200*200  바닥,압6mm,줄눈2mm,배합비1:2(줄눈배합1:1)  M2  3-2-2   </t>
    <phoneticPr fontId="1" type="noConversion"/>
  </si>
  <si>
    <t xml:space="preserve">자기질타일 압착붙임,300*300  바닥,압6mm,줄눈2mm,배합비1:2(줄눈배합1:1)  M2  3-2-2 </t>
    <phoneticPr fontId="1" type="noConversion"/>
  </si>
  <si>
    <t xml:space="preserve">자기질타일 압착붙임,400*400  바닥,압6mm,줄눈2mm,배합비1:2(줄눈배합1:1)  M2  3-2-2 </t>
    <phoneticPr fontId="1" type="noConversion"/>
  </si>
  <si>
    <t xml:space="preserve">도기질타일 떠붙임,400*250  벽,15mm,줄눈2mm,배합비1:3  M2  3-2-1 </t>
    <phoneticPr fontId="1" type="noConversion"/>
  </si>
  <si>
    <t xml:space="preserve">도기질타일 떠붙임,300*600  벽,15mm,줄눈2mm,배합비1:3  M2  3-2-1  </t>
    <phoneticPr fontId="1" type="noConversion"/>
  </si>
  <si>
    <t xml:space="preserve">도기질타일 압착붙임,400*250  벽,압6mm,줄눈2mm,배합비1:2(줄눈배합1:1)  M2  3-2-2  </t>
    <phoneticPr fontId="1" type="noConversion"/>
  </si>
  <si>
    <t xml:space="preserve">도기질타일 압착붙임,300*600  벽,압6mm,줄눈2mm,배합비1:2(줄눈배합1:1)  M2  3-2-2  </t>
    <phoneticPr fontId="1" type="noConversion"/>
  </si>
  <si>
    <t xml:space="preserve">석재타일 압착붙임,150*150  바닥,압6mm,줄눈2mm,배합비1:2(줄눈배합1:1)  M2  3-2-2   </t>
    <phoneticPr fontId="1" type="noConversion"/>
  </si>
  <si>
    <t xml:space="preserve">석재타일 압착붙임,200*200  바닥,압6mm,줄눈2mm,배합비1:2(줄눈배합1:1)  M2  3-2-2   </t>
    <phoneticPr fontId="1" type="noConversion"/>
  </si>
  <si>
    <t xml:space="preserve">화강석붙임(습식, 물갈기)  바닥, 포천석 30mm, 모르타르 30mm,배합비1:2  M2  7-4-1   </t>
    <phoneticPr fontId="1" type="noConversion"/>
  </si>
  <si>
    <t xml:space="preserve">화강석붙임(습식, 버너)  바닥, 포천석 30mm, 모르타르 30mm,배합비1:2  M2  7-4-1   </t>
    <phoneticPr fontId="1" type="noConversion"/>
  </si>
  <si>
    <t xml:space="preserve">화강석붙임(습식, 고운다듬)  바닥, 포천석 30mm, 모르타르 30mm,배합비1:2  M2  7-4-1 </t>
    <phoneticPr fontId="1" type="noConversion"/>
  </si>
  <si>
    <t xml:space="preserve">테라죠판붙임(습식, 일반)  바닥, 400*400*25mm, 모르타르 30mm,배합비1:2  M2  7-4-1  </t>
    <phoneticPr fontId="1" type="noConversion"/>
  </si>
  <si>
    <t xml:space="preserve">테라죠계단  30mm,평판(논스립유)몰탈30mm,배합비1:2  M2  7-4-1   </t>
    <phoneticPr fontId="1" type="noConversion"/>
  </si>
  <si>
    <t xml:space="preserve">0.5B 벽돌쌓기  3.6m 이하,배합비1:3  M2  2-1-1   </t>
    <phoneticPr fontId="1" type="noConversion"/>
  </si>
  <si>
    <t xml:space="preserve">0.5B 벽돌쌓기  3.6m 초과,배합비1:3  M2  2-1-1   </t>
    <phoneticPr fontId="1" type="noConversion"/>
  </si>
  <si>
    <t>0.5B 벽돌공간쌓기  3.6m 이하,배합비1:3  M2  2-1-1</t>
    <phoneticPr fontId="1" type="noConversion"/>
  </si>
  <si>
    <t>0.5B 벽돌공간쌓기  3.6m 초과,배합비1:3  M2  2-1-1</t>
    <phoneticPr fontId="1" type="noConversion"/>
  </si>
  <si>
    <t>1.0B 벽돌쌓기  3.6m 이하,배합비1:3  M2  2-1-1</t>
    <phoneticPr fontId="1" type="noConversion"/>
  </si>
  <si>
    <t>1.0B 벽돌쌓기  3.6m 초과,배합비1:3  M2  2-1-1</t>
    <phoneticPr fontId="1" type="noConversion"/>
  </si>
  <si>
    <t xml:space="preserve">1.5B 벽돌쌓기  3.6m 이하,배합비1:3  M2  2-1-2   </t>
    <phoneticPr fontId="1" type="noConversion"/>
  </si>
  <si>
    <t xml:space="preserve">1.5B 벽돌쌓기  3.6m 초과,배합비1:3  M2  2-1-2   </t>
    <phoneticPr fontId="1" type="noConversion"/>
  </si>
  <si>
    <t xml:space="preserve">0.5B 치장쌓기(한면치장)  3.6m 이하, 줄눈포함,배합비1:3(줄눈배합1:1)  M2  2-1-2   </t>
    <phoneticPr fontId="1" type="noConversion"/>
  </si>
  <si>
    <t xml:space="preserve">0.5B 치장쌓기(한면치장)  3.6m 초과, 줄눈포함,배합비1:3(줄눈배합1:1)  M2  2-1-2   </t>
    <phoneticPr fontId="1" type="noConversion"/>
  </si>
  <si>
    <t xml:space="preserve">1.0B 치장쌓기(한면치장)  3.6m 이하, 줄눈포함,배합비1:3(줄눈배합1:1)  M2  2-1-2   </t>
    <phoneticPr fontId="1" type="noConversion"/>
  </si>
  <si>
    <t xml:space="preserve">1.0B 치장쌓기(한면치장)  3.6m 초과, 줄눈포함,배합비1:3(줄눈배합1:1)  M2  2-1-2   </t>
    <phoneticPr fontId="1" type="noConversion"/>
  </si>
  <si>
    <t>SAW CUT  콘크리트  M   6-6-2</t>
    <phoneticPr fontId="1" type="noConversion"/>
  </si>
  <si>
    <t>옥상줄눈 설치</t>
    <phoneticPr fontId="1" type="noConversion"/>
  </si>
  <si>
    <t>옥상줄눈 설치  M   6-6-3</t>
    <phoneticPr fontId="1" type="noConversion"/>
  </si>
  <si>
    <t>방수모르타르바름  바닥24mm,배합비1:3  M2  6-4-3</t>
    <phoneticPr fontId="1" type="noConversion"/>
  </si>
  <si>
    <t>방수모르타르바름  벽15mm,배합비1:3  M2  6-4-3</t>
    <phoneticPr fontId="1" type="noConversion"/>
  </si>
  <si>
    <t xml:space="preserve">모르타르 바름  바닥, 24mm, 배합비1:2  M2  3-1-1 준용  </t>
    <phoneticPr fontId="1" type="noConversion"/>
  </si>
  <si>
    <t xml:space="preserve">모르타르 바름  바닥, 30mm, 배합비1:2  M2  3-1-1 준용  </t>
    <phoneticPr fontId="1" type="noConversion"/>
  </si>
  <si>
    <t>벽체, 15mm,2회, 3.6m 이하</t>
  </si>
  <si>
    <t>벽체, 15mm,2회, 3.6m 초과</t>
  </si>
  <si>
    <t>벽체, 18mm,2회, 3.6m 이하</t>
    <phoneticPr fontId="1" type="noConversion"/>
  </si>
  <si>
    <t>모르타르 바름  벽체,9mm,1회,3.6m 이하, 배합비1:3  M2  9-1-2</t>
    <phoneticPr fontId="1" type="noConversion"/>
  </si>
  <si>
    <t>모르타르 바름  벽체,9mm,1회,3.6m 초과, 배합비1:3  M2  9-1-2</t>
    <phoneticPr fontId="1" type="noConversion"/>
  </si>
  <si>
    <t>모르타르 바름  벽체,15mm,2회,3.6m 이하, 배합비1:3  M2  9-1-2</t>
    <phoneticPr fontId="1" type="noConversion"/>
  </si>
  <si>
    <t xml:space="preserve">모르타르 바름  벽체,15mm,2회, 3.6m 초과, 배합비1:3  M2  9-1-2  </t>
    <phoneticPr fontId="1" type="noConversion"/>
  </si>
  <si>
    <t xml:space="preserve">모르타르 바름  벽체,18mm,2회, 3.6m 이하, 배합비1:3  M2  9-1-2  </t>
    <phoneticPr fontId="1" type="noConversion"/>
  </si>
  <si>
    <t xml:space="preserve">모르타르 바름  벽체,18mm,2회, 3.6m 초과, 배합비1:3  M2  9-1-2  </t>
    <phoneticPr fontId="1" type="noConversion"/>
  </si>
  <si>
    <t>혼화제</t>
    <phoneticPr fontId="1" type="noConversion"/>
  </si>
  <si>
    <t>전면 마감,3.6m 이하</t>
    <phoneticPr fontId="1" type="noConversion"/>
  </si>
  <si>
    <t>모르타르</t>
    <phoneticPr fontId="1" type="noConversion"/>
  </si>
  <si>
    <t>1:3,제주</t>
    <phoneticPr fontId="1" type="noConversion"/>
  </si>
  <si>
    <t xml:space="preserve">콘크리트면마무리  전면 마감,3.6m 초과  M2  9-2-3   </t>
    <phoneticPr fontId="1" type="noConversion"/>
  </si>
  <si>
    <t xml:space="preserve">콘크리트면마무리  전면 마감,3.6m 초과, 천장  M2  9-2-3   </t>
    <phoneticPr fontId="1" type="noConversion"/>
  </si>
  <si>
    <t>마감 인력품의 9%</t>
    <phoneticPr fontId="1" type="noConversion"/>
  </si>
  <si>
    <t>모르타르펌프</t>
    <phoneticPr fontId="1" type="noConversion"/>
  </si>
  <si>
    <t xml:space="preserve">모르타르기계바름,기계마감  24mm(모르타르,타설포함),배합비1:3  M2  9-1-1,3   </t>
    <phoneticPr fontId="1" type="noConversion"/>
  </si>
  <si>
    <t xml:space="preserve">모르타르기계타설,인력마감  24mm(모르타르,타설포함),소규모,배합비1:3  M2  9-1-1,3   </t>
    <phoneticPr fontId="1" type="noConversion"/>
  </si>
  <si>
    <t>1호 0.4~0.6t</t>
    <phoneticPr fontId="1" type="noConversion"/>
  </si>
  <si>
    <t>표면마무리  쇠흙손  M2  9-1-4</t>
    <phoneticPr fontId="1" type="noConversion"/>
  </si>
  <si>
    <t xml:space="preserve">창틀주위발포우레탄충진    M  9-3-2   </t>
    <phoneticPr fontId="1" type="noConversion"/>
  </si>
  <si>
    <t>틀주변 미장포함</t>
  </si>
  <si>
    <t>주각부 무수축 모르타르 충전  400*400, 두께50mm  개소  9-3-3</t>
    <phoneticPr fontId="1" type="noConversion"/>
  </si>
  <si>
    <t>400*400, 두께50mm</t>
    <phoneticPr fontId="1" type="noConversion"/>
  </si>
  <si>
    <t>주각부 무수축 모르타르 충전  500*500, 두께50mm  개소  9-3-3</t>
    <phoneticPr fontId="1" type="noConversion"/>
  </si>
  <si>
    <t>주각부 무수축 모르타르 충전  600*600, 두께50mm  개소  9-3-3</t>
    <phoneticPr fontId="1" type="noConversion"/>
  </si>
  <si>
    <t>콘크리트면 정리    M2  9-2-2</t>
    <phoneticPr fontId="1" type="noConversion"/>
  </si>
  <si>
    <t xml:space="preserve">콘크리트면 정리  </t>
  </si>
  <si>
    <t>벽체, 9mm,1회, 3.6m 이하</t>
  </si>
  <si>
    <t>벽체, 9mm,1회, 3.6m 초과</t>
  </si>
  <si>
    <t>벽체, 18mm,2회, 3.6m 초과</t>
    <phoneticPr fontId="1" type="noConversion"/>
  </si>
  <si>
    <t xml:space="preserve">콘크리트면마무리  전면 마감,3.6m 이하  M2  9-2-3   </t>
    <phoneticPr fontId="1" type="noConversion"/>
  </si>
  <si>
    <t>전면 마감,3.6m 초과</t>
    <phoneticPr fontId="1" type="noConversion"/>
  </si>
  <si>
    <t>전면 마감,3.6m 초과, 천장</t>
    <phoneticPr fontId="1" type="noConversion"/>
  </si>
  <si>
    <t>24mm(모르타르,타설포함),소규모</t>
    <phoneticPr fontId="1" type="noConversion"/>
  </si>
  <si>
    <t>모르타르기계타설  1:3(바름별도)  M3  9-1-1,3</t>
    <phoneticPr fontId="1" type="noConversion"/>
  </si>
  <si>
    <t>메탈라스 붙임  벽,1호  M2  9-1-5</t>
    <phoneticPr fontId="1" type="noConversion"/>
  </si>
  <si>
    <t>메탈라스 붙임</t>
    <phoneticPr fontId="1" type="noConversion"/>
  </si>
  <si>
    <t>벽,1호</t>
    <phoneticPr fontId="1" type="noConversion"/>
  </si>
  <si>
    <t>개소</t>
    <phoneticPr fontId="1" type="noConversion"/>
  </si>
  <si>
    <t>주각부 무수축 모르타르 충전</t>
    <phoneticPr fontId="1" type="noConversion"/>
  </si>
  <si>
    <t>500*500, 두께50mm</t>
    <phoneticPr fontId="1" type="noConversion"/>
  </si>
  <si>
    <t>600*600, 두께50mm</t>
    <phoneticPr fontId="1" type="noConversion"/>
  </si>
  <si>
    <t xml:space="preserve">창틀주위모르타르충진  틀주변 미장포함  M  9-3-1   </t>
    <phoneticPr fontId="1" type="noConversion"/>
  </si>
  <si>
    <t>크레인(타이어) - 경비</t>
    <phoneticPr fontId="1" type="noConversion"/>
  </si>
  <si>
    <t>굴삭기(무한궤도) - 경비</t>
    <phoneticPr fontId="1" type="noConversion"/>
  </si>
  <si>
    <t xml:space="preserve">합판거푸집  6회  M2  6-3-2 </t>
    <phoneticPr fontId="1" type="noConversion"/>
  </si>
  <si>
    <t>리프트,인력</t>
    <phoneticPr fontId="1" type="noConversion"/>
  </si>
  <si>
    <t xml:space="preserve">벽돌 운반  리프트,인력  천매  </t>
    <phoneticPr fontId="1" type="noConversion"/>
  </si>
  <si>
    <t xml:space="preserve">도아체크달기  재료비 별도  개소  10-2-1   </t>
    <phoneticPr fontId="1" type="noConversion"/>
  </si>
  <si>
    <t xml:space="preserve">플로아힌지설치  재료비 별도  개소  10-2-2   </t>
    <phoneticPr fontId="1" type="noConversion"/>
  </si>
  <si>
    <t xml:space="preserve">도아록설치  목재문, 재료비 별도  개소  10-2-3   </t>
    <phoneticPr fontId="1" type="noConversion"/>
  </si>
  <si>
    <t xml:space="preserve">도아록설치  강재문, 재료비 별도  개소  10-2-3   </t>
    <phoneticPr fontId="1" type="noConversion"/>
  </si>
  <si>
    <t xml:space="preserve">목제창호 설치(여닫이)  1.0~3.0m2 이하  개소  10-1-1   </t>
    <phoneticPr fontId="1" type="noConversion"/>
  </si>
  <si>
    <t xml:space="preserve">목제창호 설치(여닫이)  3.0~6.0m2 미만  개소  10-1-1   </t>
    <phoneticPr fontId="1" type="noConversion"/>
  </si>
  <si>
    <t xml:space="preserve">목제창호 설치(여닫이)  6.0~8.0m2 이하  개소  10-1-1   </t>
    <phoneticPr fontId="1" type="noConversion"/>
  </si>
  <si>
    <t xml:space="preserve">목제창호 설치(미서기 단창)  1.0m2 이하  개소  10-1-1   </t>
    <phoneticPr fontId="1" type="noConversion"/>
  </si>
  <si>
    <t xml:space="preserve">목제창호 설치(미서기 단창)  1.0~3.0m2 이하  개소  10-1-1   </t>
    <phoneticPr fontId="1" type="noConversion"/>
  </si>
  <si>
    <t xml:space="preserve">목제창호 설치(미서기 단창)  3.0~6.0m2 미만  개소  10-1-1   </t>
    <phoneticPr fontId="1" type="noConversion"/>
  </si>
  <si>
    <t xml:space="preserve">목제창호 설치(미서기 단창)  6.0~8.0m2 이하  개소  10-1-1   </t>
    <phoneticPr fontId="1" type="noConversion"/>
  </si>
  <si>
    <t xml:space="preserve">강제창호 설치  1.0m2 이하  개소  10-1-2 </t>
    <phoneticPr fontId="1" type="noConversion"/>
  </si>
  <si>
    <t xml:space="preserve">강제창호 설치  1.0~3.0m2 이하  개소  10-1-2   </t>
    <phoneticPr fontId="1" type="noConversion"/>
  </si>
  <si>
    <t xml:space="preserve">강제창호 설치  3.0~6.0m2 이하  개소  10-1-2   </t>
    <phoneticPr fontId="1" type="noConversion"/>
  </si>
  <si>
    <t xml:space="preserve">강제창호 설치  6.0~8.0m2 이하  개소  10-1-2   </t>
    <phoneticPr fontId="1" type="noConversion"/>
  </si>
  <si>
    <t xml:space="preserve">셔터(장치포함) 설치  5.0m2 미만  개소  10-1-2.2   </t>
    <phoneticPr fontId="1" type="noConversion"/>
  </si>
  <si>
    <t xml:space="preserve">알루미늄창호 설치  1.0m2 이하  개소  10-1-3   </t>
    <phoneticPr fontId="1" type="noConversion"/>
  </si>
  <si>
    <t xml:space="preserve">알루미늄창호 설치  1.0~3.0m2 이하  개소  10-1-3   </t>
    <phoneticPr fontId="1" type="noConversion"/>
  </si>
  <si>
    <t xml:space="preserve">알루미늄창호 설치  3.0~6.0m2 이하  개소  10-1-3   </t>
    <phoneticPr fontId="1" type="noConversion"/>
  </si>
  <si>
    <t xml:space="preserve">알루미늄창호 설치  6.0~9.0m2 이하  개소  10-1-3   </t>
    <phoneticPr fontId="1" type="noConversion"/>
  </si>
  <si>
    <t xml:space="preserve">알루미늄창호 설치  9.0~12.0m2 이하  개소  10-1-3   </t>
    <phoneticPr fontId="1" type="noConversion"/>
  </si>
  <si>
    <t xml:space="preserve">합성수지창호 설치(단창)  1.0m2 이하  개소  10-1-4   </t>
    <phoneticPr fontId="1" type="noConversion"/>
  </si>
  <si>
    <t xml:space="preserve">합성수지창호 설치(단창)  1.0~3.0m2 이하  개소  10-1-4   </t>
    <phoneticPr fontId="1" type="noConversion"/>
  </si>
  <si>
    <t xml:space="preserve">합성수지창호 설치(단창)  3.0~6.0m2 이하  개소  10-1-4   </t>
    <phoneticPr fontId="1" type="noConversion"/>
  </si>
  <si>
    <t xml:space="preserve">합성수지창호 설치(단창)  6.0~9.0m2 이하  개소  10-1-4   </t>
    <phoneticPr fontId="1" type="noConversion"/>
  </si>
  <si>
    <t xml:space="preserve">합성수지창호 설치(단창)  9.0~12.0m2 이하  개소  10-1-4   </t>
    <phoneticPr fontId="1" type="noConversion"/>
  </si>
  <si>
    <t xml:space="preserve">합성수지창호 설치(이중창)  1.0m2 이하  개소  10-1-4   </t>
    <phoneticPr fontId="1" type="noConversion"/>
  </si>
  <si>
    <t xml:space="preserve">합성수지창호 설치(이중창)  1.0~3.0m2 이하  개소  10-1-4   </t>
    <phoneticPr fontId="1" type="noConversion"/>
  </si>
  <si>
    <t xml:space="preserve">합성수지창호 설치(이중창)  3.0~6.0m2 이하  개소  10-1-4   </t>
    <phoneticPr fontId="1" type="noConversion"/>
  </si>
  <si>
    <t xml:space="preserve">합성수지창호 설치(이중창)  6.0~9.0m2 이하  개소  10-1-4   </t>
    <phoneticPr fontId="1" type="noConversion"/>
  </si>
  <si>
    <t xml:space="preserve">합성수지창호 설치(이중창)  9.0~12.0m2 이하  개소  10-1-4   </t>
    <phoneticPr fontId="1" type="noConversion"/>
  </si>
  <si>
    <t xml:space="preserve">목제창호 설치(여닫이)  1.0m2 이하  개소  10-1-1   </t>
    <phoneticPr fontId="1" type="noConversion"/>
  </si>
  <si>
    <t xml:space="preserve">문선 설치  m  10-1-1 </t>
    <phoneticPr fontId="1" type="noConversion"/>
  </si>
  <si>
    <t xml:space="preserve">창호유리 설치 - 판유리  3mm 이하  M2  10-3-1   </t>
    <phoneticPr fontId="1" type="noConversion"/>
  </si>
  <si>
    <t xml:space="preserve">창호유리 설치 - 판유리  5mm 이하  M2  10-3-1   </t>
    <phoneticPr fontId="1" type="noConversion"/>
  </si>
  <si>
    <t xml:space="preserve">창호유리 설치 - 판유리  9mm 이하  M2  10-3-1   </t>
    <phoneticPr fontId="1" type="noConversion"/>
  </si>
  <si>
    <t xml:space="preserve">창호유리 설치 - 판유리  12mm 이하  M2  10-3-1   </t>
    <phoneticPr fontId="1" type="noConversion"/>
  </si>
  <si>
    <t xml:space="preserve">창호유리 설치 - 복층유리  12mm 이하  M2  10-3-1   </t>
    <phoneticPr fontId="1" type="noConversion"/>
  </si>
  <si>
    <t xml:space="preserve">창호유리 설치 - 복층유리  16mm 이하  M2  10-3-1   </t>
    <phoneticPr fontId="1" type="noConversion"/>
  </si>
  <si>
    <t xml:space="preserve">창호유리 설치 - 복층유리  18mm 이하  M2  10-3-1  </t>
    <phoneticPr fontId="1" type="noConversion"/>
  </si>
  <si>
    <t xml:space="preserve">창호유리 설치 - 복층유리  22mm 이하  M2  10-3-1   </t>
    <phoneticPr fontId="1" type="noConversion"/>
  </si>
  <si>
    <t xml:space="preserve">창호유리 설치 - 복층유리  24mm 이하  M2  10-3-1   </t>
    <phoneticPr fontId="1" type="noConversion"/>
  </si>
  <si>
    <t xml:space="preserve">창호유리 설치 - 복층유리  28mm 이하  M2  10-3-1   </t>
    <phoneticPr fontId="1" type="noConversion"/>
  </si>
  <si>
    <t xml:space="preserve">커튼월유리 설치 - 12mm 이하  M2  10-3-2   </t>
    <phoneticPr fontId="1" type="noConversion"/>
  </si>
  <si>
    <t xml:space="preserve">커튼월유리 설치 -  16mm 이하  M2  10-3-2   </t>
    <phoneticPr fontId="1" type="noConversion"/>
  </si>
  <si>
    <t xml:space="preserve">커튼월유리 설치 - 18mm이하  M2  10-3-2  </t>
    <phoneticPr fontId="1" type="noConversion"/>
  </si>
  <si>
    <t xml:space="preserve">커튼월유리 설치 -  22mm 이하  M2  10-3-2   </t>
    <phoneticPr fontId="1" type="noConversion"/>
  </si>
  <si>
    <t xml:space="preserve">커튼월유리 설치 - 24mm 이하  M2  10-3-2   </t>
    <phoneticPr fontId="1" type="noConversion"/>
  </si>
  <si>
    <t xml:space="preserve">커튼월유리 설치 - 28mm 이하  M2  10-3-2   </t>
    <phoneticPr fontId="1" type="noConversion"/>
  </si>
  <si>
    <t>다목적건축용</t>
    <phoneticPr fontId="1" type="noConversion"/>
  </si>
  <si>
    <t>바닥비닐</t>
    <phoneticPr fontId="1" type="noConversion"/>
  </si>
  <si>
    <t>샌딩실러,투명</t>
    <phoneticPr fontId="1" type="noConversion"/>
  </si>
  <si>
    <t xml:space="preserve">도장 후 퍼티 및 연마  철재면, 천장  M2  11-1-3     </t>
    <phoneticPr fontId="1" type="noConversion"/>
  </si>
  <si>
    <t>조합페인트칠,붓칠</t>
    <phoneticPr fontId="1" type="noConversion"/>
  </si>
  <si>
    <t>바니시칠  목재면3회  M2</t>
    <phoneticPr fontId="1" type="noConversion"/>
  </si>
  <si>
    <t xml:space="preserve">방염락카칠  목재면7회  M2  </t>
    <phoneticPr fontId="1" type="noConversion"/>
  </si>
  <si>
    <t>KSM6020(1급), 녹색</t>
    <phoneticPr fontId="1" type="noConversion"/>
  </si>
  <si>
    <t>KSM6020(1급)</t>
    <phoneticPr fontId="1" type="noConversion"/>
  </si>
  <si>
    <t>조합페인트칠,로울러칠</t>
    <phoneticPr fontId="1" type="noConversion"/>
  </si>
  <si>
    <t>녹막이페인트칠,붓칠</t>
    <phoneticPr fontId="1" type="noConversion"/>
  </si>
  <si>
    <t>수성페인트,로울러칠  내벽1회.친환경,바탕만들기 제외  M2  11-2</t>
    <phoneticPr fontId="1" type="noConversion"/>
  </si>
  <si>
    <t>내벽1회.친환경,바탕만들기 제외</t>
    <phoneticPr fontId="1" type="noConversion"/>
  </si>
  <si>
    <t>내벽2회.친환경,바탕만들기 제외</t>
    <phoneticPr fontId="1" type="noConversion"/>
  </si>
  <si>
    <t>내벽3회.친환경,바탕만들기 제외</t>
    <phoneticPr fontId="1" type="noConversion"/>
  </si>
  <si>
    <t>내천정2회.친환경,바탕만들기 제외</t>
    <phoneticPr fontId="1" type="noConversion"/>
  </si>
  <si>
    <t>내천정3회.친환경,바탕만들기 제외</t>
    <phoneticPr fontId="1" type="noConversion"/>
  </si>
  <si>
    <t>외벽3회.친환경,바탕만들기 제외</t>
    <phoneticPr fontId="1" type="noConversion"/>
  </si>
  <si>
    <t>외벽2회.친환경,바탕만들기 제외</t>
    <phoneticPr fontId="1" type="noConversion"/>
  </si>
  <si>
    <t>외천정3회.친환경,바탕만들기 제외</t>
    <phoneticPr fontId="1" type="noConversion"/>
  </si>
  <si>
    <t>외천정2회.친환경,바탕만들기 제외</t>
    <phoneticPr fontId="1" type="noConversion"/>
  </si>
  <si>
    <t>목재면2회.1급,바탕만들기 제외</t>
    <phoneticPr fontId="1" type="noConversion"/>
  </si>
  <si>
    <t>목재면2회.1급,바탕만들기 제외</t>
    <phoneticPr fontId="1" type="noConversion"/>
  </si>
  <si>
    <t>철재면2회.1급,바탕만들기 제외</t>
    <phoneticPr fontId="1" type="noConversion"/>
  </si>
  <si>
    <t>모르타르면2회.1급,바탕만들기 제외</t>
    <phoneticPr fontId="1" type="noConversion"/>
  </si>
  <si>
    <t>1회,바탕만들기 제외</t>
    <phoneticPr fontId="1" type="noConversion"/>
  </si>
  <si>
    <t>2회,바탕만들기 제외</t>
    <phoneticPr fontId="1" type="noConversion"/>
  </si>
  <si>
    <t>몰탈면2회,바탕만들기 제외</t>
    <phoneticPr fontId="1" type="noConversion"/>
  </si>
  <si>
    <t>목재면1회칠,바탕만들기 제외</t>
    <phoneticPr fontId="1" type="noConversion"/>
  </si>
  <si>
    <t>목재면2회칠,바탕만들기 제외</t>
    <phoneticPr fontId="1" type="noConversion"/>
  </si>
  <si>
    <t>조합페인트칠,로울러칠  목재면2회.1급,바탕만들기 제외  M2  11-2</t>
    <phoneticPr fontId="1" type="noConversion"/>
  </si>
  <si>
    <t>조합페인트칠,붓칠  목재면2회.1급,바탕만들기 제외  M2  11-2</t>
    <phoneticPr fontId="1" type="noConversion"/>
  </si>
  <si>
    <t>조합페인트칠,붓칠  철재면2회.1급,바탕만들기 제외  M2  11-2</t>
    <phoneticPr fontId="1" type="noConversion"/>
  </si>
  <si>
    <t>조합페인트칠,붓칠  모르타르면2회.1급,바탕만들기 제외  M2  11-2</t>
    <phoneticPr fontId="1" type="noConversion"/>
  </si>
  <si>
    <t>녹막이페인트칠,붓칠  1회.2종,바탕만들기 제외  M2  11-2</t>
    <phoneticPr fontId="1" type="noConversion"/>
  </si>
  <si>
    <t>수성페인트,로울러칠  내벽2회.친환경,바탕만들기 제외  M2  11-2</t>
    <phoneticPr fontId="1" type="noConversion"/>
  </si>
  <si>
    <t>수성페인트,로울러칠  내벽3회.친환경,바탕만들기 제외  M2  11-2</t>
    <phoneticPr fontId="1" type="noConversion"/>
  </si>
  <si>
    <t>수성페인트,로울러칠  내천정2회.친환경,바탕만들기 제외  M2  11-2</t>
    <phoneticPr fontId="1" type="noConversion"/>
  </si>
  <si>
    <t>수성페인트,로울러칠  내천정3회.친환경,바탕만들기 제외  M2  11-2</t>
    <phoneticPr fontId="1" type="noConversion"/>
  </si>
  <si>
    <t>수성페인트,로울러칠  외벽3회.친환경,바탕만들기 제외  M2  11-2</t>
    <phoneticPr fontId="1" type="noConversion"/>
  </si>
  <si>
    <t>수성페인트,로울러칠  외벽2회.친환경,바탕만들기 제외  M2  11-2</t>
    <phoneticPr fontId="1" type="noConversion"/>
  </si>
  <si>
    <t>수성페인트,로울러칠  외천정3회.친환경,바탕만들기 제외  M2  11-2</t>
    <phoneticPr fontId="1" type="noConversion"/>
  </si>
  <si>
    <t>수성페인트,로울러칠  외천정2회.친환경,바탕만들기 제외  M2  11-2</t>
    <phoneticPr fontId="1" type="noConversion"/>
  </si>
  <si>
    <t>목재면3회</t>
    <phoneticPr fontId="1" type="noConversion"/>
  </si>
  <si>
    <t>목재면7회</t>
    <phoneticPr fontId="1" type="noConversion"/>
  </si>
  <si>
    <t>오일스테인칠  목재면1회칠,바탕만들기 제외  M2  11-2</t>
    <phoneticPr fontId="1" type="noConversion"/>
  </si>
  <si>
    <t>오일스테인칠  목재면2회칠,바탕만들기 제외  M2  11-2</t>
    <phoneticPr fontId="1" type="noConversion"/>
  </si>
  <si>
    <t>수성 페인트, 친환경</t>
    <phoneticPr fontId="1" type="noConversion"/>
  </si>
  <si>
    <t>외부 KSM 6010-1종1급</t>
    <phoneticPr fontId="1" type="noConversion"/>
  </si>
  <si>
    <t>내부 KSM 6010-2종1급</t>
    <phoneticPr fontId="1" type="noConversion"/>
  </si>
  <si>
    <t>수성페인트,로울러칠  내천정1회.친환경,바탕만들기 제외  M2  11-2</t>
    <phoneticPr fontId="1" type="noConversion"/>
  </si>
  <si>
    <t>내천정1회.친환경,바탕만들기 제외</t>
    <phoneticPr fontId="1" type="noConversion"/>
  </si>
  <si>
    <t>수성페인트,로울러칠  외벽1회.친환경,바탕만들기 제외  M2  11-2</t>
    <phoneticPr fontId="1" type="noConversion"/>
  </si>
  <si>
    <t>외벽1회.친환경,바탕만들기 제외</t>
    <phoneticPr fontId="1" type="noConversion"/>
  </si>
  <si>
    <t>외천정1회.친환경,바탕만들기 제외</t>
    <phoneticPr fontId="1" type="noConversion"/>
  </si>
  <si>
    <t>수성페인트,로울러칠  외천정1회.친환경,바탕만들기 제외  M2  11-2</t>
    <phoneticPr fontId="1" type="noConversion"/>
  </si>
  <si>
    <t>퍼티</t>
    <phoneticPr fontId="1" type="noConversion"/>
  </si>
  <si>
    <t>공구손료</t>
    <phoneticPr fontId="1" type="noConversion"/>
  </si>
  <si>
    <t>프라이머바름,로울러칠  철재면1회  M2  11-2</t>
    <phoneticPr fontId="1" type="noConversion"/>
  </si>
  <si>
    <t>조합페인트칠,로울러칠  목재면1회.1급,바탕만들기 제외  M2  11-2</t>
    <phoneticPr fontId="1" type="noConversion"/>
  </si>
  <si>
    <t>목재면1회.1급,바탕만들기 제외</t>
    <phoneticPr fontId="1" type="noConversion"/>
  </si>
  <si>
    <t>프라이머바름,로울러칠</t>
    <phoneticPr fontId="1" type="noConversion"/>
  </si>
  <si>
    <t>철재면1회</t>
    <phoneticPr fontId="1" type="noConversion"/>
  </si>
  <si>
    <t>아크릴페인트</t>
    <phoneticPr fontId="1" type="noConversion"/>
  </si>
  <si>
    <t>본타일</t>
    <phoneticPr fontId="1" type="noConversion"/>
  </si>
  <si>
    <t>걸레받이페인트칠,붓칠  2회,바탕만들기 제외  M2  11-2</t>
    <phoneticPr fontId="1" type="noConversion"/>
  </si>
  <si>
    <t>낙서방지페인트칠,로울러칠  몰탈면2회,바탕만들기 제외  M2  11-2</t>
    <phoneticPr fontId="1" type="noConversion"/>
  </si>
  <si>
    <t>걸레받이페인트칠,붓칠</t>
    <phoneticPr fontId="1" type="noConversion"/>
  </si>
  <si>
    <t>낙서방지페인트칠,로울러칠</t>
    <phoneticPr fontId="1" type="noConversion"/>
  </si>
  <si>
    <t>무늬코트</t>
    <phoneticPr fontId="1" type="noConversion"/>
  </si>
  <si>
    <t>다채무늬도료</t>
    <phoneticPr fontId="1" type="noConversion"/>
  </si>
  <si>
    <t>다채무늬 상도</t>
    <phoneticPr fontId="1" type="noConversion"/>
  </si>
  <si>
    <t>콘크리트,몰탈면</t>
    <phoneticPr fontId="1" type="noConversion"/>
  </si>
  <si>
    <t>콘크리트,몰탈면, 천장</t>
    <phoneticPr fontId="1" type="noConversion"/>
  </si>
  <si>
    <t xml:space="preserve">도장 후 퍼티 및 연마  콘크리트,몰탈면  M2  11-1-3     </t>
    <phoneticPr fontId="1" type="noConversion"/>
  </si>
  <si>
    <t xml:space="preserve">도장 후 퍼티 및 연마  콘크리트,몰탈면, 천장  M2  11-1-3     </t>
    <phoneticPr fontId="1" type="noConversion"/>
  </si>
  <si>
    <t>무늬코트  벽체,몰탈면,바탕만들기 제외  M2  11-3</t>
    <phoneticPr fontId="1" type="noConversion"/>
  </si>
  <si>
    <t>벽체,몰탈면,바탕만들기 제외</t>
    <phoneticPr fontId="1" type="noConversion"/>
  </si>
  <si>
    <t>무늬코트</t>
    <phoneticPr fontId="1" type="noConversion"/>
  </si>
  <si>
    <t>콘크리트,몰탈면</t>
    <phoneticPr fontId="1" type="noConversion"/>
  </si>
  <si>
    <t>M2</t>
    <phoneticPr fontId="1" type="noConversion"/>
  </si>
  <si>
    <t>도막방수</t>
    <phoneticPr fontId="1" type="noConversion"/>
  </si>
  <si>
    <t>제트스프레이, 노출 2mm</t>
    <phoneticPr fontId="1" type="noConversion"/>
  </si>
  <si>
    <t>프라이머, JSP-100</t>
    <phoneticPr fontId="1" type="noConversion"/>
  </si>
  <si>
    <t>스프레이도막, JSU-70</t>
    <phoneticPr fontId="1" type="noConversion"/>
  </si>
  <si>
    <t>탑코팅, JST-1000</t>
    <phoneticPr fontId="1" type="noConversion"/>
  </si>
  <si>
    <t>JSBC</t>
    <phoneticPr fontId="1" type="noConversion"/>
  </si>
  <si>
    <t>NEO-B</t>
    <phoneticPr fontId="1" type="noConversion"/>
  </si>
  <si>
    <t>희석재, JSS</t>
    <phoneticPr fontId="1" type="noConversion"/>
  </si>
  <si>
    <t>스크루롤, JSSR</t>
    <phoneticPr fontId="1" type="noConversion"/>
  </si>
  <si>
    <t>도막방수, 제트스프레이</t>
    <phoneticPr fontId="1" type="noConversion"/>
  </si>
  <si>
    <t>도막방수  제트스프레이, 노출 2mm  M2</t>
    <phoneticPr fontId="1" type="noConversion"/>
  </si>
  <si>
    <t>공구손료</t>
    <phoneticPr fontId="1" type="noConversion"/>
  </si>
  <si>
    <t>재료비의 5%</t>
    <phoneticPr fontId="1" type="noConversion"/>
  </si>
  <si>
    <t>에폭시페인트칠  300μ  M2  11-2</t>
    <phoneticPr fontId="1" type="noConversion"/>
  </si>
  <si>
    <t>9. 수장공사</t>
    <phoneticPr fontId="1" type="noConversion"/>
  </si>
  <si>
    <t>10. 방수공사</t>
    <phoneticPr fontId="1" type="noConversion"/>
  </si>
  <si>
    <t>11. 지붕 및 홈통공사</t>
    <phoneticPr fontId="1" type="noConversion"/>
  </si>
  <si>
    <t>12. 금속공사</t>
    <phoneticPr fontId="1" type="noConversion"/>
  </si>
  <si>
    <t>13. 미장공사</t>
    <phoneticPr fontId="1" type="noConversion"/>
  </si>
  <si>
    <t>14. 창호공사</t>
    <phoneticPr fontId="1" type="noConversion"/>
  </si>
  <si>
    <t>15. 유리공사</t>
    <phoneticPr fontId="1" type="noConversion"/>
  </si>
  <si>
    <t>16. 도장공사</t>
    <phoneticPr fontId="1" type="noConversion"/>
  </si>
  <si>
    <t>9. 수장공사</t>
    <phoneticPr fontId="1" type="noConversion"/>
  </si>
  <si>
    <t>10. 방수공사</t>
    <phoneticPr fontId="1" type="noConversion"/>
  </si>
  <si>
    <t>11. 지붕 및 홈통공사</t>
    <phoneticPr fontId="1" type="noConversion"/>
  </si>
  <si>
    <t>12. 금속공사</t>
    <phoneticPr fontId="1" type="noConversion"/>
  </si>
  <si>
    <t>13. 미장공사</t>
    <phoneticPr fontId="1" type="noConversion"/>
  </si>
  <si>
    <t>14. 창호공사</t>
    <phoneticPr fontId="1" type="noConversion"/>
  </si>
  <si>
    <t>15. 유리공사</t>
    <phoneticPr fontId="1" type="noConversion"/>
  </si>
  <si>
    <t>16. 도장공사</t>
    <phoneticPr fontId="1" type="noConversion"/>
  </si>
  <si>
    <t>친환경비닐계접착제</t>
    <phoneticPr fontId="1" type="noConversion"/>
  </si>
  <si>
    <t>PVC타일</t>
    <phoneticPr fontId="1" type="noConversion"/>
  </si>
  <si>
    <t>비닐시트</t>
    <phoneticPr fontId="1" type="noConversion"/>
  </si>
  <si>
    <t>PVC타일</t>
    <phoneticPr fontId="1" type="noConversion"/>
  </si>
  <si>
    <t>PVC타일</t>
    <phoneticPr fontId="1" type="noConversion"/>
  </si>
  <si>
    <t>PVC타일</t>
    <phoneticPr fontId="1" type="noConversion"/>
  </si>
  <si>
    <t>600×600mm</t>
  </si>
  <si>
    <t>평보드, 9.5mm</t>
    <phoneticPr fontId="1" type="noConversion"/>
  </si>
  <si>
    <t>평보드, 12.5mm</t>
    <phoneticPr fontId="1" type="noConversion"/>
  </si>
  <si>
    <t>평보드, 방화 12.5mm</t>
    <phoneticPr fontId="1" type="noConversion"/>
  </si>
  <si>
    <t>평보드, 방수 12.5mm</t>
    <phoneticPr fontId="1" type="noConversion"/>
  </si>
  <si>
    <t>평보드, 9.5mm</t>
    <phoneticPr fontId="1" type="noConversion"/>
  </si>
  <si>
    <t>일반공사 직종</t>
    <phoneticPr fontId="1" type="noConversion"/>
  </si>
  <si>
    <t xml:space="preserve">석고판본드붙임(벽)  일반9.5mm  M2  5-2-3   </t>
    <phoneticPr fontId="1" type="noConversion"/>
  </si>
  <si>
    <t xml:space="preserve">석고판나사붙임(바탕용,벽)  일반9.5mm  M2  5-2-2   </t>
    <phoneticPr fontId="1" type="noConversion"/>
  </si>
  <si>
    <t xml:space="preserve">석고판나사붙임(바탕용,벽)  일반9.5mm*2겹  M2  5-2-2   </t>
    <phoneticPr fontId="1" type="noConversion"/>
  </si>
  <si>
    <t xml:space="preserve">석고판나사붙임(바탕용,천정)  일반9.5mm  M2  5-2-2   </t>
    <phoneticPr fontId="1" type="noConversion"/>
  </si>
  <si>
    <t xml:space="preserve">석고판나사붙임(바탕용,천정)  일반9.5mm*2겹  M2  5-2-2   </t>
    <phoneticPr fontId="1" type="noConversion"/>
  </si>
  <si>
    <t xml:space="preserve">석고판나사붙임(치장용,벽)  일반9.5mm*2겹  M2  5-2-2  </t>
    <phoneticPr fontId="1" type="noConversion"/>
  </si>
  <si>
    <t>석고판나사붙임(바탕용,벽)</t>
    <phoneticPr fontId="1" type="noConversion"/>
  </si>
  <si>
    <t>석고판나사붙임(바탕용,천정)</t>
    <phoneticPr fontId="1" type="noConversion"/>
  </si>
  <si>
    <t>석고판나사붙임(바탕용,천정)</t>
    <phoneticPr fontId="1" type="noConversion"/>
  </si>
  <si>
    <t>PE흡음판설치(벽)  난연패브릭, 25t  M2  5-2-5</t>
    <phoneticPr fontId="1" type="noConversion"/>
  </si>
  <si>
    <t>PE흡음판설치(천정)  난연패브릭, 25t  M2  5-2-5</t>
    <phoneticPr fontId="1" type="noConversion"/>
  </si>
  <si>
    <t>안전고무리브</t>
    <phoneticPr fontId="1" type="noConversion"/>
  </si>
  <si>
    <t>방염, 45mm</t>
    <phoneticPr fontId="1" type="noConversion"/>
  </si>
  <si>
    <t>잡재료비</t>
    <phoneticPr fontId="1" type="noConversion"/>
  </si>
  <si>
    <t>재료비의 5%</t>
    <phoneticPr fontId="1" type="noConversion"/>
  </si>
  <si>
    <t>식</t>
    <phoneticPr fontId="1" type="noConversion"/>
  </si>
  <si>
    <t>안전고무리브붙임  방염, 45t  M2  5-2-5</t>
    <phoneticPr fontId="1" type="noConversion"/>
  </si>
  <si>
    <t>방염, 45t</t>
    <phoneticPr fontId="1" type="noConversion"/>
  </si>
  <si>
    <t>안전고무리브붙임</t>
    <phoneticPr fontId="1" type="noConversion"/>
  </si>
  <si>
    <t>샌드위치패널</t>
    <phoneticPr fontId="1" type="noConversion"/>
  </si>
  <si>
    <t>난연EPS(0.016), 벽재, 75t</t>
    <phoneticPr fontId="1" type="noConversion"/>
  </si>
  <si>
    <t>난연EPS(0.016), 벽재, 100t</t>
    <phoneticPr fontId="1" type="noConversion"/>
  </si>
  <si>
    <t>난연EPS(0.016), 지붕재, 75t</t>
    <phoneticPr fontId="1" type="noConversion"/>
  </si>
  <si>
    <t>난연EPS(0.016), 지붕재, 100t</t>
    <phoneticPr fontId="1" type="noConversion"/>
  </si>
  <si>
    <t>난연2급,폴리우레탄(0.035), 벽재, 75t</t>
    <phoneticPr fontId="1" type="noConversion"/>
  </si>
  <si>
    <t>난연2급,유리면(0.064), 벽재, 100t</t>
    <phoneticPr fontId="1" type="noConversion"/>
  </si>
  <si>
    <t>난연2급,유리면(0.064), 지붕재, 75t</t>
    <phoneticPr fontId="1" type="noConversion"/>
  </si>
  <si>
    <t>난연2급,유리면(0.064), 지붕재, 100t</t>
    <phoneticPr fontId="1" type="noConversion"/>
  </si>
  <si>
    <t>난연2급,유리면(0.064), 벽재, 75t</t>
    <phoneticPr fontId="1" type="noConversion"/>
  </si>
  <si>
    <t>난연2급,폴리우레탄(0.035), 지붕재, 100t</t>
    <phoneticPr fontId="1" type="noConversion"/>
  </si>
  <si>
    <t>난연2급,폴리우레탄(0.035), 지붕재, 75t</t>
    <phoneticPr fontId="1" type="noConversion"/>
  </si>
  <si>
    <t>난연2급,폴리우레탄(0.035), 벽재, 100t</t>
    <phoneticPr fontId="1" type="noConversion"/>
  </si>
  <si>
    <t>벽,T=100, 난연2급</t>
    <phoneticPr fontId="1" type="noConversion"/>
  </si>
  <si>
    <t>지붕,T=100, 난연2급</t>
    <phoneticPr fontId="1" type="noConversion"/>
  </si>
  <si>
    <t xml:space="preserve">샌드위치판넬설치(우레탄)  지붕,T=100,난연2급  M2  5-2-4   </t>
    <phoneticPr fontId="1" type="noConversion"/>
  </si>
  <si>
    <t xml:space="preserve">샌드위치판넬설치(우레탄)  벽,T=100,난연2급  M2  5-2-4   </t>
    <phoneticPr fontId="1" type="noConversion"/>
  </si>
  <si>
    <t>샌드위치판넬설치(우레탄)</t>
    <phoneticPr fontId="1" type="noConversion"/>
  </si>
  <si>
    <t xml:space="preserve">마그네슘보드나사붙임(치장용,벽)  일반8mm*2겹,난연1급  M2  5-2-2   </t>
    <phoneticPr fontId="1" type="noConversion"/>
  </si>
  <si>
    <t xml:space="preserve">마그네슘보드나사붙임(바탕용,벽)  일반8mm,난연1급  M2  5-2-2   </t>
    <phoneticPr fontId="1" type="noConversion"/>
  </si>
  <si>
    <t>마그네슘보드나사붙임(바탕용,벽)</t>
    <phoneticPr fontId="1" type="noConversion"/>
  </si>
  <si>
    <t>마그네슘보드나사붙임(치장용,벽)</t>
    <phoneticPr fontId="1" type="noConversion"/>
  </si>
  <si>
    <t>일반8mm,난연1급</t>
    <phoneticPr fontId="1" type="noConversion"/>
  </si>
  <si>
    <t>일반8mm*2겹,난연1급</t>
    <phoneticPr fontId="1" type="noConversion"/>
  </si>
  <si>
    <t>50mm, 가등급</t>
    <phoneticPr fontId="1" type="noConversion"/>
  </si>
  <si>
    <t>스티로폼(공간넣기 - 벽)  준불연, 50mm, 가등급  M2  5-3-1</t>
    <phoneticPr fontId="1" type="noConversion"/>
  </si>
  <si>
    <t>50mm</t>
    <phoneticPr fontId="1" type="noConversion"/>
  </si>
  <si>
    <t>준불연, 50mm, 가등급</t>
    <phoneticPr fontId="1" type="noConversion"/>
  </si>
  <si>
    <t>스티로폼(공간넣기 - 벽)  비드법 1종, 비중 0.03, 50mm  M2  5-3-1</t>
    <phoneticPr fontId="1" type="noConversion"/>
  </si>
  <si>
    <t>스티로폼(공간넣기 - 벽)  비드법 1종, 비중 0.03, 90mm  M2  5-3-1</t>
    <phoneticPr fontId="1" type="noConversion"/>
  </si>
  <si>
    <t>스티로폼(공간넣기 - 벽)  비드법 1종, 비중 0.03, 100mm  M2  5-3-1</t>
    <phoneticPr fontId="1" type="noConversion"/>
  </si>
  <si>
    <t>스티로폼(공간넣기 - 벽)  비드법 1종, 비중 0.03, 155mm  M2  5-3-1</t>
    <phoneticPr fontId="1" type="noConversion"/>
  </si>
  <si>
    <t>스티로폼(접착제붙이기 - 천장)  비드법 1종, 비중 0.03, 100mm  M2  5-3-1</t>
    <phoneticPr fontId="1" type="noConversion"/>
  </si>
  <si>
    <t>스티로폼(접착제붙이기 - 천장)  비드법 1종, 비중 0.03, 155mm  M2  5-3-1</t>
    <phoneticPr fontId="1" type="noConversion"/>
  </si>
  <si>
    <t xml:space="preserve">스티로폼(콘크리트타설부착-벽 및 천장 )  비드법 1종, 비중 0.03, 100mm  M2  5-3-1 </t>
    <phoneticPr fontId="1" type="noConversion"/>
  </si>
  <si>
    <t>스티로폼(콘크리트타설부착-벽 및 천장 )  비드법 1종, 비중 0.03, 155mm  M2  5-3-1</t>
    <phoneticPr fontId="1" type="noConversion"/>
  </si>
  <si>
    <t xml:space="preserve">스티로폼(격자넣기 - 벽)  비드법 1종, 비중 0.03, 50mm  M2  5-3-1  </t>
    <phoneticPr fontId="1" type="noConversion"/>
  </si>
  <si>
    <t>스티로폼(격자넣기 - 벽)  비드법 1종, 비중 0.03, 100mm  M2  5-3-1</t>
    <phoneticPr fontId="1" type="noConversion"/>
  </si>
  <si>
    <t>스티로폼(슬래브위깔기)  비드법 1종, 비중 0.03, 50mm  M2  5-3-1</t>
    <phoneticPr fontId="1" type="noConversion"/>
  </si>
  <si>
    <t>스티로폼(슬래브위깔기)  비드법 1종, 비중 0.03, 100mm  M2  5-3-1</t>
    <phoneticPr fontId="1" type="noConversion"/>
  </si>
  <si>
    <t>스티로폼(슬래브위깔기)  비드법 1종, 비중 0.03, 125mm  M2  5-3-1</t>
    <phoneticPr fontId="1" type="noConversion"/>
  </si>
  <si>
    <t>스티로폼(공간넣기 - 벽)  준불연,100mm, 가등급  M2  5-3-1</t>
    <phoneticPr fontId="1" type="noConversion"/>
  </si>
  <si>
    <t>스티로폼(접착제붙이기 - 천장)  준불연단열재, 100mm, 가등급  M2  5-3-1</t>
    <phoneticPr fontId="1" type="noConversion"/>
  </si>
  <si>
    <t>스티로폼(접착제붙이기 - 천장)  준불연단열재, 130mm, 가등급  M2  5-3-1</t>
    <phoneticPr fontId="1" type="noConversion"/>
  </si>
  <si>
    <t>스티로폼(콘크리트타설부착-벽 및 천장 )  준불연, 100mm, 가등급  M2  5-3-1</t>
    <phoneticPr fontId="1" type="noConversion"/>
  </si>
  <si>
    <t>스티로폼(콘크리트타설부착-벽 및 천장 )  준불연, 130mm, 가등급  M2  5-3-1</t>
    <phoneticPr fontId="1" type="noConversion"/>
  </si>
  <si>
    <t>스티로폼(슬래브위깔기)  준불연단열재, 100mm, 가등급  M2  5-3-1</t>
    <phoneticPr fontId="1" type="noConversion"/>
  </si>
  <si>
    <t xml:space="preserve">열반사단열재  벽,6mm  M2  5-3-2   </t>
    <phoneticPr fontId="1" type="noConversion"/>
  </si>
  <si>
    <t>두께, 0.04mm</t>
    <phoneticPr fontId="1" type="noConversion"/>
  </si>
  <si>
    <t>두께, 0.04mm</t>
    <phoneticPr fontId="1" type="noConversion"/>
  </si>
  <si>
    <t>두께, 0.04mm</t>
    <phoneticPr fontId="1" type="noConversion"/>
  </si>
  <si>
    <t>폴리에틸렌필름, 두께, 0.04mm, 2겹</t>
    <phoneticPr fontId="1" type="noConversion"/>
  </si>
  <si>
    <t>폴리에틸렌필름, 두께, 0.04mm, 2겹</t>
    <phoneticPr fontId="1" type="noConversion"/>
  </si>
  <si>
    <t>방습필름 - 바닥  폴리에틸렌필름, 두께, 0.04mm, 2겹  M2  5-3-3</t>
    <phoneticPr fontId="1" type="noConversion"/>
  </si>
  <si>
    <t xml:space="preserve">방습필름 - 벽  폴리에틸렌필름, 두께, 0.04mm, 2겹  M2    5-3-3 </t>
    <phoneticPr fontId="1" type="noConversion"/>
  </si>
  <si>
    <t>도배지바름(모르타르면)  벽체,실크,방염  M2  5-2-7</t>
    <phoneticPr fontId="1" type="noConversion"/>
  </si>
  <si>
    <t>도배지바름(모르타르면)  천장,실크,방염  M2  5-2-7</t>
    <phoneticPr fontId="1" type="noConversion"/>
  </si>
  <si>
    <t>도배지바름(합판,석고보드면)  벽체,실크,방염  M2  5-2-7</t>
    <phoneticPr fontId="1" type="noConversion"/>
  </si>
  <si>
    <t>도배지바름(합판,석고보드면)</t>
    <phoneticPr fontId="1" type="noConversion"/>
  </si>
  <si>
    <t>도배지바름(모르타르면)</t>
    <phoneticPr fontId="1" type="noConversion"/>
  </si>
  <si>
    <t>벽체, 실크, 방염</t>
    <phoneticPr fontId="1" type="noConversion"/>
  </si>
  <si>
    <t>벽체, 실크, 방염</t>
    <phoneticPr fontId="1" type="noConversion"/>
  </si>
  <si>
    <t>천장, 실크, 방염</t>
    <phoneticPr fontId="1" type="noConversion"/>
  </si>
  <si>
    <t>천장, 실크, 방염</t>
    <phoneticPr fontId="1" type="noConversion"/>
  </si>
  <si>
    <t>도배지바름(합판,석고보드면)  천장,실크,방염  M2  5-2-7</t>
    <phoneticPr fontId="1" type="noConversion"/>
  </si>
  <si>
    <t>고무타일</t>
    <phoneticPr fontId="1" type="noConversion"/>
  </si>
  <si>
    <t>라운드, 3*500*500, 친환경</t>
    <phoneticPr fontId="1" type="noConversion"/>
  </si>
  <si>
    <t>계단용, 3*480*1200, 친환경</t>
    <phoneticPr fontId="1" type="noConversion"/>
  </si>
  <si>
    <t>EA</t>
    <phoneticPr fontId="1" type="noConversion"/>
  </si>
  <si>
    <t>EA</t>
    <phoneticPr fontId="1" type="noConversion"/>
  </si>
  <si>
    <t xml:space="preserve">목재마루설치  M2  5-1-3  </t>
    <phoneticPr fontId="1" type="noConversion"/>
  </si>
  <si>
    <t>합성수지걸레받이  H:100mm  M   5-2-6</t>
    <phoneticPr fontId="1" type="noConversion"/>
  </si>
  <si>
    <t>합판강화걸레받이</t>
    <phoneticPr fontId="1" type="noConversion"/>
  </si>
  <si>
    <t>합판강화걸레받이  H:120mm  M   5-2-6</t>
    <phoneticPr fontId="1" type="noConversion"/>
  </si>
  <si>
    <t>합판강화걸레받이</t>
    <phoneticPr fontId="1" type="noConversion"/>
  </si>
  <si>
    <t>PVC천장몰딩</t>
    <phoneticPr fontId="1" type="noConversion"/>
  </si>
  <si>
    <t>15Tx35x2400</t>
    <phoneticPr fontId="1" type="noConversion"/>
  </si>
  <si>
    <t>식</t>
    <phoneticPr fontId="1" type="noConversion"/>
  </si>
  <si>
    <t>PVC천장몰딩</t>
    <phoneticPr fontId="1" type="noConversion"/>
  </si>
  <si>
    <t xml:space="preserve">PVC, 15*35 </t>
    <phoneticPr fontId="1" type="noConversion"/>
  </si>
  <si>
    <t>기성재천장몰딩</t>
    <phoneticPr fontId="1" type="noConversion"/>
  </si>
  <si>
    <t>일반목공용</t>
    <phoneticPr fontId="1" type="noConversion"/>
  </si>
  <si>
    <t xml:space="preserve">기성재천장몰딩  PVC, 15*35    M  8-1-5   </t>
    <phoneticPr fontId="1" type="noConversion"/>
  </si>
  <si>
    <t>천정텍스붙임  300*600*9.5t,집텍스  M2  5-2-1</t>
    <phoneticPr fontId="1" type="noConversion"/>
  </si>
  <si>
    <t xml:space="preserve">천정텍스붙임  300*600*6.0t  M2  5-2-1   </t>
    <phoneticPr fontId="1" type="noConversion"/>
  </si>
  <si>
    <t>흡음텍스붙임  300*600*12.0t  M2  5-2-1</t>
    <phoneticPr fontId="1" type="noConversion"/>
  </si>
  <si>
    <t>SMC천정판, 청소포함</t>
    <phoneticPr fontId="1" type="noConversion"/>
  </si>
  <si>
    <t>천정판 철거 후 재설치</t>
    <phoneticPr fontId="1" type="noConversion"/>
  </si>
  <si>
    <t xml:space="preserve">천정판 철거 후 재설치  SMC천정판, 청소포함  M2  12-2-1   </t>
    <phoneticPr fontId="1" type="noConversion"/>
  </si>
  <si>
    <t>PVC타일붙임  친환경, 3.0mm (왁스무)  M2  5-1-1</t>
    <phoneticPr fontId="1" type="noConversion"/>
  </si>
  <si>
    <t>PVC타일붙임  친환경, 3.0mm (왁스유)  M2  5-1-1</t>
    <phoneticPr fontId="1" type="noConversion"/>
  </si>
  <si>
    <t>PVC타일붙임  친환경, 중보행용, 5.0mm (왁스무)  M2  5-1-1</t>
    <phoneticPr fontId="1" type="noConversion"/>
  </si>
  <si>
    <t>PVC타일붙임  친환경, 중보행용, 5.0mm (왁스유)  M2  5-1-1</t>
    <phoneticPr fontId="1" type="noConversion"/>
  </si>
  <si>
    <t xml:space="preserve">비닐시트깔기  친환경, 2.0mm  M2  5-1-1   </t>
    <phoneticPr fontId="1" type="noConversion"/>
  </si>
  <si>
    <t xml:space="preserve">고무타일붙임  친환경, 계단,480*1200*3.0mm  M2  5-1-1   </t>
    <phoneticPr fontId="1" type="noConversion"/>
  </si>
  <si>
    <t xml:space="preserve">카펫트타일붙임  친환경, 500*500*7.0mm  M2  5-1-2   </t>
    <phoneticPr fontId="1" type="noConversion"/>
  </si>
  <si>
    <t>친환경, 3.0mm (왁스무)</t>
    <phoneticPr fontId="1" type="noConversion"/>
  </si>
  <si>
    <t>친환경, 중보행용, 5.0mm (왁스무)</t>
    <phoneticPr fontId="1" type="noConversion"/>
  </si>
  <si>
    <t xml:space="preserve">친환경, 2.0mm </t>
    <phoneticPr fontId="1" type="noConversion"/>
  </si>
  <si>
    <t>친환경, 500*500*7.0mm</t>
    <phoneticPr fontId="1" type="noConversion"/>
  </si>
  <si>
    <t>일반9.5mm</t>
    <phoneticPr fontId="1" type="noConversion"/>
  </si>
  <si>
    <t>PVC타일붙임</t>
    <phoneticPr fontId="1" type="noConversion"/>
  </si>
  <si>
    <t>비닐시트깔기</t>
    <phoneticPr fontId="1" type="noConversion"/>
  </si>
  <si>
    <t>카펫트타일붙임</t>
    <phoneticPr fontId="1" type="noConversion"/>
  </si>
  <si>
    <t xml:space="preserve">고무타일붙임  친환경, 바닥,500*500*3.0mm  M2  5-1-1   </t>
    <phoneticPr fontId="1" type="noConversion"/>
  </si>
  <si>
    <t>친환경, 바닥,500*500*3.0mm</t>
    <phoneticPr fontId="1" type="noConversion"/>
  </si>
  <si>
    <t>고무타일붙임</t>
    <phoneticPr fontId="1" type="noConversion"/>
  </si>
  <si>
    <t>친환경, 계단,480*1200*3.0mm</t>
    <phoneticPr fontId="1" type="noConversion"/>
  </si>
  <si>
    <t>친환경, 중보행용, 5.0mm (왁스유)</t>
    <phoneticPr fontId="1" type="noConversion"/>
  </si>
  <si>
    <t>친환경, 3.0mm (왁스유)</t>
    <phoneticPr fontId="1" type="noConversion"/>
  </si>
  <si>
    <t xml:space="preserve">페인트면 긁어내기  벽, 재도장시  M2  12-1-2    </t>
    <phoneticPr fontId="1" type="noConversion"/>
  </si>
  <si>
    <t xml:space="preserve">수성페인트면 긁어내기  벽, 재도장시  M2  12-1-2    </t>
    <phoneticPr fontId="1" type="noConversion"/>
  </si>
  <si>
    <t xml:space="preserve">지붕틀 철거  재사용안함  M2  12-2-1   </t>
    <phoneticPr fontId="1" type="noConversion"/>
  </si>
  <si>
    <t>재사용안함</t>
    <phoneticPr fontId="1" type="noConversion"/>
  </si>
  <si>
    <t>기와 철거  재사용안함  M2  12-2-1</t>
    <phoneticPr fontId="1" type="noConversion"/>
  </si>
  <si>
    <t>재사용안함</t>
    <phoneticPr fontId="1" type="noConversion"/>
  </si>
  <si>
    <t xml:space="preserve">텍스 및 합판 철거(천정)  재사용안함  M2  12-2-1 </t>
    <phoneticPr fontId="1" type="noConversion"/>
  </si>
  <si>
    <t>건축목공</t>
    <phoneticPr fontId="1" type="noConversion"/>
  </si>
  <si>
    <t xml:space="preserve">반자틀 철거  재사용안함  M2  12-2-1   </t>
    <phoneticPr fontId="1" type="noConversion"/>
  </si>
  <si>
    <t>인력품의 5%</t>
    <phoneticPr fontId="1" type="noConversion"/>
  </si>
  <si>
    <t>반자틀 철거</t>
    <phoneticPr fontId="1" type="noConversion"/>
  </si>
  <si>
    <t>경량철골천정틀 철거</t>
    <phoneticPr fontId="1" type="noConversion"/>
  </si>
  <si>
    <t>일반공사 직종</t>
    <phoneticPr fontId="1" type="noConversion"/>
  </si>
  <si>
    <t>특별인부</t>
    <phoneticPr fontId="1" type="noConversion"/>
  </si>
  <si>
    <t xml:space="preserve">알루미늄 창,문 철거    M2     </t>
    <phoneticPr fontId="1" type="noConversion"/>
  </si>
  <si>
    <t xml:space="preserve">철재 창,문 철거    M2     </t>
    <phoneticPr fontId="1" type="noConversion"/>
  </si>
  <si>
    <t xml:space="preserve">목재 창,문 철거    M2     </t>
    <phoneticPr fontId="1" type="noConversion"/>
  </si>
  <si>
    <t>알루미늄 창,문 철거</t>
    <phoneticPr fontId="1" type="noConversion"/>
  </si>
  <si>
    <t>철재 창,문 철거</t>
    <phoneticPr fontId="1" type="noConversion"/>
  </si>
  <si>
    <t>목재 창,문 철거</t>
    <phoneticPr fontId="1" type="noConversion"/>
  </si>
  <si>
    <t>플라스틱 창,문 철거</t>
    <phoneticPr fontId="1" type="noConversion"/>
  </si>
  <si>
    <t xml:space="preserve">홈통 철거    M   설비 14-1-1  </t>
    <phoneticPr fontId="1" type="noConversion"/>
  </si>
  <si>
    <t xml:space="preserve">모르타르 철거  소형브레이커  M2  12-2-1,3-1 </t>
    <phoneticPr fontId="1" type="noConversion"/>
  </si>
  <si>
    <t>보통인부</t>
    <phoneticPr fontId="1" type="noConversion"/>
  </si>
  <si>
    <t>모르타르 철거</t>
    <phoneticPr fontId="1" type="noConversion"/>
  </si>
  <si>
    <t>바닥, 인력</t>
    <phoneticPr fontId="1" type="noConversion"/>
  </si>
  <si>
    <t>비닐시트 철거  바닥  M2  12-2-1</t>
    <phoneticPr fontId="1" type="noConversion"/>
  </si>
  <si>
    <t>비닐계타일 철거  바닥  M2  12-2-1</t>
    <phoneticPr fontId="1" type="noConversion"/>
  </si>
  <si>
    <t xml:space="preserve">모르타르 철거  바닥, 인력  M2  12-2-1    </t>
    <phoneticPr fontId="1" type="noConversion"/>
  </si>
  <si>
    <t xml:space="preserve">타일떼내기  바닥, 인력  M2  12-2-1    </t>
    <phoneticPr fontId="1" type="noConversion"/>
  </si>
  <si>
    <t>타일떼내기</t>
    <phoneticPr fontId="1" type="noConversion"/>
  </si>
  <si>
    <t>인력</t>
    <phoneticPr fontId="1" type="noConversion"/>
  </si>
  <si>
    <t xml:space="preserve">마루틀 및 마루널 철거  인력  M2  12-2-1 </t>
    <phoneticPr fontId="1" type="noConversion"/>
  </si>
  <si>
    <t>0.2M3용</t>
    <phoneticPr fontId="1" type="noConversion"/>
  </si>
  <si>
    <t>백호0.2m2+브레이커</t>
    <phoneticPr fontId="1" type="noConversion"/>
  </si>
  <si>
    <t>합판 철거</t>
    <phoneticPr fontId="1" type="noConversion"/>
  </si>
  <si>
    <t>벽, 재사용안함</t>
    <phoneticPr fontId="1" type="noConversion"/>
  </si>
  <si>
    <t xml:space="preserve">합판 철거  벽, 재사용안함    M2  12-2-1   </t>
    <phoneticPr fontId="1" type="noConversion"/>
  </si>
  <si>
    <t xml:space="preserve">목조칸막이 철거  재사용안함  M2  12-2-1  </t>
    <phoneticPr fontId="1" type="noConversion"/>
  </si>
  <si>
    <t xml:space="preserve">타일 철거  소형브레이커(공압식)  M2  12-2-1,3-1 </t>
    <phoneticPr fontId="1" type="noConversion"/>
  </si>
  <si>
    <t>소형브레이커(공압식)</t>
    <phoneticPr fontId="1" type="noConversion"/>
  </si>
  <si>
    <t>소형브레이커(공압식)</t>
    <phoneticPr fontId="1" type="noConversion"/>
  </si>
  <si>
    <t xml:space="preserve">마루틀 및 마루널 철거  백호0.2m2+브레이커  M2  </t>
    <phoneticPr fontId="1" type="noConversion"/>
  </si>
  <si>
    <t xml:space="preserve">타일 철거  백호0.2m2+브레이커  M2 </t>
    <phoneticPr fontId="1" type="noConversion"/>
  </si>
  <si>
    <t>인력품의 1%</t>
    <phoneticPr fontId="1" type="noConversion"/>
  </si>
  <si>
    <t>인력품의 6%</t>
    <phoneticPr fontId="1" type="noConversion"/>
  </si>
  <si>
    <t>재사용안함</t>
    <phoneticPr fontId="1" type="noConversion"/>
  </si>
  <si>
    <t>석면농도측정비용</t>
    <phoneticPr fontId="1" type="noConversion"/>
  </si>
  <si>
    <t>개소</t>
    <phoneticPr fontId="1" type="noConversion"/>
  </si>
  <si>
    <t>석면농도측정 결과보고서</t>
    <phoneticPr fontId="1" type="noConversion"/>
  </si>
  <si>
    <t>비산방지제</t>
    <phoneticPr fontId="1" type="noConversion"/>
  </si>
  <si>
    <t>동력식</t>
    <phoneticPr fontId="1" type="noConversion"/>
  </si>
  <si>
    <t>동력식</t>
    <phoneticPr fontId="1" type="noConversion"/>
  </si>
  <si>
    <t>○ 노무비</t>
    <phoneticPr fontId="1" type="noConversion"/>
  </si>
  <si>
    <t>○ 보양</t>
    <phoneticPr fontId="1" type="noConversion"/>
  </si>
  <si>
    <t>재료비의 3%</t>
    <phoneticPr fontId="1" type="noConversion"/>
  </si>
  <si>
    <t>○ 약품살포</t>
    <phoneticPr fontId="1" type="noConversion"/>
  </si>
  <si>
    <t>소모재료(테이프 등)</t>
    <phoneticPr fontId="1" type="noConversion"/>
  </si>
  <si>
    <t>○ 보호구 및 소모품</t>
    <phoneticPr fontId="1" type="noConversion"/>
  </si>
  <si>
    <t>PVC내산장갑</t>
    <phoneticPr fontId="1" type="noConversion"/>
  </si>
  <si>
    <t>○ 해체, 제거, 청소</t>
    <phoneticPr fontId="1" type="noConversion"/>
  </si>
  <si>
    <t>○ 폐기물</t>
    <phoneticPr fontId="1" type="noConversion"/>
  </si>
  <si>
    <t>○ 농도측정</t>
    <phoneticPr fontId="1" type="noConversion"/>
  </si>
  <si>
    <t>석면농도측정</t>
    <phoneticPr fontId="1" type="noConversion"/>
  </si>
  <si>
    <t>개소</t>
    <phoneticPr fontId="1" type="noConversion"/>
  </si>
  <si>
    <t>석면농도측정</t>
    <phoneticPr fontId="1" type="noConversion"/>
  </si>
  <si>
    <t xml:space="preserve">석면건축자재(내벽재,천장재) 철거  비닐보양,농도측정 등 포함  M2   12-2-3   </t>
    <phoneticPr fontId="1" type="noConversion"/>
  </si>
  <si>
    <t>비닐보양,농도측정 등 포함</t>
    <phoneticPr fontId="1" type="noConversion"/>
  </si>
  <si>
    <t>석면건축자재(내벽재,천장재) 철거</t>
    <phoneticPr fontId="1" type="noConversion"/>
  </si>
  <si>
    <t>마스크손료(전면형)</t>
    <phoneticPr fontId="1" type="noConversion"/>
  </si>
  <si>
    <t>마스크손료(반면형)</t>
    <phoneticPr fontId="1" type="noConversion"/>
  </si>
  <si>
    <t>안전화 손료</t>
    <phoneticPr fontId="1" type="noConversion"/>
  </si>
  <si>
    <t>K2</t>
    <phoneticPr fontId="1" type="noConversion"/>
  </si>
  <si>
    <t>○ 보호구 및 소모품</t>
    <phoneticPr fontId="1" type="noConversion"/>
  </si>
  <si>
    <t>마스크 필터특급</t>
    <phoneticPr fontId="1" type="noConversion"/>
  </si>
  <si>
    <t>○ 폐기물</t>
    <phoneticPr fontId="1" type="noConversion"/>
  </si>
  <si>
    <t>바닥비닐</t>
    <phoneticPr fontId="1" type="noConversion"/>
  </si>
  <si>
    <t>○ 노무비</t>
    <phoneticPr fontId="1" type="noConversion"/>
  </si>
  <si>
    <t xml:space="preserve">석면 정밀청소비  창틀,비품,바닥,천장틀 등 2회   M2   </t>
    <phoneticPr fontId="1" type="noConversion"/>
  </si>
  <si>
    <t>M2</t>
    <phoneticPr fontId="1" type="noConversion"/>
  </si>
  <si>
    <t>창틀,비품,바닥,천장틀 등 2회</t>
    <phoneticPr fontId="1" type="noConversion"/>
  </si>
  <si>
    <t>석면 정밀청소비</t>
    <phoneticPr fontId="1" type="noConversion"/>
  </si>
  <si>
    <t>조립식칸막이 철거</t>
    <phoneticPr fontId="1" type="noConversion"/>
  </si>
  <si>
    <t>화장실칸막이 철거</t>
    <phoneticPr fontId="1" type="noConversion"/>
  </si>
  <si>
    <t>벽돌벽 구조물 철거</t>
    <phoneticPr fontId="1" type="noConversion"/>
  </si>
  <si>
    <t>소형브레이커</t>
    <phoneticPr fontId="1" type="noConversion"/>
  </si>
  <si>
    <t>벽지떼내기  벽체  M2  12-2-1</t>
    <phoneticPr fontId="1" type="noConversion"/>
  </si>
  <si>
    <t>조립식칸막이 철거  재사용안함  M2  12-2-1</t>
    <phoneticPr fontId="1" type="noConversion"/>
  </si>
  <si>
    <t xml:space="preserve">화장실칸막이 철거  M2  12-2-1    </t>
    <phoneticPr fontId="1" type="noConversion"/>
  </si>
  <si>
    <t xml:space="preserve">벽돌벽 구조물 철거  소형브레이커  M3  12-3-1 </t>
    <phoneticPr fontId="1" type="noConversion"/>
  </si>
  <si>
    <t>콘크리트 구조물 철거</t>
    <phoneticPr fontId="1" type="noConversion"/>
  </si>
  <si>
    <t>소형브레이커, 무근</t>
    <phoneticPr fontId="1" type="noConversion"/>
  </si>
  <si>
    <t>콘크리트 구조물 철거  소형브레이커, 무근  M3  12-3-1</t>
    <phoneticPr fontId="1" type="noConversion"/>
  </si>
  <si>
    <t>벽돌벽 구조물 철거</t>
    <phoneticPr fontId="1" type="noConversion"/>
  </si>
  <si>
    <t>소형브레이커, 철근</t>
    <phoneticPr fontId="1" type="noConversion"/>
  </si>
  <si>
    <t>콘크리트 구조물 철거  소형브레이커, 철근  M3  12-3-1</t>
    <phoneticPr fontId="1" type="noConversion"/>
  </si>
  <si>
    <t>대형브레이커</t>
    <phoneticPr fontId="1" type="noConversion"/>
  </si>
  <si>
    <t>벽돌벽 구조물 철거  굴삭기+브레이커   M3  12-3-2, 8-2-15</t>
    <phoneticPr fontId="1" type="noConversion"/>
  </si>
  <si>
    <t>굴삭기+브레이커</t>
    <phoneticPr fontId="1" type="noConversion"/>
  </si>
  <si>
    <t>굴삭기+브레이커, 무근</t>
    <phoneticPr fontId="1" type="noConversion"/>
  </si>
  <si>
    <t>콘크리트 구조물 철거  굴삭기+브레이커, 무근  M3  12-3-2, 8-2-15</t>
    <phoneticPr fontId="1" type="noConversion"/>
  </si>
  <si>
    <t>콘크리트 구조물 철거  굴삭기+브레이커+압쇄기, 철근  M3  12-3-2, 8-2-15</t>
    <phoneticPr fontId="1" type="noConversion"/>
  </si>
  <si>
    <t>굴삭기+압쇄기+브레이커, 무근</t>
    <phoneticPr fontId="1" type="noConversion"/>
  </si>
  <si>
    <t>아스콘포장 철거  굴삭기+브레이커  M3  8-2-5</t>
    <phoneticPr fontId="1" type="noConversion"/>
  </si>
  <si>
    <t xml:space="preserve">경량철골천정틀 철거  틀 자재 청소 및 강설 포함  M2  12-2-1   </t>
    <phoneticPr fontId="1" type="noConversion"/>
  </si>
  <si>
    <t>틀 자재 청소 및 강설 포함</t>
    <phoneticPr fontId="1" type="noConversion"/>
  </si>
  <si>
    <t>착암공</t>
    <phoneticPr fontId="1" type="noConversion"/>
  </si>
  <si>
    <t>기존방수층 및 보호층 철거  누름콘크리트 8cm기준  M2  12-2-2</t>
    <phoneticPr fontId="1" type="noConversion"/>
  </si>
  <si>
    <t>누름콘크리트 8cm기준</t>
    <phoneticPr fontId="1" type="noConversion"/>
  </si>
  <si>
    <t xml:space="preserve">콘크리트 치핑  소형브레이커  M2     </t>
    <phoneticPr fontId="1" type="noConversion"/>
  </si>
  <si>
    <t xml:space="preserve">소형브레이커 </t>
    <phoneticPr fontId="1" type="noConversion"/>
  </si>
  <si>
    <t>콘크리트 치핑</t>
    <phoneticPr fontId="1" type="noConversion"/>
  </si>
  <si>
    <t xml:space="preserve">플라스틱 창,문 철거   M2     </t>
    <phoneticPr fontId="1" type="noConversion"/>
  </si>
  <si>
    <t>동력분무기</t>
    <phoneticPr fontId="1" type="noConversion"/>
  </si>
  <si>
    <t>4.85KW</t>
    <phoneticPr fontId="1" type="noConversion"/>
  </si>
  <si>
    <t>특별인부</t>
    <phoneticPr fontId="1" type="noConversion"/>
  </si>
  <si>
    <t xml:space="preserve">콘크리트컷팅   M  </t>
    <phoneticPr fontId="1" type="noConversion"/>
  </si>
  <si>
    <t xml:space="preserve">석면건축자재(외장재)철거  슬레이트, 보양막설치 제외  M2  12-2-3   </t>
    <phoneticPr fontId="1" type="noConversion"/>
  </si>
  <si>
    <t>슬레이트, 보양막설치 제외</t>
    <phoneticPr fontId="1" type="noConversion"/>
  </si>
  <si>
    <t xml:space="preserve">터파기  토사(자연상태),백호0.7M3  M3  </t>
    <phoneticPr fontId="1" type="noConversion"/>
  </si>
  <si>
    <t xml:space="preserve">되메우고다지기  백호0.2M3*콤펙트1.5톤  M3 </t>
    <phoneticPr fontId="1" type="noConversion"/>
  </si>
  <si>
    <t xml:space="preserve">잔토처리  현장내, 기계100%  M3  </t>
    <phoneticPr fontId="1" type="noConversion"/>
  </si>
  <si>
    <t xml:space="preserve">잔토처리  토사 5km 백호0.7M3+덤프15톤  M3    </t>
    <phoneticPr fontId="1" type="noConversion"/>
  </si>
  <si>
    <t xml:space="preserve">콘크리트 펌프차 타설(무근, 진동기無)  100m3미만, 슬럼프 8~12cm, 양호(매트기초 등)  회 </t>
    <phoneticPr fontId="1" type="noConversion"/>
  </si>
  <si>
    <t xml:space="preserve">콘크리트 펌프차 타설(무근, 진동기無)  200m3이상, 슬럼프 8~12cm, 양호(매트기초 등)  회 </t>
    <phoneticPr fontId="1" type="noConversion"/>
  </si>
  <si>
    <t xml:space="preserve">콘크리트 펌프차 타설(무근, 진동기사용)  100m3~200m3미만, 슬럼프 8~12cm, 양호(매트기초 등)  회 </t>
    <phoneticPr fontId="1" type="noConversion"/>
  </si>
  <si>
    <t xml:space="preserve">콘크리트 펌프차 타설(무근, 진동기사용)  200m3이상, 슬럼프 8~12cm, 양호(벽,기둥,슬래브 등)  회 </t>
    <phoneticPr fontId="1" type="noConversion"/>
  </si>
  <si>
    <t xml:space="preserve">콘크리트 펌프차 타설(철근,매트기초 등)  100~200m3 미만, 슬럼프 15cm, 보통,진동기사용  회 </t>
    <phoneticPr fontId="1" type="noConversion"/>
  </si>
  <si>
    <t>콘크리트 펌프차 타설(철근,매트기초 등)  200m3 이상, 슬럼프 15cm, 보통,진동기사용  회</t>
    <phoneticPr fontId="1" type="noConversion"/>
  </si>
  <si>
    <t xml:space="preserve">콘크리트 펌프차 타설(벽,기둥,보,슬래브 등)  100m3 미만, 슬럼프 15cm, 양호,진동기사용  회  </t>
    <phoneticPr fontId="1" type="noConversion"/>
  </si>
  <si>
    <t xml:space="preserve">콘크리트 펌프차 타설(벽,기둥,보,슬래브 등)  100~200m3 미만, 슬럼프 15cm, 양호,진동기사용  회 </t>
    <phoneticPr fontId="1" type="noConversion"/>
  </si>
  <si>
    <t xml:space="preserve">콘크리트 펌프차 타설(벽,기둥,보,슬래브 등)  100m3 미만, 슬럼프 15cm, 보통,진동기사용  회  </t>
    <phoneticPr fontId="1" type="noConversion"/>
  </si>
  <si>
    <t xml:space="preserve">콘크리트 펌프차 타설(슬라브없는 보,기둥,옹벽,줄기초 등)  100~200m3 미만, 슬럼프 15cm, 보통,진동기사용  회 </t>
    <phoneticPr fontId="1" type="noConversion"/>
  </si>
  <si>
    <t>콘크리트 펌프차 타설(슬라브없는 보,기둥,옹벽,줄기초 등)  200m3 이상, 슬럼프 15cm, 보통,진동기사용  회</t>
    <phoneticPr fontId="1" type="noConversion"/>
  </si>
  <si>
    <t>보통인부(경비)</t>
    <phoneticPr fontId="1" type="noConversion"/>
  </si>
  <si>
    <t>◆ 건설폐기물 처리 수수료</t>
    <phoneticPr fontId="21" type="noConversion"/>
  </si>
  <si>
    <t>○ 폐기물 분담금(소각류 10원, 매립류 30원) 포함</t>
    <phoneticPr fontId="21" type="noConversion"/>
  </si>
  <si>
    <t>○ 기준 단가 : 톤당 / 원</t>
    <phoneticPr fontId="21" type="noConversion"/>
  </si>
  <si>
    <t>공사종별</t>
    <phoneticPr fontId="21" type="noConversion"/>
  </si>
  <si>
    <t>성상별</t>
    <phoneticPr fontId="21" type="noConversion"/>
  </si>
  <si>
    <t>반입형태</t>
    <phoneticPr fontId="21" type="noConversion"/>
  </si>
  <si>
    <t>건설폐기물처리업체</t>
    <phoneticPr fontId="21" type="noConversion"/>
  </si>
  <si>
    <t>적용 반입료</t>
    <phoneticPr fontId="21" type="noConversion"/>
  </si>
  <si>
    <t>비고</t>
    <phoneticPr fontId="21" type="noConversion"/>
  </si>
  <si>
    <t>서광산업</t>
    <phoneticPr fontId="21" type="noConversion"/>
  </si>
  <si>
    <t>정우산업</t>
    <phoneticPr fontId="21" type="noConversion"/>
  </si>
  <si>
    <t>미래제주</t>
    <phoneticPr fontId="21" type="noConversion"/>
  </si>
  <si>
    <t>청봉환경</t>
    <phoneticPr fontId="21" type="noConversion"/>
  </si>
  <si>
    <t>동남산업</t>
    <phoneticPr fontId="21" type="noConversion"/>
  </si>
  <si>
    <t>(소길)</t>
    <phoneticPr fontId="21" type="noConversion"/>
  </si>
  <si>
    <t>(상가)</t>
    <phoneticPr fontId="21" type="noConversion"/>
  </si>
  <si>
    <t>(봉개)</t>
    <phoneticPr fontId="21" type="noConversion"/>
  </si>
  <si>
    <t>(서귀포시)</t>
    <phoneticPr fontId="21" type="noConversion"/>
  </si>
  <si>
    <t>도로,교량,옹벽 
철거공사</t>
    <phoneticPr fontId="21" type="noConversion"/>
  </si>
  <si>
    <t>폐콘크리트</t>
    <phoneticPr fontId="21" type="noConversion"/>
  </si>
  <si>
    <t>토목구조물 해체시 발생하는 이물질이 없는 순수한 폐콘크리트</t>
    <phoneticPr fontId="21" type="noConversion"/>
  </si>
  <si>
    <t>폐아스콘</t>
    <phoneticPr fontId="21" type="noConversion"/>
  </si>
  <si>
    <t>폐흄관</t>
    <phoneticPr fontId="21" type="noConversion"/>
  </si>
  <si>
    <t>건설폐재류</t>
    <phoneticPr fontId="21" type="noConversion"/>
  </si>
  <si>
    <t>가연성 폐기물이 제거된 상태로서 폐콘크리트,폐아스콘이 일부 포함되어 있고 , 폐벽돌,폐기와,폐토사등 재활용이 가능한 비금속 광물질이 혼합배출된 상태</t>
    <phoneticPr fontId="21" type="noConversion"/>
  </si>
  <si>
    <t>건설자재류(각재 등)</t>
    <phoneticPr fontId="21" type="noConversion"/>
  </si>
  <si>
    <t>건설 폐토석</t>
    <phoneticPr fontId="21" type="noConversion"/>
  </si>
  <si>
    <t>건설공사과정에서 발생된 흙, 모래, 자갈 등 일반쓰레기와 분리 된것</t>
    <phoneticPr fontId="21" type="noConversion"/>
  </si>
  <si>
    <t>혼합폐기물</t>
    <phoneticPr fontId="21" type="noConversion"/>
  </si>
  <si>
    <t>○ 적용시기 : 2018년 3월 이후 (부가세 별도)</t>
    <phoneticPr fontId="21" type="noConversion"/>
  </si>
  <si>
    <t>포장도로에서 발생하는 이물질이 
전혀없는 순수한 폐아스팔트</t>
    <phoneticPr fontId="21" type="noConversion"/>
  </si>
  <si>
    <t>건물철거 및 신축</t>
    <phoneticPr fontId="21" type="noConversion"/>
  </si>
  <si>
    <t>폐목재류</t>
    <phoneticPr fontId="21" type="noConversion"/>
  </si>
  <si>
    <t>생목류(뿌리류)</t>
    <phoneticPr fontId="21" type="noConversion"/>
  </si>
  <si>
    <t>폐유리, 유리섬유,
스치로풀 등 2가지이상 혼합</t>
    <phoneticPr fontId="21" type="noConversion"/>
  </si>
  <si>
    <t>임목폐기물
(뿌리는 자갈이나 흙 제거된 것)</t>
    <phoneticPr fontId="21" type="noConversion"/>
  </si>
  <si>
    <t>이물질이 없는 순수한 폐콘크리트</t>
    <phoneticPr fontId="21" type="noConversion"/>
  </si>
  <si>
    <t>이물질이 없는 순수한 폐아스콘</t>
    <phoneticPr fontId="21" type="noConversion"/>
  </si>
  <si>
    <t>폐콘크리트</t>
    <phoneticPr fontId="1" type="noConversion"/>
  </si>
  <si>
    <t>폐아스콘</t>
    <phoneticPr fontId="1" type="noConversion"/>
  </si>
  <si>
    <t>폐벽돌</t>
    <phoneticPr fontId="1" type="noConversion"/>
  </si>
  <si>
    <t>폐기와</t>
    <phoneticPr fontId="1" type="noConversion"/>
  </si>
  <si>
    <t>폐블록</t>
    <phoneticPr fontId="1" type="noConversion"/>
  </si>
  <si>
    <t>폐타일</t>
    <phoneticPr fontId="1" type="noConversion"/>
  </si>
  <si>
    <t>타일마감재 또는 도자기류</t>
    <phoneticPr fontId="1" type="noConversion"/>
  </si>
  <si>
    <t>건물
철거 및 신축</t>
    <phoneticPr fontId="21" type="noConversion"/>
  </si>
  <si>
    <t>도로, 교량 등 
철거공사</t>
    <phoneticPr fontId="21" type="noConversion"/>
  </si>
  <si>
    <t>폐목재류</t>
    <phoneticPr fontId="1" type="noConversion"/>
  </si>
  <si>
    <t>건설폐토석</t>
    <phoneticPr fontId="1" type="noConversion"/>
  </si>
  <si>
    <t>건설폐기물 중 2종류 이상 폐기물(스티로폼 제외) 혼합된 것</t>
    <phoneticPr fontId="21" type="noConversion"/>
  </si>
  <si>
    <t>혼합폐기물</t>
    <phoneticPr fontId="1" type="noConversion"/>
  </si>
  <si>
    <t>스티로폼 포함시</t>
    <phoneticPr fontId="1" type="noConversion"/>
  </si>
  <si>
    <t>폐패널 포함시</t>
    <phoneticPr fontId="1" type="noConversion"/>
  </si>
  <si>
    <t>○ 적용시기 : 2020년 4월 이후 (부가세 별도)</t>
    <phoneticPr fontId="21" type="noConversion"/>
  </si>
  <si>
    <t>폐합성수지</t>
    <phoneticPr fontId="1" type="noConversion"/>
  </si>
  <si>
    <t>재활용이 가능한 상태</t>
    <phoneticPr fontId="21" type="noConversion"/>
  </si>
  <si>
    <t>스티로폼</t>
    <phoneticPr fontId="1" type="noConversion"/>
  </si>
  <si>
    <t>오염된 상태의 스티로폼(용융처리)</t>
    <phoneticPr fontId="21" type="noConversion"/>
  </si>
  <si>
    <t>◆ 폐석면 처리 및 운반 수수료</t>
    <phoneticPr fontId="21" type="noConversion"/>
  </si>
  <si>
    <t>○ 기준 단가 : 톤당 / 원</t>
    <phoneticPr fontId="21" type="noConversion"/>
  </si>
  <si>
    <t>공사종별</t>
    <phoneticPr fontId="21" type="noConversion"/>
  </si>
  <si>
    <t>규격</t>
    <phoneticPr fontId="21" type="noConversion"/>
  </si>
  <si>
    <t>회사별 수수료</t>
    <phoneticPr fontId="21" type="noConversion"/>
  </si>
  <si>
    <t>적용 반입료</t>
    <phoneticPr fontId="21" type="noConversion"/>
  </si>
  <si>
    <t>비고</t>
    <phoneticPr fontId="21" type="noConversion"/>
  </si>
  <si>
    <t>서부자원</t>
    <phoneticPr fontId="21" type="noConversion"/>
  </si>
  <si>
    <t>삼성환경자원</t>
    <phoneticPr fontId="21" type="noConversion"/>
  </si>
  <si>
    <t>수집, 운반비</t>
    <phoneticPr fontId="21" type="noConversion"/>
  </si>
  <si>
    <t>처리도착도</t>
    <phoneticPr fontId="21" type="noConversion"/>
  </si>
  <si>
    <t>중간처리비</t>
    <phoneticPr fontId="21" type="noConversion"/>
  </si>
  <si>
    <t>010-8841-3745</t>
    <phoneticPr fontId="21" type="noConversion"/>
  </si>
  <si>
    <t>○ 석면 중량표</t>
    <phoneticPr fontId="21" type="noConversion"/>
  </si>
  <si>
    <t>종별</t>
    <phoneticPr fontId="21" type="noConversion"/>
  </si>
  <si>
    <t>단위면적중량</t>
    <phoneticPr fontId="21" type="noConversion"/>
  </si>
  <si>
    <t>석면함유량</t>
    <phoneticPr fontId="21" type="noConversion"/>
  </si>
  <si>
    <t>수분 함유량할증</t>
    <phoneticPr fontId="21" type="noConversion"/>
  </si>
  <si>
    <t>실재중량</t>
    <phoneticPr fontId="21" type="noConversion"/>
  </si>
  <si>
    <t>비고</t>
    <phoneticPr fontId="21" type="noConversion"/>
  </si>
  <si>
    <t>슬레이트(지붕재)</t>
    <phoneticPr fontId="21" type="noConversion"/>
  </si>
  <si>
    <t>소골</t>
    <phoneticPr fontId="21" type="noConversion"/>
  </si>
  <si>
    <t>10.5kg</t>
    <phoneticPr fontId="21" type="noConversion"/>
  </si>
  <si>
    <t>1%초과함유</t>
    <phoneticPr fontId="21" type="noConversion"/>
  </si>
  <si>
    <t>14.28kg</t>
    <phoneticPr fontId="21" type="noConversion"/>
  </si>
  <si>
    <t>대골</t>
    <phoneticPr fontId="21" type="noConversion"/>
  </si>
  <si>
    <t>13.3kg</t>
    <phoneticPr fontId="21" type="noConversion"/>
  </si>
  <si>
    <t>18.09kg</t>
    <phoneticPr fontId="21" type="noConversion"/>
  </si>
  <si>
    <t>천장텍스</t>
    <phoneticPr fontId="21" type="noConversion"/>
  </si>
  <si>
    <t>텍스</t>
    <phoneticPr fontId="21" type="noConversion"/>
  </si>
  <si>
    <t>7.5kg</t>
    <phoneticPr fontId="21" type="noConversion"/>
  </si>
  <si>
    <t>1%초과함유</t>
    <phoneticPr fontId="21" type="noConversion"/>
  </si>
  <si>
    <t>-</t>
    <phoneticPr fontId="21" type="noConversion"/>
  </si>
  <si>
    <t>화장실 칸막이</t>
    <phoneticPr fontId="21" type="noConversion"/>
  </si>
  <si>
    <t>밤라이트</t>
    <phoneticPr fontId="21" type="noConversion"/>
  </si>
  <si>
    <t>24kg</t>
    <phoneticPr fontId="21" type="noConversion"/>
  </si>
  <si>
    <t>-</t>
    <phoneticPr fontId="21" type="noConversion"/>
  </si>
  <si>
    <t>24kg</t>
    <phoneticPr fontId="21" type="noConversion"/>
  </si>
  <si>
    <t>목재포함</t>
    <phoneticPr fontId="21" type="noConversion"/>
  </si>
  <si>
    <t xml:space="preserve">샌드위치패널 강판분리  양면  M2  12-2-1  </t>
    <phoneticPr fontId="1" type="noConversion"/>
  </si>
  <si>
    <t>양면</t>
    <phoneticPr fontId="1" type="noConversion"/>
  </si>
  <si>
    <t>샌드위치패널 강판분리</t>
    <phoneticPr fontId="1" type="noConversion"/>
  </si>
  <si>
    <t>중간처리 대상, 15ton 덤프트럭, 30km이하</t>
    <phoneticPr fontId="1" type="noConversion"/>
  </si>
  <si>
    <t>중간처리 대상, 15ton 덤프트럭, 30km이하</t>
    <phoneticPr fontId="1" type="noConversion"/>
  </si>
  <si>
    <t>매립지반입 대상, 16ton 암롤트럭</t>
    <phoneticPr fontId="1" type="noConversion"/>
  </si>
  <si>
    <t>매립지반입 대상, 16ton 암롤트럭, 30km이하</t>
    <phoneticPr fontId="1" type="noConversion"/>
  </si>
  <si>
    <t>8톤</t>
    <phoneticPr fontId="1" type="noConversion"/>
  </si>
  <si>
    <t>◆ 크레인 수수료</t>
    <phoneticPr fontId="21" type="noConversion"/>
  </si>
  <si>
    <t>○ 기준 단가 : 원</t>
    <phoneticPr fontId="21" type="noConversion"/>
  </si>
  <si>
    <t>품목</t>
    <phoneticPr fontId="21" type="noConversion"/>
  </si>
  <si>
    <t>높이 및 톤수</t>
    <phoneticPr fontId="21" type="noConversion"/>
  </si>
  <si>
    <t>0.5일</t>
    <phoneticPr fontId="21" type="noConversion"/>
  </si>
  <si>
    <t>1일</t>
    <phoneticPr fontId="21" type="noConversion"/>
  </si>
  <si>
    <t>풍천크레인</t>
    <phoneticPr fontId="21" type="noConversion"/>
  </si>
  <si>
    <t>한라크레인</t>
    <phoneticPr fontId="30" type="noConversion"/>
  </si>
  <si>
    <t>고고렌탈</t>
    <phoneticPr fontId="30" type="noConversion"/>
  </si>
  <si>
    <t>진아크레인</t>
    <phoneticPr fontId="21" type="noConversion"/>
  </si>
  <si>
    <t>판정단가</t>
    <phoneticPr fontId="21" type="noConversion"/>
  </si>
  <si>
    <t>스카이크레인</t>
    <phoneticPr fontId="21" type="noConversion"/>
  </si>
  <si>
    <t>28M</t>
    <phoneticPr fontId="30" type="noConversion"/>
  </si>
  <si>
    <t>고고렌탈</t>
    <phoneticPr fontId="21" type="noConversion"/>
  </si>
  <si>
    <t>7M</t>
    <phoneticPr fontId="30" type="noConversion"/>
  </si>
  <si>
    <t>10M</t>
    <phoneticPr fontId="30" type="noConversion"/>
  </si>
  <si>
    <t>카고크레인</t>
    <phoneticPr fontId="21" type="noConversion"/>
  </si>
  <si>
    <t>5톤</t>
    <phoneticPr fontId="21" type="noConversion"/>
  </si>
  <si>
    <t>11톤</t>
    <phoneticPr fontId="21" type="noConversion"/>
  </si>
  <si>
    <r>
      <t>2</t>
    </r>
    <r>
      <rPr>
        <sz val="11"/>
        <color theme="1"/>
        <rFont val="맑은 고딕"/>
        <family val="2"/>
        <charset val="129"/>
        <scheme val="minor"/>
      </rPr>
      <t>5톤</t>
    </r>
    <phoneticPr fontId="21" type="noConversion"/>
  </si>
  <si>
    <t>하이드로</t>
    <phoneticPr fontId="21" type="noConversion"/>
  </si>
  <si>
    <t>25톤</t>
    <phoneticPr fontId="21" type="noConversion"/>
  </si>
  <si>
    <t>50톤</t>
    <phoneticPr fontId="21" type="noConversion"/>
  </si>
  <si>
    <t>시내</t>
    <phoneticPr fontId="21" type="noConversion"/>
  </si>
  <si>
    <t>시외</t>
    <phoneticPr fontId="21" type="noConversion"/>
  </si>
  <si>
    <t>758-0081</t>
    <phoneticPr fontId="30" type="noConversion"/>
  </si>
  <si>
    <t>743-9194</t>
    <phoneticPr fontId="30" type="noConversion"/>
  </si>
  <si>
    <t>724-7766</t>
    <phoneticPr fontId="30" type="noConversion"/>
  </si>
  <si>
    <t>724-1488</t>
    <phoneticPr fontId="30" type="noConversion"/>
  </si>
  <si>
    <t>※ 고고렌탈 운반비 별도
제주시 70,000원
서귀포시 120,000원</t>
    <phoneticPr fontId="30" type="noConversion"/>
  </si>
  <si>
    <r>
      <t>○ 적용시기 : 2018</t>
    </r>
    <r>
      <rPr>
        <sz val="11"/>
        <rFont val="돋움"/>
        <family val="3"/>
        <charset val="129"/>
      </rPr>
      <t>년 3월 이후 (부가세 별도)</t>
    </r>
    <phoneticPr fontId="21" type="noConversion"/>
  </si>
  <si>
    <t>높이 및 톤수</t>
    <phoneticPr fontId="21" type="noConversion"/>
  </si>
  <si>
    <t>비고</t>
    <phoneticPr fontId="21" type="noConversion"/>
  </si>
  <si>
    <t>풍천크레인</t>
    <phoneticPr fontId="21" type="noConversion"/>
  </si>
  <si>
    <t>한라크레인</t>
    <phoneticPr fontId="30" type="noConversion"/>
  </si>
  <si>
    <t>판정단가</t>
    <phoneticPr fontId="21" type="noConversion"/>
  </si>
  <si>
    <t>한라크레인</t>
    <phoneticPr fontId="30" type="noConversion"/>
  </si>
  <si>
    <t>고고렌탈</t>
    <phoneticPr fontId="30" type="noConversion"/>
  </si>
  <si>
    <t>스카이크레인</t>
    <phoneticPr fontId="21" type="noConversion"/>
  </si>
  <si>
    <t>7M</t>
    <phoneticPr fontId="30" type="noConversion"/>
  </si>
  <si>
    <t>10M</t>
    <phoneticPr fontId="30" type="noConversion"/>
  </si>
  <si>
    <t>카고크레인</t>
    <phoneticPr fontId="21" type="noConversion"/>
  </si>
  <si>
    <t>하이드로</t>
    <phoneticPr fontId="21" type="noConversion"/>
  </si>
  <si>
    <t>시내</t>
    <phoneticPr fontId="21" type="noConversion"/>
  </si>
  <si>
    <t>시외</t>
    <phoneticPr fontId="21" type="noConversion"/>
  </si>
  <si>
    <t>758-0081</t>
    <phoneticPr fontId="30" type="noConversion"/>
  </si>
  <si>
    <t>724-1488</t>
    <phoneticPr fontId="30" type="noConversion"/>
  </si>
  <si>
    <t>※ 고고렌탈 운반비 별도
제주시 70,000원
서귀포시 120,000원</t>
    <phoneticPr fontId="30" type="noConversion"/>
  </si>
  <si>
    <r>
      <t>○ 적용시기 : 2020</t>
    </r>
    <r>
      <rPr>
        <sz val="11"/>
        <rFont val="돋움"/>
        <family val="3"/>
        <charset val="129"/>
      </rPr>
      <t>년 4월 이후 (부가세 별도)</t>
    </r>
    <phoneticPr fontId="21" type="noConversion"/>
  </si>
  <si>
    <t xml:space="preserve">■ 학교(기관)공사 전기, 수도료 납부 방법 </t>
  </si>
  <si>
    <t xml:space="preserve">  </t>
  </si>
  <si>
    <r>
      <t>1. 징수 금액</t>
    </r>
    <r>
      <rPr>
        <sz val="11"/>
        <color indexed="8"/>
        <rFont val="돋움"/>
        <family val="3"/>
        <charset val="129"/>
      </rPr>
      <t xml:space="preserve"> </t>
    </r>
    <r>
      <rPr>
        <sz val="11"/>
        <color indexed="8"/>
        <rFont val="새굴림"/>
        <family val="1"/>
        <charset val="129"/>
      </rPr>
      <t>: 원가계산서상의 기타경비금액 중 하단 표 요율을 곱한 금액으로 징수</t>
    </r>
  </si>
  <si>
    <t>예) 학교공사 중 6억공사에 공사기간이 9개월인 경우 계약내역서상 기타경비 금액이 5백만원이면, 5,000천원 × 4.5% = 225,000천원을 징수</t>
  </si>
  <si>
    <t>※ 다음의 경우는 전기, 수도료를 납부 받을 수 없다.</t>
  </si>
  <si>
    <t>⇒ 시공업체에서 전기, 수도를 가설하여 사용한 공사인 경우</t>
  </si>
  <si>
    <t>⇒ 전기, 수도를 사용하지 않는 공사인 경우(예, 방수공사, 도장공사 등)</t>
  </si>
  <si>
    <t>○ 완성공사 원가구성분석 비목별 기타 경비율</t>
  </si>
  <si>
    <t>-. 건축공사 적용</t>
  </si>
  <si>
    <t>(단위 : %)</t>
  </si>
  <si>
    <t>공사기간</t>
  </si>
  <si>
    <t>6개월이하</t>
  </si>
  <si>
    <t>7개월~12개월이하</t>
  </si>
  <si>
    <t>13개월이상</t>
  </si>
  <si>
    <t>비 고</t>
  </si>
  <si>
    <t>공사금액</t>
  </si>
  <si>
    <t>5억미만</t>
  </si>
  <si>
    <t>5억 ~ 30억 미만</t>
  </si>
  <si>
    <t>30억 ~ 50억 미만</t>
  </si>
  <si>
    <t>50억 이상</t>
  </si>
  <si>
    <t>-. 토목공사 적용</t>
  </si>
  <si>
    <t>※ 대한건설협회 완성공사 원가 분석 자료 중 「2008년 적용 공종별, 공사기간별, 공사규모별 원가 계산서」를 참고 (별도 첨부)</t>
  </si>
  <si>
    <t>2. 공지 방법</t>
  </si>
  <si>
    <t>가. 학교(기관) : 해당학교(기관)의 공사계약이 체결되면 계약내용을 공문으로 알려 기준표에 정한 데로 적정하게 수도, 전력비를 수납 받도록 지도</t>
  </si>
  <si>
    <t>나. 시공회사 : 계약체결시 특기시방서에 명시하고, 공사감독시 수차에 걸쳐 구두로 통보</t>
  </si>
  <si>
    <t>3. 업무 처리</t>
  </si>
  <si>
    <r>
      <t>가.</t>
    </r>
    <r>
      <rPr>
        <sz val="11"/>
        <color indexed="8"/>
        <rFont val="돋움"/>
        <family val="3"/>
        <charset val="129"/>
      </rPr>
      <t xml:space="preserve"> </t>
    </r>
    <r>
      <rPr>
        <sz val="11"/>
        <color indexed="8"/>
        <rFont val="새굴림"/>
        <family val="1"/>
        <charset val="129"/>
      </rPr>
      <t>학교(기관) : 학교(기관)회계세입으로 처리(잡수입)하고 입금받은 사실을 시공회사에 공문으로 송부</t>
    </r>
  </si>
  <si>
    <t xml:space="preserve">나. 시공회사 : 학교측에서 송부받은 공문을 준공서류에 포함하여 제출. 끝. </t>
  </si>
  <si>
    <t xml:space="preserve"> 주 요 자 재  운 반 거 리 별  운 임 표</t>
    <phoneticPr fontId="21" type="noConversion"/>
  </si>
  <si>
    <t>운반거리</t>
    <phoneticPr fontId="21" type="noConversion"/>
  </si>
  <si>
    <t>시  멘  트</t>
    <phoneticPr fontId="21" type="noConversion"/>
  </si>
  <si>
    <t>이형철근</t>
    <phoneticPr fontId="21" type="noConversion"/>
  </si>
  <si>
    <t>모       래</t>
    <phoneticPr fontId="21" type="noConversion"/>
  </si>
  <si>
    <t>자       갈</t>
    <phoneticPr fontId="21" type="noConversion"/>
  </si>
  <si>
    <t>벽        돌</t>
    <phoneticPr fontId="21" type="noConversion"/>
  </si>
  <si>
    <t>비                    고</t>
    <phoneticPr fontId="21" type="noConversion"/>
  </si>
  <si>
    <t>( km )</t>
  </si>
  <si>
    <t>( 대 )</t>
  </si>
  <si>
    <t>( TON )</t>
  </si>
  <si>
    <t>( m3 )</t>
  </si>
  <si>
    <t>( 천매당 )</t>
  </si>
  <si>
    <t xml:space="preserve"> 주 요 자 재  운 반 상·하 차 비</t>
    <phoneticPr fontId="21" type="noConversion"/>
  </si>
  <si>
    <t>구  분</t>
    <phoneticPr fontId="21" type="noConversion"/>
  </si>
  <si>
    <t>( TON )</t>
    <phoneticPr fontId="21" type="noConversion"/>
  </si>
  <si>
    <t>각종 자재운반 상·하차비</t>
    <phoneticPr fontId="21" type="noConversion"/>
  </si>
  <si>
    <t>운반비 산정 산출조서</t>
    <phoneticPr fontId="21" type="noConversion"/>
  </si>
  <si>
    <t>1. 시 멘 트</t>
    <phoneticPr fontId="21" type="noConversion"/>
  </si>
  <si>
    <t>1.시멘트</t>
    <phoneticPr fontId="21" type="noConversion"/>
  </si>
  <si>
    <t>2.철     근</t>
    <phoneticPr fontId="21" type="noConversion"/>
  </si>
  <si>
    <t>3.모   래</t>
    <phoneticPr fontId="21" type="noConversion"/>
  </si>
  <si>
    <t>4. 자   갈</t>
    <phoneticPr fontId="21" type="noConversion"/>
  </si>
  <si>
    <t>5.벽     돌</t>
    <phoneticPr fontId="21" type="noConversion"/>
  </si>
  <si>
    <t>1) L=10km (8톤트럭기준)</t>
    <phoneticPr fontId="21" type="noConversion"/>
  </si>
  <si>
    <t>인부 7인 (운반 5인·트럭상  1인·창고내 1인)</t>
    <phoneticPr fontId="21" type="noConversion"/>
  </si>
  <si>
    <t>(1) 운반</t>
    <phoneticPr fontId="21" type="noConversion"/>
  </si>
  <si>
    <t>(적사 로우더1.34m3 사용)</t>
    <phoneticPr fontId="21" type="noConversion"/>
  </si>
  <si>
    <t>T1=48.93·T2=34.29·T3=0.8·T4=0.42·T5=3.77</t>
    <phoneticPr fontId="21" type="noConversion"/>
  </si>
  <si>
    <t>T=7÷42=0.17 (2,500÷60=42)</t>
    <phoneticPr fontId="21" type="noConversion"/>
  </si>
  <si>
    <t xml:space="preserve"> </t>
    <phoneticPr fontId="21" type="noConversion"/>
  </si>
  <si>
    <t>V1=V3=35km·T1=T3=41.2·T2=10/35×2×60=34.29</t>
    <phoneticPr fontId="21" type="noConversion"/>
  </si>
  <si>
    <t>V1=V3=35km·T1=T3=29.13·T2=10/35×2×60=34.29</t>
    <phoneticPr fontId="21" type="noConversion"/>
  </si>
  <si>
    <t>K=1.2·Q=8/1.58=5.06·E=0.75·Q=1.34</t>
    <phoneticPr fontId="21" type="noConversion"/>
  </si>
  <si>
    <t>K=0.7·Q=8/1.6=5.0·E=0.35</t>
    <phoneticPr fontId="21" type="noConversion"/>
  </si>
  <si>
    <t>Cm=88.21</t>
    <phoneticPr fontId="21" type="noConversion"/>
  </si>
  <si>
    <t>Cm=(2×17)÷42+0.17=0.98min</t>
    <phoneticPr fontId="21" type="noConversion"/>
  </si>
  <si>
    <t>T4=0.42·Cm=117.11</t>
    <phoneticPr fontId="21" type="noConversion"/>
  </si>
  <si>
    <t>T4=0.42·Cm=92.97</t>
    <phoneticPr fontId="21" type="noConversion"/>
  </si>
  <si>
    <t>N=5.06÷(1.34×1.2)=3.15회·Cm=(1.8×8)+6+14=34.4</t>
    <phoneticPr fontId="21" type="noConversion"/>
  </si>
  <si>
    <t>N=5.0÷(1.34×0.7)=5.33회·Cm=(1.8×8)+10+14=38.4</t>
    <phoneticPr fontId="21" type="noConversion"/>
  </si>
  <si>
    <t>Q=60×3.9×0.9×1×1/88.21=2.39</t>
    <phoneticPr fontId="21" type="noConversion"/>
  </si>
  <si>
    <t>8톤 트럭에 200대 적재 : (8,000kg÷40=200)</t>
    <phoneticPr fontId="21" type="noConversion"/>
  </si>
  <si>
    <t>Q=60×8×0.9×1×1/117.11=3.69</t>
    <phoneticPr fontId="21" type="noConversion"/>
  </si>
  <si>
    <t>Q=60×8×0.9×1×1/92.97=4.65</t>
    <phoneticPr fontId="21" type="noConversion"/>
  </si>
  <si>
    <t>T1=(3.15+34.4)÷(60×0.75)=2.41</t>
    <phoneticPr fontId="21" type="noConversion"/>
  </si>
  <si>
    <t>T1=(5.33+38.4)÷(60×0.35)=9.77</t>
    <phoneticPr fontId="21" type="noConversion"/>
  </si>
  <si>
    <t xml:space="preserve">주행시간에 대한 유류대 : </t>
    <phoneticPr fontId="21" type="noConversion"/>
  </si>
  <si>
    <t>×39.28/88.21=</t>
    <phoneticPr fontId="21" type="noConversion"/>
  </si>
  <si>
    <t xml:space="preserve">주행시간에 대한 유류대 : </t>
    <phoneticPr fontId="21" type="noConversion"/>
  </si>
  <si>
    <t>T1=200×0.98×1/5=39.2＋2분(대기)=41.2</t>
    <phoneticPr fontId="21" type="noConversion"/>
  </si>
  <si>
    <t xml:space="preserve">주행시간에 대한 유류대(경유) : </t>
    <phoneticPr fontId="21" type="noConversion"/>
  </si>
  <si>
    <t>×34.71/117.11=</t>
    <phoneticPr fontId="21" type="noConversion"/>
  </si>
  <si>
    <t>×34.71/92.97=</t>
    <phoneticPr fontId="21" type="noConversion"/>
  </si>
  <si>
    <t>T2=34.29·T3=0.8·T4=0.42·T5=3.77</t>
    <phoneticPr fontId="21" type="noConversion"/>
  </si>
  <si>
    <t>T2=34.29·T3=0.8·T4=0.42·T5=3.77</t>
    <phoneticPr fontId="21" type="noConversion"/>
  </si>
  <si>
    <t>C=(</t>
    <phoneticPr fontId="21" type="noConversion"/>
  </si>
  <si>
    <t>＋</t>
    <phoneticPr fontId="21" type="noConversion"/>
  </si>
  <si>
    <t>＋</t>
    <phoneticPr fontId="21" type="noConversion"/>
  </si>
  <si>
    <t>)</t>
    <phoneticPr fontId="21" type="noConversion"/>
  </si>
  <si>
    <t>÷2.39=</t>
    <phoneticPr fontId="21" type="noConversion"/>
  </si>
  <si>
    <t>C=(</t>
    <phoneticPr fontId="21" type="noConversion"/>
  </si>
  <si>
    <t>☞ 상(하차비) : 41.2×1/450×7인×</t>
    <phoneticPr fontId="21" type="noConversion"/>
  </si>
  <si>
    <t>×1/8</t>
    <phoneticPr fontId="21" type="noConversion"/>
  </si>
  <si>
    <t>=</t>
    <phoneticPr fontId="21" type="noConversion"/>
  </si>
  <si>
    <t>￦/T</t>
    <phoneticPr fontId="21" type="noConversion"/>
  </si>
  <si>
    <t>＋</t>
    <phoneticPr fontId="21" type="noConversion"/>
  </si>
  <si>
    <t>÷3.69=</t>
    <phoneticPr fontId="21" type="noConversion"/>
  </si>
  <si>
    <t>＋</t>
    <phoneticPr fontId="21" type="noConversion"/>
  </si>
  <si>
    <t>÷4.65=</t>
    <phoneticPr fontId="21" type="noConversion"/>
  </si>
  <si>
    <t>Cm=41.69</t>
    <phoneticPr fontId="21" type="noConversion"/>
  </si>
  <si>
    <t>Cm=49.02</t>
    <phoneticPr fontId="21" type="noConversion"/>
  </si>
  <si>
    <t>(2) 하차비 :</t>
    <phoneticPr fontId="21" type="noConversion"/>
  </si>
  <si>
    <t>Q=60×5.06×1×0.9×1/41.69=6.55</t>
    <phoneticPr fontId="21" type="noConversion"/>
  </si>
  <si>
    <t>Q=60×5.0×1×0.9×1/49.02=5.51</t>
    <phoneticPr fontId="21" type="noConversion"/>
  </si>
  <si>
    <t>(1) 소   계 :</t>
    <phoneticPr fontId="21" type="noConversion"/>
  </si>
  <si>
    <t>2. 철    근</t>
    <phoneticPr fontId="21" type="noConversion"/>
  </si>
  <si>
    <t>+</t>
    <phoneticPr fontId="21" type="noConversion"/>
  </si>
  <si>
    <t>÷</t>
    <phoneticPr fontId="21" type="noConversion"/>
  </si>
  <si>
    <t>6.55=</t>
    <phoneticPr fontId="21" type="noConversion"/>
  </si>
  <si>
    <t>+</t>
    <phoneticPr fontId="21" type="noConversion"/>
  </si>
  <si>
    <t>5.51=</t>
    <phoneticPr fontId="21" type="noConversion"/>
  </si>
  <si>
    <t>(3) 소   계 :</t>
    <phoneticPr fontId="21" type="noConversion"/>
  </si>
  <si>
    <t>(1) + (2)=</t>
    <phoneticPr fontId="21" type="noConversion"/>
  </si>
  <si>
    <t xml:space="preserve">(3) 소   계 </t>
    <phoneticPr fontId="21" type="noConversion"/>
  </si>
  <si>
    <t xml:space="preserve">☞ 운반비 : </t>
    <phoneticPr fontId="21" type="noConversion"/>
  </si>
  <si>
    <t>￦/천매</t>
    <phoneticPr fontId="21" type="noConversion"/>
  </si>
  <si>
    <t>(1) + (2)=</t>
    <phoneticPr fontId="21" type="noConversion"/>
  </si>
  <si>
    <t>인부 8인 (운반 6인·트럭상  1인·창고내 1인)</t>
    <phoneticPr fontId="21" type="noConversion"/>
  </si>
  <si>
    <t>=</t>
    <phoneticPr fontId="21" type="noConversion"/>
  </si>
  <si>
    <t>÷25=</t>
    <phoneticPr fontId="21" type="noConversion"/>
  </si>
  <si>
    <t>￦/대</t>
    <phoneticPr fontId="21" type="noConversion"/>
  </si>
  <si>
    <t>￦/T</t>
    <phoneticPr fontId="21" type="noConversion"/>
  </si>
  <si>
    <t>￦/m3</t>
    <phoneticPr fontId="21" type="noConversion"/>
  </si>
  <si>
    <t>T=7÷42=0.17 (2,500÷60=42)</t>
    <phoneticPr fontId="21" type="noConversion"/>
  </si>
  <si>
    <t>Cm=(2×17)÷42+0.17=0.98min</t>
    <phoneticPr fontId="21" type="noConversion"/>
  </si>
  <si>
    <t>2) L=20km (8톤트럭기준)</t>
    <phoneticPr fontId="21" type="noConversion"/>
  </si>
  <si>
    <t>8톤 트럭에 적재 : (8,000kg÷50kg=160회)</t>
    <phoneticPr fontId="21" type="noConversion"/>
  </si>
  <si>
    <t>(1) 운반</t>
    <phoneticPr fontId="21" type="noConversion"/>
  </si>
  <si>
    <t>T1=160×0.98×1/5=26.13＋3분(대기)=29.13</t>
    <phoneticPr fontId="21" type="noConversion"/>
  </si>
  <si>
    <t>(적사 로우더1.34m3 사용)</t>
    <phoneticPr fontId="21" type="noConversion"/>
  </si>
  <si>
    <t>T1=36.67·T2=68.57·T3=0.8·T4=0.42·T5=3.77</t>
    <phoneticPr fontId="21" type="noConversion"/>
  </si>
  <si>
    <t xml:space="preserve"> </t>
    <phoneticPr fontId="21" type="noConversion"/>
  </si>
  <si>
    <t>☞ 상(하차비) : 29.13×1/450×8인×</t>
    <phoneticPr fontId="21" type="noConversion"/>
  </si>
  <si>
    <t>×1/8</t>
    <phoneticPr fontId="21" type="noConversion"/>
  </si>
  <si>
    <t>V1=V3=35km·T1=T3=41.2·T2=20/35×2×60=68.57</t>
    <phoneticPr fontId="21" type="noConversion"/>
  </si>
  <si>
    <t>V1=V3=35km·T1=T3=29.13·T2=20/35×2×60=68.57</t>
    <phoneticPr fontId="21" type="noConversion"/>
  </si>
  <si>
    <t>K=1.2·Q=8/1.58=5.06·E=0.75·Q=1.34</t>
    <phoneticPr fontId="21" type="noConversion"/>
  </si>
  <si>
    <t>K=0.7·Q=8/1.6=5.0·E=0.35</t>
    <phoneticPr fontId="21" type="noConversion"/>
  </si>
  <si>
    <t>Cm=122.49</t>
    <phoneticPr fontId="21" type="noConversion"/>
  </si>
  <si>
    <t>T4=0.42·Cm=151.39</t>
    <phoneticPr fontId="21" type="noConversion"/>
  </si>
  <si>
    <t>T4=0.42·Cm=127.25</t>
    <phoneticPr fontId="21" type="noConversion"/>
  </si>
  <si>
    <t>N=5.06÷(1.34×1.2)=3.15회·Cm=(1.8×8)+6+14=34.4</t>
    <phoneticPr fontId="21" type="noConversion"/>
  </si>
  <si>
    <t>N=5.0÷(1.34×0.7)=5.33회·Cm=(1.8×8)+10+14=38.4</t>
    <phoneticPr fontId="21" type="noConversion"/>
  </si>
  <si>
    <t>Q=60×3.9×0.9×1×1/122.49=1.72</t>
    <phoneticPr fontId="21" type="noConversion"/>
  </si>
  <si>
    <t>3. 벽    돌</t>
    <phoneticPr fontId="21" type="noConversion"/>
  </si>
  <si>
    <t>Q=60×8×0.9×1×1/151.39=2.85</t>
    <phoneticPr fontId="21" type="noConversion"/>
  </si>
  <si>
    <t>Q=60×8×0.9×1×1/127.25=3.40</t>
    <phoneticPr fontId="21" type="noConversion"/>
  </si>
  <si>
    <t>T1=(3.15+34.4)÷(60×0.75)=2.41</t>
    <phoneticPr fontId="21" type="noConversion"/>
  </si>
  <si>
    <t>T1=(5.33+38.4)÷(60×0.35)=9.74</t>
    <phoneticPr fontId="21" type="noConversion"/>
  </si>
  <si>
    <t>×73.56/122.49=</t>
    <phoneticPr fontId="21" type="noConversion"/>
  </si>
  <si>
    <t>×68.99/151.39=</t>
    <phoneticPr fontId="21" type="noConversion"/>
  </si>
  <si>
    <t>×68.99/127.25=</t>
    <phoneticPr fontId="21" type="noConversion"/>
  </si>
  <si>
    <t>T2=68.57·T3=0.8·T4=0.42·T5=3.77</t>
    <phoneticPr fontId="21" type="noConversion"/>
  </si>
  <si>
    <t>÷1.72=</t>
    <phoneticPr fontId="21" type="noConversion"/>
  </si>
  <si>
    <t>인부 5인 (운반 3인·트럭상  1인·창고내 1인)</t>
    <phoneticPr fontId="21" type="noConversion"/>
  </si>
  <si>
    <t>)</t>
    <phoneticPr fontId="21" type="noConversion"/>
  </si>
  <si>
    <t>÷2.85=</t>
    <phoneticPr fontId="21" type="noConversion"/>
  </si>
  <si>
    <t>￦/대</t>
    <phoneticPr fontId="21" type="noConversion"/>
  </si>
  <si>
    <t>C=(</t>
    <phoneticPr fontId="21" type="noConversion"/>
  </si>
  <si>
    <t>÷3.40=</t>
    <phoneticPr fontId="21" type="noConversion"/>
  </si>
  <si>
    <t>Cm=41.69</t>
    <phoneticPr fontId="21" type="noConversion"/>
  </si>
  <si>
    <t>Cm=83.3</t>
    <phoneticPr fontId="21" type="noConversion"/>
  </si>
  <si>
    <t>(2) 하차비 :</t>
    <phoneticPr fontId="21" type="noConversion"/>
  </si>
  <si>
    <t>Q=60×5.06×1×0.9×1/75.97=3.66</t>
    <phoneticPr fontId="21" type="noConversion"/>
  </si>
  <si>
    <t>Q=60×5.0×1×0.9×1/83.3=3.24</t>
    <phoneticPr fontId="21" type="noConversion"/>
  </si>
  <si>
    <t>(1) 소   계 :</t>
    <phoneticPr fontId="21" type="noConversion"/>
  </si>
  <si>
    <t>(3) 소   계 :</t>
    <phoneticPr fontId="21" type="noConversion"/>
  </si>
  <si>
    <t>Cm=(2×15)÷42+0.17=0.88min</t>
    <phoneticPr fontId="21" type="noConversion"/>
  </si>
  <si>
    <t>÷</t>
    <phoneticPr fontId="21" type="noConversion"/>
  </si>
  <si>
    <t>3.66=</t>
    <phoneticPr fontId="21" type="noConversion"/>
  </si>
  <si>
    <t>+</t>
    <phoneticPr fontId="21" type="noConversion"/>
  </si>
  <si>
    <t>3.24=</t>
    <phoneticPr fontId="21" type="noConversion"/>
  </si>
  <si>
    <t xml:space="preserve">☞ 운반비 : </t>
    <phoneticPr fontId="21" type="noConversion"/>
  </si>
  <si>
    <t>￦/m3</t>
    <phoneticPr fontId="21" type="noConversion"/>
  </si>
  <si>
    <t xml:space="preserve">8톤 트럭에 3,900매 적재 </t>
    <phoneticPr fontId="21" type="noConversion"/>
  </si>
  <si>
    <t xml:space="preserve">☞ 운반비 : </t>
    <phoneticPr fontId="21" type="noConversion"/>
  </si>
  <si>
    <t>￦/천매</t>
    <phoneticPr fontId="21" type="noConversion"/>
  </si>
  <si>
    <t>T1=160×0.88×1/3=46.93＋2분(대기)=48.93</t>
    <phoneticPr fontId="21" type="noConversion"/>
  </si>
  <si>
    <t>☞ 상(하차비) : 48.93×1/450×5인×</t>
    <phoneticPr fontId="21" type="noConversion"/>
  </si>
  <si>
    <t>×1/3.9</t>
    <phoneticPr fontId="21" type="noConversion"/>
  </si>
  <si>
    <t>￦/T</t>
    <phoneticPr fontId="21" type="noConversion"/>
  </si>
  <si>
    <t>÷25=</t>
    <phoneticPr fontId="21" type="noConversion"/>
  </si>
  <si>
    <t>￦/T</t>
    <phoneticPr fontId="21" type="noConversion"/>
  </si>
  <si>
    <t>3) 1km당 (</t>
    <phoneticPr fontId="21" type="noConversion"/>
  </si>
  <si>
    <t>)=</t>
    <phoneticPr fontId="21" type="noConversion"/>
  </si>
  <si>
    <t>￦/천매</t>
    <phoneticPr fontId="21" type="noConversion"/>
  </si>
  <si>
    <t>÷</t>
    <phoneticPr fontId="21" type="noConversion"/>
  </si>
  <si>
    <t>)=</t>
    <phoneticPr fontId="21" type="noConversion"/>
  </si>
  <si>
    <t>=</t>
    <phoneticPr fontId="21" type="noConversion"/>
  </si>
  <si>
    <t>3) 1km당 (</t>
    <phoneticPr fontId="21" type="noConversion"/>
  </si>
  <si>
    <t>운 반 공 사 단 가</t>
    <phoneticPr fontId="21" type="noConversion"/>
  </si>
  <si>
    <t xml:space="preserve">  2020년</t>
    <phoneticPr fontId="21" type="noConversion"/>
  </si>
  <si>
    <t>1톤이하</t>
    <phoneticPr fontId="1" type="noConversion"/>
  </si>
  <si>
    <t>1톤이상</t>
    <phoneticPr fontId="1" type="noConversion"/>
  </si>
  <si>
    <t>최종처리비</t>
    <phoneticPr fontId="21" type="noConversion"/>
  </si>
  <si>
    <t>759-8828</t>
    <phoneticPr fontId="1" type="noConversion"/>
  </si>
  <si>
    <t>중간처리업체 및 최종처리업체 계약이 수시로 변하므로 발주시 마다 확인 필요</t>
    <phoneticPr fontId="1" type="noConversion"/>
  </si>
  <si>
    <t>재료비</t>
    <phoneticPr fontId="1" type="noConversion"/>
  </si>
  <si>
    <t>경비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</si>
</sst>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-* #,##0_-;\-* #,##0_-;_-* &quot;-&quot;_-;_-@_-"/>
    <numFmt numFmtId="176" formatCode="#,##0.0"/>
    <numFmt numFmtId="177" formatCode="#,##0.0;\-#,##0.0;#"/>
    <numFmt numFmtId="178" formatCode="#,##0;\-#,##0;#"/>
    <numFmt numFmtId="179" formatCode="#,##0.00;\-#,##0.00;#"/>
    <numFmt numFmtId="180" formatCode="#,##0.0_ "/>
    <numFmt numFmtId="182" formatCode="#,##0_ "/>
    <numFmt numFmtId="183" formatCode="0.0000_ "/>
    <numFmt numFmtId="184" formatCode="#,##0_);\(#,##0\)"/>
    <numFmt numFmtId="185" formatCode="0.0000"/>
    <numFmt numFmtId="186" formatCode="#,##0;[Red]#,##0"/>
    <numFmt numFmtId="187" formatCode="0_);\(0\)"/>
    <numFmt numFmtId="188" formatCode="_-* #,##0_-;\-* #,##0_-;_-* &quot;-&quot;??_-;_-@_-"/>
    <numFmt numFmtId="189" formatCode="0;__x0000_"/>
    <numFmt numFmtId="190" formatCode="0_ "/>
  </numFmts>
  <fonts count="49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u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굴림체"/>
      <family val="3"/>
      <charset val="129"/>
    </font>
    <font>
      <sz val="11"/>
      <color theme="1"/>
      <name val="돋움체"/>
      <family val="3"/>
      <charset val="129"/>
    </font>
    <font>
      <sz val="11"/>
      <name val="맑은 고딕"/>
      <family val="2"/>
      <charset val="129"/>
      <scheme val="minor"/>
    </font>
    <font>
      <b/>
      <sz val="20"/>
      <name val="맑은 고딕"/>
      <family val="3"/>
      <charset val="129"/>
      <scheme val="minor"/>
    </font>
    <font>
      <b/>
      <u/>
      <sz val="16"/>
      <name val="맑은 고딕"/>
      <family val="3"/>
      <charset val="129"/>
      <scheme val="minor"/>
    </font>
    <font>
      <sz val="11"/>
      <name val="돋움"/>
      <family val="3"/>
      <charset val="129"/>
    </font>
    <font>
      <b/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</font>
    <font>
      <b/>
      <sz val="11"/>
      <name val="굴림체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name val="굴림체"/>
      <family val="3"/>
      <charset val="129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9"/>
      <color indexed="81"/>
      <name val="돋움"/>
      <family val="3"/>
      <charset val="129"/>
    </font>
    <font>
      <sz val="11"/>
      <name val="HY그래픽M"/>
      <family val="1"/>
      <charset val="129"/>
    </font>
    <font>
      <sz val="8"/>
      <name val="돋움"/>
      <family val="3"/>
      <charset val="129"/>
    </font>
    <font>
      <sz val="9"/>
      <color theme="1"/>
      <name val="굴림체"/>
      <family val="3"/>
      <charset val="129"/>
    </font>
    <font>
      <b/>
      <sz val="16"/>
      <name val="돋움"/>
      <family val="3"/>
      <charset val="129"/>
    </font>
    <font>
      <b/>
      <sz val="9"/>
      <name val="돋움"/>
      <family val="3"/>
      <charset val="129"/>
    </font>
    <font>
      <b/>
      <sz val="9"/>
      <name val="HY그래픽M"/>
      <family val="1"/>
      <charset val="129"/>
    </font>
    <font>
      <sz val="9"/>
      <name val="돋움"/>
      <family val="3"/>
      <charset val="129"/>
    </font>
    <font>
      <b/>
      <sz val="11"/>
      <name val="돋움"/>
      <family val="3"/>
      <charset val="129"/>
    </font>
    <font>
      <sz val="11"/>
      <color theme="1"/>
      <name val="돋움"/>
      <family val="3"/>
      <charset val="129"/>
    </font>
    <font>
      <b/>
      <sz val="11"/>
      <name val="HY그래픽M"/>
      <family val="1"/>
      <charset val="129"/>
    </font>
    <font>
      <sz val="8"/>
      <name val="맑은 고딕"/>
      <family val="3"/>
      <charset val="129"/>
    </font>
    <font>
      <sz val="15"/>
      <color rgb="FF000000"/>
      <name val="휴먼둥근헤드라인"/>
      <family val="1"/>
      <charset val="129"/>
    </font>
    <font>
      <sz val="11"/>
      <color rgb="FF000000"/>
      <name val="돋움"/>
      <family val="3"/>
      <charset val="129"/>
    </font>
    <font>
      <b/>
      <sz val="11"/>
      <color rgb="FF000000"/>
      <name val="새굴림"/>
      <family val="1"/>
      <charset val="129"/>
    </font>
    <font>
      <sz val="11"/>
      <color indexed="8"/>
      <name val="돋움"/>
      <family val="3"/>
      <charset val="129"/>
    </font>
    <font>
      <sz val="11"/>
      <color indexed="8"/>
      <name val="새굴림"/>
      <family val="1"/>
      <charset val="129"/>
    </font>
    <font>
      <sz val="11"/>
      <color rgb="FF000000"/>
      <name val="새굴림"/>
      <family val="1"/>
      <charset val="129"/>
    </font>
    <font>
      <sz val="16"/>
      <name val="HY그래픽M"/>
      <family val="1"/>
      <charset val="129"/>
    </font>
    <font>
      <sz val="28"/>
      <name val="HY그래픽M"/>
      <family val="1"/>
      <charset val="129"/>
    </font>
    <font>
      <b/>
      <sz val="28"/>
      <name val="HY그래픽M"/>
      <family val="1"/>
      <charset val="129"/>
    </font>
    <font>
      <b/>
      <sz val="20"/>
      <name val="새굴림"/>
      <family val="1"/>
      <charset val="129"/>
    </font>
    <font>
      <sz val="11"/>
      <name val="새굴림"/>
      <family val="1"/>
      <charset val="129"/>
    </font>
    <font>
      <sz val="18"/>
      <name val="새굴림"/>
      <family val="1"/>
      <charset val="129"/>
    </font>
    <font>
      <b/>
      <sz val="16"/>
      <name val="새굴림"/>
      <family val="1"/>
      <charset val="129"/>
    </font>
    <font>
      <sz val="13"/>
      <name val="새굴림"/>
      <family val="1"/>
      <charset val="129"/>
    </font>
    <font>
      <sz val="13"/>
      <color indexed="10"/>
      <name val="새굴림"/>
      <family val="1"/>
      <charset val="129"/>
    </font>
    <font>
      <b/>
      <sz val="13"/>
      <color indexed="10"/>
      <name val="새굴림"/>
      <family val="1"/>
      <charset val="129"/>
    </font>
    <font>
      <sz val="12"/>
      <color indexed="10"/>
      <name val="새굴림"/>
      <family val="1"/>
      <charset val="129"/>
    </font>
    <font>
      <sz val="11"/>
      <name val="돋움체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</borders>
  <cellStyleXfs count="7">
    <xf numFmtId="0" fontId="0" fillId="0" borderId="0">
      <alignment vertical="center"/>
    </xf>
    <xf numFmtId="0" fontId="9" fillId="0" borderId="0">
      <alignment vertical="center"/>
    </xf>
    <xf numFmtId="0" fontId="11" fillId="0" borderId="0">
      <alignment vertical="center"/>
    </xf>
    <xf numFmtId="41" fontId="14" fillId="0" borderId="0" applyFont="0" applyFill="0" applyBorder="0" applyAlignment="0" applyProtection="0">
      <alignment vertical="center"/>
    </xf>
    <xf numFmtId="0" fontId="9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>
      <alignment vertical="center"/>
    </xf>
  </cellStyleXfs>
  <cellXfs count="401">
    <xf numFmtId="0" fontId="0" fillId="0" borderId="0" xfId="0">
      <alignment vertical="center"/>
    </xf>
    <xf numFmtId="0" fontId="4" fillId="0" borderId="1" xfId="0" quotePrefix="1" applyFont="1" applyFill="1" applyBorder="1" applyAlignment="1">
      <alignment vertical="center" wrapText="1"/>
    </xf>
    <xf numFmtId="0" fontId="0" fillId="0" borderId="0" xfId="0" applyFill="1">
      <alignment vertical="center"/>
    </xf>
    <xf numFmtId="0" fontId="4" fillId="0" borderId="3" xfId="0" applyFont="1" applyFill="1" applyBorder="1" applyAlignment="1">
      <alignment vertical="center" wrapText="1"/>
    </xf>
    <xf numFmtId="178" fontId="4" fillId="0" borderId="3" xfId="0" applyNumberFormat="1" applyFont="1" applyFill="1" applyBorder="1" applyAlignment="1">
      <alignment vertical="center" wrapText="1"/>
    </xf>
    <xf numFmtId="0" fontId="4" fillId="0" borderId="3" xfId="0" quotePrefix="1" applyFont="1" applyFill="1" applyBorder="1" applyAlignment="1">
      <alignment vertical="center" wrapText="1"/>
    </xf>
    <xf numFmtId="0" fontId="0" fillId="0" borderId="0" xfId="0" quotePrefix="1" applyFill="1">
      <alignment vertical="center"/>
    </xf>
    <xf numFmtId="177" fontId="4" fillId="0" borderId="3" xfId="0" applyNumberFormat="1" applyFont="1" applyFill="1" applyBorder="1" applyAlignment="1">
      <alignment vertical="center" wrapText="1"/>
    </xf>
    <xf numFmtId="3" fontId="4" fillId="0" borderId="1" xfId="0" applyNumberFormat="1" applyFont="1" applyFill="1" applyBorder="1" applyAlignment="1">
      <alignment vertical="center" wrapText="1"/>
    </xf>
    <xf numFmtId="0" fontId="15" fillId="0" borderId="1" xfId="0" quotePrefix="1" applyFont="1" applyFill="1" applyBorder="1" applyAlignment="1">
      <alignment vertical="center" wrapText="1"/>
    </xf>
    <xf numFmtId="0" fontId="6" fillId="0" borderId="0" xfId="0" quotePrefix="1" applyFont="1" applyFill="1" applyAlignment="1">
      <alignment vertical="center"/>
    </xf>
    <xf numFmtId="0" fontId="6" fillId="0" borderId="0" xfId="0" applyFont="1" applyFill="1">
      <alignment vertical="center"/>
    </xf>
    <xf numFmtId="178" fontId="4" fillId="0" borderId="1" xfId="0" applyNumberFormat="1" applyFont="1" applyFill="1" applyBorder="1" applyAlignment="1">
      <alignment vertical="center" wrapText="1"/>
    </xf>
    <xf numFmtId="179" fontId="4" fillId="0" borderId="1" xfId="0" quotePrefix="1" applyNumberFormat="1" applyFont="1" applyFill="1" applyBorder="1" applyAlignment="1">
      <alignment vertical="center" wrapText="1"/>
    </xf>
    <xf numFmtId="41" fontId="15" fillId="0" borderId="1" xfId="3" applyFont="1" applyFill="1" applyBorder="1" applyAlignment="1">
      <alignment horizontal="right" vertical="center" wrapText="1"/>
    </xf>
    <xf numFmtId="0" fontId="4" fillId="0" borderId="1" xfId="0" quotePrefix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quotePrefix="1" applyFill="1" applyAlignment="1">
      <alignment vertical="center"/>
    </xf>
    <xf numFmtId="180" fontId="15" fillId="0" borderId="1" xfId="0" quotePrefix="1" applyNumberFormat="1" applyFont="1" applyFill="1" applyBorder="1" applyAlignment="1">
      <alignment vertical="center" wrapText="1"/>
    </xf>
    <xf numFmtId="179" fontId="15" fillId="0" borderId="1" xfId="0" quotePrefix="1" applyNumberFormat="1" applyFont="1" applyFill="1" applyBorder="1" applyAlignment="1">
      <alignment vertical="center" wrapText="1"/>
    </xf>
    <xf numFmtId="179" fontId="15" fillId="0" borderId="1" xfId="0" applyNumberFormat="1" applyFont="1" applyFill="1" applyBorder="1" applyAlignment="1">
      <alignment vertical="center" wrapText="1"/>
    </xf>
    <xf numFmtId="0" fontId="4" fillId="0" borderId="10" xfId="0" applyFont="1" applyFill="1" applyBorder="1" applyAlignment="1">
      <alignment vertical="center" wrapText="1"/>
    </xf>
    <xf numFmtId="0" fontId="4" fillId="0" borderId="10" xfId="0" quotePrefix="1" applyFont="1" applyFill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4" fillId="0" borderId="12" xfId="0" quotePrefix="1" applyFont="1" applyFill="1" applyBorder="1" applyAlignment="1">
      <alignment vertical="center" wrapText="1"/>
    </xf>
    <xf numFmtId="180" fontId="4" fillId="0" borderId="12" xfId="0" quotePrefix="1" applyNumberFormat="1" applyFont="1" applyFill="1" applyBorder="1" applyAlignment="1">
      <alignment vertical="center" wrapText="1"/>
    </xf>
    <xf numFmtId="182" fontId="4" fillId="0" borderId="12" xfId="0" quotePrefix="1" applyNumberFormat="1" applyFont="1" applyFill="1" applyBorder="1" applyAlignment="1">
      <alignment vertical="center" wrapText="1"/>
    </xf>
    <xf numFmtId="0" fontId="0" fillId="0" borderId="0" xfId="0">
      <alignment vertical="center"/>
    </xf>
    <xf numFmtId="41" fontId="4" fillId="0" borderId="12" xfId="0" quotePrefix="1" applyNumberFormat="1" applyFont="1" applyFill="1" applyBorder="1" applyAlignment="1">
      <alignment vertical="center" wrapText="1"/>
    </xf>
    <xf numFmtId="0" fontId="0" fillId="0" borderId="10" xfId="0" applyFill="1" applyBorder="1">
      <alignment vertical="center"/>
    </xf>
    <xf numFmtId="0" fontId="0" fillId="0" borderId="0" xfId="0" applyFill="1" applyBorder="1">
      <alignment vertical="center"/>
    </xf>
    <xf numFmtId="0" fontId="15" fillId="0" borderId="6" xfId="0" quotePrefix="1" applyFont="1" applyFill="1" applyBorder="1" applyAlignment="1">
      <alignment vertical="center" wrapText="1"/>
    </xf>
    <xf numFmtId="0" fontId="15" fillId="0" borderId="7" xfId="0" quotePrefix="1" applyFont="1" applyFill="1" applyBorder="1" applyAlignment="1">
      <alignment vertical="center" wrapText="1"/>
    </xf>
    <xf numFmtId="4" fontId="15" fillId="0" borderId="7" xfId="0" applyNumberFormat="1" applyFont="1" applyFill="1" applyBorder="1" applyAlignment="1">
      <alignment vertical="center" wrapText="1"/>
    </xf>
    <xf numFmtId="176" fontId="15" fillId="0" borderId="7" xfId="0" applyNumberFormat="1" applyFont="1" applyFill="1" applyBorder="1" applyAlignment="1">
      <alignment vertical="center" wrapText="1"/>
    </xf>
    <xf numFmtId="0" fontId="15" fillId="0" borderId="8" xfId="0" quotePrefix="1" applyFont="1" applyFill="1" applyBorder="1" applyAlignment="1">
      <alignment vertical="center" wrapText="1"/>
    </xf>
    <xf numFmtId="183" fontId="15" fillId="0" borderId="1" xfId="0" applyNumberFormat="1" applyFont="1" applyFill="1" applyBorder="1" applyAlignment="1">
      <alignment vertical="center" wrapText="1"/>
    </xf>
    <xf numFmtId="0" fontId="22" fillId="0" borderId="0" xfId="0" applyFont="1" applyFill="1" applyBorder="1">
      <alignment vertical="center"/>
    </xf>
    <xf numFmtId="0" fontId="22" fillId="0" borderId="0" xfId="0" applyFont="1" applyFill="1" applyBorder="1" applyAlignment="1">
      <alignment horizontal="right" vertical="center"/>
    </xf>
    <xf numFmtId="3" fontId="22" fillId="0" borderId="0" xfId="0" applyNumberFormat="1" applyFont="1" applyFill="1" applyBorder="1" applyAlignment="1">
      <alignment horizontal="right" vertical="center"/>
    </xf>
    <xf numFmtId="0" fontId="9" fillId="0" borderId="0" xfId="4" applyAlignment="1">
      <alignment horizontal="center" vertical="center"/>
    </xf>
    <xf numFmtId="0" fontId="9" fillId="0" borderId="0" xfId="4" applyAlignment="1">
      <alignment horizontal="left" vertical="center"/>
    </xf>
    <xf numFmtId="0" fontId="9" fillId="3" borderId="2" xfId="4" applyFill="1" applyBorder="1" applyAlignment="1">
      <alignment horizontal="center" vertical="center"/>
    </xf>
    <xf numFmtId="0" fontId="9" fillId="3" borderId="4" xfId="4" applyFill="1" applyBorder="1" applyAlignment="1">
      <alignment horizontal="center" vertical="center"/>
    </xf>
    <xf numFmtId="0" fontId="9" fillId="0" borderId="1" xfId="4" applyBorder="1" applyAlignment="1">
      <alignment horizontal="center" vertical="center" wrapText="1"/>
    </xf>
    <xf numFmtId="0" fontId="9" fillId="0" borderId="1" xfId="4" applyBorder="1" applyAlignment="1">
      <alignment vertical="center" wrapText="1"/>
    </xf>
    <xf numFmtId="41" fontId="0" fillId="0" borderId="1" xfId="5" applyFont="1" applyBorder="1" applyAlignment="1">
      <alignment vertical="center"/>
    </xf>
    <xf numFmtId="41" fontId="0" fillId="0" borderId="21" xfId="5" applyFont="1" applyBorder="1" applyAlignment="1">
      <alignment vertical="center"/>
    </xf>
    <xf numFmtId="182" fontId="24" fillId="0" borderId="1" xfId="4" applyNumberFormat="1" applyFont="1" applyBorder="1" applyAlignment="1">
      <alignment horizontal="center" vertical="center"/>
    </xf>
    <xf numFmtId="184" fontId="25" fillId="0" borderId="1" xfId="4" applyNumberFormat="1" applyFont="1" applyBorder="1" applyAlignment="1">
      <alignment horizontal="right" vertical="center" wrapText="1"/>
    </xf>
    <xf numFmtId="182" fontId="9" fillId="0" borderId="0" xfId="4" applyNumberFormat="1" applyAlignment="1">
      <alignment horizontal="center" vertical="center"/>
    </xf>
    <xf numFmtId="182" fontId="26" fillId="0" borderId="1" xfId="4" applyNumberFormat="1" applyFont="1" applyBorder="1" applyAlignment="1">
      <alignment horizontal="center" vertical="center"/>
    </xf>
    <xf numFmtId="0" fontId="9" fillId="0" borderId="17" xfId="4" applyBorder="1" applyAlignment="1">
      <alignment vertical="center"/>
    </xf>
    <xf numFmtId="0" fontId="9" fillId="0" borderId="25" xfId="4" applyBorder="1" applyAlignment="1">
      <alignment horizontal="center" vertical="center"/>
    </xf>
    <xf numFmtId="41" fontId="0" fillId="0" borderId="25" xfId="5" applyFont="1" applyBorder="1" applyAlignment="1">
      <alignment vertical="center"/>
    </xf>
    <xf numFmtId="41" fontId="0" fillId="0" borderId="26" xfId="5" applyFont="1" applyBorder="1" applyAlignment="1">
      <alignment vertical="center"/>
    </xf>
    <xf numFmtId="182" fontId="24" fillId="0" borderId="25" xfId="4" applyNumberFormat="1" applyFont="1" applyBorder="1" applyAlignment="1">
      <alignment horizontal="center" vertical="center"/>
    </xf>
    <xf numFmtId="184" fontId="25" fillId="0" borderId="25" xfId="4" applyNumberFormat="1" applyFont="1" applyBorder="1" applyAlignment="1">
      <alignment horizontal="right" vertical="center" wrapText="1"/>
    </xf>
    <xf numFmtId="0" fontId="9" fillId="0" borderId="29" xfId="4" applyBorder="1" applyAlignment="1">
      <alignment horizontal="center" vertical="center"/>
    </xf>
    <xf numFmtId="41" fontId="0" fillId="0" borderId="29" xfId="5" applyFont="1" applyBorder="1" applyAlignment="1">
      <alignment vertical="center"/>
    </xf>
    <xf numFmtId="41" fontId="0" fillId="0" borderId="30" xfId="5" applyFont="1" applyBorder="1" applyAlignment="1">
      <alignment vertical="center"/>
    </xf>
    <xf numFmtId="182" fontId="24" fillId="0" borderId="29" xfId="4" applyNumberFormat="1" applyFont="1" applyBorder="1" applyAlignment="1">
      <alignment horizontal="center" vertical="center"/>
    </xf>
    <xf numFmtId="182" fontId="26" fillId="0" borderId="29" xfId="4" applyNumberFormat="1" applyFont="1" applyBorder="1" applyAlignment="1">
      <alignment horizontal="center" vertical="center"/>
    </xf>
    <xf numFmtId="184" fontId="25" fillId="0" borderId="4" xfId="4" applyNumberFormat="1" applyFont="1" applyBorder="1" applyAlignment="1">
      <alignment horizontal="right" vertical="center" wrapText="1"/>
    </xf>
    <xf numFmtId="0" fontId="9" fillId="0" borderId="33" xfId="4" applyBorder="1" applyAlignment="1">
      <alignment horizontal="center" vertical="center" wrapText="1"/>
    </xf>
    <xf numFmtId="41" fontId="9" fillId="4" borderId="33" xfId="5" applyFont="1" applyFill="1" applyBorder="1" applyAlignment="1">
      <alignment vertical="center"/>
    </xf>
    <xf numFmtId="41" fontId="9" fillId="4" borderId="33" xfId="5" applyFont="1" applyFill="1" applyBorder="1" applyAlignment="1">
      <alignment vertical="center" wrapText="1"/>
    </xf>
    <xf numFmtId="41" fontId="0" fillId="0" borderId="34" xfId="5" applyFont="1" applyBorder="1" applyAlignment="1">
      <alignment vertical="center"/>
    </xf>
    <xf numFmtId="182" fontId="24" fillId="4" borderId="33" xfId="4" applyNumberFormat="1" applyFont="1" applyFill="1" applyBorder="1" applyAlignment="1">
      <alignment horizontal="center" vertical="center"/>
    </xf>
    <xf numFmtId="182" fontId="24" fillId="4" borderId="33" xfId="4" applyNumberFormat="1" applyFont="1" applyFill="1" applyBorder="1" applyAlignment="1">
      <alignment horizontal="center" vertical="center" wrapText="1"/>
    </xf>
    <xf numFmtId="41" fontId="0" fillId="0" borderId="1" xfId="5" applyFont="1" applyBorder="1" applyAlignment="1">
      <alignment vertical="center" wrapText="1"/>
    </xf>
    <xf numFmtId="41" fontId="0" fillId="0" borderId="25" xfId="5" applyFont="1" applyBorder="1" applyAlignment="1">
      <alignment vertical="center" wrapText="1"/>
    </xf>
    <xf numFmtId="41" fontId="0" fillId="0" borderId="4" xfId="5" applyFont="1" applyBorder="1" applyAlignment="1">
      <alignment vertical="center" wrapText="1"/>
    </xf>
    <xf numFmtId="41" fontId="0" fillId="0" borderId="33" xfId="5" applyFont="1" applyBorder="1" applyAlignment="1">
      <alignment vertical="center" wrapText="1"/>
    </xf>
    <xf numFmtId="0" fontId="9" fillId="0" borderId="11" xfId="4" applyBorder="1" applyAlignment="1">
      <alignment horizontal="center" vertical="center"/>
    </xf>
    <xf numFmtId="0" fontId="9" fillId="0" borderId="2" xfId="4" applyBorder="1" applyAlignment="1">
      <alignment horizontal="center" vertical="center" wrapText="1"/>
    </xf>
    <xf numFmtId="41" fontId="0" fillId="0" borderId="35" xfId="5" applyFont="1" applyBorder="1" applyAlignment="1">
      <alignment vertical="center"/>
    </xf>
    <xf numFmtId="182" fontId="24" fillId="0" borderId="2" xfId="4" applyNumberFormat="1" applyFont="1" applyBorder="1" applyAlignment="1">
      <alignment horizontal="center" vertical="center"/>
    </xf>
    <xf numFmtId="0" fontId="9" fillId="0" borderId="14" xfId="4" applyBorder="1" applyAlignment="1">
      <alignment horizontal="center" vertical="center"/>
    </xf>
    <xf numFmtId="0" fontId="9" fillId="0" borderId="1" xfId="4" applyBorder="1" applyAlignment="1">
      <alignment horizontal="center" vertical="center"/>
    </xf>
    <xf numFmtId="0" fontId="9" fillId="0" borderId="12" xfId="4" applyBorder="1" applyAlignment="1">
      <alignment horizontal="center" vertical="center"/>
    </xf>
    <xf numFmtId="0" fontId="9" fillId="0" borderId="8" xfId="4" applyBorder="1" applyAlignment="1">
      <alignment horizontal="center" vertical="center"/>
    </xf>
    <xf numFmtId="0" fontId="9" fillId="0" borderId="33" xfId="4" applyBorder="1" applyAlignment="1">
      <alignment horizontal="center" vertical="center"/>
    </xf>
    <xf numFmtId="184" fontId="25" fillId="0" borderId="2" xfId="4" applyNumberFormat="1" applyFont="1" applyBorder="1" applyAlignment="1">
      <alignment horizontal="right" vertical="center" wrapText="1"/>
    </xf>
    <xf numFmtId="0" fontId="9" fillId="0" borderId="4" xfId="4" applyBorder="1" applyAlignment="1">
      <alignment horizontal="center" vertical="center" wrapText="1"/>
    </xf>
    <xf numFmtId="41" fontId="0" fillId="0" borderId="19" xfId="5" applyFont="1" applyBorder="1" applyAlignment="1">
      <alignment vertical="center"/>
    </xf>
    <xf numFmtId="0" fontId="9" fillId="3" borderId="48" xfId="4" applyFill="1" applyBorder="1" applyAlignment="1">
      <alignment horizontal="center" vertical="center"/>
    </xf>
    <xf numFmtId="0" fontId="9" fillId="0" borderId="51" xfId="4" applyBorder="1" applyAlignment="1">
      <alignment horizontal="center" vertical="center" wrapText="1"/>
    </xf>
    <xf numFmtId="0" fontId="9" fillId="0" borderId="34" xfId="4" applyBorder="1" applyAlignment="1">
      <alignment horizontal="center" vertical="center"/>
    </xf>
    <xf numFmtId="41" fontId="9" fillId="0" borderId="4" xfId="5" applyFont="1" applyFill="1" applyBorder="1" applyAlignment="1">
      <alignment horizontal="right" vertical="center"/>
    </xf>
    <xf numFmtId="41" fontId="28" fillId="0" borderId="4" xfId="5" applyFont="1" applyBorder="1" applyAlignment="1">
      <alignment horizontal="right" vertical="center"/>
    </xf>
    <xf numFmtId="41" fontId="28" fillId="0" borderId="4" xfId="5" applyFont="1" applyFill="1" applyBorder="1" applyAlignment="1">
      <alignment horizontal="right" vertical="center"/>
    </xf>
    <xf numFmtId="41" fontId="27" fillId="2" borderId="4" xfId="5" applyFont="1" applyFill="1" applyBorder="1" applyAlignment="1">
      <alignment horizontal="right" vertical="center" wrapText="1"/>
    </xf>
    <xf numFmtId="41" fontId="9" fillId="0" borderId="1" xfId="5" applyFont="1" applyFill="1" applyBorder="1" applyAlignment="1">
      <alignment horizontal="right" vertical="center"/>
    </xf>
    <xf numFmtId="41" fontId="28" fillId="0" borderId="1" xfId="5" applyFont="1" applyBorder="1" applyAlignment="1">
      <alignment horizontal="right" vertical="center"/>
    </xf>
    <xf numFmtId="41" fontId="28" fillId="0" borderId="1" xfId="5" applyFont="1" applyFill="1" applyBorder="1" applyAlignment="1">
      <alignment horizontal="right" vertical="center"/>
    </xf>
    <xf numFmtId="41" fontId="27" fillId="2" borderId="1" xfId="5" applyFont="1" applyFill="1" applyBorder="1" applyAlignment="1">
      <alignment horizontal="right" vertical="center" wrapText="1"/>
    </xf>
    <xf numFmtId="41" fontId="28" fillId="0" borderId="2" xfId="5" applyFont="1" applyBorder="1" applyAlignment="1">
      <alignment horizontal="right" vertical="center"/>
    </xf>
    <xf numFmtId="41" fontId="9" fillId="0" borderId="2" xfId="5" applyFont="1" applyFill="1" applyBorder="1" applyAlignment="1">
      <alignment horizontal="right" vertical="center"/>
    </xf>
    <xf numFmtId="41" fontId="28" fillId="0" borderId="2" xfId="5" applyFont="1" applyFill="1" applyBorder="1" applyAlignment="1">
      <alignment horizontal="right" vertical="center"/>
    </xf>
    <xf numFmtId="41" fontId="9" fillId="0" borderId="51" xfId="5" applyFont="1" applyFill="1" applyBorder="1" applyAlignment="1">
      <alignment horizontal="right" vertical="center"/>
    </xf>
    <xf numFmtId="41" fontId="28" fillId="0" borderId="51" xfId="5" applyFont="1" applyFill="1" applyBorder="1" applyAlignment="1">
      <alignment horizontal="right" vertical="center"/>
    </xf>
    <xf numFmtId="41" fontId="9" fillId="0" borderId="33" xfId="5" applyFont="1" applyFill="1" applyBorder="1" applyAlignment="1">
      <alignment horizontal="right" vertical="center"/>
    </xf>
    <xf numFmtId="41" fontId="28" fillId="0" borderId="33" xfId="5" applyFont="1" applyBorder="1" applyAlignment="1">
      <alignment horizontal="right" vertical="center"/>
    </xf>
    <xf numFmtId="41" fontId="28" fillId="0" borderId="33" xfId="5" applyFont="1" applyFill="1" applyBorder="1" applyAlignment="1">
      <alignment horizontal="right" vertical="center"/>
    </xf>
    <xf numFmtId="41" fontId="27" fillId="2" borderId="33" xfId="5" applyFont="1" applyFill="1" applyBorder="1" applyAlignment="1">
      <alignment horizontal="right" vertical="center" wrapText="1"/>
    </xf>
    <xf numFmtId="41" fontId="9" fillId="0" borderId="1" xfId="5" applyFont="1" applyBorder="1" applyAlignment="1">
      <alignment horizontal="right" vertical="center"/>
    </xf>
    <xf numFmtId="0" fontId="9" fillId="0" borderId="13" xfId="4" applyBorder="1" applyAlignment="1">
      <alignment horizontal="center" vertical="center"/>
    </xf>
    <xf numFmtId="0" fontId="9" fillId="0" borderId="52" xfId="4" applyBorder="1" applyAlignment="1">
      <alignment horizontal="center" vertical="center"/>
    </xf>
    <xf numFmtId="9" fontId="9" fillId="0" borderId="1" xfId="4" applyNumberFormat="1" applyBorder="1" applyAlignment="1">
      <alignment horizontal="center" vertical="center"/>
    </xf>
    <xf numFmtId="0" fontId="9" fillId="0" borderId="21" xfId="4" applyBorder="1" applyAlignment="1">
      <alignment horizontal="center" vertical="center"/>
    </xf>
    <xf numFmtId="0" fontId="9" fillId="0" borderId="17" xfId="4" applyBorder="1" applyAlignment="1">
      <alignment horizontal="center" vertical="center"/>
    </xf>
    <xf numFmtId="0" fontId="9" fillId="0" borderId="32" xfId="4" applyBorder="1" applyAlignment="1">
      <alignment horizontal="center" vertical="center"/>
    </xf>
    <xf numFmtId="0" fontId="9" fillId="0" borderId="21" xfId="4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4" fontId="15" fillId="0" borderId="1" xfId="0" applyNumberFormat="1" applyFont="1" applyFill="1" applyBorder="1" applyAlignment="1">
      <alignment vertical="center" wrapText="1"/>
    </xf>
    <xf numFmtId="176" fontId="15" fillId="0" borderId="1" xfId="0" applyNumberFormat="1" applyFont="1" applyFill="1" applyBorder="1" applyAlignment="1">
      <alignment vertical="center" wrapText="1"/>
    </xf>
    <xf numFmtId="0" fontId="15" fillId="0" borderId="7" xfId="0" applyFont="1" applyFill="1" applyBorder="1" applyAlignment="1">
      <alignment vertical="center" wrapText="1"/>
    </xf>
    <xf numFmtId="0" fontId="6" fillId="0" borderId="0" xfId="0" quotePrefix="1" applyFont="1" applyFill="1">
      <alignment vertical="center"/>
    </xf>
    <xf numFmtId="0" fontId="6" fillId="0" borderId="0" xfId="0" applyFont="1" applyFill="1" applyAlignment="1">
      <alignment vertical="center"/>
    </xf>
    <xf numFmtId="0" fontId="3" fillId="0" borderId="1" xfId="0" quotePrefix="1" applyFont="1" applyFill="1" applyBorder="1" applyAlignment="1">
      <alignment horizontal="center" vertical="center"/>
    </xf>
    <xf numFmtId="0" fontId="9" fillId="0" borderId="17" xfId="4" applyBorder="1" applyAlignment="1">
      <alignment horizontal="center" vertical="center"/>
    </xf>
    <xf numFmtId="0" fontId="9" fillId="0" borderId="1" xfId="4" applyBorder="1" applyAlignment="1">
      <alignment horizontal="center" vertical="center"/>
    </xf>
    <xf numFmtId="0" fontId="9" fillId="0" borderId="32" xfId="4" applyBorder="1" applyAlignment="1">
      <alignment horizontal="center" vertical="center"/>
    </xf>
    <xf numFmtId="0" fontId="9" fillId="0" borderId="33" xfId="4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5" fillId="0" borderId="1" xfId="0" applyFont="1" applyFill="1" applyBorder="1" applyAlignment="1">
      <alignment vertical="center" wrapText="1"/>
    </xf>
    <xf numFmtId="4" fontId="15" fillId="0" borderId="1" xfId="0" applyNumberFormat="1" applyFont="1" applyFill="1" applyBorder="1" applyAlignment="1">
      <alignment vertical="center" wrapText="1"/>
    </xf>
    <xf numFmtId="176" fontId="15" fillId="0" borderId="1" xfId="0" applyNumberFormat="1" applyFont="1" applyFill="1" applyBorder="1" applyAlignment="1">
      <alignment vertical="center" wrapText="1"/>
    </xf>
    <xf numFmtId="0" fontId="6" fillId="0" borderId="0" xfId="0" quotePrefix="1" applyFont="1" applyFill="1">
      <alignment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15" fillId="0" borderId="6" xfId="0" applyFont="1" applyFill="1" applyBorder="1" applyAlignment="1">
      <alignment vertical="center" wrapText="1"/>
    </xf>
    <xf numFmtId="0" fontId="15" fillId="0" borderId="7" xfId="0" applyFont="1" applyFill="1" applyBorder="1" applyAlignment="1">
      <alignment vertical="center" wrapText="1"/>
    </xf>
    <xf numFmtId="0" fontId="15" fillId="0" borderId="8" xfId="0" applyFont="1" applyFill="1" applyBorder="1" applyAlignment="1">
      <alignment vertical="center" wrapText="1"/>
    </xf>
    <xf numFmtId="0" fontId="5" fillId="0" borderId="0" xfId="0" applyFont="1" applyFill="1" applyAlignment="1">
      <alignment vertical="center"/>
    </xf>
    <xf numFmtId="0" fontId="9" fillId="0" borderId="14" xfId="4" applyBorder="1" applyAlignment="1">
      <alignment horizontal="center" vertical="center"/>
    </xf>
    <xf numFmtId="0" fontId="9" fillId="0" borderId="1" xfId="4" applyBorder="1" applyAlignment="1">
      <alignment horizontal="center" vertical="center"/>
    </xf>
    <xf numFmtId="0" fontId="9" fillId="0" borderId="6" xfId="4" applyBorder="1" applyAlignment="1">
      <alignment horizontal="center" vertical="center"/>
    </xf>
    <xf numFmtId="0" fontId="9" fillId="0" borderId="8" xfId="4" applyBorder="1" applyAlignment="1">
      <alignment horizontal="center" vertical="center"/>
    </xf>
    <xf numFmtId="0" fontId="9" fillId="0" borderId="9" xfId="4" applyBorder="1" applyAlignment="1">
      <alignment horizontal="center" vertical="center"/>
    </xf>
    <xf numFmtId="0" fontId="9" fillId="0" borderId="11" xfId="4" applyBorder="1" applyAlignment="1">
      <alignment horizontal="center" vertical="center"/>
    </xf>
    <xf numFmtId="0" fontId="9" fillId="0" borderId="38" xfId="4" applyBorder="1" applyAlignment="1">
      <alignment horizontal="center" vertical="center"/>
    </xf>
    <xf numFmtId="0" fontId="9" fillId="0" borderId="28" xfId="4" applyBorder="1" applyAlignment="1">
      <alignment horizontal="center" vertical="center"/>
    </xf>
    <xf numFmtId="0" fontId="9" fillId="0" borderId="10" xfId="4" applyBorder="1" applyAlignment="1">
      <alignment horizontal="center" vertical="center"/>
    </xf>
    <xf numFmtId="0" fontId="9" fillId="0" borderId="12" xfId="4" applyBorder="1" applyAlignment="1">
      <alignment horizontal="center" vertical="center"/>
    </xf>
    <xf numFmtId="0" fontId="9" fillId="0" borderId="42" xfId="4" applyBorder="1" applyAlignment="1">
      <alignment horizontal="center" vertical="center"/>
    </xf>
    <xf numFmtId="0" fontId="9" fillId="0" borderId="43" xfId="4" applyBorder="1" applyAlignment="1">
      <alignment horizontal="center" vertical="center"/>
    </xf>
    <xf numFmtId="0" fontId="9" fillId="0" borderId="15" xfId="4" applyBorder="1" applyAlignment="1">
      <alignment horizontal="center" vertical="center"/>
    </xf>
    <xf numFmtId="0" fontId="9" fillId="0" borderId="3" xfId="4" applyBorder="1" applyAlignment="1">
      <alignment horizontal="center" vertical="center"/>
    </xf>
    <xf numFmtId="0" fontId="9" fillId="0" borderId="4" xfId="4" applyBorder="1" applyAlignment="1">
      <alignment horizontal="center" vertical="center"/>
    </xf>
    <xf numFmtId="0" fontId="9" fillId="0" borderId="24" xfId="4" applyBorder="1" applyAlignment="1">
      <alignment horizontal="center" vertical="center"/>
    </xf>
    <xf numFmtId="0" fontId="9" fillId="0" borderId="27" xfId="4" applyBorder="1" applyAlignment="1">
      <alignment horizontal="center" vertical="center"/>
    </xf>
    <xf numFmtId="0" fontId="9" fillId="0" borderId="31" xfId="4" applyBorder="1" applyAlignment="1">
      <alignment horizontal="center" vertical="center"/>
    </xf>
    <xf numFmtId="0" fontId="9" fillId="0" borderId="32" xfId="4" applyBorder="1" applyAlignment="1">
      <alignment horizontal="center" vertical="center"/>
    </xf>
    <xf numFmtId="0" fontId="9" fillId="0" borderId="33" xfId="4" applyBorder="1" applyAlignment="1">
      <alignment horizontal="center" vertical="center"/>
    </xf>
    <xf numFmtId="0" fontId="9" fillId="0" borderId="36" xfId="4" applyBorder="1" applyAlignment="1">
      <alignment horizontal="center" vertical="center"/>
    </xf>
    <xf numFmtId="0" fontId="9" fillId="0" borderId="37" xfId="4" applyBorder="1" applyAlignment="1">
      <alignment horizontal="center" vertical="center"/>
    </xf>
    <xf numFmtId="0" fontId="9" fillId="0" borderId="45" xfId="4" applyBorder="1" applyAlignment="1">
      <alignment horizontal="center" vertical="center"/>
    </xf>
    <xf numFmtId="0" fontId="9" fillId="0" borderId="46" xfId="4" applyBorder="1" applyAlignment="1">
      <alignment horizontal="center" vertical="center"/>
    </xf>
    <xf numFmtId="0" fontId="9" fillId="0" borderId="50" xfId="4" applyBorder="1" applyAlignment="1">
      <alignment horizontal="center" vertical="center" wrapText="1"/>
    </xf>
    <xf numFmtId="0" fontId="9" fillId="0" borderId="1" xfId="4" applyBorder="1" applyAlignment="1">
      <alignment horizontal="center" vertical="center" wrapText="1"/>
    </xf>
    <xf numFmtId="0" fontId="9" fillId="0" borderId="24" xfId="4" applyBorder="1" applyAlignment="1">
      <alignment horizontal="center" vertical="center" wrapText="1"/>
    </xf>
    <xf numFmtId="0" fontId="9" fillId="0" borderId="39" xfId="4" applyBorder="1" applyAlignment="1">
      <alignment horizontal="center" vertical="center" wrapText="1"/>
    </xf>
    <xf numFmtId="0" fontId="9" fillId="0" borderId="40" xfId="4" applyBorder="1" applyAlignment="1">
      <alignment horizontal="center" vertical="center" wrapText="1"/>
    </xf>
    <xf numFmtId="0" fontId="9" fillId="0" borderId="6" xfId="4" applyBorder="1" applyAlignment="1">
      <alignment horizontal="center" vertical="center" wrapText="1"/>
    </xf>
    <xf numFmtId="0" fontId="9" fillId="0" borderId="8" xfId="4" applyBorder="1" applyAlignment="1">
      <alignment horizontal="center" vertical="center" wrapText="1"/>
    </xf>
    <xf numFmtId="0" fontId="9" fillId="0" borderId="20" xfId="4" applyBorder="1" applyAlignment="1">
      <alignment horizontal="center" vertical="center" wrapText="1"/>
    </xf>
    <xf numFmtId="0" fontId="9" fillId="0" borderId="22" xfId="4" applyBorder="1" applyAlignment="1">
      <alignment horizontal="center" vertical="center" wrapText="1"/>
    </xf>
    <xf numFmtId="0" fontId="9" fillId="0" borderId="23" xfId="4" applyBorder="1" applyAlignment="1">
      <alignment horizontal="center" vertical="center" wrapText="1"/>
    </xf>
    <xf numFmtId="0" fontId="9" fillId="0" borderId="0" xfId="4" applyAlignment="1">
      <alignment horizontal="left" vertical="center"/>
    </xf>
    <xf numFmtId="0" fontId="0" fillId="0" borderId="0" xfId="0">
      <alignment vertical="center"/>
    </xf>
    <xf numFmtId="0" fontId="9" fillId="0" borderId="13" xfId="4" applyBorder="1" applyAlignment="1">
      <alignment horizontal="center" vertical="center"/>
    </xf>
    <xf numFmtId="0" fontId="9" fillId="0" borderId="17" xfId="4" applyBorder="1" applyAlignment="1">
      <alignment horizontal="center" vertical="center"/>
    </xf>
    <xf numFmtId="0" fontId="9" fillId="0" borderId="16" xfId="4" applyBorder="1" applyAlignment="1">
      <alignment horizontal="center" vertical="center"/>
    </xf>
    <xf numFmtId="0" fontId="9" fillId="0" borderId="18" xfId="4" applyBorder="1" applyAlignment="1">
      <alignment horizontal="center" vertical="center"/>
    </xf>
    <xf numFmtId="0" fontId="9" fillId="0" borderId="19" xfId="4" applyBorder="1" applyAlignment="1">
      <alignment horizontal="center" vertical="center"/>
    </xf>
    <xf numFmtId="0" fontId="9" fillId="0" borderId="2" xfId="4" applyBorder="1" applyAlignment="1">
      <alignment horizontal="center" vertical="center" wrapText="1"/>
    </xf>
    <xf numFmtId="0" fontId="9" fillId="0" borderId="3" xfId="4" applyBorder="1" applyAlignment="1">
      <alignment horizontal="center" vertical="center" wrapText="1"/>
    </xf>
    <xf numFmtId="0" fontId="9" fillId="0" borderId="4" xfId="4" applyBorder="1" applyAlignment="1">
      <alignment horizontal="center" vertical="center" wrapText="1"/>
    </xf>
    <xf numFmtId="0" fontId="23" fillId="0" borderId="0" xfId="4" applyFont="1" applyAlignment="1">
      <alignment horizontal="left" vertical="center"/>
    </xf>
    <xf numFmtId="0" fontId="9" fillId="0" borderId="44" xfId="4" applyBorder="1" applyAlignment="1">
      <alignment horizontal="center" vertical="center"/>
    </xf>
    <xf numFmtId="0" fontId="9" fillId="0" borderId="47" xfId="4" applyBorder="1" applyAlignment="1">
      <alignment horizontal="center" vertical="center"/>
    </xf>
    <xf numFmtId="0" fontId="9" fillId="0" borderId="48" xfId="4" applyBorder="1" applyAlignment="1">
      <alignment horizontal="center" vertical="center"/>
    </xf>
    <xf numFmtId="0" fontId="9" fillId="0" borderId="49" xfId="4" applyBorder="1" applyAlignment="1">
      <alignment horizontal="center" vertical="center"/>
    </xf>
    <xf numFmtId="0" fontId="9" fillId="0" borderId="2" xfId="4" applyBorder="1" applyAlignment="1">
      <alignment horizontal="center" vertical="center"/>
    </xf>
    <xf numFmtId="0" fontId="9" fillId="0" borderId="41" xfId="4" applyBorder="1" applyAlignment="1">
      <alignment horizontal="left" vertical="center"/>
    </xf>
    <xf numFmtId="0" fontId="9" fillId="0" borderId="20" xfId="4" applyBorder="1" applyAlignment="1">
      <alignment horizontal="center" vertical="center"/>
    </xf>
    <xf numFmtId="0" fontId="9" fillId="0" borderId="23" xfId="4" applyBorder="1" applyAlignment="1">
      <alignment horizontal="center" vertical="center"/>
    </xf>
    <xf numFmtId="0" fontId="9" fillId="0" borderId="2" xfId="4" applyFont="1" applyBorder="1" applyAlignment="1">
      <alignment horizontal="center" vertical="center"/>
    </xf>
    <xf numFmtId="0" fontId="9" fillId="0" borderId="4" xfId="4" applyFont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0" fontId="9" fillId="0" borderId="0" xfId="1" applyAlignment="1">
      <alignment horizontal="center" vertical="center"/>
    </xf>
    <xf numFmtId="0" fontId="9" fillId="0" borderId="0" xfId="1" applyAlignment="1">
      <alignment horizontal="left" vertical="center"/>
    </xf>
    <xf numFmtId="41" fontId="0" fillId="0" borderId="0" xfId="6" applyFont="1" applyAlignment="1">
      <alignment horizontal="left" vertical="center"/>
    </xf>
    <xf numFmtId="0" fontId="0" fillId="0" borderId="0" xfId="1" applyFont="1" applyAlignment="1">
      <alignment horizontal="left" vertical="center"/>
    </xf>
    <xf numFmtId="0" fontId="9" fillId="0" borderId="0" xfId="1" applyAlignment="1">
      <alignment horizontal="left" vertical="center"/>
    </xf>
    <xf numFmtId="0" fontId="27" fillId="0" borderId="1" xfId="1" applyFont="1" applyBorder="1" applyAlignment="1">
      <alignment horizontal="center" vertical="center"/>
    </xf>
    <xf numFmtId="0" fontId="27" fillId="0" borderId="1" xfId="1" applyFont="1" applyBorder="1" applyAlignment="1">
      <alignment horizontal="center" vertical="center" wrapText="1"/>
    </xf>
    <xf numFmtId="41" fontId="27" fillId="0" borderId="1" xfId="6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41" fontId="0" fillId="0" borderId="1" xfId="6" applyFont="1" applyBorder="1" applyAlignment="1">
      <alignment horizontal="center" vertical="center"/>
    </xf>
    <xf numFmtId="41" fontId="0" fillId="0" borderId="6" xfId="6" applyFont="1" applyBorder="1" applyAlignment="1">
      <alignment horizontal="center" vertical="center"/>
    </xf>
    <xf numFmtId="0" fontId="9" fillId="0" borderId="6" xfId="1" applyBorder="1" applyAlignment="1">
      <alignment horizontal="center" vertical="center"/>
    </xf>
    <xf numFmtId="0" fontId="9" fillId="0" borderId="8" xfId="1" applyBorder="1" applyAlignment="1">
      <alignment horizontal="center" vertical="center"/>
    </xf>
    <xf numFmtId="0" fontId="9" fillId="0" borderId="2" xfId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41" fontId="0" fillId="0" borderId="1" xfId="6" applyFont="1" applyFill="1" applyBorder="1" applyAlignment="1">
      <alignment horizontal="center" vertical="center"/>
    </xf>
    <xf numFmtId="41" fontId="27" fillId="0" borderId="4" xfId="6" applyFont="1" applyFill="1" applyBorder="1" applyAlignment="1">
      <alignment horizontal="right" vertical="center" wrapText="1"/>
    </xf>
    <xf numFmtId="41" fontId="0" fillId="0" borderId="4" xfId="6" applyFont="1" applyFill="1" applyBorder="1" applyAlignment="1">
      <alignment horizontal="center" vertical="center"/>
    </xf>
    <xf numFmtId="41" fontId="9" fillId="0" borderId="4" xfId="6" applyFont="1" applyFill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41" fontId="9" fillId="0" borderId="1" xfId="6" applyFont="1" applyFill="1" applyBorder="1" applyAlignment="1">
      <alignment horizontal="center" vertical="center"/>
    </xf>
    <xf numFmtId="0" fontId="9" fillId="0" borderId="3" xfId="1" applyBorder="1" applyAlignment="1">
      <alignment horizontal="center" vertical="center"/>
    </xf>
    <xf numFmtId="0" fontId="9" fillId="0" borderId="4" xfId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41" fontId="0" fillId="0" borderId="0" xfId="6" applyFont="1" applyAlignment="1">
      <alignment horizontal="center" vertical="center"/>
    </xf>
    <xf numFmtId="41" fontId="0" fillId="0" borderId="53" xfId="6" applyFont="1" applyBorder="1" applyAlignment="1">
      <alignment horizontal="center" vertical="center" wrapText="1"/>
    </xf>
    <xf numFmtId="0" fontId="9" fillId="0" borderId="53" xfId="4" applyBorder="1" applyAlignment="1">
      <alignment horizontal="center" vertical="center"/>
    </xf>
    <xf numFmtId="41" fontId="27" fillId="0" borderId="4" xfId="6" applyFont="1" applyBorder="1" applyAlignment="1">
      <alignment horizontal="right" vertical="center" wrapText="1"/>
    </xf>
    <xf numFmtId="41" fontId="0" fillId="0" borderId="4" xfId="6" applyFont="1" applyBorder="1" applyAlignment="1">
      <alignment horizontal="center" vertical="center"/>
    </xf>
    <xf numFmtId="0" fontId="9" fillId="0" borderId="0" xfId="4"/>
    <xf numFmtId="0" fontId="31" fillId="0" borderId="0" xfId="4" applyFont="1" applyAlignment="1">
      <alignment horizontal="left" vertical="center"/>
    </xf>
    <xf numFmtId="0" fontId="9" fillId="0" borderId="0" xfId="4" applyAlignment="1">
      <alignment horizontal="left"/>
    </xf>
    <xf numFmtId="0" fontId="32" fillId="0" borderId="0" xfId="4" applyFont="1" applyAlignment="1">
      <alignment horizontal="left" vertic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left" vertical="center"/>
    </xf>
    <xf numFmtId="0" fontId="33" fillId="0" borderId="54" xfId="4" applyFont="1" applyBorder="1" applyAlignment="1">
      <alignment vertical="center"/>
    </xf>
    <xf numFmtId="0" fontId="32" fillId="0" borderId="54" xfId="4" applyFont="1" applyBorder="1" applyAlignment="1">
      <alignment horizontal="left" vertical="center" wrapText="1"/>
    </xf>
    <xf numFmtId="0" fontId="36" fillId="0" borderId="54" xfId="4" applyFont="1" applyBorder="1" applyAlignment="1">
      <alignment vertical="center" wrapText="1"/>
    </xf>
    <xf numFmtId="0" fontId="36" fillId="0" borderId="55" xfId="4" applyFont="1" applyBorder="1" applyAlignment="1">
      <alignment horizontal="right" vertical="center" wrapText="1"/>
    </xf>
    <xf numFmtId="0" fontId="36" fillId="0" borderId="55" xfId="4" applyFont="1" applyBorder="1" applyAlignment="1">
      <alignment horizontal="center" vertical="center" wrapText="1"/>
    </xf>
    <xf numFmtId="0" fontId="36" fillId="0" borderId="55" xfId="4" applyFont="1" applyBorder="1" applyAlignment="1">
      <alignment horizontal="left" vertical="center" wrapText="1"/>
    </xf>
    <xf numFmtId="0" fontId="36" fillId="0" borderId="56" xfId="4" applyFont="1" applyBorder="1" applyAlignment="1">
      <alignment horizontal="left" vertical="center" wrapText="1"/>
    </xf>
    <xf numFmtId="0" fontId="36" fillId="0" borderId="56" xfId="4" applyFont="1" applyBorder="1" applyAlignment="1">
      <alignment horizontal="center" vertical="center" wrapText="1"/>
    </xf>
    <xf numFmtId="0" fontId="36" fillId="0" borderId="56" xfId="4" applyFont="1" applyBorder="1" applyAlignment="1">
      <alignment horizontal="left" vertical="center" wrapText="1"/>
    </xf>
    <xf numFmtId="0" fontId="36" fillId="0" borderId="57" xfId="4" applyFont="1" applyBorder="1" applyAlignment="1">
      <alignment horizontal="left" vertical="center" wrapText="1"/>
    </xf>
    <xf numFmtId="0" fontId="36" fillId="0" borderId="57" xfId="4" applyFont="1" applyBorder="1" applyAlignment="1">
      <alignment horizontal="center" vertical="center" wrapText="1"/>
    </xf>
    <xf numFmtId="0" fontId="32" fillId="0" borderId="57" xfId="4" applyFont="1" applyBorder="1" applyAlignment="1">
      <alignment horizontal="left" vertical="center" wrapText="1"/>
    </xf>
    <xf numFmtId="0" fontId="33" fillId="0" borderId="54" xfId="4" applyFont="1" applyBorder="1" applyAlignment="1">
      <alignment horizontal="left" vertical="center"/>
    </xf>
    <xf numFmtId="0" fontId="36" fillId="0" borderId="58" xfId="4" applyFont="1" applyBorder="1" applyAlignment="1">
      <alignment vertical="center" wrapText="1"/>
    </xf>
    <xf numFmtId="0" fontId="20" fillId="0" borderId="41" xfId="4" applyFont="1" applyFill="1" applyBorder="1" applyAlignment="1">
      <alignment horizontal="center" vertical="center"/>
    </xf>
    <xf numFmtId="0" fontId="20" fillId="0" borderId="0" xfId="4" applyFont="1"/>
    <xf numFmtId="0" fontId="20" fillId="0" borderId="59" xfId="4" applyFont="1" applyFill="1" applyBorder="1" applyAlignment="1">
      <alignment horizontal="center" vertical="center"/>
    </xf>
    <xf numFmtId="0" fontId="20" fillId="0" borderId="60" xfId="4" applyFont="1" applyFill="1" applyBorder="1" applyAlignment="1">
      <alignment horizontal="center" vertical="center"/>
    </xf>
    <xf numFmtId="0" fontId="20" fillId="0" borderId="60" xfId="4" applyFont="1" applyFill="1" applyBorder="1" applyAlignment="1">
      <alignment horizontal="left" vertical="center"/>
    </xf>
    <xf numFmtId="0" fontId="20" fillId="0" borderId="60" xfId="4" applyFont="1" applyFill="1" applyBorder="1" applyAlignment="1">
      <alignment vertical="center"/>
    </xf>
    <xf numFmtId="0" fontId="20" fillId="0" borderId="61" xfId="4" applyFont="1" applyFill="1" applyBorder="1" applyAlignment="1">
      <alignment vertical="center"/>
    </xf>
    <xf numFmtId="0" fontId="20" fillId="0" borderId="62" xfId="4" applyFont="1" applyFill="1" applyBorder="1" applyAlignment="1">
      <alignment horizontal="center" vertical="center"/>
    </xf>
    <xf numFmtId="0" fontId="20" fillId="0" borderId="63" xfId="4" applyFont="1" applyFill="1" applyBorder="1" applyAlignment="1">
      <alignment horizontal="center" vertical="center"/>
    </xf>
    <xf numFmtId="0" fontId="20" fillId="0" borderId="63" xfId="4" applyFont="1" applyFill="1" applyBorder="1" applyAlignment="1">
      <alignment vertical="center"/>
    </xf>
    <xf numFmtId="0" fontId="20" fillId="0" borderId="64" xfId="4" applyFont="1" applyFill="1" applyBorder="1" applyAlignment="1">
      <alignment vertical="center"/>
    </xf>
    <xf numFmtId="0" fontId="20" fillId="0" borderId="65" xfId="4" applyFont="1" applyFill="1" applyBorder="1" applyAlignment="1">
      <alignment horizontal="center" vertical="center"/>
    </xf>
    <xf numFmtId="0" fontId="29" fillId="0" borderId="66" xfId="4" applyFont="1" applyFill="1" applyBorder="1" applyAlignment="1">
      <alignment horizontal="center" vertical="center"/>
    </xf>
    <xf numFmtId="0" fontId="20" fillId="0" borderId="63" xfId="4" applyFont="1" applyFill="1" applyBorder="1" applyAlignment="1">
      <alignment horizontal="left" vertical="center"/>
    </xf>
    <xf numFmtId="0" fontId="20" fillId="0" borderId="64" xfId="4" applyFont="1" applyFill="1" applyBorder="1" applyAlignment="1">
      <alignment horizontal="left" vertical="center"/>
    </xf>
    <xf numFmtId="185" fontId="37" fillId="0" borderId="68" xfId="4" applyNumberFormat="1" applyFont="1" applyFill="1" applyBorder="1" applyAlignment="1">
      <alignment vertical="center"/>
    </xf>
    <xf numFmtId="0" fontId="37" fillId="0" borderId="63" xfId="4" applyFont="1" applyFill="1" applyBorder="1" applyAlignment="1">
      <alignment horizontal="center" vertical="center"/>
    </xf>
    <xf numFmtId="3" fontId="37" fillId="0" borderId="63" xfId="4" applyNumberFormat="1" applyFont="1" applyFill="1" applyBorder="1" applyAlignment="1">
      <alignment vertical="center"/>
    </xf>
    <xf numFmtId="3" fontId="37" fillId="0" borderId="64" xfId="4" applyNumberFormat="1" applyFont="1" applyFill="1" applyBorder="1" applyAlignment="1">
      <alignment vertical="center"/>
    </xf>
    <xf numFmtId="0" fontId="37" fillId="0" borderId="0" xfId="4" applyFont="1"/>
    <xf numFmtId="0" fontId="20" fillId="0" borderId="69" xfId="4" applyFont="1" applyFill="1" applyBorder="1" applyAlignment="1">
      <alignment horizontal="center" vertical="center"/>
    </xf>
    <xf numFmtId="0" fontId="20" fillId="0" borderId="70" xfId="4" applyFont="1" applyFill="1" applyBorder="1" applyAlignment="1">
      <alignment horizontal="center" vertical="center"/>
    </xf>
    <xf numFmtId="3" fontId="20" fillId="0" borderId="63" xfId="4" applyNumberFormat="1" applyFont="1" applyFill="1" applyBorder="1" applyAlignment="1">
      <alignment vertical="center"/>
    </xf>
    <xf numFmtId="3" fontId="20" fillId="0" borderId="64" xfId="4" applyNumberFormat="1" applyFont="1" applyFill="1" applyBorder="1" applyAlignment="1">
      <alignment vertical="center"/>
    </xf>
    <xf numFmtId="0" fontId="20" fillId="0" borderId="62" xfId="4" applyFont="1" applyFill="1" applyBorder="1" applyAlignment="1">
      <alignment vertical="center"/>
    </xf>
    <xf numFmtId="185" fontId="20" fillId="0" borderId="63" xfId="4" applyNumberFormat="1" applyFont="1" applyFill="1" applyBorder="1" applyAlignment="1">
      <alignment vertical="center"/>
    </xf>
    <xf numFmtId="0" fontId="29" fillId="0" borderId="63" xfId="4" applyFont="1" applyFill="1" applyBorder="1" applyAlignment="1">
      <alignment horizontal="center" vertical="center"/>
    </xf>
    <xf numFmtId="0" fontId="29" fillId="0" borderId="64" xfId="4" applyFont="1" applyFill="1" applyBorder="1" applyAlignment="1">
      <alignment horizontal="center" vertical="center"/>
    </xf>
    <xf numFmtId="0" fontId="20" fillId="0" borderId="0" xfId="4" applyFont="1" applyFill="1"/>
    <xf numFmtId="0" fontId="20" fillId="0" borderId="66" xfId="4" applyFont="1" applyFill="1" applyBorder="1" applyAlignment="1">
      <alignment horizontal="center" vertical="center"/>
    </xf>
    <xf numFmtId="0" fontId="20" fillId="0" borderId="66" xfId="4" applyFont="1" applyFill="1" applyBorder="1" applyAlignment="1">
      <alignment horizontal="left" vertical="center"/>
    </xf>
    <xf numFmtId="0" fontId="38" fillId="0" borderId="62" xfId="4" applyFont="1" applyFill="1" applyBorder="1" applyAlignment="1">
      <alignment horizontal="center" vertical="center"/>
    </xf>
    <xf numFmtId="0" fontId="38" fillId="0" borderId="71" xfId="4" applyFont="1" applyFill="1" applyBorder="1" applyAlignment="1">
      <alignment horizontal="center" vertical="center"/>
    </xf>
    <xf numFmtId="0" fontId="38" fillId="5" borderId="72" xfId="4" applyFont="1" applyFill="1" applyBorder="1" applyAlignment="1">
      <alignment horizontal="center" vertical="center"/>
    </xf>
    <xf numFmtId="0" fontId="38" fillId="5" borderId="73" xfId="4" applyFont="1" applyFill="1" applyBorder="1" applyAlignment="1">
      <alignment horizontal="center" vertical="center"/>
    </xf>
    <xf numFmtId="0" fontId="38" fillId="5" borderId="67" xfId="4" applyFont="1" applyFill="1" applyBorder="1" applyAlignment="1">
      <alignment horizontal="center" vertical="center"/>
    </xf>
    <xf numFmtId="0" fontId="39" fillId="0" borderId="74" xfId="4" applyFont="1" applyFill="1" applyBorder="1" applyAlignment="1">
      <alignment horizontal="center" vertical="center"/>
    </xf>
    <xf numFmtId="0" fontId="38" fillId="0" borderId="0" xfId="4" applyFont="1"/>
    <xf numFmtId="0" fontId="20" fillId="0" borderId="70" xfId="4" applyFont="1" applyFill="1" applyBorder="1" applyAlignment="1">
      <alignment vertical="center"/>
    </xf>
    <xf numFmtId="3" fontId="20" fillId="0" borderId="70" xfId="4" applyNumberFormat="1" applyFont="1" applyFill="1" applyBorder="1" applyAlignment="1">
      <alignment vertical="center"/>
    </xf>
    <xf numFmtId="0" fontId="20" fillId="0" borderId="75" xfId="4" applyFont="1" applyFill="1" applyBorder="1" applyAlignment="1">
      <alignment vertical="center"/>
    </xf>
    <xf numFmtId="0" fontId="20" fillId="0" borderId="76" xfId="4" applyFont="1" applyFill="1" applyBorder="1" applyAlignment="1">
      <alignment horizontal="center" vertical="center"/>
    </xf>
    <xf numFmtId="185" fontId="20" fillId="0" borderId="76" xfId="4" applyNumberFormat="1" applyFont="1" applyFill="1" applyBorder="1" applyAlignment="1">
      <alignment vertical="center"/>
    </xf>
    <xf numFmtId="3" fontId="20" fillId="0" borderId="76" xfId="4" applyNumberFormat="1" applyFont="1" applyFill="1" applyBorder="1" applyAlignment="1">
      <alignment vertical="center"/>
    </xf>
    <xf numFmtId="3" fontId="20" fillId="0" borderId="77" xfId="4" applyNumberFormat="1" applyFont="1" applyFill="1" applyBorder="1" applyAlignment="1">
      <alignment vertical="center"/>
    </xf>
    <xf numFmtId="0" fontId="20" fillId="0" borderId="0" xfId="4" applyFont="1" applyFill="1" applyBorder="1" applyAlignment="1">
      <alignment horizontal="center" vertical="center"/>
    </xf>
    <xf numFmtId="0" fontId="20" fillId="0" borderId="0" xfId="4" applyFont="1" applyFill="1" applyBorder="1" applyAlignment="1">
      <alignment vertical="center"/>
    </xf>
    <xf numFmtId="0" fontId="37" fillId="0" borderId="72" xfId="4" applyFont="1" applyFill="1" applyBorder="1" applyAlignment="1">
      <alignment horizontal="center" vertical="center"/>
    </xf>
    <xf numFmtId="0" fontId="37" fillId="0" borderId="73" xfId="4" applyFont="1" applyFill="1" applyBorder="1" applyAlignment="1">
      <alignment horizontal="center" vertical="center"/>
    </xf>
    <xf numFmtId="0" fontId="37" fillId="0" borderId="67" xfId="4" applyFont="1" applyFill="1" applyBorder="1" applyAlignment="1">
      <alignment horizontal="center" vertical="center"/>
    </xf>
    <xf numFmtId="0" fontId="20" fillId="5" borderId="78" xfId="4" applyFont="1" applyFill="1" applyBorder="1" applyAlignment="1">
      <alignment horizontal="center"/>
    </xf>
    <xf numFmtId="0" fontId="20" fillId="5" borderId="37" xfId="4" applyFont="1" applyFill="1" applyBorder="1" applyAlignment="1">
      <alignment horizontal="center"/>
    </xf>
    <xf numFmtId="0" fontId="20" fillId="5" borderId="79" xfId="4" applyFont="1" applyFill="1" applyBorder="1" applyAlignment="1">
      <alignment horizontal="center"/>
    </xf>
    <xf numFmtId="0" fontId="20" fillId="5" borderId="15" xfId="4" applyFont="1" applyFill="1" applyBorder="1" applyAlignment="1">
      <alignment horizontal="center"/>
    </xf>
    <xf numFmtId="0" fontId="20" fillId="5" borderId="16" xfId="4" applyFont="1" applyFill="1" applyBorder="1" applyAlignment="1">
      <alignment horizontal="center" vertical="center"/>
    </xf>
    <xf numFmtId="0" fontId="20" fillId="5" borderId="80" xfId="4" applyFont="1" applyFill="1" applyBorder="1" applyAlignment="1">
      <alignment horizontal="center" vertical="center"/>
    </xf>
    <xf numFmtId="0" fontId="20" fillId="5" borderId="12" xfId="4" applyFont="1" applyFill="1" applyBorder="1" applyAlignment="1">
      <alignment horizontal="center" vertical="center"/>
    </xf>
    <xf numFmtId="0" fontId="20" fillId="5" borderId="0" xfId="4" applyFont="1" applyFill="1" applyBorder="1" applyAlignment="1">
      <alignment horizontal="left" vertical="center"/>
    </xf>
    <xf numFmtId="0" fontId="20" fillId="5" borderId="3" xfId="4" applyFont="1" applyFill="1" applyBorder="1" applyAlignment="1">
      <alignment horizontal="center" vertical="center"/>
    </xf>
    <xf numFmtId="0" fontId="20" fillId="5" borderId="18" xfId="4" applyFont="1" applyFill="1" applyBorder="1" applyAlignment="1">
      <alignment horizontal="center" vertical="center"/>
    </xf>
    <xf numFmtId="0" fontId="20" fillId="5" borderId="81" xfId="4" applyFont="1" applyFill="1" applyBorder="1" applyAlignment="1">
      <alignment horizontal="center" vertical="top"/>
    </xf>
    <xf numFmtId="0" fontId="20" fillId="5" borderId="43" xfId="4" applyFont="1" applyFill="1" applyBorder="1" applyAlignment="1">
      <alignment horizontal="center" vertical="top"/>
    </xf>
    <xf numFmtId="0" fontId="20" fillId="5" borderId="41" xfId="4" applyFont="1" applyFill="1" applyBorder="1" applyAlignment="1">
      <alignment horizontal="center" vertical="top"/>
    </xf>
    <xf numFmtId="0" fontId="20" fillId="5" borderId="82" xfId="4" applyFont="1" applyFill="1" applyBorder="1" applyAlignment="1">
      <alignment horizontal="center" vertical="top"/>
    </xf>
    <xf numFmtId="0" fontId="20" fillId="5" borderId="83" xfId="4" applyFont="1" applyFill="1" applyBorder="1" applyAlignment="1">
      <alignment horizontal="center" vertical="center"/>
    </xf>
    <xf numFmtId="0" fontId="20" fillId="0" borderId="84" xfId="4" applyFont="1" applyBorder="1" applyAlignment="1">
      <alignment horizontal="center" vertical="center"/>
    </xf>
    <xf numFmtId="184" fontId="20" fillId="0" borderId="85" xfId="4" applyNumberFormat="1" applyFont="1" applyBorder="1" applyAlignment="1">
      <alignment vertical="center"/>
    </xf>
    <xf numFmtId="186" fontId="20" fillId="0" borderId="86" xfId="4" applyNumberFormat="1" applyFont="1" applyBorder="1" applyAlignment="1">
      <alignment horizontal="center" vertical="center"/>
    </xf>
    <xf numFmtId="0" fontId="20" fillId="0" borderId="87" xfId="4" applyFont="1" applyBorder="1" applyAlignment="1">
      <alignment horizontal="center" vertical="center"/>
    </xf>
    <xf numFmtId="184" fontId="20" fillId="0" borderId="30" xfId="4" applyNumberFormat="1" applyFont="1" applyBorder="1" applyAlignment="1">
      <alignment horizontal="center" vertical="center"/>
    </xf>
    <xf numFmtId="187" fontId="20" fillId="0" borderId="30" xfId="4" applyNumberFormat="1" applyFont="1" applyBorder="1" applyAlignment="1">
      <alignment horizontal="center" vertical="center"/>
    </xf>
    <xf numFmtId="186" fontId="20" fillId="0" borderId="30" xfId="4" applyNumberFormat="1" applyFont="1" applyBorder="1" applyAlignment="1">
      <alignment horizontal="center" vertical="center"/>
    </xf>
    <xf numFmtId="0" fontId="20" fillId="0" borderId="88" xfId="4" applyFont="1" applyBorder="1" applyAlignment="1">
      <alignment horizontal="center" vertical="center"/>
    </xf>
    <xf numFmtId="184" fontId="20" fillId="0" borderId="89" xfId="4" applyNumberFormat="1" applyFont="1" applyBorder="1" applyAlignment="1">
      <alignment vertical="center"/>
    </xf>
    <xf numFmtId="184" fontId="20" fillId="0" borderId="90" xfId="4" applyNumberFormat="1" applyFont="1" applyBorder="1" applyAlignment="1">
      <alignment vertical="center"/>
    </xf>
    <xf numFmtId="184" fontId="20" fillId="0" borderId="91" xfId="4" applyNumberFormat="1" applyFont="1" applyBorder="1" applyAlignment="1">
      <alignment horizontal="center" vertical="center"/>
    </xf>
    <xf numFmtId="184" fontId="20" fillId="0" borderId="92" xfId="4" applyNumberFormat="1" applyFont="1" applyBorder="1" applyAlignment="1">
      <alignment vertical="center"/>
    </xf>
    <xf numFmtId="184" fontId="20" fillId="0" borderId="15" xfId="4" applyNumberFormat="1" applyFont="1" applyBorder="1" applyAlignment="1">
      <alignment vertical="center"/>
    </xf>
    <xf numFmtId="186" fontId="20" fillId="0" borderId="86" xfId="4" applyNumberFormat="1" applyFont="1" applyBorder="1" applyAlignment="1">
      <alignment vertical="center"/>
    </xf>
    <xf numFmtId="184" fontId="20" fillId="0" borderId="93" xfId="4" applyNumberFormat="1" applyFont="1" applyBorder="1" applyAlignment="1">
      <alignment vertical="center"/>
    </xf>
    <xf numFmtId="184" fontId="20" fillId="0" borderId="29" xfId="4" applyNumberFormat="1" applyFont="1" applyBorder="1" applyAlignment="1">
      <alignment vertical="center"/>
    </xf>
    <xf numFmtId="184" fontId="20" fillId="0" borderId="30" xfId="4" applyNumberFormat="1" applyFont="1" applyBorder="1" applyAlignment="1">
      <alignment horizontal="left" vertical="center"/>
    </xf>
    <xf numFmtId="187" fontId="20" fillId="0" borderId="30" xfId="4" applyNumberFormat="1" applyFont="1" applyBorder="1" applyAlignment="1">
      <alignment horizontal="left" vertical="center"/>
    </xf>
    <xf numFmtId="186" fontId="20" fillId="0" borderId="30" xfId="4" applyNumberFormat="1" applyFont="1" applyBorder="1" applyAlignment="1">
      <alignment horizontal="left" vertical="center"/>
    </xf>
    <xf numFmtId="184" fontId="20" fillId="0" borderId="91" xfId="4" applyNumberFormat="1" applyFont="1" applyBorder="1" applyAlignment="1">
      <alignment horizontal="left" vertical="center"/>
    </xf>
    <xf numFmtId="0" fontId="20" fillId="5" borderId="78" xfId="4" applyFont="1" applyFill="1" applyBorder="1" applyAlignment="1">
      <alignment horizontal="center" vertical="center"/>
    </xf>
    <xf numFmtId="0" fontId="20" fillId="5" borderId="81" xfId="4" applyFont="1" applyFill="1" applyBorder="1" applyAlignment="1">
      <alignment horizontal="center" vertical="center"/>
    </xf>
    <xf numFmtId="0" fontId="40" fillId="0" borderId="0" xfId="1" applyFont="1" applyAlignment="1">
      <alignment horizontal="center" vertical="center"/>
    </xf>
    <xf numFmtId="0" fontId="41" fillId="0" borderId="0" xfId="1" applyFont="1">
      <alignment vertical="center"/>
    </xf>
    <xf numFmtId="0" fontId="40" fillId="0" borderId="0" xfId="1" applyFont="1" applyAlignment="1">
      <alignment horizontal="center" vertical="center"/>
    </xf>
    <xf numFmtId="0" fontId="40" fillId="0" borderId="0" xfId="1" applyFont="1" applyAlignment="1">
      <alignment vertical="center"/>
    </xf>
    <xf numFmtId="0" fontId="42" fillId="0" borderId="0" xfId="1" applyFont="1" applyAlignment="1">
      <alignment horizontal="left" vertical="center"/>
    </xf>
    <xf numFmtId="0" fontId="43" fillId="0" borderId="0" xfId="1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44" fillId="0" borderId="0" xfId="1" applyFont="1">
      <alignment vertical="center"/>
    </xf>
    <xf numFmtId="0" fontId="44" fillId="0" borderId="0" xfId="1" applyFont="1" applyAlignment="1">
      <alignment horizontal="center" vertical="center"/>
    </xf>
    <xf numFmtId="41" fontId="44" fillId="0" borderId="0" xfId="6" applyFont="1" applyAlignment="1">
      <alignment horizontal="center" vertical="center"/>
    </xf>
    <xf numFmtId="188" fontId="44" fillId="0" borderId="0" xfId="1" applyNumberFormat="1" applyFont="1" applyAlignment="1">
      <alignment horizontal="center" vertical="center"/>
    </xf>
    <xf numFmtId="188" fontId="45" fillId="0" borderId="0" xfId="1" applyNumberFormat="1" applyFont="1" applyAlignment="1">
      <alignment horizontal="left" vertical="center"/>
    </xf>
    <xf numFmtId="188" fontId="44" fillId="0" borderId="0" xfId="1" applyNumberFormat="1" applyFont="1" applyAlignment="1">
      <alignment horizontal="center" vertical="center"/>
    </xf>
    <xf numFmtId="41" fontId="44" fillId="0" borderId="0" xfId="6" applyFont="1" applyAlignment="1">
      <alignment horizontal="center" vertical="center"/>
    </xf>
    <xf numFmtId="0" fontId="44" fillId="0" borderId="0" xfId="1" applyFont="1" applyAlignment="1">
      <alignment horizontal="center" vertical="center"/>
    </xf>
    <xf numFmtId="41" fontId="46" fillId="0" borderId="0" xfId="6" applyFont="1" applyAlignment="1">
      <alignment horizontal="center" vertical="center"/>
    </xf>
    <xf numFmtId="41" fontId="44" fillId="0" borderId="0" xfId="1" applyNumberFormat="1" applyFont="1" applyAlignment="1">
      <alignment horizontal="center" vertical="center"/>
    </xf>
    <xf numFmtId="41" fontId="44" fillId="0" borderId="0" xfId="1" applyNumberFormat="1" applyFont="1" applyAlignment="1">
      <alignment horizontal="center" vertical="center"/>
    </xf>
    <xf numFmtId="41" fontId="45" fillId="0" borderId="0" xfId="6" applyFont="1">
      <alignment vertical="center"/>
    </xf>
    <xf numFmtId="41" fontId="46" fillId="0" borderId="0" xfId="1" applyNumberFormat="1" applyFont="1" applyAlignment="1">
      <alignment horizontal="center" vertical="center"/>
    </xf>
    <xf numFmtId="0" fontId="46" fillId="0" borderId="0" xfId="1" applyFont="1" applyAlignment="1">
      <alignment horizontal="center" vertical="center"/>
    </xf>
    <xf numFmtId="41" fontId="44" fillId="0" borderId="0" xfId="6" applyFont="1" applyAlignment="1">
      <alignment horizontal="left" vertical="center"/>
    </xf>
    <xf numFmtId="0" fontId="46" fillId="0" borderId="0" xfId="1" applyFont="1" applyAlignment="1">
      <alignment horizontal="right" vertical="center"/>
    </xf>
    <xf numFmtId="0" fontId="45" fillId="0" borderId="0" xfId="1" applyFont="1" applyAlignment="1">
      <alignment horizontal="right" vertical="center"/>
    </xf>
    <xf numFmtId="0" fontId="44" fillId="0" borderId="0" xfId="1" applyFont="1" applyAlignment="1">
      <alignment horizontal="right" vertical="center"/>
    </xf>
    <xf numFmtId="3" fontId="44" fillId="0" borderId="0" xfId="1" applyNumberFormat="1" applyFont="1" applyAlignment="1">
      <alignment horizontal="center" vertical="center"/>
    </xf>
    <xf numFmtId="0" fontId="41" fillId="0" borderId="0" xfId="1" applyFont="1" applyAlignment="1">
      <alignment horizontal="center" vertical="center"/>
    </xf>
    <xf numFmtId="188" fontId="45" fillId="0" borderId="0" xfId="1" applyNumberFormat="1" applyFont="1" applyAlignment="1">
      <alignment horizontal="center" vertical="center"/>
    </xf>
    <xf numFmtId="188" fontId="45" fillId="0" borderId="0" xfId="1" applyNumberFormat="1" applyFont="1" applyAlignment="1">
      <alignment horizontal="center" vertical="center"/>
    </xf>
    <xf numFmtId="41" fontId="45" fillId="0" borderId="0" xfId="6" applyFont="1" applyAlignment="1">
      <alignment horizontal="center" vertical="center"/>
    </xf>
    <xf numFmtId="41" fontId="45" fillId="0" borderId="0" xfId="6" applyFont="1" applyAlignment="1">
      <alignment horizontal="center" vertical="center"/>
    </xf>
    <xf numFmtId="182" fontId="44" fillId="0" borderId="0" xfId="6" applyNumberFormat="1" applyFont="1" applyAlignment="1">
      <alignment horizontal="center" vertical="center"/>
    </xf>
    <xf numFmtId="41" fontId="44" fillId="0" borderId="0" xfId="6" applyFont="1">
      <alignment vertical="center"/>
    </xf>
    <xf numFmtId="41" fontId="47" fillId="0" borderId="0" xfId="6" applyFont="1">
      <alignment vertical="center"/>
    </xf>
    <xf numFmtId="0" fontId="45" fillId="0" borderId="0" xfId="1" applyFont="1" applyAlignment="1">
      <alignment horizontal="center" vertical="center"/>
    </xf>
    <xf numFmtId="189" fontId="46" fillId="0" borderId="0" xfId="1" applyNumberFormat="1" applyFont="1" applyAlignment="1">
      <alignment horizontal="center" vertical="center"/>
    </xf>
    <xf numFmtId="190" fontId="46" fillId="0" borderId="0" xfId="1" applyNumberFormat="1" applyFont="1" applyAlignment="1">
      <alignment horizontal="center" vertical="center"/>
    </xf>
    <xf numFmtId="0" fontId="37" fillId="5" borderId="72" xfId="4" applyFont="1" applyFill="1" applyBorder="1" applyAlignment="1">
      <alignment horizontal="center" vertical="center"/>
    </xf>
    <xf numFmtId="0" fontId="37" fillId="5" borderId="67" xfId="4" applyFont="1" applyFill="1" applyBorder="1" applyAlignment="1">
      <alignment horizontal="center" vertical="center"/>
    </xf>
    <xf numFmtId="0" fontId="20" fillId="0" borderId="87" xfId="4" applyFont="1" applyFill="1" applyBorder="1" applyAlignment="1">
      <alignment horizontal="center" vertical="center"/>
    </xf>
    <xf numFmtId="184" fontId="20" fillId="0" borderId="85" xfId="4" applyNumberFormat="1" applyFont="1" applyFill="1" applyBorder="1" applyAlignment="1">
      <alignment vertical="center"/>
    </xf>
    <xf numFmtId="184" fontId="20" fillId="0" borderId="30" xfId="4" applyNumberFormat="1" applyFont="1" applyFill="1" applyBorder="1" applyAlignment="1">
      <alignment horizontal="center" vertical="center"/>
    </xf>
    <xf numFmtId="41" fontId="0" fillId="0" borderId="86" xfId="5" applyFont="1" applyBorder="1" applyAlignment="1">
      <alignment vertical="center"/>
    </xf>
    <xf numFmtId="41" fontId="9" fillId="0" borderId="33" xfId="5" applyFont="1" applyBorder="1" applyAlignment="1">
      <alignment horizontal="right" vertical="center"/>
    </xf>
    <xf numFmtId="3" fontId="44" fillId="0" borderId="0" xfId="1" applyNumberFormat="1" applyFont="1" applyFill="1" applyAlignment="1">
      <alignment horizontal="center" vertical="center"/>
    </xf>
    <xf numFmtId="41" fontId="44" fillId="0" borderId="0" xfId="6" applyFont="1" applyFill="1" applyAlignment="1">
      <alignment horizontal="center" vertical="center"/>
    </xf>
    <xf numFmtId="41" fontId="20" fillId="0" borderId="2" xfId="5" applyFont="1" applyBorder="1" applyAlignment="1">
      <alignment horizontal="center" vertical="center" wrapText="1"/>
    </xf>
    <xf numFmtId="41" fontId="20" fillId="0" borderId="3" xfId="5" applyFont="1" applyBorder="1" applyAlignment="1">
      <alignment horizontal="center" vertical="center" wrapText="1"/>
    </xf>
    <xf numFmtId="41" fontId="20" fillId="0" borderId="82" xfId="5" applyFont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1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2" xfId="0" quotePrefix="1" applyFont="1" applyFill="1" applyBorder="1" applyAlignment="1">
      <alignment vertical="center" wrapText="1"/>
    </xf>
    <xf numFmtId="0" fontId="3" fillId="0" borderId="6" xfId="0" quotePrefix="1" applyFont="1" applyFill="1" applyBorder="1" applyAlignment="1">
      <alignment horizontal="center" vertical="center"/>
    </xf>
    <xf numFmtId="0" fontId="3" fillId="0" borderId="8" xfId="0" quotePrefix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center" vertical="center"/>
    </xf>
    <xf numFmtId="0" fontId="10" fillId="0" borderId="1" xfId="0" quotePrefix="1" applyFont="1" applyFill="1" applyBorder="1" applyAlignment="1">
      <alignment horizontal="center" vertical="center"/>
    </xf>
    <xf numFmtId="0" fontId="13" fillId="0" borderId="1" xfId="0" quotePrefix="1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4" fontId="13" fillId="0" borderId="1" xfId="0" applyNumberFormat="1" applyFont="1" applyFill="1" applyBorder="1" applyAlignment="1">
      <alignment vertical="center" wrapText="1"/>
    </xf>
    <xf numFmtId="176" fontId="13" fillId="0" borderId="1" xfId="0" applyNumberFormat="1" applyFont="1" applyFill="1" applyBorder="1" applyAlignment="1">
      <alignment vertical="center" wrapText="1"/>
    </xf>
    <xf numFmtId="0" fontId="10" fillId="0" borderId="1" xfId="0" quotePrefix="1" applyFont="1" applyFill="1" applyBorder="1" applyAlignment="1">
      <alignment horizontal="left" vertical="center"/>
    </xf>
    <xf numFmtId="0" fontId="12" fillId="0" borderId="1" xfId="2" applyFont="1" applyFill="1" applyBorder="1" applyAlignment="1">
      <alignment horizontal="left" vertical="center" wrapText="1"/>
    </xf>
    <xf numFmtId="0" fontId="13" fillId="0" borderId="1" xfId="0" quotePrefix="1" applyFont="1" applyFill="1" applyBorder="1" applyAlignment="1">
      <alignment vertical="center" wrapText="1"/>
    </xf>
    <xf numFmtId="0" fontId="6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48" fillId="0" borderId="5" xfId="0" applyFont="1" applyBorder="1" applyAlignment="1">
      <alignment horizontal="left" vertical="center"/>
    </xf>
    <xf numFmtId="0" fontId="6" fillId="0" borderId="0" xfId="0" quotePrefix="1" applyFont="1">
      <alignment vertical="center"/>
    </xf>
    <xf numFmtId="0" fontId="6" fillId="0" borderId="0" xfId="0" quotePrefix="1" applyFont="1" applyAlignment="1">
      <alignment vertical="center"/>
    </xf>
  </cellXfs>
  <cellStyles count="7">
    <cellStyle name="쉼표 [0]" xfId="3" builtinId="6"/>
    <cellStyle name="쉼표 [0] 2" xfId="5"/>
    <cellStyle name="쉼표 [0] 2 2" xfId="6"/>
    <cellStyle name="표준" xfId="0" builtinId="0"/>
    <cellStyle name="표준 2" xfId="1"/>
    <cellStyle name="표준 3" xfId="2"/>
    <cellStyle name="표준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&#47785;&#51116;&#53952;45*45@600*600,&#54633;&#54032;2.7m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2.0T*W30*L100*45@900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2.0T*W30*L100*45@900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39"/>
  <sheetViews>
    <sheetView tabSelected="1" view="pageBreakPreview" topLeftCell="B1" zoomScale="115" zoomScaleNormal="100" zoomScaleSheetLayoutView="115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B10" sqref="B10"/>
    </sheetView>
  </sheetViews>
  <sheetFormatPr defaultRowHeight="16.5"/>
  <cols>
    <col min="1" max="1" width="11.625" style="2" hidden="1" customWidth="1"/>
    <col min="2" max="2" width="30.625" style="2" customWidth="1"/>
    <col min="3" max="3" width="31.25" style="2" customWidth="1"/>
    <col min="4" max="4" width="6" style="16" bestFit="1" customWidth="1"/>
    <col min="5" max="8" width="13.625" style="2" customWidth="1"/>
    <col min="9" max="9" width="12.625" style="2" customWidth="1"/>
    <col min="10" max="16384" width="9" style="2"/>
  </cols>
  <sheetData>
    <row r="1" spans="1:9" ht="30" customHeight="1">
      <c r="A1" s="125" t="s">
        <v>947</v>
      </c>
      <c r="B1" s="125"/>
      <c r="C1" s="125"/>
      <c r="D1" s="125"/>
      <c r="E1" s="125"/>
      <c r="F1" s="125"/>
      <c r="G1" s="125"/>
      <c r="H1" s="125"/>
      <c r="I1" s="125"/>
    </row>
    <row r="2" spans="1:9" ht="30" customHeight="1">
      <c r="A2" s="126" t="s">
        <v>3020</v>
      </c>
      <c r="B2" s="126"/>
      <c r="C2" s="126"/>
      <c r="D2" s="126"/>
      <c r="E2" s="126"/>
      <c r="F2" s="126"/>
      <c r="G2" s="126"/>
      <c r="H2" s="126"/>
      <c r="I2" s="126"/>
    </row>
    <row r="3" spans="1:9" ht="30" customHeight="1">
      <c r="A3" s="120" t="s">
        <v>948</v>
      </c>
      <c r="B3" s="120" t="s">
        <v>0</v>
      </c>
      <c r="C3" s="120" t="s">
        <v>1</v>
      </c>
      <c r="D3" s="120" t="s">
        <v>2</v>
      </c>
      <c r="E3" s="120" t="s">
        <v>949</v>
      </c>
      <c r="F3" s="120" t="s">
        <v>950</v>
      </c>
      <c r="G3" s="120" t="s">
        <v>951</v>
      </c>
      <c r="H3" s="120" t="s">
        <v>952</v>
      </c>
      <c r="I3" s="120" t="s">
        <v>953</v>
      </c>
    </row>
    <row r="4" spans="1:9" ht="30" customHeight="1">
      <c r="A4" s="120"/>
      <c r="B4" s="393" t="s">
        <v>3013</v>
      </c>
      <c r="C4" s="120"/>
      <c r="D4" s="120"/>
      <c r="E4" s="120"/>
      <c r="F4" s="120"/>
      <c r="G4" s="120"/>
      <c r="H4" s="120"/>
      <c r="I4" s="120"/>
    </row>
    <row r="5" spans="1:9" ht="30" customHeight="1">
      <c r="A5" s="1" t="s">
        <v>34</v>
      </c>
      <c r="B5" s="1" t="s">
        <v>31</v>
      </c>
      <c r="C5" s="1" t="s">
        <v>32</v>
      </c>
      <c r="D5" s="15" t="s">
        <v>33</v>
      </c>
      <c r="E5" s="8">
        <f>일위대가!F11</f>
        <v>0</v>
      </c>
      <c r="F5" s="8">
        <f>일위대가!H11</f>
        <v>0</v>
      </c>
      <c r="G5" s="8">
        <f>일위대가!J11</f>
        <v>655099</v>
      </c>
      <c r="H5" s="8">
        <f t="shared" ref="H5:H90" si="0">E5+F5+G5</f>
        <v>655099</v>
      </c>
      <c r="I5" s="1" t="s">
        <v>27</v>
      </c>
    </row>
    <row r="6" spans="1:9" ht="30" customHeight="1">
      <c r="A6" s="1" t="s">
        <v>36</v>
      </c>
      <c r="B6" s="1" t="s">
        <v>31</v>
      </c>
      <c r="C6" s="1" t="s">
        <v>35</v>
      </c>
      <c r="D6" s="15" t="s">
        <v>33</v>
      </c>
      <c r="E6" s="8">
        <f>일위대가!F18</f>
        <v>0</v>
      </c>
      <c r="F6" s="8">
        <f>일위대가!H18</f>
        <v>0</v>
      </c>
      <c r="G6" s="8">
        <f>일위대가!J18</f>
        <v>759099</v>
      </c>
      <c r="H6" s="8">
        <f t="shared" si="0"/>
        <v>759099</v>
      </c>
      <c r="I6" s="1" t="s">
        <v>27</v>
      </c>
    </row>
    <row r="7" spans="1:9" ht="30" customHeight="1">
      <c r="A7" s="1" t="s">
        <v>38</v>
      </c>
      <c r="B7" s="1" t="s">
        <v>31</v>
      </c>
      <c r="C7" s="1" t="s">
        <v>37</v>
      </c>
      <c r="D7" s="15" t="s">
        <v>33</v>
      </c>
      <c r="E7" s="8">
        <f>일위대가!F25</f>
        <v>0</v>
      </c>
      <c r="F7" s="8">
        <f>일위대가!H25</f>
        <v>0</v>
      </c>
      <c r="G7" s="8">
        <f>일위대가!J25</f>
        <v>993099</v>
      </c>
      <c r="H7" s="8">
        <f t="shared" si="0"/>
        <v>993099</v>
      </c>
      <c r="I7" s="1" t="s">
        <v>27</v>
      </c>
    </row>
    <row r="8" spans="1:9" ht="30" customHeight="1">
      <c r="A8" s="1" t="s">
        <v>40</v>
      </c>
      <c r="B8" s="1" t="s">
        <v>31</v>
      </c>
      <c r="C8" s="1" t="s">
        <v>39</v>
      </c>
      <c r="D8" s="15" t="s">
        <v>33</v>
      </c>
      <c r="E8" s="8">
        <f>일위대가!F32</f>
        <v>0</v>
      </c>
      <c r="F8" s="8">
        <f>일위대가!H32</f>
        <v>0</v>
      </c>
      <c r="G8" s="8">
        <f>일위대가!J32</f>
        <v>852601</v>
      </c>
      <c r="H8" s="8">
        <f t="shared" si="0"/>
        <v>852601</v>
      </c>
      <c r="I8" s="1" t="s">
        <v>27</v>
      </c>
    </row>
    <row r="9" spans="1:9" ht="30" customHeight="1">
      <c r="A9" s="1" t="s">
        <v>42</v>
      </c>
      <c r="B9" s="1" t="s">
        <v>31</v>
      </c>
      <c r="C9" s="1" t="s">
        <v>41</v>
      </c>
      <c r="D9" s="15" t="s">
        <v>33</v>
      </c>
      <c r="E9" s="8">
        <f>일위대가!F39</f>
        <v>0</v>
      </c>
      <c r="F9" s="8">
        <f>일위대가!H39</f>
        <v>0</v>
      </c>
      <c r="G9" s="8">
        <f>일위대가!J39</f>
        <v>1004601</v>
      </c>
      <c r="H9" s="8">
        <f t="shared" si="0"/>
        <v>1004601</v>
      </c>
      <c r="I9" s="1" t="s">
        <v>27</v>
      </c>
    </row>
    <row r="10" spans="1:9" ht="30" customHeight="1">
      <c r="A10" s="1" t="s">
        <v>44</v>
      </c>
      <c r="B10" s="1" t="s">
        <v>31</v>
      </c>
      <c r="C10" s="1" t="s">
        <v>43</v>
      </c>
      <c r="D10" s="15" t="s">
        <v>33</v>
      </c>
      <c r="E10" s="8">
        <f>일위대가!F46</f>
        <v>0</v>
      </c>
      <c r="F10" s="8">
        <f>일위대가!H46</f>
        <v>0</v>
      </c>
      <c r="G10" s="8">
        <f>일위대가!J46</f>
        <v>1346601</v>
      </c>
      <c r="H10" s="8">
        <f t="shared" si="0"/>
        <v>1346601</v>
      </c>
      <c r="I10" s="1" t="s">
        <v>27</v>
      </c>
    </row>
    <row r="11" spans="1:9" ht="30" customHeight="1">
      <c r="A11" s="1" t="s">
        <v>46</v>
      </c>
      <c r="B11" s="1" t="s">
        <v>45</v>
      </c>
      <c r="C11" s="1" t="s">
        <v>32</v>
      </c>
      <c r="D11" s="15" t="s">
        <v>33</v>
      </c>
      <c r="E11" s="8">
        <f>일위대가!F53</f>
        <v>0</v>
      </c>
      <c r="F11" s="8">
        <f>일위대가!H53</f>
        <v>0</v>
      </c>
      <c r="G11" s="8">
        <f>일위대가!J53</f>
        <v>643099</v>
      </c>
      <c r="H11" s="8">
        <f t="shared" si="0"/>
        <v>643099</v>
      </c>
      <c r="I11" s="1" t="s">
        <v>27</v>
      </c>
    </row>
    <row r="12" spans="1:9" ht="30" customHeight="1">
      <c r="A12" s="1" t="s">
        <v>47</v>
      </c>
      <c r="B12" s="1" t="s">
        <v>45</v>
      </c>
      <c r="C12" s="1" t="s">
        <v>35</v>
      </c>
      <c r="D12" s="15" t="s">
        <v>33</v>
      </c>
      <c r="E12" s="8">
        <f>일위대가!F60</f>
        <v>0</v>
      </c>
      <c r="F12" s="8">
        <f>일위대가!H60</f>
        <v>0</v>
      </c>
      <c r="G12" s="8">
        <f>일위대가!J60</f>
        <v>743099</v>
      </c>
      <c r="H12" s="8">
        <f t="shared" si="0"/>
        <v>743099</v>
      </c>
      <c r="I12" s="1" t="s">
        <v>27</v>
      </c>
    </row>
    <row r="13" spans="1:9" ht="30" customHeight="1">
      <c r="A13" s="1" t="s">
        <v>48</v>
      </c>
      <c r="B13" s="1" t="s">
        <v>45</v>
      </c>
      <c r="C13" s="1" t="s">
        <v>37</v>
      </c>
      <c r="D13" s="15" t="s">
        <v>33</v>
      </c>
      <c r="E13" s="8">
        <f>일위대가!F67</f>
        <v>0</v>
      </c>
      <c r="F13" s="8">
        <f>일위대가!H67</f>
        <v>0</v>
      </c>
      <c r="G13" s="8">
        <f>일위대가!J67</f>
        <v>968099</v>
      </c>
      <c r="H13" s="8">
        <f t="shared" si="0"/>
        <v>968099</v>
      </c>
      <c r="I13" s="1" t="s">
        <v>27</v>
      </c>
    </row>
    <row r="14" spans="1:9" ht="30" customHeight="1">
      <c r="A14" s="1" t="s">
        <v>49</v>
      </c>
      <c r="B14" s="1" t="s">
        <v>45</v>
      </c>
      <c r="C14" s="1" t="s">
        <v>39</v>
      </c>
      <c r="D14" s="15" t="s">
        <v>33</v>
      </c>
      <c r="E14" s="8">
        <f>일위대가!F74</f>
        <v>0</v>
      </c>
      <c r="F14" s="8">
        <f>일위대가!H74</f>
        <v>0</v>
      </c>
      <c r="G14" s="8">
        <f>일위대가!J74</f>
        <v>768601</v>
      </c>
      <c r="H14" s="8">
        <f t="shared" si="0"/>
        <v>768601</v>
      </c>
      <c r="I14" s="1" t="s">
        <v>27</v>
      </c>
    </row>
    <row r="15" spans="1:9" ht="30" customHeight="1">
      <c r="A15" s="1" t="s">
        <v>50</v>
      </c>
      <c r="B15" s="1" t="s">
        <v>45</v>
      </c>
      <c r="C15" s="1" t="s">
        <v>41</v>
      </c>
      <c r="D15" s="15" t="s">
        <v>33</v>
      </c>
      <c r="E15" s="8">
        <f>일위대가!F81</f>
        <v>0</v>
      </c>
      <c r="F15" s="8">
        <f>일위대가!H81</f>
        <v>0</v>
      </c>
      <c r="G15" s="8">
        <f>일위대가!J81</f>
        <v>892601</v>
      </c>
      <c r="H15" s="8">
        <f t="shared" si="0"/>
        <v>892601</v>
      </c>
      <c r="I15" s="1" t="s">
        <v>27</v>
      </c>
    </row>
    <row r="16" spans="1:9" ht="30" customHeight="1">
      <c r="A16" s="1" t="s">
        <v>51</v>
      </c>
      <c r="B16" s="1" t="s">
        <v>45</v>
      </c>
      <c r="C16" s="1" t="s">
        <v>43</v>
      </c>
      <c r="D16" s="15" t="s">
        <v>33</v>
      </c>
      <c r="E16" s="8">
        <f>일위대가!F88</f>
        <v>0</v>
      </c>
      <c r="F16" s="8">
        <f>일위대가!H88</f>
        <v>0</v>
      </c>
      <c r="G16" s="8">
        <f>일위대가!J88</f>
        <v>1171601</v>
      </c>
      <c r="H16" s="8">
        <f t="shared" si="0"/>
        <v>1171601</v>
      </c>
      <c r="I16" s="1" t="s">
        <v>27</v>
      </c>
    </row>
    <row r="17" spans="1:9" ht="30" customHeight="1">
      <c r="A17" s="1" t="s">
        <v>55</v>
      </c>
      <c r="B17" s="1" t="s">
        <v>52</v>
      </c>
      <c r="C17" s="1" t="s">
        <v>53</v>
      </c>
      <c r="D17" s="15" t="s">
        <v>54</v>
      </c>
      <c r="E17" s="8">
        <f>일위대가!F98</f>
        <v>0</v>
      </c>
      <c r="F17" s="8">
        <f>일위대가!H98</f>
        <v>0</v>
      </c>
      <c r="G17" s="8">
        <f>일위대가!J98</f>
        <v>33283</v>
      </c>
      <c r="H17" s="8">
        <f t="shared" si="0"/>
        <v>33283</v>
      </c>
      <c r="I17" s="1" t="s">
        <v>27</v>
      </c>
    </row>
    <row r="18" spans="1:9" ht="30" customHeight="1">
      <c r="A18" s="1" t="s">
        <v>57</v>
      </c>
      <c r="B18" s="1" t="s">
        <v>52</v>
      </c>
      <c r="C18" s="1" t="s">
        <v>56</v>
      </c>
      <c r="D18" s="15" t="s">
        <v>54</v>
      </c>
      <c r="E18" s="8">
        <f>일위대가!F108</f>
        <v>0</v>
      </c>
      <c r="F18" s="8">
        <f>일위대가!H108</f>
        <v>0</v>
      </c>
      <c r="G18" s="8">
        <f>일위대가!J108</f>
        <v>37626</v>
      </c>
      <c r="H18" s="8">
        <f t="shared" si="0"/>
        <v>37626</v>
      </c>
      <c r="I18" s="1" t="s">
        <v>27</v>
      </c>
    </row>
    <row r="19" spans="1:9" ht="30" customHeight="1">
      <c r="A19" s="1" t="s">
        <v>59</v>
      </c>
      <c r="B19" s="1" t="s">
        <v>52</v>
      </c>
      <c r="C19" s="1" t="s">
        <v>58</v>
      </c>
      <c r="D19" s="15" t="s">
        <v>54</v>
      </c>
      <c r="E19" s="8">
        <f>일위대가!F118</f>
        <v>0</v>
      </c>
      <c r="F19" s="8">
        <f>일위대가!H118</f>
        <v>0</v>
      </c>
      <c r="G19" s="8">
        <f>일위대가!J118</f>
        <v>45491</v>
      </c>
      <c r="H19" s="8">
        <f t="shared" si="0"/>
        <v>45491</v>
      </c>
      <c r="I19" s="1" t="s">
        <v>27</v>
      </c>
    </row>
    <row r="20" spans="1:9" ht="30" customHeight="1">
      <c r="A20" s="1" t="s">
        <v>55</v>
      </c>
      <c r="B20" s="1" t="s">
        <v>3118</v>
      </c>
      <c r="C20" s="1" t="s">
        <v>53</v>
      </c>
      <c r="D20" s="15" t="s">
        <v>54</v>
      </c>
      <c r="E20" s="8">
        <f>일위대가!F128</f>
        <v>0</v>
      </c>
      <c r="F20" s="8">
        <f>일위대가!H128</f>
        <v>0</v>
      </c>
      <c r="G20" s="8">
        <f>일위대가!J128</f>
        <v>36139</v>
      </c>
      <c r="H20" s="8">
        <f>E20+F20+G20</f>
        <v>36139</v>
      </c>
      <c r="I20" s="1" t="s">
        <v>27</v>
      </c>
    </row>
    <row r="21" spans="1:9" ht="30" customHeight="1">
      <c r="A21" s="1" t="s">
        <v>57</v>
      </c>
      <c r="B21" s="1" t="s">
        <v>3118</v>
      </c>
      <c r="C21" s="1" t="s">
        <v>56</v>
      </c>
      <c r="D21" s="15" t="s">
        <v>54</v>
      </c>
      <c r="E21" s="8">
        <f>일위대가!F138</f>
        <v>0</v>
      </c>
      <c r="F21" s="8">
        <f>일위대가!H138</f>
        <v>0</v>
      </c>
      <c r="G21" s="8">
        <f>일위대가!J138</f>
        <v>45882</v>
      </c>
      <c r="H21" s="8">
        <f>E21+F21+G21</f>
        <v>45882</v>
      </c>
      <c r="I21" s="1" t="s">
        <v>27</v>
      </c>
    </row>
    <row r="22" spans="1:9" ht="30" customHeight="1">
      <c r="A22" s="1" t="s">
        <v>59</v>
      </c>
      <c r="B22" s="1" t="s">
        <v>3118</v>
      </c>
      <c r="C22" s="1" t="s">
        <v>58</v>
      </c>
      <c r="D22" s="15" t="s">
        <v>54</v>
      </c>
      <c r="E22" s="8">
        <f>일위대가!F148</f>
        <v>0</v>
      </c>
      <c r="F22" s="8">
        <f>일위대가!H148</f>
        <v>0</v>
      </c>
      <c r="G22" s="8">
        <f>일위대가!J148</f>
        <v>65822</v>
      </c>
      <c r="H22" s="8">
        <f>E22+F22+G22</f>
        <v>65822</v>
      </c>
      <c r="I22" s="1" t="s">
        <v>27</v>
      </c>
    </row>
    <row r="23" spans="1:9" ht="30" customHeight="1">
      <c r="A23" s="1" t="s">
        <v>62</v>
      </c>
      <c r="B23" s="1" t="s">
        <v>60</v>
      </c>
      <c r="C23" s="1" t="s">
        <v>61</v>
      </c>
      <c r="D23" s="15" t="s">
        <v>33</v>
      </c>
      <c r="E23" s="8">
        <f>일위대가!F154</f>
        <v>5365</v>
      </c>
      <c r="F23" s="8">
        <f>일위대가!H154</f>
        <v>73013</v>
      </c>
      <c r="G23" s="8">
        <f>일위대가!J154</f>
        <v>0</v>
      </c>
      <c r="H23" s="8">
        <f t="shared" si="0"/>
        <v>78378</v>
      </c>
      <c r="I23" s="1" t="s">
        <v>27</v>
      </c>
    </row>
    <row r="24" spans="1:9" ht="30" customHeight="1">
      <c r="A24" s="1" t="s">
        <v>64</v>
      </c>
      <c r="B24" s="1" t="s">
        <v>60</v>
      </c>
      <c r="C24" s="1" t="s">
        <v>63</v>
      </c>
      <c r="D24" s="15" t="s">
        <v>33</v>
      </c>
      <c r="E24" s="8">
        <f>일위대가!F160</f>
        <v>8431</v>
      </c>
      <c r="F24" s="8">
        <f>일위대가!H160</f>
        <v>125283</v>
      </c>
      <c r="G24" s="8">
        <f>일위대가!J160</f>
        <v>0</v>
      </c>
      <c r="H24" s="8">
        <f t="shared" si="0"/>
        <v>133714</v>
      </c>
      <c r="I24" s="1" t="s">
        <v>27</v>
      </c>
    </row>
    <row r="25" spans="1:9" ht="30" customHeight="1">
      <c r="A25" s="1" t="s">
        <v>67</v>
      </c>
      <c r="B25" s="1" t="s">
        <v>65</v>
      </c>
      <c r="C25" s="1" t="s">
        <v>66</v>
      </c>
      <c r="D25" s="15" t="s">
        <v>28</v>
      </c>
      <c r="E25" s="8">
        <f>일위대가!F167</f>
        <v>1705</v>
      </c>
      <c r="F25" s="8">
        <f>일위대가!H167</f>
        <v>12181</v>
      </c>
      <c r="G25" s="8">
        <f>일위대가!J167</f>
        <v>0</v>
      </c>
      <c r="H25" s="8">
        <f t="shared" si="0"/>
        <v>13886</v>
      </c>
      <c r="I25" s="1" t="s">
        <v>27</v>
      </c>
    </row>
    <row r="26" spans="1:9" ht="30" customHeight="1">
      <c r="A26" s="1" t="s">
        <v>69</v>
      </c>
      <c r="B26" s="1" t="s">
        <v>65</v>
      </c>
      <c r="C26" s="1" t="s">
        <v>68</v>
      </c>
      <c r="D26" s="15" t="s">
        <v>28</v>
      </c>
      <c r="E26" s="8">
        <f>일위대가!F174</f>
        <v>1705</v>
      </c>
      <c r="F26" s="8">
        <f>일위대가!H174</f>
        <v>14340</v>
      </c>
      <c r="G26" s="8">
        <f>일위대가!J174</f>
        <v>0</v>
      </c>
      <c r="H26" s="8">
        <f t="shared" si="0"/>
        <v>16045</v>
      </c>
      <c r="I26" s="1" t="s">
        <v>27</v>
      </c>
    </row>
    <row r="27" spans="1:9" ht="30" customHeight="1">
      <c r="A27" s="1" t="s">
        <v>71</v>
      </c>
      <c r="B27" s="1" t="s">
        <v>65</v>
      </c>
      <c r="C27" s="1" t="s">
        <v>70</v>
      </c>
      <c r="D27" s="15" t="s">
        <v>28</v>
      </c>
      <c r="E27" s="8">
        <f>일위대가!F181</f>
        <v>2842</v>
      </c>
      <c r="F27" s="8">
        <f>일위대가!H181</f>
        <v>12181</v>
      </c>
      <c r="G27" s="8">
        <f>일위대가!J181</f>
        <v>0</v>
      </c>
      <c r="H27" s="8">
        <f t="shared" si="0"/>
        <v>15023</v>
      </c>
      <c r="I27" s="1" t="s">
        <v>27</v>
      </c>
    </row>
    <row r="28" spans="1:9" ht="30" customHeight="1">
      <c r="A28" s="1" t="s">
        <v>73</v>
      </c>
      <c r="B28" s="1" t="s">
        <v>65</v>
      </c>
      <c r="C28" s="1" t="s">
        <v>72</v>
      </c>
      <c r="D28" s="15" t="s">
        <v>28</v>
      </c>
      <c r="E28" s="8">
        <f>일위대가!F188</f>
        <v>2842</v>
      </c>
      <c r="F28" s="8">
        <f>일위대가!H188</f>
        <v>14340</v>
      </c>
      <c r="G28" s="8">
        <f>일위대가!J188</f>
        <v>0</v>
      </c>
      <c r="H28" s="8">
        <f t="shared" si="0"/>
        <v>17182</v>
      </c>
      <c r="I28" s="1" t="s">
        <v>27</v>
      </c>
    </row>
    <row r="29" spans="1:9" ht="30" customHeight="1">
      <c r="A29" s="1" t="s">
        <v>75</v>
      </c>
      <c r="B29" s="1" t="s">
        <v>65</v>
      </c>
      <c r="C29" s="1" t="s">
        <v>74</v>
      </c>
      <c r="D29" s="15" t="s">
        <v>28</v>
      </c>
      <c r="E29" s="8">
        <f>일위대가!F195</f>
        <v>5400</v>
      </c>
      <c r="F29" s="8">
        <f>일위대가!H195</f>
        <v>12181</v>
      </c>
      <c r="G29" s="8">
        <f>일위대가!J195</f>
        <v>0</v>
      </c>
      <c r="H29" s="8">
        <f t="shared" si="0"/>
        <v>17581</v>
      </c>
      <c r="I29" s="1" t="s">
        <v>27</v>
      </c>
    </row>
    <row r="30" spans="1:9" ht="30" customHeight="1">
      <c r="A30" s="1" t="s">
        <v>77</v>
      </c>
      <c r="B30" s="1" t="s">
        <v>65</v>
      </c>
      <c r="C30" s="1" t="s">
        <v>76</v>
      </c>
      <c r="D30" s="15" t="s">
        <v>28</v>
      </c>
      <c r="E30" s="8">
        <f>일위대가!F202</f>
        <v>5400</v>
      </c>
      <c r="F30" s="8">
        <f>일위대가!H202</f>
        <v>14340</v>
      </c>
      <c r="G30" s="8">
        <f>일위대가!J202</f>
        <v>0</v>
      </c>
      <c r="H30" s="8">
        <f t="shared" si="0"/>
        <v>19740</v>
      </c>
      <c r="I30" s="1" t="s">
        <v>27</v>
      </c>
    </row>
    <row r="31" spans="1:9" ht="30" customHeight="1">
      <c r="A31" s="1" t="s">
        <v>80</v>
      </c>
      <c r="B31" s="1" t="s">
        <v>78</v>
      </c>
      <c r="C31" s="1" t="s">
        <v>3137</v>
      </c>
      <c r="D31" s="15" t="s">
        <v>79</v>
      </c>
      <c r="E31" s="8">
        <f>일위대가!F213</f>
        <v>552</v>
      </c>
      <c r="F31" s="8">
        <f>일위대가!H213</f>
        <v>15732</v>
      </c>
      <c r="G31" s="8">
        <f>일위대가!J213</f>
        <v>640</v>
      </c>
      <c r="H31" s="8">
        <f t="shared" si="0"/>
        <v>16924</v>
      </c>
      <c r="I31" s="1" t="s">
        <v>27</v>
      </c>
    </row>
    <row r="32" spans="1:9" ht="30" customHeight="1">
      <c r="A32" s="1" t="s">
        <v>81</v>
      </c>
      <c r="B32" s="1" t="s">
        <v>78</v>
      </c>
      <c r="C32" s="1" t="s">
        <v>3138</v>
      </c>
      <c r="D32" s="15" t="s">
        <v>79</v>
      </c>
      <c r="E32" s="8">
        <f>일위대가!F224</f>
        <v>823</v>
      </c>
      <c r="F32" s="8">
        <f>일위대가!H224</f>
        <v>15732</v>
      </c>
      <c r="G32" s="8">
        <f>일위대가!J224</f>
        <v>640</v>
      </c>
      <c r="H32" s="8">
        <f t="shared" si="0"/>
        <v>17195</v>
      </c>
      <c r="I32" s="1" t="s">
        <v>27</v>
      </c>
    </row>
    <row r="33" spans="1:9" ht="30" customHeight="1">
      <c r="A33" s="1" t="s">
        <v>84</v>
      </c>
      <c r="B33" s="1" t="s">
        <v>82</v>
      </c>
      <c r="C33" s="1" t="s">
        <v>83</v>
      </c>
      <c r="D33" s="15" t="s">
        <v>28</v>
      </c>
      <c r="E33" s="8">
        <f>일위대가!F231</f>
        <v>499</v>
      </c>
      <c r="F33" s="8">
        <f>일위대가!H231</f>
        <v>5131</v>
      </c>
      <c r="G33" s="8">
        <f>일위대가!J231</f>
        <v>0</v>
      </c>
      <c r="H33" s="8">
        <f t="shared" si="0"/>
        <v>5630</v>
      </c>
      <c r="I33" s="1" t="s">
        <v>27</v>
      </c>
    </row>
    <row r="34" spans="1:9" ht="30" customHeight="1">
      <c r="A34" s="1" t="s">
        <v>86</v>
      </c>
      <c r="B34" s="1" t="s">
        <v>82</v>
      </c>
      <c r="C34" s="1" t="s">
        <v>85</v>
      </c>
      <c r="D34" s="15" t="s">
        <v>28</v>
      </c>
      <c r="E34" s="8">
        <f>일위대가!F238</f>
        <v>832</v>
      </c>
      <c r="F34" s="8">
        <f>일위대가!H238</f>
        <v>5131</v>
      </c>
      <c r="G34" s="8">
        <f>일위대가!J238</f>
        <v>0</v>
      </c>
      <c r="H34" s="8">
        <f t="shared" si="0"/>
        <v>5963</v>
      </c>
      <c r="I34" s="1" t="s">
        <v>27</v>
      </c>
    </row>
    <row r="35" spans="1:9" ht="30" customHeight="1">
      <c r="A35" s="1" t="s">
        <v>88</v>
      </c>
      <c r="B35" s="1" t="s">
        <v>82</v>
      </c>
      <c r="C35" s="1" t="s">
        <v>87</v>
      </c>
      <c r="D35" s="15" t="s">
        <v>28</v>
      </c>
      <c r="E35" s="8">
        <f>일위대가!F245</f>
        <v>1583</v>
      </c>
      <c r="F35" s="8">
        <f>일위대가!H245</f>
        <v>5131</v>
      </c>
      <c r="G35" s="8">
        <f>일위대가!J245</f>
        <v>0</v>
      </c>
      <c r="H35" s="8">
        <f t="shared" si="0"/>
        <v>6714</v>
      </c>
      <c r="I35" s="1" t="s">
        <v>27</v>
      </c>
    </row>
    <row r="36" spans="1:9" ht="30" customHeight="1">
      <c r="A36" s="1" t="s">
        <v>90</v>
      </c>
      <c r="B36" s="1" t="s">
        <v>89</v>
      </c>
      <c r="C36" s="1" t="s">
        <v>3140</v>
      </c>
      <c r="D36" s="15" t="s">
        <v>28</v>
      </c>
      <c r="E36" s="8">
        <f>일위대가!F257</f>
        <v>1545</v>
      </c>
      <c r="F36" s="8">
        <f>일위대가!H257</f>
        <v>14480</v>
      </c>
      <c r="G36" s="8">
        <f>일위대가!J257</f>
        <v>289</v>
      </c>
      <c r="H36" s="8">
        <f t="shared" si="0"/>
        <v>16314</v>
      </c>
      <c r="I36" s="1" t="s">
        <v>27</v>
      </c>
    </row>
    <row r="37" spans="1:9" ht="30" customHeight="1">
      <c r="A37" s="1" t="s">
        <v>90</v>
      </c>
      <c r="B37" s="1" t="s">
        <v>89</v>
      </c>
      <c r="C37" s="1" t="s">
        <v>3141</v>
      </c>
      <c r="D37" s="15" t="s">
        <v>28</v>
      </c>
      <c r="E37" s="8">
        <f>일위대가!F269</f>
        <v>1545</v>
      </c>
      <c r="F37" s="8">
        <f>일위대가!H269</f>
        <v>16823</v>
      </c>
      <c r="G37" s="8">
        <f>일위대가!J269</f>
        <v>336</v>
      </c>
      <c r="H37" s="8">
        <f>E37+F37+G37</f>
        <v>18704</v>
      </c>
      <c r="I37" s="1" t="s">
        <v>27</v>
      </c>
    </row>
    <row r="38" spans="1:9" ht="30" customHeight="1">
      <c r="A38" s="1" t="s">
        <v>91</v>
      </c>
      <c r="B38" s="1" t="s">
        <v>89</v>
      </c>
      <c r="C38" s="1" t="s">
        <v>3144</v>
      </c>
      <c r="D38" s="15" t="s">
        <v>28</v>
      </c>
      <c r="E38" s="8">
        <f>일위대가!F281</f>
        <v>2552</v>
      </c>
      <c r="F38" s="8">
        <f>일위대가!H281</f>
        <v>14480</v>
      </c>
      <c r="G38" s="8">
        <f>일위대가!J281</f>
        <v>289</v>
      </c>
      <c r="H38" s="8">
        <f t="shared" si="0"/>
        <v>17321</v>
      </c>
      <c r="I38" s="1" t="s">
        <v>27</v>
      </c>
    </row>
    <row r="39" spans="1:9" ht="30" customHeight="1">
      <c r="A39" s="1" t="s">
        <v>90</v>
      </c>
      <c r="B39" s="1" t="s">
        <v>89</v>
      </c>
      <c r="C39" s="1" t="s">
        <v>3143</v>
      </c>
      <c r="D39" s="15" t="s">
        <v>28</v>
      </c>
      <c r="E39" s="8">
        <f>일위대가!F293</f>
        <v>2552</v>
      </c>
      <c r="F39" s="8">
        <f>일위대가!H293</f>
        <v>16823</v>
      </c>
      <c r="G39" s="8">
        <f>일위대가!J293</f>
        <v>336</v>
      </c>
      <c r="H39" s="8">
        <f t="shared" si="0"/>
        <v>19711</v>
      </c>
      <c r="I39" s="1" t="s">
        <v>27</v>
      </c>
    </row>
    <row r="40" spans="1:9" ht="30" customHeight="1">
      <c r="A40" s="1" t="s">
        <v>92</v>
      </c>
      <c r="B40" s="1" t="s">
        <v>89</v>
      </c>
      <c r="C40" s="1" t="s">
        <v>3145</v>
      </c>
      <c r="D40" s="15" t="s">
        <v>28</v>
      </c>
      <c r="E40" s="8">
        <f>일위대가!F305</f>
        <v>4816</v>
      </c>
      <c r="F40" s="8">
        <f>일위대가!H305</f>
        <v>14480</v>
      </c>
      <c r="G40" s="8">
        <f>일위대가!J305</f>
        <v>289</v>
      </c>
      <c r="H40" s="8">
        <f t="shared" si="0"/>
        <v>19585</v>
      </c>
      <c r="I40" s="1" t="s">
        <v>27</v>
      </c>
    </row>
    <row r="41" spans="1:9" ht="30" customHeight="1">
      <c r="A41" s="1" t="s">
        <v>90</v>
      </c>
      <c r="B41" s="1" t="s">
        <v>89</v>
      </c>
      <c r="C41" s="1" t="s">
        <v>3146</v>
      </c>
      <c r="D41" s="15" t="s">
        <v>28</v>
      </c>
      <c r="E41" s="8">
        <f>일위대가!F317</f>
        <v>4816</v>
      </c>
      <c r="F41" s="8">
        <f>일위대가!H317</f>
        <v>16823</v>
      </c>
      <c r="G41" s="8">
        <f>일위대가!J317</f>
        <v>336</v>
      </c>
      <c r="H41" s="8">
        <f>E41+F41+G41</f>
        <v>21975</v>
      </c>
      <c r="I41" s="1" t="s">
        <v>27</v>
      </c>
    </row>
    <row r="42" spans="1:9" ht="30" customHeight="1">
      <c r="A42" s="1" t="s">
        <v>94</v>
      </c>
      <c r="B42" s="1" t="s">
        <v>93</v>
      </c>
      <c r="C42" s="1" t="s">
        <v>3140</v>
      </c>
      <c r="D42" s="15" t="s">
        <v>28</v>
      </c>
      <c r="E42" s="8">
        <f>일위대가!F330</f>
        <v>1960</v>
      </c>
      <c r="F42" s="8">
        <f>일위대가!H330</f>
        <v>6068</v>
      </c>
      <c r="G42" s="8">
        <f>일위대가!J330</f>
        <v>303</v>
      </c>
      <c r="H42" s="8">
        <f t="shared" si="0"/>
        <v>8331</v>
      </c>
      <c r="I42" s="1" t="s">
        <v>27</v>
      </c>
    </row>
    <row r="43" spans="1:9" ht="30" customHeight="1">
      <c r="A43" s="1" t="s">
        <v>95</v>
      </c>
      <c r="B43" s="1" t="s">
        <v>93</v>
      </c>
      <c r="C43" s="1" t="s">
        <v>3142</v>
      </c>
      <c r="D43" s="15" t="s">
        <v>28</v>
      </c>
      <c r="E43" s="8">
        <f>일위대가!F343</f>
        <v>3244</v>
      </c>
      <c r="F43" s="8">
        <f>일위대가!H343</f>
        <v>6068</v>
      </c>
      <c r="G43" s="8">
        <f>일위대가!J343</f>
        <v>303</v>
      </c>
      <c r="H43" s="8">
        <f t="shared" si="0"/>
        <v>9615</v>
      </c>
      <c r="I43" s="1" t="s">
        <v>27</v>
      </c>
    </row>
    <row r="44" spans="1:9" ht="30" customHeight="1">
      <c r="A44" s="1" t="s">
        <v>96</v>
      </c>
      <c r="B44" s="1" t="s">
        <v>93</v>
      </c>
      <c r="C44" s="1" t="s">
        <v>3145</v>
      </c>
      <c r="D44" s="15" t="s">
        <v>28</v>
      </c>
      <c r="E44" s="8">
        <f>일위대가!F356</f>
        <v>6132</v>
      </c>
      <c r="F44" s="8">
        <f>일위대가!H356</f>
        <v>6068</v>
      </c>
      <c r="G44" s="8">
        <f>일위대가!J356</f>
        <v>303</v>
      </c>
      <c r="H44" s="8">
        <f t="shared" si="0"/>
        <v>12503</v>
      </c>
      <c r="I44" s="1" t="s">
        <v>27</v>
      </c>
    </row>
    <row r="45" spans="1:9" ht="30" customHeight="1">
      <c r="A45" s="1" t="s">
        <v>97</v>
      </c>
      <c r="B45" s="1" t="s">
        <v>3191</v>
      </c>
      <c r="C45" s="1" t="s">
        <v>3188</v>
      </c>
      <c r="D45" s="15" t="s">
        <v>28</v>
      </c>
      <c r="E45" s="8">
        <f>일위대가!F365</f>
        <v>15947</v>
      </c>
      <c r="F45" s="8">
        <f>일위대가!H365</f>
        <v>56539</v>
      </c>
      <c r="G45" s="8">
        <f>일위대가!J365</f>
        <v>2826</v>
      </c>
      <c r="H45" s="8">
        <f t="shared" si="0"/>
        <v>75312</v>
      </c>
      <c r="I45" s="1" t="s">
        <v>27</v>
      </c>
    </row>
    <row r="46" spans="1:9" ht="30" customHeight="1">
      <c r="A46" s="1" t="s">
        <v>98</v>
      </c>
      <c r="B46" s="1" t="s">
        <v>3191</v>
      </c>
      <c r="C46" s="1" t="s">
        <v>3189</v>
      </c>
      <c r="D46" s="15" t="s">
        <v>28</v>
      </c>
      <c r="E46" s="8">
        <f>일위대가!F374</f>
        <v>26578</v>
      </c>
      <c r="F46" s="8">
        <f>일위대가!H374</f>
        <v>56539</v>
      </c>
      <c r="G46" s="8">
        <f>일위대가!J374</f>
        <v>2826</v>
      </c>
      <c r="H46" s="8">
        <f t="shared" si="0"/>
        <v>85943</v>
      </c>
      <c r="I46" s="1" t="s">
        <v>27</v>
      </c>
    </row>
    <row r="47" spans="1:9" ht="30" customHeight="1">
      <c r="A47" s="1" t="s">
        <v>99</v>
      </c>
      <c r="B47" s="1" t="s">
        <v>3191</v>
      </c>
      <c r="C47" s="1" t="s">
        <v>3190</v>
      </c>
      <c r="D47" s="15" t="s">
        <v>28</v>
      </c>
      <c r="E47" s="8">
        <f>일위대가!F383</f>
        <v>50499</v>
      </c>
      <c r="F47" s="8">
        <f>일위대가!H383</f>
        <v>56539</v>
      </c>
      <c r="G47" s="8">
        <f>일위대가!J383</f>
        <v>2826</v>
      </c>
      <c r="H47" s="8">
        <f t="shared" si="0"/>
        <v>109864</v>
      </c>
      <c r="I47" s="1" t="s">
        <v>27</v>
      </c>
    </row>
    <row r="48" spans="1:9" ht="30" customHeight="1">
      <c r="A48" s="1" t="s">
        <v>103</v>
      </c>
      <c r="B48" s="1" t="s">
        <v>100</v>
      </c>
      <c r="C48" s="1" t="s">
        <v>101</v>
      </c>
      <c r="D48" s="15" t="s">
        <v>102</v>
      </c>
      <c r="E48" s="8">
        <f>일위대가!F396</f>
        <v>28023</v>
      </c>
      <c r="F48" s="8">
        <f>일위대가!H396</f>
        <v>77934</v>
      </c>
      <c r="G48" s="8">
        <f>일위대가!J396</f>
        <v>0</v>
      </c>
      <c r="H48" s="8">
        <f t="shared" si="0"/>
        <v>105957</v>
      </c>
      <c r="I48" s="1" t="s">
        <v>27</v>
      </c>
    </row>
    <row r="49" spans="1:9" ht="30" customHeight="1">
      <c r="A49" s="1" t="s">
        <v>105</v>
      </c>
      <c r="B49" s="1" t="s">
        <v>100</v>
      </c>
      <c r="C49" s="1" t="s">
        <v>104</v>
      </c>
      <c r="D49" s="15" t="s">
        <v>102</v>
      </c>
      <c r="E49" s="8">
        <f>일위대가!F410</f>
        <v>38223</v>
      </c>
      <c r="F49" s="8">
        <f>일위대가!H410</f>
        <v>129251</v>
      </c>
      <c r="G49" s="8">
        <f>일위대가!J410</f>
        <v>0</v>
      </c>
      <c r="H49" s="8">
        <f t="shared" si="0"/>
        <v>167474</v>
      </c>
      <c r="I49" s="1" t="s">
        <v>27</v>
      </c>
    </row>
    <row r="50" spans="1:9" ht="30" customHeight="1">
      <c r="A50" s="1"/>
      <c r="B50" s="1" t="s">
        <v>3224</v>
      </c>
      <c r="C50" s="1" t="s">
        <v>3225</v>
      </c>
      <c r="D50" s="15" t="s">
        <v>28</v>
      </c>
      <c r="E50" s="8">
        <f>일위대가!F424</f>
        <v>5332</v>
      </c>
      <c r="F50" s="8">
        <f>일위대가!H424</f>
        <v>10754</v>
      </c>
      <c r="G50" s="8">
        <f>일위대가!J424</f>
        <v>0</v>
      </c>
      <c r="H50" s="8">
        <f t="shared" si="0"/>
        <v>16086</v>
      </c>
      <c r="I50" s="1"/>
    </row>
    <row r="51" spans="1:9" ht="30" customHeight="1">
      <c r="A51" s="1"/>
      <c r="B51" s="1" t="s">
        <v>3224</v>
      </c>
      <c r="C51" s="1" t="s">
        <v>3226</v>
      </c>
      <c r="D51" s="15" t="s">
        <v>28</v>
      </c>
      <c r="E51" s="8">
        <f>일위대가!F438</f>
        <v>5332</v>
      </c>
      <c r="F51" s="8">
        <f>일위대가!H438</f>
        <v>13097</v>
      </c>
      <c r="G51" s="8">
        <f>일위대가!J438</f>
        <v>0</v>
      </c>
      <c r="H51" s="8">
        <f t="shared" si="0"/>
        <v>18429</v>
      </c>
      <c r="I51" s="1"/>
    </row>
    <row r="52" spans="1:9" ht="30" customHeight="1">
      <c r="A52" s="1"/>
      <c r="B52" s="1" t="s">
        <v>3224</v>
      </c>
      <c r="C52" s="1" t="s">
        <v>3227</v>
      </c>
      <c r="D52" s="15" t="s">
        <v>28</v>
      </c>
      <c r="E52" s="8">
        <f>일위대가!F452</f>
        <v>5332</v>
      </c>
      <c r="F52" s="8">
        <f>일위대가!H452</f>
        <v>15440</v>
      </c>
      <c r="G52" s="8">
        <f>일위대가!J452</f>
        <v>0</v>
      </c>
      <c r="H52" s="8">
        <f t="shared" si="0"/>
        <v>20772</v>
      </c>
      <c r="I52" s="1"/>
    </row>
    <row r="53" spans="1:9" ht="30" customHeight="1">
      <c r="A53" s="1"/>
      <c r="B53" s="1" t="s">
        <v>3224</v>
      </c>
      <c r="C53" s="1" t="s">
        <v>3228</v>
      </c>
      <c r="D53" s="15" t="s">
        <v>28</v>
      </c>
      <c r="E53" s="8">
        <f>일위대가!F466</f>
        <v>9950</v>
      </c>
      <c r="F53" s="8">
        <f>일위대가!H466</f>
        <v>10754</v>
      </c>
      <c r="G53" s="8">
        <f>일위대가!J466</f>
        <v>0</v>
      </c>
      <c r="H53" s="8">
        <f t="shared" si="0"/>
        <v>20704</v>
      </c>
      <c r="I53" s="1"/>
    </row>
    <row r="54" spans="1:9" ht="30" customHeight="1">
      <c r="A54" s="1"/>
      <c r="B54" s="1" t="s">
        <v>3224</v>
      </c>
      <c r="C54" s="1" t="s">
        <v>3229</v>
      </c>
      <c r="D54" s="15" t="s">
        <v>28</v>
      </c>
      <c r="E54" s="8">
        <f>일위대가!F480</f>
        <v>9950</v>
      </c>
      <c r="F54" s="8">
        <f>일위대가!H480</f>
        <v>13097</v>
      </c>
      <c r="G54" s="8">
        <f>일위대가!J480</f>
        <v>0</v>
      </c>
      <c r="H54" s="8">
        <f t="shared" si="0"/>
        <v>23047</v>
      </c>
      <c r="I54" s="1"/>
    </row>
    <row r="55" spans="1:9" ht="30" customHeight="1">
      <c r="A55" s="1"/>
      <c r="B55" s="1" t="s">
        <v>3224</v>
      </c>
      <c r="C55" s="1" t="s">
        <v>3230</v>
      </c>
      <c r="D55" s="15" t="s">
        <v>28</v>
      </c>
      <c r="E55" s="8">
        <f>일위대가!F494</f>
        <v>9950</v>
      </c>
      <c r="F55" s="8">
        <f>일위대가!H494</f>
        <v>15440</v>
      </c>
      <c r="G55" s="8">
        <f>일위대가!J494</f>
        <v>0</v>
      </c>
      <c r="H55" s="8">
        <f t="shared" si="0"/>
        <v>25390</v>
      </c>
      <c r="I55" s="1"/>
    </row>
    <row r="56" spans="1:9" ht="30" customHeight="1">
      <c r="A56" s="1"/>
      <c r="B56" s="1" t="s">
        <v>3224</v>
      </c>
      <c r="C56" s="1" t="s">
        <v>3231</v>
      </c>
      <c r="D56" s="15" t="s">
        <v>28</v>
      </c>
      <c r="E56" s="8">
        <f>일위대가!F508</f>
        <v>19540</v>
      </c>
      <c r="F56" s="8">
        <f>일위대가!H508</f>
        <v>10754</v>
      </c>
      <c r="G56" s="8">
        <f>일위대가!J508</f>
        <v>0</v>
      </c>
      <c r="H56" s="8">
        <f t="shared" si="0"/>
        <v>30294</v>
      </c>
      <c r="I56" s="1"/>
    </row>
    <row r="57" spans="1:9" ht="30" customHeight="1">
      <c r="A57" s="1"/>
      <c r="B57" s="1" t="s">
        <v>3224</v>
      </c>
      <c r="C57" s="1" t="s">
        <v>3232</v>
      </c>
      <c r="D57" s="15" t="s">
        <v>28</v>
      </c>
      <c r="E57" s="8">
        <f>일위대가!F522</f>
        <v>19540</v>
      </c>
      <c r="F57" s="8">
        <f>일위대가!H522</f>
        <v>13097</v>
      </c>
      <c r="G57" s="8">
        <f>일위대가!J522</f>
        <v>0</v>
      </c>
      <c r="H57" s="8">
        <f t="shared" si="0"/>
        <v>32637</v>
      </c>
      <c r="I57" s="1"/>
    </row>
    <row r="58" spans="1:9" ht="30" customHeight="1">
      <c r="A58" s="1"/>
      <c r="B58" s="1" t="s">
        <v>3224</v>
      </c>
      <c r="C58" s="1" t="s">
        <v>3233</v>
      </c>
      <c r="D58" s="15" t="s">
        <v>28</v>
      </c>
      <c r="E58" s="8">
        <f>일위대가!F536</f>
        <v>19540</v>
      </c>
      <c r="F58" s="8">
        <f>일위대가!H536</f>
        <v>15440</v>
      </c>
      <c r="G58" s="8">
        <f>일위대가!J536</f>
        <v>0</v>
      </c>
      <c r="H58" s="8">
        <f t="shared" si="0"/>
        <v>34980</v>
      </c>
      <c r="I58" s="1"/>
    </row>
    <row r="59" spans="1:9" ht="30" customHeight="1">
      <c r="A59" s="1"/>
      <c r="B59" s="1" t="s">
        <v>3267</v>
      </c>
      <c r="C59" s="1" t="s">
        <v>3266</v>
      </c>
      <c r="D59" s="15" t="s">
        <v>3264</v>
      </c>
      <c r="E59" s="8">
        <f>일위대가!F541</f>
        <v>2205</v>
      </c>
      <c r="F59" s="8">
        <f>일위대가!H541</f>
        <v>18509</v>
      </c>
      <c r="G59" s="8">
        <f>일위대가!J541</f>
        <v>0</v>
      </c>
      <c r="H59" s="8">
        <f t="shared" ref="H59:H66" si="1">E59+F59+G59</f>
        <v>20714</v>
      </c>
      <c r="I59" s="1"/>
    </row>
    <row r="60" spans="1:9" ht="30" customHeight="1">
      <c r="A60" s="1"/>
      <c r="B60" s="1" t="s">
        <v>3267</v>
      </c>
      <c r="C60" s="1" t="s">
        <v>3268</v>
      </c>
      <c r="D60" s="15" t="s">
        <v>3265</v>
      </c>
      <c r="E60" s="8">
        <f>일위대가!F546</f>
        <v>2205</v>
      </c>
      <c r="F60" s="8">
        <f>일위대가!H546</f>
        <v>14057</v>
      </c>
      <c r="G60" s="8">
        <f>일위대가!J546</f>
        <v>0</v>
      </c>
      <c r="H60" s="8">
        <f t="shared" si="1"/>
        <v>16262</v>
      </c>
      <c r="I60" s="1"/>
    </row>
    <row r="61" spans="1:9" ht="30" customHeight="1">
      <c r="A61" s="1"/>
      <c r="B61" s="1" t="s">
        <v>3251</v>
      </c>
      <c r="C61" s="1" t="s">
        <v>3249</v>
      </c>
      <c r="D61" s="15" t="s">
        <v>28</v>
      </c>
      <c r="E61" s="8">
        <f>일위대가!F557</f>
        <v>3503</v>
      </c>
      <c r="F61" s="8">
        <f>일위대가!H557</f>
        <v>8411</v>
      </c>
      <c r="G61" s="8">
        <f>일위대가!J557</f>
        <v>168</v>
      </c>
      <c r="H61" s="8">
        <f t="shared" si="1"/>
        <v>12082</v>
      </c>
      <c r="I61" s="1"/>
    </row>
    <row r="62" spans="1:9" ht="30" customHeight="1">
      <c r="A62" s="1"/>
      <c r="B62" s="1" t="s">
        <v>3251</v>
      </c>
      <c r="C62" s="1" t="s">
        <v>3250</v>
      </c>
      <c r="D62" s="15" t="s">
        <v>28</v>
      </c>
      <c r="E62" s="8">
        <f>일위대가!F568</f>
        <v>4258</v>
      </c>
      <c r="F62" s="8">
        <f>일위대가!H568</f>
        <v>8411</v>
      </c>
      <c r="G62" s="8">
        <f>일위대가!J568</f>
        <v>168</v>
      </c>
      <c r="H62" s="8">
        <f t="shared" si="1"/>
        <v>12837</v>
      </c>
      <c r="I62" s="1"/>
    </row>
    <row r="63" spans="1:9" ht="30" customHeight="1">
      <c r="A63" s="1"/>
      <c r="B63" s="1" t="s">
        <v>3253</v>
      </c>
      <c r="C63" s="1"/>
      <c r="D63" s="15" t="s">
        <v>28</v>
      </c>
      <c r="E63" s="8">
        <f>일위대가!F575</f>
        <v>2041</v>
      </c>
      <c r="F63" s="8">
        <f>일위대가!H575</f>
        <v>4674</v>
      </c>
      <c r="G63" s="8">
        <f>일위대가!J575</f>
        <v>0</v>
      </c>
      <c r="H63" s="8">
        <f t="shared" si="1"/>
        <v>6715</v>
      </c>
      <c r="I63" s="1"/>
    </row>
    <row r="64" spans="1:9" ht="30" customHeight="1">
      <c r="A64" s="1"/>
      <c r="B64" s="1" t="s">
        <v>3273</v>
      </c>
      <c r="C64" s="1" t="s">
        <v>3276</v>
      </c>
      <c r="D64" s="15" t="s">
        <v>28</v>
      </c>
      <c r="E64" s="8">
        <f>일위대가!F580</f>
        <v>630</v>
      </c>
      <c r="F64" s="8">
        <f>일위대가!H580</f>
        <v>4685</v>
      </c>
      <c r="G64" s="8">
        <f>일위대가!J580</f>
        <v>0</v>
      </c>
      <c r="H64" s="8">
        <f t="shared" si="1"/>
        <v>5315</v>
      </c>
      <c r="I64" s="1"/>
    </row>
    <row r="65" spans="1:9" ht="30" customHeight="1">
      <c r="A65" s="1"/>
      <c r="B65" s="1" t="s">
        <v>3274</v>
      </c>
      <c r="C65" s="1" t="s">
        <v>3277</v>
      </c>
      <c r="D65" s="15" t="s">
        <v>28</v>
      </c>
      <c r="E65" s="8">
        <f>일위대가!F585</f>
        <v>1470</v>
      </c>
      <c r="F65" s="8">
        <f>일위대가!H585</f>
        <v>2342</v>
      </c>
      <c r="G65" s="8">
        <f>일위대가!J585</f>
        <v>0</v>
      </c>
      <c r="H65" s="8">
        <f t="shared" si="1"/>
        <v>3812</v>
      </c>
      <c r="I65" s="1"/>
    </row>
    <row r="66" spans="1:9" ht="30" customHeight="1">
      <c r="A66" s="1"/>
      <c r="B66" s="1" t="s">
        <v>3275</v>
      </c>
      <c r="C66" s="1" t="s">
        <v>3278</v>
      </c>
      <c r="D66" s="15" t="s">
        <v>28</v>
      </c>
      <c r="E66" s="8">
        <f>일위대가!F591</f>
        <v>884</v>
      </c>
      <c r="F66" s="8">
        <f>일위대가!H591</f>
        <v>3748</v>
      </c>
      <c r="G66" s="8">
        <f>일위대가!J591</f>
        <v>0</v>
      </c>
      <c r="H66" s="8">
        <f t="shared" si="1"/>
        <v>4632</v>
      </c>
      <c r="I66" s="1"/>
    </row>
    <row r="67" spans="1:9" ht="30" customHeight="1">
      <c r="A67" s="1" t="s">
        <v>107</v>
      </c>
      <c r="B67" s="1" t="s">
        <v>3236</v>
      </c>
      <c r="C67" s="1" t="s">
        <v>106</v>
      </c>
      <c r="D67" s="15" t="s">
        <v>28</v>
      </c>
      <c r="E67" s="8">
        <f>일위대가!F595</f>
        <v>0</v>
      </c>
      <c r="F67" s="8">
        <f>일위대가!H595</f>
        <v>553</v>
      </c>
      <c r="G67" s="8">
        <f>일위대가!J595</f>
        <v>0</v>
      </c>
      <c r="H67" s="8">
        <f t="shared" si="0"/>
        <v>553</v>
      </c>
      <c r="I67" s="1" t="s">
        <v>27</v>
      </c>
    </row>
    <row r="68" spans="1:9" ht="30" customHeight="1">
      <c r="A68" s="1" t="s">
        <v>109</v>
      </c>
      <c r="B68" s="1" t="s">
        <v>3235</v>
      </c>
      <c r="C68" s="1" t="s">
        <v>108</v>
      </c>
      <c r="D68" s="15" t="s">
        <v>28</v>
      </c>
      <c r="E68" s="8">
        <f>일위대가!F600</f>
        <v>900</v>
      </c>
      <c r="F68" s="8">
        <f>일위대가!H600</f>
        <v>276</v>
      </c>
      <c r="G68" s="8">
        <f>일위대가!J600</f>
        <v>0</v>
      </c>
      <c r="H68" s="8">
        <f t="shared" si="0"/>
        <v>1176</v>
      </c>
      <c r="I68" s="1"/>
    </row>
    <row r="69" spans="1:9" ht="30" customHeight="1">
      <c r="A69" s="1" t="s">
        <v>111</v>
      </c>
      <c r="B69" s="1" t="s">
        <v>110</v>
      </c>
      <c r="C69" s="1" t="s">
        <v>3213</v>
      </c>
      <c r="D69" s="15" t="s">
        <v>28</v>
      </c>
      <c r="E69" s="8">
        <f>일위대가!F604</f>
        <v>0</v>
      </c>
      <c r="F69" s="8">
        <f>일위대가!H604</f>
        <v>20743</v>
      </c>
      <c r="G69" s="8">
        <f>일위대가!J604</f>
        <v>0</v>
      </c>
      <c r="H69" s="8">
        <f t="shared" si="0"/>
        <v>20743</v>
      </c>
      <c r="I69" s="1" t="s">
        <v>27</v>
      </c>
    </row>
    <row r="70" spans="1:9" ht="30" customHeight="1">
      <c r="A70" s="1" t="s">
        <v>112</v>
      </c>
      <c r="B70" s="1" t="s">
        <v>110</v>
      </c>
      <c r="C70" s="1" t="s">
        <v>3215</v>
      </c>
      <c r="D70" s="15" t="s">
        <v>28</v>
      </c>
      <c r="E70" s="8">
        <f>일위대가!F608</f>
        <v>0</v>
      </c>
      <c r="F70" s="8">
        <f>일위대가!H608</f>
        <v>9680</v>
      </c>
      <c r="G70" s="8">
        <f>일위대가!J608</f>
        <v>0</v>
      </c>
      <c r="H70" s="8">
        <f t="shared" si="0"/>
        <v>9680</v>
      </c>
      <c r="I70" s="1" t="s">
        <v>27</v>
      </c>
    </row>
    <row r="71" spans="1:9" ht="30" customHeight="1">
      <c r="A71" s="1" t="s">
        <v>112</v>
      </c>
      <c r="B71" s="1" t="s">
        <v>110</v>
      </c>
      <c r="C71" s="1" t="s">
        <v>3216</v>
      </c>
      <c r="D71" s="15" t="s">
        <v>28</v>
      </c>
      <c r="E71" s="8">
        <f>일위대가!F612</f>
        <v>0</v>
      </c>
      <c r="F71" s="8">
        <f>일위대가!H612</f>
        <v>9680</v>
      </c>
      <c r="G71" s="8">
        <f>일위대가!J612</f>
        <v>0</v>
      </c>
      <c r="H71" s="8">
        <f>E71+F71+G71</f>
        <v>9680</v>
      </c>
      <c r="I71" s="1" t="s">
        <v>27</v>
      </c>
    </row>
    <row r="72" spans="1:9" ht="30" customHeight="1">
      <c r="A72" s="1" t="s">
        <v>113</v>
      </c>
      <c r="B72" s="1" t="s">
        <v>110</v>
      </c>
      <c r="C72" s="1" t="s">
        <v>3214</v>
      </c>
      <c r="D72" s="15" t="s">
        <v>28</v>
      </c>
      <c r="E72" s="8">
        <f>일위대가!F616</f>
        <v>0</v>
      </c>
      <c r="F72" s="8">
        <f>일위대가!H616</f>
        <v>20743</v>
      </c>
      <c r="G72" s="8">
        <f>일위대가!J616</f>
        <v>0</v>
      </c>
      <c r="H72" s="8">
        <f>E72+F72+G72</f>
        <v>20743</v>
      </c>
      <c r="I72" s="1" t="s">
        <v>27</v>
      </c>
    </row>
    <row r="73" spans="1:9" ht="30" customHeight="1">
      <c r="A73" s="1" t="s">
        <v>113</v>
      </c>
      <c r="B73" s="1" t="s">
        <v>110</v>
      </c>
      <c r="C73" s="1" t="s">
        <v>3219</v>
      </c>
      <c r="D73" s="15" t="s">
        <v>28</v>
      </c>
      <c r="E73" s="8">
        <f>일위대가!F620</f>
        <v>0</v>
      </c>
      <c r="F73" s="8">
        <f>일위대가!H620</f>
        <v>4840</v>
      </c>
      <c r="G73" s="8">
        <f>일위대가!J620</f>
        <v>0</v>
      </c>
      <c r="H73" s="8">
        <f t="shared" si="0"/>
        <v>4840</v>
      </c>
      <c r="I73" s="1" t="s">
        <v>27</v>
      </c>
    </row>
    <row r="74" spans="1:9" ht="30" customHeight="1">
      <c r="A74" s="1" t="s">
        <v>116</v>
      </c>
      <c r="B74" s="1" t="s">
        <v>114</v>
      </c>
      <c r="C74" s="1" t="s">
        <v>115</v>
      </c>
      <c r="D74" s="15" t="s">
        <v>28</v>
      </c>
      <c r="E74" s="8">
        <f>일위대가!F624</f>
        <v>0</v>
      </c>
      <c r="F74" s="8">
        <f>일위대가!H624</f>
        <v>3572</v>
      </c>
      <c r="G74" s="8">
        <f>일위대가!J624</f>
        <v>0</v>
      </c>
      <c r="H74" s="8">
        <f t="shared" si="0"/>
        <v>3572</v>
      </c>
      <c r="I74" s="1" t="s">
        <v>27</v>
      </c>
    </row>
    <row r="75" spans="1:9" ht="30" customHeight="1">
      <c r="A75" s="1"/>
      <c r="B75" s="1" t="s">
        <v>3287</v>
      </c>
      <c r="C75" s="1" t="s">
        <v>3289</v>
      </c>
      <c r="D75" s="15" t="s">
        <v>28</v>
      </c>
      <c r="E75" s="8">
        <f>일위대가!F632</f>
        <v>6850</v>
      </c>
      <c r="F75" s="8">
        <f>일위대가!H632</f>
        <v>11499</v>
      </c>
      <c r="G75" s="8">
        <f>일위대가!J632</f>
        <v>0</v>
      </c>
      <c r="H75" s="8">
        <f t="shared" ref="H75:H83" si="2">E75+F75+G75</f>
        <v>18349</v>
      </c>
      <c r="I75" s="1"/>
    </row>
    <row r="76" spans="1:9" ht="30" customHeight="1">
      <c r="A76" s="1" t="s">
        <v>1009</v>
      </c>
      <c r="B76" s="1" t="s">
        <v>1007</v>
      </c>
      <c r="C76" s="1" t="s">
        <v>1008</v>
      </c>
      <c r="D76" s="15" t="s">
        <v>54</v>
      </c>
      <c r="E76" s="8">
        <f>일위대가!F639</f>
        <v>0</v>
      </c>
      <c r="F76" s="8">
        <f>일위대가!H639</f>
        <v>0</v>
      </c>
      <c r="G76" s="8">
        <f>일위대가!J639</f>
        <v>15572</v>
      </c>
      <c r="H76" s="8">
        <f t="shared" si="2"/>
        <v>15572</v>
      </c>
      <c r="I76" s="1" t="s">
        <v>27</v>
      </c>
    </row>
    <row r="77" spans="1:9" ht="30" customHeight="1">
      <c r="A77" s="1" t="s">
        <v>1012</v>
      </c>
      <c r="B77" s="1" t="s">
        <v>1007</v>
      </c>
      <c r="C77" s="1" t="s">
        <v>1011</v>
      </c>
      <c r="D77" s="15" t="s">
        <v>54</v>
      </c>
      <c r="E77" s="8">
        <f>일위대가!F645</f>
        <v>0</v>
      </c>
      <c r="F77" s="8">
        <f>일위대가!H645</f>
        <v>0</v>
      </c>
      <c r="G77" s="8">
        <f>일위대가!J645</f>
        <v>10539</v>
      </c>
      <c r="H77" s="8">
        <f t="shared" si="2"/>
        <v>10539</v>
      </c>
      <c r="I77" s="1" t="s">
        <v>27</v>
      </c>
    </row>
    <row r="78" spans="1:9" ht="30" customHeight="1">
      <c r="A78" s="1" t="s">
        <v>1012</v>
      </c>
      <c r="B78" s="1" t="s">
        <v>1007</v>
      </c>
      <c r="C78" s="1" t="s">
        <v>3120</v>
      </c>
      <c r="D78" s="15" t="s">
        <v>54</v>
      </c>
      <c r="E78" s="8">
        <f>일위대가!F651</f>
        <v>0</v>
      </c>
      <c r="F78" s="8">
        <f>일위대가!H651</f>
        <v>0</v>
      </c>
      <c r="G78" s="8">
        <f>일위대가!J651</f>
        <v>9914</v>
      </c>
      <c r="H78" s="8">
        <f t="shared" si="2"/>
        <v>9914</v>
      </c>
      <c r="I78" s="1" t="s">
        <v>27</v>
      </c>
    </row>
    <row r="79" spans="1:9" ht="30" customHeight="1">
      <c r="A79" s="1" t="s">
        <v>1203</v>
      </c>
      <c r="B79" s="1" t="s">
        <v>1201</v>
      </c>
      <c r="C79" s="1" t="s">
        <v>1202</v>
      </c>
      <c r="D79" s="15" t="s">
        <v>102</v>
      </c>
      <c r="E79" s="8">
        <f>일위대가!F656</f>
        <v>0</v>
      </c>
      <c r="F79" s="8">
        <f>일위대가!H656</f>
        <v>77934</v>
      </c>
      <c r="G79" s="8">
        <f>일위대가!J656</f>
        <v>0</v>
      </c>
      <c r="H79" s="8">
        <f t="shared" si="2"/>
        <v>77934</v>
      </c>
      <c r="I79" s="1" t="s">
        <v>27</v>
      </c>
    </row>
    <row r="80" spans="1:9" ht="30" customHeight="1">
      <c r="A80" s="1" t="s">
        <v>1216</v>
      </c>
      <c r="B80" s="1" t="s">
        <v>1201</v>
      </c>
      <c r="C80" s="1" t="s">
        <v>1215</v>
      </c>
      <c r="D80" s="15" t="s">
        <v>102</v>
      </c>
      <c r="E80" s="8">
        <f>일위대가!F661</f>
        <v>0</v>
      </c>
      <c r="F80" s="8">
        <f>일위대가!H661</f>
        <v>129251</v>
      </c>
      <c r="G80" s="8">
        <f>일위대가!J661</f>
        <v>0</v>
      </c>
      <c r="H80" s="8">
        <f t="shared" si="2"/>
        <v>129251</v>
      </c>
      <c r="I80" s="1" t="s">
        <v>27</v>
      </c>
    </row>
    <row r="81" spans="1:9" ht="30" customHeight="1">
      <c r="A81" s="1"/>
      <c r="B81" s="1" t="s">
        <v>3061</v>
      </c>
      <c r="C81" s="1" t="s">
        <v>3062</v>
      </c>
      <c r="D81" s="15" t="s">
        <v>28</v>
      </c>
      <c r="E81" s="8">
        <f>일위대가!F666</f>
        <v>0</v>
      </c>
      <c r="F81" s="8">
        <f>일위대가!H666</f>
        <v>10754</v>
      </c>
      <c r="G81" s="8">
        <f>일위대가!J666</f>
        <v>0</v>
      </c>
      <c r="H81" s="8">
        <f t="shared" si="2"/>
        <v>10754</v>
      </c>
      <c r="I81" s="1"/>
    </row>
    <row r="82" spans="1:9" ht="30" customHeight="1">
      <c r="A82" s="1"/>
      <c r="B82" s="1" t="s">
        <v>3061</v>
      </c>
      <c r="C82" s="1" t="s">
        <v>3063</v>
      </c>
      <c r="D82" s="15" t="s">
        <v>28</v>
      </c>
      <c r="E82" s="8">
        <f>일위대가!F671</f>
        <v>0</v>
      </c>
      <c r="F82" s="8">
        <f>일위대가!H671</f>
        <v>13097</v>
      </c>
      <c r="G82" s="8">
        <f>일위대가!J671</f>
        <v>0</v>
      </c>
      <c r="H82" s="8">
        <f t="shared" si="2"/>
        <v>13097</v>
      </c>
      <c r="I82" s="1"/>
    </row>
    <row r="83" spans="1:9" ht="30" customHeight="1">
      <c r="A83" s="1"/>
      <c r="B83" s="1" t="s">
        <v>3061</v>
      </c>
      <c r="C83" s="1" t="s">
        <v>3064</v>
      </c>
      <c r="D83" s="15" t="s">
        <v>28</v>
      </c>
      <c r="E83" s="8">
        <f>일위대가!F676</f>
        <v>0</v>
      </c>
      <c r="F83" s="8">
        <f>일위대가!H676</f>
        <v>15440</v>
      </c>
      <c r="G83" s="8">
        <f>일위대가!J676</f>
        <v>0</v>
      </c>
      <c r="H83" s="8">
        <f t="shared" si="2"/>
        <v>15440</v>
      </c>
      <c r="I83" s="1"/>
    </row>
    <row r="84" spans="1:9" ht="30" customHeight="1">
      <c r="A84" s="1"/>
      <c r="B84" s="394" t="s">
        <v>3580</v>
      </c>
      <c r="C84" s="1"/>
      <c r="D84" s="15"/>
      <c r="E84" s="8"/>
      <c r="F84" s="8"/>
      <c r="G84" s="8"/>
      <c r="H84" s="8"/>
      <c r="I84" s="1"/>
    </row>
    <row r="85" spans="1:9" ht="30" customHeight="1">
      <c r="A85" s="1" t="s">
        <v>118</v>
      </c>
      <c r="B85" s="1" t="s">
        <v>3290</v>
      </c>
      <c r="C85" s="1" t="s">
        <v>3291</v>
      </c>
      <c r="D85" s="15" t="s">
        <v>79</v>
      </c>
      <c r="E85" s="8">
        <f>일위대가!F681</f>
        <v>0</v>
      </c>
      <c r="F85" s="8">
        <f>일위대가!H681</f>
        <v>27658</v>
      </c>
      <c r="G85" s="8">
        <f>일위대가!J681</f>
        <v>0</v>
      </c>
      <c r="H85" s="8">
        <f t="shared" si="0"/>
        <v>27658</v>
      </c>
      <c r="I85" s="1" t="s">
        <v>27</v>
      </c>
    </row>
    <row r="86" spans="1:9" ht="30" customHeight="1">
      <c r="A86" s="1" t="s">
        <v>120</v>
      </c>
      <c r="B86" s="1" t="s">
        <v>119</v>
      </c>
      <c r="C86" s="1" t="s">
        <v>3622</v>
      </c>
      <c r="D86" s="15" t="s">
        <v>79</v>
      </c>
      <c r="E86" s="8">
        <f>일위대가!F685</f>
        <v>693</v>
      </c>
      <c r="F86" s="8">
        <f>일위대가!H685</f>
        <v>3663</v>
      </c>
      <c r="G86" s="8">
        <f>일위대가!J685</f>
        <v>1067</v>
      </c>
      <c r="H86" s="8">
        <f t="shared" si="0"/>
        <v>5423</v>
      </c>
      <c r="I86" s="1" t="s">
        <v>27</v>
      </c>
    </row>
    <row r="87" spans="1:9" ht="30" customHeight="1">
      <c r="A87" s="1" t="s">
        <v>121</v>
      </c>
      <c r="B87" s="1" t="s">
        <v>119</v>
      </c>
      <c r="C87" s="1" t="s">
        <v>3621</v>
      </c>
      <c r="D87" s="15" t="s">
        <v>79</v>
      </c>
      <c r="E87" s="8">
        <f>일위대가!F689</f>
        <v>623</v>
      </c>
      <c r="F87" s="8">
        <f>일위대가!H689</f>
        <v>6062</v>
      </c>
      <c r="G87" s="8">
        <f>일위대가!J689</f>
        <v>960</v>
      </c>
      <c r="H87" s="8">
        <f t="shared" si="0"/>
        <v>7645</v>
      </c>
      <c r="I87" s="1" t="s">
        <v>27</v>
      </c>
    </row>
    <row r="88" spans="1:9" ht="30" customHeight="1">
      <c r="A88" s="1" t="s">
        <v>120</v>
      </c>
      <c r="B88" s="1" t="s">
        <v>119</v>
      </c>
      <c r="C88" s="1" t="s">
        <v>3653</v>
      </c>
      <c r="D88" s="15" t="s">
        <v>79</v>
      </c>
      <c r="E88" s="8">
        <f>일위대가!F693</f>
        <v>515</v>
      </c>
      <c r="F88" s="8">
        <f>일위대가!H693</f>
        <v>1162</v>
      </c>
      <c r="G88" s="8">
        <f>일위대가!J693</f>
        <v>587</v>
      </c>
      <c r="H88" s="8">
        <f>E88+F88+G88</f>
        <v>2264</v>
      </c>
      <c r="I88" s="1" t="s">
        <v>27</v>
      </c>
    </row>
    <row r="89" spans="1:9" ht="30" customHeight="1">
      <c r="A89" s="1" t="s">
        <v>121</v>
      </c>
      <c r="B89" s="1" t="s">
        <v>119</v>
      </c>
      <c r="C89" s="1" t="s">
        <v>3654</v>
      </c>
      <c r="D89" s="15" t="s">
        <v>79</v>
      </c>
      <c r="E89" s="8">
        <f>일위대가!F697</f>
        <v>463</v>
      </c>
      <c r="F89" s="8">
        <f>일위대가!H697</f>
        <v>3811</v>
      </c>
      <c r="G89" s="8">
        <f>일위대가!J697</f>
        <v>528</v>
      </c>
      <c r="H89" s="8">
        <f>E89+F89+G89</f>
        <v>4802</v>
      </c>
      <c r="I89" s="1" t="s">
        <v>27</v>
      </c>
    </row>
    <row r="90" spans="1:9" ht="30" customHeight="1">
      <c r="A90" s="1" t="s">
        <v>123</v>
      </c>
      <c r="B90" s="1" t="s">
        <v>122</v>
      </c>
      <c r="C90" s="1" t="s">
        <v>3619</v>
      </c>
      <c r="D90" s="15" t="s">
        <v>79</v>
      </c>
      <c r="E90" s="8">
        <f>일위대가!F701</f>
        <v>0</v>
      </c>
      <c r="F90" s="8">
        <f>일위대가!H701</f>
        <v>19360</v>
      </c>
      <c r="G90" s="8">
        <f>일위대가!J701</f>
        <v>0</v>
      </c>
      <c r="H90" s="8">
        <f t="shared" si="0"/>
        <v>19360</v>
      </c>
      <c r="I90" s="1" t="s">
        <v>27</v>
      </c>
    </row>
    <row r="91" spans="1:9" ht="30" customHeight="1">
      <c r="A91" s="1" t="s">
        <v>123</v>
      </c>
      <c r="B91" s="1" t="s">
        <v>122</v>
      </c>
      <c r="C91" s="1" t="s">
        <v>3620</v>
      </c>
      <c r="D91" s="15" t="s">
        <v>79</v>
      </c>
      <c r="E91" s="8">
        <f>일위대가!F705</f>
        <v>0</v>
      </c>
      <c r="F91" s="8">
        <f>일위대가!H705</f>
        <v>16997</v>
      </c>
      <c r="G91" s="8">
        <f>일위대가!J705</f>
        <v>0</v>
      </c>
      <c r="H91" s="8">
        <f>E91+F91+G91</f>
        <v>16997</v>
      </c>
      <c r="I91" s="1" t="s">
        <v>27</v>
      </c>
    </row>
    <row r="92" spans="1:9" ht="30" customHeight="1">
      <c r="A92" s="1" t="s">
        <v>125</v>
      </c>
      <c r="B92" s="1" t="s">
        <v>124</v>
      </c>
      <c r="C92" s="1" t="s">
        <v>3659</v>
      </c>
      <c r="D92" s="15" t="s">
        <v>79</v>
      </c>
      <c r="E92" s="8">
        <f>일위대가!F709</f>
        <v>646</v>
      </c>
      <c r="F92" s="8">
        <f>일위대가!H709</f>
        <v>6103</v>
      </c>
      <c r="G92" s="8">
        <f>일위대가!J709</f>
        <v>695</v>
      </c>
      <c r="H92" s="8">
        <f>E92+F92+G92</f>
        <v>7444</v>
      </c>
      <c r="I92" s="1" t="s">
        <v>27</v>
      </c>
    </row>
    <row r="93" spans="1:9" ht="30" customHeight="1">
      <c r="A93" s="1" t="s">
        <v>125</v>
      </c>
      <c r="B93" s="1" t="s">
        <v>124</v>
      </c>
      <c r="C93" s="1" t="s">
        <v>3613</v>
      </c>
      <c r="D93" s="15" t="s">
        <v>79</v>
      </c>
      <c r="E93" s="8">
        <f>일위대가!F713</f>
        <v>542</v>
      </c>
      <c r="F93" s="8">
        <f>일위대가!H713</f>
        <v>4643</v>
      </c>
      <c r="G93" s="8">
        <f>일위대가!J713</f>
        <v>415</v>
      </c>
      <c r="H93" s="8">
        <f t="shared" ref="H93:H139" si="3">E93+F93+G93</f>
        <v>5600</v>
      </c>
      <c r="I93" s="1" t="s">
        <v>27</v>
      </c>
    </row>
    <row r="94" spans="1:9" ht="30" customHeight="1">
      <c r="A94" s="1" t="s">
        <v>126</v>
      </c>
      <c r="B94" s="1" t="s">
        <v>3699</v>
      </c>
      <c r="C94" s="1" t="s">
        <v>3701</v>
      </c>
      <c r="D94" s="15" t="s">
        <v>79</v>
      </c>
      <c r="E94" s="8">
        <f>일위대가!F717</f>
        <v>0</v>
      </c>
      <c r="F94" s="8">
        <f>일위대가!H717</f>
        <v>27658</v>
      </c>
      <c r="G94" s="8">
        <f>일위대가!J717</f>
        <v>0</v>
      </c>
      <c r="H94" s="8">
        <f t="shared" si="3"/>
        <v>27658</v>
      </c>
      <c r="I94" s="1" t="s">
        <v>27</v>
      </c>
    </row>
    <row r="95" spans="1:9" ht="30" customHeight="1">
      <c r="A95" s="1" t="s">
        <v>127</v>
      </c>
      <c r="B95" s="1" t="s">
        <v>3702</v>
      </c>
      <c r="C95" s="1" t="s">
        <v>3703</v>
      </c>
      <c r="D95" s="15" t="s">
        <v>79</v>
      </c>
      <c r="E95" s="8">
        <f>일위대가!F721</f>
        <v>284</v>
      </c>
      <c r="F95" s="8">
        <f>일위대가!H721</f>
        <v>643</v>
      </c>
      <c r="G95" s="8">
        <f>일위대가!J721</f>
        <v>325</v>
      </c>
      <c r="H95" s="8">
        <f t="shared" si="3"/>
        <v>1252</v>
      </c>
      <c r="I95" s="1" t="s">
        <v>27</v>
      </c>
    </row>
    <row r="96" spans="1:9" ht="30" customHeight="1">
      <c r="A96" s="1" t="s">
        <v>129</v>
      </c>
      <c r="B96" s="1" t="s">
        <v>128</v>
      </c>
      <c r="C96" s="1" t="s">
        <v>3697</v>
      </c>
      <c r="D96" s="15" t="s">
        <v>79</v>
      </c>
      <c r="E96" s="8">
        <f>일위대가!F725</f>
        <v>2267</v>
      </c>
      <c r="F96" s="8">
        <f>일위대가!H725</f>
        <v>3163</v>
      </c>
      <c r="G96" s="8">
        <f>일위대가!J725</f>
        <v>1601</v>
      </c>
      <c r="H96" s="8">
        <f t="shared" si="3"/>
        <v>7031</v>
      </c>
      <c r="I96" s="1" t="s">
        <v>27</v>
      </c>
    </row>
    <row r="97" spans="1:9" ht="30" customHeight="1">
      <c r="A97" s="1" t="s">
        <v>130</v>
      </c>
      <c r="B97" s="1" t="s">
        <v>128</v>
      </c>
      <c r="C97" s="1" t="s">
        <v>3698</v>
      </c>
      <c r="D97" s="15" t="s">
        <v>79</v>
      </c>
      <c r="E97" s="8">
        <f>일위대가!F729</f>
        <v>4449</v>
      </c>
      <c r="F97" s="8">
        <f>일위대가!H729</f>
        <v>6399</v>
      </c>
      <c r="G97" s="8">
        <f>일위대가!J729</f>
        <v>3239</v>
      </c>
      <c r="H97" s="8">
        <f t="shared" si="3"/>
        <v>14087</v>
      </c>
      <c r="I97" s="1" t="s">
        <v>27</v>
      </c>
    </row>
    <row r="98" spans="1:9" ht="30" customHeight="1">
      <c r="A98" s="1" t="s">
        <v>131</v>
      </c>
      <c r="B98" s="1" t="s">
        <v>3714</v>
      </c>
      <c r="C98" s="1" t="s">
        <v>3713</v>
      </c>
      <c r="D98" s="15" t="s">
        <v>79</v>
      </c>
      <c r="E98" s="8">
        <f>일위대가!F736</f>
        <v>53556</v>
      </c>
      <c r="F98" s="8">
        <f>일위대가!H736</f>
        <v>6229</v>
      </c>
      <c r="G98" s="8">
        <f>일위대가!J736</f>
        <v>721</v>
      </c>
      <c r="H98" s="8">
        <f t="shared" si="3"/>
        <v>60506</v>
      </c>
      <c r="I98" s="1" t="s">
        <v>27</v>
      </c>
    </row>
    <row r="99" spans="1:9" ht="30" customHeight="1">
      <c r="A99" s="1" t="s">
        <v>132</v>
      </c>
      <c r="B99" s="1" t="s">
        <v>3714</v>
      </c>
      <c r="C99" s="1" t="s">
        <v>3720</v>
      </c>
      <c r="D99" s="15" t="s">
        <v>79</v>
      </c>
      <c r="E99" s="8">
        <f>일위대가!F743</f>
        <v>23846</v>
      </c>
      <c r="F99" s="8">
        <f>일위대가!H743</f>
        <v>7009</v>
      </c>
      <c r="G99" s="8">
        <f>일위대가!J743</f>
        <v>899</v>
      </c>
      <c r="H99" s="8">
        <f>E99+F99+G99</f>
        <v>31754</v>
      </c>
      <c r="I99" s="1" t="s">
        <v>27</v>
      </c>
    </row>
    <row r="100" spans="1:9" ht="30" customHeight="1">
      <c r="A100" s="1" t="s">
        <v>133</v>
      </c>
      <c r="B100" s="1" t="s">
        <v>3714</v>
      </c>
      <c r="C100" s="1" t="s">
        <v>3721</v>
      </c>
      <c r="D100" s="15" t="s">
        <v>79</v>
      </c>
      <c r="E100" s="8">
        <f>일위대가!F750</f>
        <v>22841</v>
      </c>
      <c r="F100" s="8">
        <f>일위대가!H750</f>
        <v>7928</v>
      </c>
      <c r="G100" s="8">
        <f>일위대가!J750</f>
        <v>1005</v>
      </c>
      <c r="H100" s="8">
        <f>E100+F100+G100</f>
        <v>31774</v>
      </c>
      <c r="I100" s="1" t="s">
        <v>27</v>
      </c>
    </row>
    <row r="101" spans="1:9" ht="30" customHeight="1">
      <c r="A101" s="1"/>
      <c r="B101" s="1" t="s">
        <v>3751</v>
      </c>
      <c r="C101" s="1" t="s">
        <v>3748</v>
      </c>
      <c r="D101" s="15" t="s">
        <v>79</v>
      </c>
      <c r="E101" s="8">
        <f>일위대가!F762</f>
        <v>11615</v>
      </c>
      <c r="F101" s="8">
        <f>일위대가!H762</f>
        <v>81889</v>
      </c>
      <c r="G101" s="8">
        <f>일위대가!J762</f>
        <v>11608</v>
      </c>
      <c r="H101" s="8">
        <f>E101+F101+G101</f>
        <v>105112</v>
      </c>
      <c r="I101" s="1"/>
    </row>
    <row r="102" spans="1:9" ht="30" customHeight="1">
      <c r="A102" s="1"/>
      <c r="B102" s="1" t="s">
        <v>3752</v>
      </c>
      <c r="C102" s="1" t="s">
        <v>3750</v>
      </c>
      <c r="D102" s="15" t="s">
        <v>79</v>
      </c>
      <c r="E102" s="8">
        <f>일위대가!F772</f>
        <v>4885</v>
      </c>
      <c r="F102" s="8">
        <f>일위대가!H772</f>
        <v>21586</v>
      </c>
      <c r="G102" s="8">
        <f>일위대가!J772</f>
        <v>3868</v>
      </c>
      <c r="H102" s="8">
        <f>E102+F102+G102</f>
        <v>30339</v>
      </c>
      <c r="I102" s="1"/>
    </row>
    <row r="103" spans="1:9" ht="30" customHeight="1">
      <c r="A103" s="1"/>
      <c r="B103" s="394" t="s">
        <v>3753</v>
      </c>
      <c r="C103" s="1"/>
      <c r="D103" s="15"/>
      <c r="E103" s="8"/>
      <c r="F103" s="8"/>
      <c r="G103" s="8"/>
      <c r="H103" s="8"/>
      <c r="I103" s="1"/>
    </row>
    <row r="104" spans="1:9" ht="30" customHeight="1">
      <c r="A104" s="1" t="s">
        <v>138</v>
      </c>
      <c r="B104" s="1" t="s">
        <v>136</v>
      </c>
      <c r="C104" s="1" t="s">
        <v>137</v>
      </c>
      <c r="D104" s="15" t="s">
        <v>79</v>
      </c>
      <c r="E104" s="8">
        <f>일위대가!F779</f>
        <v>0</v>
      </c>
      <c r="F104" s="8">
        <f>일위대가!H779</f>
        <v>46712</v>
      </c>
      <c r="G104" s="8">
        <f>일위대가!J779</f>
        <v>934</v>
      </c>
      <c r="H104" s="8">
        <f t="shared" si="3"/>
        <v>47646</v>
      </c>
      <c r="I104" s="1" t="s">
        <v>27</v>
      </c>
    </row>
    <row r="105" spans="1:9" ht="30" customHeight="1">
      <c r="A105" s="1" t="s">
        <v>140</v>
      </c>
      <c r="B105" s="1" t="s">
        <v>136</v>
      </c>
      <c r="C105" s="1" t="s">
        <v>139</v>
      </c>
      <c r="D105" s="15" t="s">
        <v>79</v>
      </c>
      <c r="E105" s="8">
        <f>일위대가!F785</f>
        <v>0</v>
      </c>
      <c r="F105" s="8">
        <f>일위대가!H785</f>
        <v>52423</v>
      </c>
      <c r="G105" s="8">
        <f>일위대가!J785</f>
        <v>1048</v>
      </c>
      <c r="H105" s="8">
        <f t="shared" si="3"/>
        <v>53471</v>
      </c>
      <c r="I105" s="1" t="s">
        <v>27</v>
      </c>
    </row>
    <row r="106" spans="1:9" ht="30" customHeight="1">
      <c r="A106" s="1" t="s">
        <v>142</v>
      </c>
      <c r="B106" s="1" t="s">
        <v>136</v>
      </c>
      <c r="C106" s="1" t="s">
        <v>141</v>
      </c>
      <c r="D106" s="15" t="s">
        <v>79</v>
      </c>
      <c r="E106" s="8">
        <f>일위대가!F791</f>
        <v>0</v>
      </c>
      <c r="F106" s="8">
        <f>일위대가!H791</f>
        <v>93425</v>
      </c>
      <c r="G106" s="8">
        <f>일위대가!J791</f>
        <v>1868</v>
      </c>
      <c r="H106" s="8">
        <f t="shared" si="3"/>
        <v>95293</v>
      </c>
      <c r="I106" s="1" t="s">
        <v>27</v>
      </c>
    </row>
    <row r="107" spans="1:9" ht="30" customHeight="1">
      <c r="A107" s="1" t="s">
        <v>144</v>
      </c>
      <c r="B107" s="1" t="s">
        <v>143</v>
      </c>
      <c r="C107" s="1" t="s">
        <v>3107</v>
      </c>
      <c r="D107" s="15" t="s">
        <v>79</v>
      </c>
      <c r="E107" s="8">
        <f>일위대가!F798</f>
        <v>1709</v>
      </c>
      <c r="F107" s="8">
        <f>일위대가!H798</f>
        <v>19548</v>
      </c>
      <c r="G107" s="8">
        <f>일위대가!J798</f>
        <v>2460</v>
      </c>
      <c r="H107" s="8">
        <f t="shared" si="3"/>
        <v>23717</v>
      </c>
      <c r="I107" s="1" t="s">
        <v>27</v>
      </c>
    </row>
    <row r="108" spans="1:9" ht="30" customHeight="1">
      <c r="A108" s="1" t="s">
        <v>145</v>
      </c>
      <c r="B108" s="1" t="s">
        <v>143</v>
      </c>
      <c r="C108" s="1" t="s">
        <v>3108</v>
      </c>
      <c r="D108" s="15" t="s">
        <v>79</v>
      </c>
      <c r="E108" s="8">
        <f>일위대가!F805</f>
        <v>1709</v>
      </c>
      <c r="F108" s="8">
        <f>일위대가!H805</f>
        <v>21712</v>
      </c>
      <c r="G108" s="8">
        <f>일위대가!J805</f>
        <v>2503</v>
      </c>
      <c r="H108" s="8">
        <f t="shared" si="3"/>
        <v>25924</v>
      </c>
      <c r="I108" s="1" t="s">
        <v>27</v>
      </c>
    </row>
    <row r="109" spans="1:9" ht="30" customHeight="1">
      <c r="A109" s="1" t="s">
        <v>146</v>
      </c>
      <c r="B109" s="1" t="s">
        <v>143</v>
      </c>
      <c r="C109" s="1" t="s">
        <v>3109</v>
      </c>
      <c r="D109" s="15" t="s">
        <v>79</v>
      </c>
      <c r="E109" s="8">
        <f>일위대가!F812</f>
        <v>1709</v>
      </c>
      <c r="F109" s="8">
        <f>일위대가!H812</f>
        <v>26040</v>
      </c>
      <c r="G109" s="8">
        <f>일위대가!J812</f>
        <v>2589</v>
      </c>
      <c r="H109" s="8">
        <f t="shared" si="3"/>
        <v>30338</v>
      </c>
      <c r="I109" s="1" t="s">
        <v>27</v>
      </c>
    </row>
    <row r="110" spans="1:9" ht="30" customHeight="1">
      <c r="A110" s="1" t="s">
        <v>149</v>
      </c>
      <c r="B110" s="1" t="s">
        <v>147</v>
      </c>
      <c r="C110" s="1" t="s">
        <v>3762</v>
      </c>
      <c r="D110" s="15" t="s">
        <v>135</v>
      </c>
      <c r="E110" s="8">
        <f>일위대가!F819</f>
        <v>0</v>
      </c>
      <c r="F110" s="8">
        <f>일위대가!H819</f>
        <v>1308279</v>
      </c>
      <c r="G110" s="8">
        <f>일위대가!J819</f>
        <v>65413</v>
      </c>
      <c r="H110" s="8">
        <f t="shared" si="3"/>
        <v>1373692</v>
      </c>
      <c r="I110" s="1" t="s">
        <v>27</v>
      </c>
    </row>
    <row r="111" spans="1:9" ht="30" customHeight="1">
      <c r="A111" s="1" t="s">
        <v>150</v>
      </c>
      <c r="B111" s="1" t="s">
        <v>147</v>
      </c>
      <c r="C111" s="1" t="s">
        <v>3761</v>
      </c>
      <c r="D111" s="15" t="s">
        <v>135</v>
      </c>
      <c r="E111" s="8">
        <f>일위대가!F826</f>
        <v>0</v>
      </c>
      <c r="F111" s="8">
        <f>일위대가!H826</f>
        <v>1524688</v>
      </c>
      <c r="G111" s="8">
        <f>일위대가!J826</f>
        <v>76234</v>
      </c>
      <c r="H111" s="8">
        <f t="shared" si="3"/>
        <v>1600922</v>
      </c>
      <c r="I111" s="1" t="s">
        <v>27</v>
      </c>
    </row>
    <row r="112" spans="1:9" ht="30" customHeight="1">
      <c r="A112" s="1" t="s">
        <v>151</v>
      </c>
      <c r="B112" s="1" t="s">
        <v>147</v>
      </c>
      <c r="C112" s="1" t="s">
        <v>3763</v>
      </c>
      <c r="D112" s="15" t="s">
        <v>135</v>
      </c>
      <c r="E112" s="8">
        <f>일위대가!F833</f>
        <v>0</v>
      </c>
      <c r="F112" s="8">
        <f>일위대가!H833</f>
        <v>1690751</v>
      </c>
      <c r="G112" s="8">
        <f>일위대가!J833</f>
        <v>84537</v>
      </c>
      <c r="H112" s="8">
        <f t="shared" si="3"/>
        <v>1775288</v>
      </c>
      <c r="I112" s="1" t="s">
        <v>27</v>
      </c>
    </row>
    <row r="113" spans="1:9" ht="30" customHeight="1">
      <c r="A113" s="1" t="s">
        <v>152</v>
      </c>
      <c r="B113" s="1" t="s">
        <v>147</v>
      </c>
      <c r="C113" s="1" t="s">
        <v>3764</v>
      </c>
      <c r="D113" s="15" t="s">
        <v>135</v>
      </c>
      <c r="E113" s="8">
        <f>일위대가!F840</f>
        <v>0</v>
      </c>
      <c r="F113" s="8">
        <f>일위대가!H840</f>
        <v>1690751</v>
      </c>
      <c r="G113" s="8">
        <f>일위대가!J840</f>
        <v>84537</v>
      </c>
      <c r="H113" s="8">
        <f t="shared" si="3"/>
        <v>1775288</v>
      </c>
      <c r="I113" s="1" t="s">
        <v>27</v>
      </c>
    </row>
    <row r="114" spans="1:9" ht="30" customHeight="1">
      <c r="A114" s="1" t="s">
        <v>153</v>
      </c>
      <c r="B114" s="1" t="s">
        <v>147</v>
      </c>
      <c r="C114" s="1" t="s">
        <v>3765</v>
      </c>
      <c r="D114" s="15" t="s">
        <v>135</v>
      </c>
      <c r="E114" s="8">
        <f>일위대가!F847</f>
        <v>0</v>
      </c>
      <c r="F114" s="8">
        <f>일위대가!H847</f>
        <v>1907160</v>
      </c>
      <c r="G114" s="8">
        <f>일위대가!J847</f>
        <v>76286</v>
      </c>
      <c r="H114" s="8">
        <f t="shared" si="3"/>
        <v>1983446</v>
      </c>
      <c r="I114" s="1" t="s">
        <v>27</v>
      </c>
    </row>
    <row r="115" spans="1:9" ht="30" customHeight="1">
      <c r="A115" s="1" t="s">
        <v>154</v>
      </c>
      <c r="B115" s="1" t="s">
        <v>147</v>
      </c>
      <c r="C115" s="1" t="s">
        <v>3766</v>
      </c>
      <c r="D115" s="15" t="s">
        <v>135</v>
      </c>
      <c r="E115" s="8">
        <f>일위대가!F854</f>
        <v>0</v>
      </c>
      <c r="F115" s="8">
        <f>일위대가!H854</f>
        <v>2073223</v>
      </c>
      <c r="G115" s="8">
        <f>일위대가!J854</f>
        <v>62196</v>
      </c>
      <c r="H115" s="8">
        <f t="shared" si="3"/>
        <v>2135419</v>
      </c>
      <c r="I115" s="1" t="s">
        <v>27</v>
      </c>
    </row>
    <row r="116" spans="1:9" ht="30" customHeight="1">
      <c r="A116" s="1" t="s">
        <v>155</v>
      </c>
      <c r="B116" s="1" t="s">
        <v>3777</v>
      </c>
      <c r="C116" s="1" t="s">
        <v>4026</v>
      </c>
      <c r="D116" s="15" t="s">
        <v>135</v>
      </c>
      <c r="E116" s="8">
        <f>일위대가!F858</f>
        <v>113000</v>
      </c>
      <c r="F116" s="8">
        <f>일위대가!H858</f>
        <v>822068</v>
      </c>
      <c r="G116" s="8">
        <f>일위대가!J858</f>
        <v>266879</v>
      </c>
      <c r="H116" s="8">
        <f t="shared" si="3"/>
        <v>1201947</v>
      </c>
      <c r="I116" s="1" t="s">
        <v>27</v>
      </c>
    </row>
    <row r="117" spans="1:9" ht="30" customHeight="1">
      <c r="A117" s="1" t="s">
        <v>156</v>
      </c>
      <c r="B117" s="1" t="s">
        <v>3777</v>
      </c>
      <c r="C117" s="1" t="s">
        <v>3823</v>
      </c>
      <c r="D117" s="15" t="s">
        <v>135</v>
      </c>
      <c r="E117" s="8">
        <f>일위대가!F863</f>
        <v>136500</v>
      </c>
      <c r="F117" s="8">
        <f>일위대가!H863</f>
        <v>1156872</v>
      </c>
      <c r="G117" s="8">
        <f>일위대가!J863</f>
        <v>330573</v>
      </c>
      <c r="H117" s="8">
        <f t="shared" si="3"/>
        <v>1623945</v>
      </c>
      <c r="I117" s="1" t="s">
        <v>27</v>
      </c>
    </row>
    <row r="118" spans="1:9" ht="30" customHeight="1">
      <c r="A118" s="1" t="s">
        <v>157</v>
      </c>
      <c r="B118" s="1" t="s">
        <v>3777</v>
      </c>
      <c r="C118" s="1" t="s">
        <v>3824</v>
      </c>
      <c r="D118" s="15" t="s">
        <v>135</v>
      </c>
      <c r="E118" s="8">
        <f>일위대가!F867</f>
        <v>154245</v>
      </c>
      <c r="F118" s="8">
        <f>일위대가!H867</f>
        <v>1425620</v>
      </c>
      <c r="G118" s="8">
        <f>일위대가!J867</f>
        <v>379466</v>
      </c>
      <c r="H118" s="8">
        <f t="shared" si="3"/>
        <v>1959331</v>
      </c>
      <c r="I118" s="1" t="s">
        <v>27</v>
      </c>
    </row>
    <row r="119" spans="1:9" ht="30" customHeight="1">
      <c r="A119" s="1" t="s">
        <v>158</v>
      </c>
      <c r="B119" s="1" t="s">
        <v>3825</v>
      </c>
      <c r="C119" s="1" t="s">
        <v>3778</v>
      </c>
      <c r="D119" s="15" t="s">
        <v>135</v>
      </c>
      <c r="E119" s="8">
        <f>일위대가!F871</f>
        <v>113000</v>
      </c>
      <c r="F119" s="8">
        <f>일위대가!H871</f>
        <v>1017206</v>
      </c>
      <c r="G119" s="8">
        <f>일위대가!J871</f>
        <v>276636</v>
      </c>
      <c r="H119" s="8">
        <f t="shared" si="3"/>
        <v>1406842</v>
      </c>
      <c r="I119" s="1" t="s">
        <v>27</v>
      </c>
    </row>
    <row r="120" spans="1:9" ht="30" customHeight="1">
      <c r="A120" s="1" t="s">
        <v>159</v>
      </c>
      <c r="B120" s="1" t="s">
        <v>3826</v>
      </c>
      <c r="C120" s="1" t="s">
        <v>3823</v>
      </c>
      <c r="D120" s="15" t="s">
        <v>135</v>
      </c>
      <c r="E120" s="8">
        <f>일위대가!F875</f>
        <v>136500</v>
      </c>
      <c r="F120" s="8">
        <f>일위대가!H875</f>
        <v>1378700</v>
      </c>
      <c r="G120" s="8">
        <f>일위대가!J875</f>
        <v>341665</v>
      </c>
      <c r="H120" s="8">
        <f t="shared" si="3"/>
        <v>1856865</v>
      </c>
      <c r="I120" s="1" t="s">
        <v>27</v>
      </c>
    </row>
    <row r="121" spans="1:9" ht="30" customHeight="1">
      <c r="A121" s="1" t="s">
        <v>160</v>
      </c>
      <c r="B121" s="1" t="s">
        <v>3826</v>
      </c>
      <c r="C121" s="1" t="s">
        <v>3824</v>
      </c>
      <c r="D121" s="15" t="s">
        <v>135</v>
      </c>
      <c r="E121" s="8">
        <f>일위대가!F879</f>
        <v>180403</v>
      </c>
      <c r="F121" s="8">
        <f>일위대가!H879</f>
        <v>1963027</v>
      </c>
      <c r="G121" s="8">
        <f>일위대가!J879</f>
        <v>458601</v>
      </c>
      <c r="H121" s="8">
        <f t="shared" si="3"/>
        <v>2602031</v>
      </c>
      <c r="I121" s="1" t="s">
        <v>27</v>
      </c>
    </row>
    <row r="122" spans="1:9" ht="30" customHeight="1">
      <c r="A122" s="1" t="s">
        <v>161</v>
      </c>
      <c r="B122" s="1" t="s">
        <v>3827</v>
      </c>
      <c r="C122" s="1" t="s">
        <v>3828</v>
      </c>
      <c r="D122" s="15" t="s">
        <v>135</v>
      </c>
      <c r="E122" s="8">
        <f>일위대가!F883</f>
        <v>120503</v>
      </c>
      <c r="F122" s="8">
        <f>일위대가!H883</f>
        <v>1075808</v>
      </c>
      <c r="G122" s="8">
        <f>일위대가!J883</f>
        <v>294559</v>
      </c>
      <c r="H122" s="8">
        <f t="shared" si="3"/>
        <v>1490870</v>
      </c>
      <c r="I122" s="1" t="s">
        <v>27</v>
      </c>
    </row>
    <row r="123" spans="1:9" ht="30" customHeight="1">
      <c r="A123" s="1" t="s">
        <v>162</v>
      </c>
      <c r="B123" s="1" t="s">
        <v>3827</v>
      </c>
      <c r="C123" s="1" t="s">
        <v>3829</v>
      </c>
      <c r="D123" s="15" t="s">
        <v>135</v>
      </c>
      <c r="E123" s="8">
        <f>일위대가!F887</f>
        <v>146203</v>
      </c>
      <c r="F123" s="8">
        <f>일위대가!H887</f>
        <v>1468058</v>
      </c>
      <c r="G123" s="8">
        <f>일위대가!J887</f>
        <v>365521</v>
      </c>
      <c r="H123" s="8">
        <f t="shared" si="3"/>
        <v>1979782</v>
      </c>
      <c r="I123" s="1" t="s">
        <v>27</v>
      </c>
    </row>
    <row r="124" spans="1:9" ht="30" customHeight="1">
      <c r="A124" s="1" t="s">
        <v>163</v>
      </c>
      <c r="B124" s="1" t="s">
        <v>3827</v>
      </c>
      <c r="C124" s="1" t="s">
        <v>3830</v>
      </c>
      <c r="D124" s="15" t="s">
        <v>135</v>
      </c>
      <c r="E124" s="8">
        <f>일위대가!F891</f>
        <v>165854</v>
      </c>
      <c r="F124" s="8">
        <f>일위대가!H891</f>
        <v>1816776</v>
      </c>
      <c r="G124" s="8">
        <f>일위대가!J891</f>
        <v>422220</v>
      </c>
      <c r="H124" s="8">
        <f t="shared" si="3"/>
        <v>2404850</v>
      </c>
      <c r="I124" s="1" t="s">
        <v>27</v>
      </c>
    </row>
    <row r="125" spans="1:9" ht="30" customHeight="1">
      <c r="A125" s="1" t="s">
        <v>164</v>
      </c>
      <c r="B125" s="1" t="s">
        <v>4027</v>
      </c>
      <c r="C125" s="1" t="s">
        <v>3831</v>
      </c>
      <c r="D125" s="15" t="s">
        <v>135</v>
      </c>
      <c r="E125" s="8">
        <f>일위대가!F895</f>
        <v>138336</v>
      </c>
      <c r="F125" s="8">
        <f>일위대가!H895</f>
        <v>1225237</v>
      </c>
      <c r="G125" s="8">
        <f>일위대가!J895</f>
        <v>337660</v>
      </c>
      <c r="H125" s="8">
        <f t="shared" si="3"/>
        <v>1701233</v>
      </c>
      <c r="I125" s="1" t="s">
        <v>27</v>
      </c>
    </row>
    <row r="126" spans="1:9" ht="30" customHeight="1">
      <c r="A126" s="1" t="s">
        <v>165</v>
      </c>
      <c r="B126" s="1" t="s">
        <v>4027</v>
      </c>
      <c r="C126" s="1" t="s">
        <v>3832</v>
      </c>
      <c r="D126" s="15" t="s">
        <v>135</v>
      </c>
      <c r="E126" s="8">
        <f>일위대가!F899</f>
        <v>170436</v>
      </c>
      <c r="F126" s="8">
        <f>일위대가!H899</f>
        <v>1686777</v>
      </c>
      <c r="G126" s="8">
        <f>일위대가!J899</f>
        <v>424874</v>
      </c>
      <c r="H126" s="8">
        <f t="shared" si="3"/>
        <v>2282087</v>
      </c>
      <c r="I126" s="1" t="s">
        <v>27</v>
      </c>
    </row>
    <row r="127" spans="1:9" ht="30" customHeight="1">
      <c r="A127" s="1" t="s">
        <v>166</v>
      </c>
      <c r="B127" s="1" t="s">
        <v>4027</v>
      </c>
      <c r="C127" s="1" t="s">
        <v>3833</v>
      </c>
      <c r="D127" s="15" t="s">
        <v>135</v>
      </c>
      <c r="E127" s="8">
        <f>일위대가!F903</f>
        <v>194018</v>
      </c>
      <c r="F127" s="8">
        <f>일위대가!H903</f>
        <v>2090429</v>
      </c>
      <c r="G127" s="8">
        <f>일위대가!J903</f>
        <v>492175</v>
      </c>
      <c r="H127" s="8">
        <f t="shared" si="3"/>
        <v>2776622</v>
      </c>
      <c r="I127" s="1" t="s">
        <v>27</v>
      </c>
    </row>
    <row r="128" spans="1:9" ht="30" customHeight="1">
      <c r="A128" s="1" t="s">
        <v>167</v>
      </c>
      <c r="B128" s="1" t="s">
        <v>3834</v>
      </c>
      <c r="C128" s="1" t="s">
        <v>3828</v>
      </c>
      <c r="D128" s="15" t="s">
        <v>135</v>
      </c>
      <c r="E128" s="8">
        <f>일위대가!F907</f>
        <v>138336</v>
      </c>
      <c r="F128" s="8">
        <f>일위대가!H907</f>
        <v>1225237</v>
      </c>
      <c r="G128" s="8">
        <f>일위대가!J907</f>
        <v>337660</v>
      </c>
      <c r="H128" s="8">
        <f t="shared" si="3"/>
        <v>1701233</v>
      </c>
      <c r="I128" s="1" t="s">
        <v>27</v>
      </c>
    </row>
    <row r="129" spans="1:9" ht="30" customHeight="1">
      <c r="A129" s="1" t="s">
        <v>168</v>
      </c>
      <c r="B129" s="1" t="s">
        <v>3834</v>
      </c>
      <c r="C129" s="1" t="s">
        <v>3829</v>
      </c>
      <c r="D129" s="15" t="s">
        <v>135</v>
      </c>
      <c r="E129" s="8">
        <f>일위대가!F911</f>
        <v>170436</v>
      </c>
      <c r="F129" s="8">
        <f>일위대가!H911</f>
        <v>1686777</v>
      </c>
      <c r="G129" s="8">
        <f>일위대가!J911</f>
        <v>424874</v>
      </c>
      <c r="H129" s="8">
        <f t="shared" si="3"/>
        <v>2282087</v>
      </c>
      <c r="I129" s="1" t="s">
        <v>27</v>
      </c>
    </row>
    <row r="130" spans="1:9" ht="30" customHeight="1">
      <c r="A130" s="1" t="s">
        <v>169</v>
      </c>
      <c r="B130" s="1" t="s">
        <v>3834</v>
      </c>
      <c r="C130" s="1" t="s">
        <v>3830</v>
      </c>
      <c r="D130" s="15" t="s">
        <v>135</v>
      </c>
      <c r="E130" s="8">
        <f>일위대가!F915</f>
        <v>194018</v>
      </c>
      <c r="F130" s="8">
        <f>일위대가!H915</f>
        <v>2090429</v>
      </c>
      <c r="G130" s="8">
        <f>일위대가!J915</f>
        <v>492175</v>
      </c>
      <c r="H130" s="8">
        <f t="shared" si="3"/>
        <v>2776622</v>
      </c>
      <c r="I130" s="1" t="s">
        <v>27</v>
      </c>
    </row>
    <row r="131" spans="1:9" ht="30" customHeight="1">
      <c r="A131" s="1" t="s">
        <v>170</v>
      </c>
      <c r="B131" s="1" t="s">
        <v>3834</v>
      </c>
      <c r="C131" s="1" t="s">
        <v>3835</v>
      </c>
      <c r="D131" s="15" t="s">
        <v>135</v>
      </c>
      <c r="E131" s="8">
        <f>일위대가!F919</f>
        <v>160671</v>
      </c>
      <c r="F131" s="8">
        <f>일위대가!H919</f>
        <v>1407116</v>
      </c>
      <c r="G131" s="8">
        <f>일위대가!J919</f>
        <v>391381</v>
      </c>
      <c r="H131" s="8">
        <f t="shared" si="3"/>
        <v>1959168</v>
      </c>
      <c r="I131" s="1" t="s">
        <v>27</v>
      </c>
    </row>
    <row r="132" spans="1:9" ht="30" customHeight="1">
      <c r="A132" s="1" t="s">
        <v>171</v>
      </c>
      <c r="B132" s="1" t="s">
        <v>3834</v>
      </c>
      <c r="C132" s="1" t="s">
        <v>3832</v>
      </c>
      <c r="D132" s="15" t="s">
        <v>135</v>
      </c>
      <c r="E132" s="8">
        <f>일위대가!F923</f>
        <v>199025</v>
      </c>
      <c r="F132" s="8">
        <f>일위대가!H923</f>
        <v>1951096</v>
      </c>
      <c r="G132" s="8">
        <f>일위대가!J923</f>
        <v>495212</v>
      </c>
      <c r="H132" s="8">
        <f t="shared" si="3"/>
        <v>2645333</v>
      </c>
      <c r="I132" s="1" t="s">
        <v>27</v>
      </c>
    </row>
    <row r="133" spans="1:9" ht="30" customHeight="1">
      <c r="A133" s="1" t="s">
        <v>172</v>
      </c>
      <c r="B133" s="1" t="s">
        <v>3834</v>
      </c>
      <c r="C133" s="1" t="s">
        <v>3833</v>
      </c>
      <c r="D133" s="15" t="s">
        <v>135</v>
      </c>
      <c r="E133" s="8">
        <f>일위대가!F927</f>
        <v>228511</v>
      </c>
      <c r="F133" s="8">
        <f>일위대가!H927</f>
        <v>2419526</v>
      </c>
      <c r="G133" s="8">
        <f>일위대가!J927</f>
        <v>577546</v>
      </c>
      <c r="H133" s="8">
        <f t="shared" si="3"/>
        <v>3225583</v>
      </c>
      <c r="I133" s="1" t="s">
        <v>27</v>
      </c>
    </row>
    <row r="134" spans="1:9" ht="30" customHeight="1">
      <c r="A134" s="1" t="s">
        <v>173</v>
      </c>
      <c r="B134" s="1" t="s">
        <v>3836</v>
      </c>
      <c r="C134" s="1" t="s">
        <v>3828</v>
      </c>
      <c r="D134" s="15" t="s">
        <v>135</v>
      </c>
      <c r="E134" s="8">
        <f>일위대가!F931</f>
        <v>156593</v>
      </c>
      <c r="F134" s="8">
        <f>일위대가!H931</f>
        <v>1375443</v>
      </c>
      <c r="G134" s="8">
        <f>일위대가!J931</f>
        <v>381650</v>
      </c>
      <c r="H134" s="8">
        <f t="shared" si="3"/>
        <v>1913686</v>
      </c>
      <c r="I134" s="1" t="s">
        <v>27</v>
      </c>
    </row>
    <row r="135" spans="1:9" ht="30" customHeight="1">
      <c r="A135" s="1" t="s">
        <v>174</v>
      </c>
      <c r="B135" s="1" t="s">
        <v>3836</v>
      </c>
      <c r="C135" s="1" t="s">
        <v>3829</v>
      </c>
      <c r="D135" s="15" t="s">
        <v>135</v>
      </c>
      <c r="E135" s="8">
        <f>일위대가!F935</f>
        <v>194018</v>
      </c>
      <c r="F135" s="8">
        <f>일위대가!H935</f>
        <v>1909512</v>
      </c>
      <c r="G135" s="8">
        <f>일위대가!J935</f>
        <v>483129</v>
      </c>
      <c r="H135" s="8">
        <f t="shared" si="3"/>
        <v>2586659</v>
      </c>
      <c r="I135" s="1" t="s">
        <v>27</v>
      </c>
    </row>
    <row r="136" spans="1:9" ht="30" customHeight="1">
      <c r="A136" s="1" t="s">
        <v>175</v>
      </c>
      <c r="B136" s="1" t="s">
        <v>3836</v>
      </c>
      <c r="C136" s="1" t="s">
        <v>3830</v>
      </c>
      <c r="D136" s="15" t="s">
        <v>135</v>
      </c>
      <c r="E136" s="8">
        <f>일위대가!F939</f>
        <v>223543</v>
      </c>
      <c r="F136" s="8">
        <f>일위대가!H939</f>
        <v>2379020</v>
      </c>
      <c r="G136" s="8">
        <f>일위대가!J939</f>
        <v>565595</v>
      </c>
      <c r="H136" s="8">
        <f t="shared" si="3"/>
        <v>3168158</v>
      </c>
      <c r="I136" s="1" t="s">
        <v>27</v>
      </c>
    </row>
    <row r="137" spans="1:9" ht="30" customHeight="1">
      <c r="A137" s="1" t="s">
        <v>176</v>
      </c>
      <c r="B137" s="1" t="s">
        <v>3836</v>
      </c>
      <c r="C137" s="1" t="s">
        <v>3835</v>
      </c>
      <c r="D137" s="15" t="s">
        <v>135</v>
      </c>
      <c r="E137" s="8">
        <f>일위대가!F943</f>
        <v>182538</v>
      </c>
      <c r="F137" s="8">
        <f>일위대가!H943</f>
        <v>1587323</v>
      </c>
      <c r="G137" s="8">
        <f>일위대가!J943</f>
        <v>444082</v>
      </c>
      <c r="H137" s="8">
        <f t="shared" si="3"/>
        <v>2213943</v>
      </c>
      <c r="I137" s="1" t="s">
        <v>27</v>
      </c>
    </row>
    <row r="138" spans="1:9" ht="30" customHeight="1">
      <c r="A138" s="1" t="s">
        <v>177</v>
      </c>
      <c r="B138" s="1" t="s">
        <v>3836</v>
      </c>
      <c r="C138" s="1" t="s">
        <v>3832</v>
      </c>
      <c r="D138" s="15" t="s">
        <v>135</v>
      </c>
      <c r="E138" s="8">
        <f>일위대가!F947</f>
        <v>228511</v>
      </c>
      <c r="F138" s="8">
        <f>일위대가!H947</f>
        <v>2219752</v>
      </c>
      <c r="G138" s="8">
        <f>일위대가!J947</f>
        <v>567558</v>
      </c>
      <c r="H138" s="8">
        <f t="shared" si="3"/>
        <v>3015821</v>
      </c>
      <c r="I138" s="1" t="s">
        <v>27</v>
      </c>
    </row>
    <row r="139" spans="1:9" ht="30" customHeight="1">
      <c r="A139" s="1" t="s">
        <v>178</v>
      </c>
      <c r="B139" s="1" t="s">
        <v>3836</v>
      </c>
      <c r="C139" s="1" t="s">
        <v>3833</v>
      </c>
      <c r="D139" s="15" t="s">
        <v>135</v>
      </c>
      <c r="E139" s="8">
        <f>일위대가!F951</f>
        <v>263666</v>
      </c>
      <c r="F139" s="8">
        <f>일위대가!H951</f>
        <v>2760247</v>
      </c>
      <c r="G139" s="8">
        <f>일위대가!J951</f>
        <v>664824</v>
      </c>
      <c r="H139" s="8">
        <f t="shared" si="3"/>
        <v>3688737</v>
      </c>
      <c r="I139" s="1" t="s">
        <v>27</v>
      </c>
    </row>
    <row r="140" spans="1:9" ht="30" customHeight="1">
      <c r="A140" s="1"/>
      <c r="B140" s="1" t="s">
        <v>4064</v>
      </c>
      <c r="C140" s="1" t="s">
        <v>4065</v>
      </c>
      <c r="D140" s="15" t="s">
        <v>28</v>
      </c>
      <c r="E140" s="8">
        <f>일위대가!F955</f>
        <v>0</v>
      </c>
      <c r="F140" s="8">
        <f>일위대가!H955</f>
        <v>736</v>
      </c>
      <c r="G140" s="8">
        <f>일위대가!J955</f>
        <v>0</v>
      </c>
      <c r="H140" s="8">
        <f>E140+F140+G140</f>
        <v>736</v>
      </c>
      <c r="I140" s="1"/>
    </row>
    <row r="141" spans="1:9" ht="30" customHeight="1">
      <c r="A141" s="1" t="s">
        <v>181</v>
      </c>
      <c r="B141" s="1" t="s">
        <v>179</v>
      </c>
      <c r="C141" s="1" t="s">
        <v>27</v>
      </c>
      <c r="D141" s="15" t="s">
        <v>180</v>
      </c>
      <c r="E141" s="8">
        <f>일위대가!F960</f>
        <v>10140</v>
      </c>
      <c r="F141" s="8">
        <f>일위대가!H960</f>
        <v>841674</v>
      </c>
      <c r="G141" s="8">
        <f>일위대가!J960</f>
        <v>6685</v>
      </c>
      <c r="H141" s="8">
        <f t="shared" ref="H141:H171" si="4">E141+F141+G141</f>
        <v>858499</v>
      </c>
      <c r="I141" s="1" t="s">
        <v>27</v>
      </c>
    </row>
    <row r="142" spans="1:9" ht="30" customHeight="1">
      <c r="A142" s="1" t="s">
        <v>183</v>
      </c>
      <c r="B142" s="1" t="s">
        <v>182</v>
      </c>
      <c r="C142" s="1" t="s">
        <v>27</v>
      </c>
      <c r="D142" s="15" t="s">
        <v>180</v>
      </c>
      <c r="E142" s="8">
        <f>일위대가!F965</f>
        <v>12480</v>
      </c>
      <c r="F142" s="8">
        <f>일위대가!H965</f>
        <v>932290</v>
      </c>
      <c r="G142" s="8">
        <f>일위대가!J965</f>
        <v>8008</v>
      </c>
      <c r="H142" s="8">
        <f t="shared" si="4"/>
        <v>952778</v>
      </c>
      <c r="I142" s="1" t="s">
        <v>27</v>
      </c>
    </row>
    <row r="143" spans="1:9" ht="30" customHeight="1">
      <c r="A143" s="1" t="s">
        <v>185</v>
      </c>
      <c r="B143" s="1" t="s">
        <v>184</v>
      </c>
      <c r="C143" s="1" t="s">
        <v>27</v>
      </c>
      <c r="D143" s="15" t="s">
        <v>180</v>
      </c>
      <c r="E143" s="8">
        <f>일위대가!F971</f>
        <v>0</v>
      </c>
      <c r="F143" s="8">
        <f>일위대가!H971</f>
        <v>334276</v>
      </c>
      <c r="G143" s="8">
        <f>일위대가!J971</f>
        <v>6685</v>
      </c>
      <c r="H143" s="8">
        <f t="shared" si="4"/>
        <v>340961</v>
      </c>
      <c r="I143" s="1" t="s">
        <v>27</v>
      </c>
    </row>
    <row r="144" spans="1:9" ht="30" customHeight="1">
      <c r="A144" s="1" t="s">
        <v>187</v>
      </c>
      <c r="B144" s="1" t="s">
        <v>186</v>
      </c>
      <c r="C144" s="1" t="s">
        <v>27</v>
      </c>
      <c r="D144" s="15" t="s">
        <v>180</v>
      </c>
      <c r="E144" s="8">
        <f>일위대가!F977</f>
        <v>10140</v>
      </c>
      <c r="F144" s="8">
        <f>일위대가!H977</f>
        <v>507398</v>
      </c>
      <c r="G144" s="8">
        <f>일위대가!J977</f>
        <v>0</v>
      </c>
      <c r="H144" s="8">
        <f t="shared" si="4"/>
        <v>517538</v>
      </c>
      <c r="I144" s="1" t="s">
        <v>27</v>
      </c>
    </row>
    <row r="145" spans="1:9" ht="30" customHeight="1">
      <c r="A145" s="1" t="s">
        <v>189</v>
      </c>
      <c r="B145" s="1" t="s">
        <v>188</v>
      </c>
      <c r="C145" s="1" t="s">
        <v>27</v>
      </c>
      <c r="D145" s="15" t="s">
        <v>180</v>
      </c>
      <c r="E145" s="8">
        <f>일위대가!F983</f>
        <v>0</v>
      </c>
      <c r="F145" s="8">
        <f>일위대가!H983</f>
        <v>400426</v>
      </c>
      <c r="G145" s="8">
        <f>일위대가!J983</f>
        <v>8008</v>
      </c>
      <c r="H145" s="8">
        <f t="shared" si="4"/>
        <v>408434</v>
      </c>
      <c r="I145" s="1" t="s">
        <v>27</v>
      </c>
    </row>
    <row r="146" spans="1:9" ht="30" customHeight="1">
      <c r="A146" s="1" t="s">
        <v>191</v>
      </c>
      <c r="B146" s="1" t="s">
        <v>190</v>
      </c>
      <c r="C146" s="1" t="s">
        <v>27</v>
      </c>
      <c r="D146" s="15" t="s">
        <v>180</v>
      </c>
      <c r="E146" s="8">
        <f>일위대가!F989</f>
        <v>12480</v>
      </c>
      <c r="F146" s="8">
        <f>일위대가!H989</f>
        <v>531864</v>
      </c>
      <c r="G146" s="8">
        <f>일위대가!J989</f>
        <v>0</v>
      </c>
      <c r="H146" s="8">
        <f t="shared" si="4"/>
        <v>544344</v>
      </c>
      <c r="I146" s="1" t="s">
        <v>27</v>
      </c>
    </row>
    <row r="147" spans="1:9" ht="30" customHeight="1">
      <c r="A147" s="1" t="s">
        <v>194</v>
      </c>
      <c r="B147" s="1" t="s">
        <v>192</v>
      </c>
      <c r="C147" s="1" t="s">
        <v>193</v>
      </c>
      <c r="D147" s="15" t="s">
        <v>33</v>
      </c>
      <c r="E147" s="8">
        <f>일위대가!F996</f>
        <v>678</v>
      </c>
      <c r="F147" s="8">
        <f>일위대가!H996</f>
        <v>3123</v>
      </c>
      <c r="G147" s="8">
        <f>일위대가!J996</f>
        <v>312</v>
      </c>
      <c r="H147" s="8">
        <f t="shared" si="4"/>
        <v>4113</v>
      </c>
      <c r="I147" s="1" t="s">
        <v>27</v>
      </c>
    </row>
    <row r="148" spans="1:9" ht="30" customHeight="1">
      <c r="A148" s="1" t="s">
        <v>196</v>
      </c>
      <c r="B148" s="1" t="s">
        <v>192</v>
      </c>
      <c r="C148" s="1" t="s">
        <v>195</v>
      </c>
      <c r="D148" s="15" t="s">
        <v>33</v>
      </c>
      <c r="E148" s="8">
        <f>일위대가!F1003</f>
        <v>840</v>
      </c>
      <c r="F148" s="8">
        <f>일위대가!H1003</f>
        <v>3569</v>
      </c>
      <c r="G148" s="8">
        <f>일위대가!J1003</f>
        <v>356</v>
      </c>
      <c r="H148" s="8">
        <f t="shared" si="4"/>
        <v>4765</v>
      </c>
      <c r="I148" s="1" t="s">
        <v>27</v>
      </c>
    </row>
    <row r="149" spans="1:9" ht="30" customHeight="1">
      <c r="A149" s="1" t="s">
        <v>198</v>
      </c>
      <c r="B149" s="1" t="s">
        <v>192</v>
      </c>
      <c r="C149" s="1" t="s">
        <v>197</v>
      </c>
      <c r="D149" s="15" t="s">
        <v>33</v>
      </c>
      <c r="E149" s="8">
        <f>일위대가!F1010</f>
        <v>1031</v>
      </c>
      <c r="F149" s="8">
        <f>일위대가!H1010</f>
        <v>4015</v>
      </c>
      <c r="G149" s="8">
        <f>일위대가!J1010</f>
        <v>401</v>
      </c>
      <c r="H149" s="8">
        <f t="shared" si="4"/>
        <v>5447</v>
      </c>
      <c r="I149" s="1" t="s">
        <v>27</v>
      </c>
    </row>
    <row r="150" spans="1:9" ht="30" customHeight="1">
      <c r="A150" s="1" t="s">
        <v>200</v>
      </c>
      <c r="B150" s="1" t="s">
        <v>192</v>
      </c>
      <c r="C150" s="1" t="s">
        <v>199</v>
      </c>
      <c r="D150" s="15" t="s">
        <v>33</v>
      </c>
      <c r="E150" s="8">
        <f>일위대가!F1017</f>
        <v>678</v>
      </c>
      <c r="F150" s="8">
        <f>일위대가!H1017</f>
        <v>4684</v>
      </c>
      <c r="G150" s="8">
        <f>일위대가!J1017</f>
        <v>468</v>
      </c>
      <c r="H150" s="8">
        <f t="shared" si="4"/>
        <v>5830</v>
      </c>
      <c r="I150" s="1" t="s">
        <v>27</v>
      </c>
    </row>
    <row r="151" spans="1:9" ht="30" customHeight="1">
      <c r="A151" s="1" t="s">
        <v>202</v>
      </c>
      <c r="B151" s="1" t="s">
        <v>192</v>
      </c>
      <c r="C151" s="1" t="s">
        <v>201</v>
      </c>
      <c r="D151" s="15" t="s">
        <v>33</v>
      </c>
      <c r="E151" s="8">
        <f>일위대가!F1024</f>
        <v>840</v>
      </c>
      <c r="F151" s="8">
        <f>일위대가!H1024</f>
        <v>5354</v>
      </c>
      <c r="G151" s="8">
        <f>일위대가!J1024</f>
        <v>535</v>
      </c>
      <c r="H151" s="8">
        <f t="shared" si="4"/>
        <v>6729</v>
      </c>
      <c r="I151" s="1" t="s">
        <v>27</v>
      </c>
    </row>
    <row r="152" spans="1:9" ht="30" customHeight="1">
      <c r="A152" s="1" t="s">
        <v>204</v>
      </c>
      <c r="B152" s="1" t="s">
        <v>192</v>
      </c>
      <c r="C152" s="1" t="s">
        <v>203</v>
      </c>
      <c r="D152" s="15" t="s">
        <v>33</v>
      </c>
      <c r="E152" s="8">
        <f>일위대가!F1031</f>
        <v>1031</v>
      </c>
      <c r="F152" s="8">
        <f>일위대가!H1031</f>
        <v>6023</v>
      </c>
      <c r="G152" s="8">
        <f>일위대가!J1031</f>
        <v>602</v>
      </c>
      <c r="H152" s="8">
        <f t="shared" si="4"/>
        <v>7656</v>
      </c>
      <c r="I152" s="1" t="s">
        <v>27</v>
      </c>
    </row>
    <row r="153" spans="1:9" ht="30" customHeight="1">
      <c r="A153" s="1" t="s">
        <v>204</v>
      </c>
      <c r="B153" s="1" t="s">
        <v>4075</v>
      </c>
      <c r="C153" s="1" t="s">
        <v>4076</v>
      </c>
      <c r="D153" s="15" t="s">
        <v>33</v>
      </c>
      <c r="E153" s="8">
        <f>일위대가!F1040</f>
        <v>1992</v>
      </c>
      <c r="F153" s="8">
        <f>일위대가!H1040</f>
        <v>12729</v>
      </c>
      <c r="G153" s="8">
        <f>일위대가!J1040</f>
        <v>381</v>
      </c>
      <c r="H153" s="8">
        <f>E153+F153+G153</f>
        <v>15102</v>
      </c>
      <c r="I153" s="1" t="s">
        <v>27</v>
      </c>
    </row>
    <row r="154" spans="1:9" ht="30" customHeight="1">
      <c r="A154" s="1" t="s">
        <v>204</v>
      </c>
      <c r="B154" s="1" t="s">
        <v>4075</v>
      </c>
      <c r="C154" s="1" t="s">
        <v>4077</v>
      </c>
      <c r="D154" s="15" t="s">
        <v>33</v>
      </c>
      <c r="E154" s="8">
        <f>일위대가!F1049</f>
        <v>3612</v>
      </c>
      <c r="F154" s="8">
        <f>일위대가!H1049</f>
        <v>12873</v>
      </c>
      <c r="G154" s="8">
        <f>일위대가!J1049</f>
        <v>386</v>
      </c>
      <c r="H154" s="8">
        <f>E154+F154+G154</f>
        <v>16871</v>
      </c>
      <c r="I154" s="1" t="s">
        <v>27</v>
      </c>
    </row>
    <row r="155" spans="1:9" ht="30" customHeight="1">
      <c r="A155" s="1" t="s">
        <v>204</v>
      </c>
      <c r="B155" s="1" t="s">
        <v>4075</v>
      </c>
      <c r="C155" s="1" t="s">
        <v>4078</v>
      </c>
      <c r="D155" s="15" t="s">
        <v>33</v>
      </c>
      <c r="E155" s="8">
        <f>일위대가!F1058</f>
        <v>5916</v>
      </c>
      <c r="F155" s="8">
        <f>일위대가!H1058</f>
        <v>12920</v>
      </c>
      <c r="G155" s="8">
        <f>일위대가!J1058</f>
        <v>387</v>
      </c>
      <c r="H155" s="8">
        <f>E155+F155+G155</f>
        <v>19223</v>
      </c>
      <c r="I155" s="1" t="s">
        <v>27</v>
      </c>
    </row>
    <row r="156" spans="1:9" ht="30" customHeight="1">
      <c r="A156" s="1" t="s">
        <v>204</v>
      </c>
      <c r="B156" s="1" t="s">
        <v>4075</v>
      </c>
      <c r="C156" s="1" t="s">
        <v>4079</v>
      </c>
      <c r="D156" s="15" t="s">
        <v>33</v>
      </c>
      <c r="E156" s="8">
        <f>일위대가!F1067</f>
        <v>9048</v>
      </c>
      <c r="F156" s="8">
        <f>일위대가!H1067</f>
        <v>12936</v>
      </c>
      <c r="G156" s="8">
        <f>일위대가!J1067</f>
        <v>388</v>
      </c>
      <c r="H156" s="8">
        <f>E156+F156+G156</f>
        <v>22372</v>
      </c>
      <c r="I156" s="1" t="s">
        <v>27</v>
      </c>
    </row>
    <row r="157" spans="1:9" ht="30" customHeight="1">
      <c r="A157" s="1" t="s">
        <v>206</v>
      </c>
      <c r="B157" s="1" t="s">
        <v>205</v>
      </c>
      <c r="C157" s="1" t="s">
        <v>4052</v>
      </c>
      <c r="D157" s="15" t="s">
        <v>28</v>
      </c>
      <c r="E157" s="8">
        <f>일위대가!F1076</f>
        <v>31051</v>
      </c>
      <c r="F157" s="8">
        <f>일위대가!H1076</f>
        <v>69032</v>
      </c>
      <c r="G157" s="8">
        <f>일위대가!J1076</f>
        <v>690</v>
      </c>
      <c r="H157" s="8">
        <f t="shared" si="4"/>
        <v>100773</v>
      </c>
      <c r="I157" s="1" t="s">
        <v>27</v>
      </c>
    </row>
    <row r="158" spans="1:9" ht="30" customHeight="1">
      <c r="A158" s="1" t="s">
        <v>207</v>
      </c>
      <c r="B158" s="1" t="s">
        <v>205</v>
      </c>
      <c r="C158" s="1" t="s">
        <v>4044</v>
      </c>
      <c r="D158" s="15" t="s">
        <v>28</v>
      </c>
      <c r="E158" s="8">
        <f>일위대가!F1085</f>
        <v>17570</v>
      </c>
      <c r="F158" s="8">
        <f>일위대가!H1085</f>
        <v>45788</v>
      </c>
      <c r="G158" s="8">
        <f>일위대가!J1085</f>
        <v>457</v>
      </c>
      <c r="H158" s="8">
        <f t="shared" si="4"/>
        <v>63815</v>
      </c>
      <c r="I158" s="1" t="s">
        <v>27</v>
      </c>
    </row>
    <row r="159" spans="1:9" ht="30" customHeight="1">
      <c r="A159" s="1" t="s">
        <v>209</v>
      </c>
      <c r="B159" s="1" t="s">
        <v>205</v>
      </c>
      <c r="C159" s="1" t="s">
        <v>4047</v>
      </c>
      <c r="D159" s="15" t="s">
        <v>28</v>
      </c>
      <c r="E159" s="8">
        <f>일위대가!F1094</f>
        <v>14267</v>
      </c>
      <c r="F159" s="8">
        <f>일위대가!H1094</f>
        <v>40085</v>
      </c>
      <c r="G159" s="8">
        <f>일위대가!J1094</f>
        <v>400</v>
      </c>
      <c r="H159" s="8">
        <f t="shared" si="4"/>
        <v>54752</v>
      </c>
      <c r="I159" s="1" t="s">
        <v>27</v>
      </c>
    </row>
    <row r="160" spans="1:9" ht="30" customHeight="1">
      <c r="A160" s="1" t="s">
        <v>210</v>
      </c>
      <c r="B160" s="1" t="s">
        <v>205</v>
      </c>
      <c r="C160" s="1" t="s">
        <v>4050</v>
      </c>
      <c r="D160" s="15" t="s">
        <v>28</v>
      </c>
      <c r="E160" s="8">
        <f>일위대가!F1103</f>
        <v>12345</v>
      </c>
      <c r="F160" s="8">
        <f>일위대가!H1103</f>
        <v>27904</v>
      </c>
      <c r="G160" s="8">
        <f>일위대가!J1103</f>
        <v>279</v>
      </c>
      <c r="H160" s="8">
        <f t="shared" si="4"/>
        <v>40528</v>
      </c>
      <c r="I160" s="1" t="s">
        <v>27</v>
      </c>
    </row>
    <row r="161" spans="1:9" ht="30" customHeight="1">
      <c r="A161" s="1" t="s">
        <v>211</v>
      </c>
      <c r="B161" s="1" t="s">
        <v>205</v>
      </c>
      <c r="C161" s="1" t="s">
        <v>4051</v>
      </c>
      <c r="D161" s="15" t="s">
        <v>28</v>
      </c>
      <c r="E161" s="8">
        <f>일위대가!F1112</f>
        <v>10823</v>
      </c>
      <c r="F161" s="8">
        <f>일위대가!H1112</f>
        <v>24362</v>
      </c>
      <c r="G161" s="8">
        <f>일위대가!J1112</f>
        <v>243</v>
      </c>
      <c r="H161" s="8">
        <f t="shared" si="4"/>
        <v>35428</v>
      </c>
      <c r="I161" s="1" t="s">
        <v>27</v>
      </c>
    </row>
    <row r="162" spans="1:9" ht="30" customHeight="1">
      <c r="A162" s="1" t="s">
        <v>213</v>
      </c>
      <c r="B162" s="1" t="s">
        <v>212</v>
      </c>
      <c r="C162" s="1" t="s">
        <v>4053</v>
      </c>
      <c r="D162" s="15" t="s">
        <v>28</v>
      </c>
      <c r="E162" s="8">
        <f>일위대가!F1125</f>
        <v>3543</v>
      </c>
      <c r="F162" s="8">
        <f>일위대가!H1125</f>
        <v>34383</v>
      </c>
      <c r="G162" s="8">
        <f>일위대가!J1125</f>
        <v>1031</v>
      </c>
      <c r="H162" s="8">
        <f t="shared" si="4"/>
        <v>38957</v>
      </c>
      <c r="I162" s="1" t="s">
        <v>27</v>
      </c>
    </row>
    <row r="163" spans="1:9" ht="30" customHeight="1">
      <c r="A163" s="1" t="s">
        <v>214</v>
      </c>
      <c r="B163" s="1" t="s">
        <v>212</v>
      </c>
      <c r="C163" s="1" t="s">
        <v>4054</v>
      </c>
      <c r="D163" s="15" t="s">
        <v>28</v>
      </c>
      <c r="E163" s="8">
        <f>일위대가!F1138</f>
        <v>3543</v>
      </c>
      <c r="F163" s="8">
        <f>일위대가!H1138</f>
        <v>25745</v>
      </c>
      <c r="G163" s="8">
        <f>일위대가!J1138</f>
        <v>772</v>
      </c>
      <c r="H163" s="8">
        <f t="shared" si="4"/>
        <v>30060</v>
      </c>
      <c r="I163" s="1" t="s">
        <v>27</v>
      </c>
    </row>
    <row r="164" spans="1:9" ht="30" customHeight="1">
      <c r="A164" s="1" t="s">
        <v>215</v>
      </c>
      <c r="B164" s="1" t="s">
        <v>212</v>
      </c>
      <c r="C164" s="1" t="s">
        <v>4055</v>
      </c>
      <c r="D164" s="15" t="s">
        <v>28</v>
      </c>
      <c r="E164" s="8">
        <f>일위대가!F1151</f>
        <v>3119</v>
      </c>
      <c r="F164" s="8">
        <f>일위대가!H1151</f>
        <v>22202</v>
      </c>
      <c r="G164" s="8">
        <f>일위대가!J1151</f>
        <v>666</v>
      </c>
      <c r="H164" s="8">
        <f t="shared" si="4"/>
        <v>25987</v>
      </c>
      <c r="I164" s="1" t="s">
        <v>27</v>
      </c>
    </row>
    <row r="165" spans="1:9" ht="30" customHeight="1">
      <c r="A165" s="1"/>
      <c r="B165" s="394" t="s">
        <v>3014</v>
      </c>
      <c r="C165" s="1"/>
      <c r="D165" s="15"/>
      <c r="E165" s="8"/>
      <c r="F165" s="8"/>
      <c r="G165" s="8"/>
      <c r="H165" s="8"/>
      <c r="I165" s="1"/>
    </row>
    <row r="166" spans="1:9" ht="30" customHeight="1">
      <c r="A166" s="1" t="s">
        <v>216</v>
      </c>
      <c r="B166" s="1" t="s">
        <v>4084</v>
      </c>
      <c r="C166" s="1" t="s">
        <v>4085</v>
      </c>
      <c r="D166" s="15" t="s">
        <v>180</v>
      </c>
      <c r="E166" s="8">
        <f>일위대가!F1160</f>
        <v>31962</v>
      </c>
      <c r="F166" s="8">
        <f>일위대가!H1160</f>
        <v>390920</v>
      </c>
      <c r="G166" s="8">
        <f>일위대가!J1160</f>
        <v>0</v>
      </c>
      <c r="H166" s="8">
        <f t="shared" si="4"/>
        <v>422882</v>
      </c>
      <c r="I166" s="1" t="s">
        <v>27</v>
      </c>
    </row>
    <row r="167" spans="1:9" ht="30" customHeight="1">
      <c r="A167" s="1" t="s">
        <v>217</v>
      </c>
      <c r="B167" s="1" t="s">
        <v>4084</v>
      </c>
      <c r="C167" s="1" t="s">
        <v>4092</v>
      </c>
      <c r="D167" s="15" t="s">
        <v>180</v>
      </c>
      <c r="E167" s="8">
        <f>일위대가!F1168</f>
        <v>31962</v>
      </c>
      <c r="F167" s="8">
        <f>일위대가!H1168</f>
        <v>366363</v>
      </c>
      <c r="G167" s="8">
        <f>일위대가!J1168</f>
        <v>0</v>
      </c>
      <c r="H167" s="8">
        <f t="shared" si="4"/>
        <v>398325</v>
      </c>
      <c r="I167" s="1" t="s">
        <v>27</v>
      </c>
    </row>
    <row r="168" spans="1:9" ht="30" customHeight="1">
      <c r="A168" s="1" t="s">
        <v>218</v>
      </c>
      <c r="B168" s="1" t="s">
        <v>4084</v>
      </c>
      <c r="C168" s="1" t="s">
        <v>4093</v>
      </c>
      <c r="D168" s="15" t="s">
        <v>180</v>
      </c>
      <c r="E168" s="8">
        <f>일위대가!F1176</f>
        <v>31962</v>
      </c>
      <c r="F168" s="8">
        <f>일위대가!H1176</f>
        <v>350473</v>
      </c>
      <c r="G168" s="8">
        <f>일위대가!J1176</f>
        <v>0</v>
      </c>
      <c r="H168" s="8">
        <f t="shared" si="4"/>
        <v>382435</v>
      </c>
      <c r="I168" s="1" t="s">
        <v>27</v>
      </c>
    </row>
    <row r="169" spans="1:9" ht="30" customHeight="1">
      <c r="A169" s="1" t="s">
        <v>219</v>
      </c>
      <c r="B169" s="1" t="s">
        <v>4084</v>
      </c>
      <c r="C169" s="1" t="s">
        <v>4094</v>
      </c>
      <c r="D169" s="15" t="s">
        <v>180</v>
      </c>
      <c r="E169" s="8">
        <f>일위대가!F1184</f>
        <v>31962</v>
      </c>
      <c r="F169" s="8">
        <f>일위대가!H1184</f>
        <v>317248</v>
      </c>
      <c r="G169" s="8">
        <f>일위대가!J1184</f>
        <v>0</v>
      </c>
      <c r="H169" s="8">
        <f t="shared" si="4"/>
        <v>349210</v>
      </c>
      <c r="I169" s="1" t="s">
        <v>27</v>
      </c>
    </row>
    <row r="170" spans="1:9" ht="30" customHeight="1">
      <c r="A170" s="1" t="s">
        <v>220</v>
      </c>
      <c r="B170" s="1" t="s">
        <v>4084</v>
      </c>
      <c r="C170" s="1" t="s">
        <v>4095</v>
      </c>
      <c r="D170" s="15" t="s">
        <v>180</v>
      </c>
      <c r="E170" s="8">
        <f>일위대가!F1192</f>
        <v>31962</v>
      </c>
      <c r="F170" s="8">
        <f>일위대가!H1192</f>
        <v>285469</v>
      </c>
      <c r="G170" s="8">
        <f>일위대가!J1192</f>
        <v>0</v>
      </c>
      <c r="H170" s="8">
        <f t="shared" si="4"/>
        <v>317431</v>
      </c>
      <c r="I170" s="1" t="s">
        <v>27</v>
      </c>
    </row>
    <row r="171" spans="1:9" ht="30" customHeight="1">
      <c r="A171" s="1" t="s">
        <v>221</v>
      </c>
      <c r="B171" s="1" t="s">
        <v>4104</v>
      </c>
      <c r="C171" s="1" t="s">
        <v>4103</v>
      </c>
      <c r="D171" s="15" t="s">
        <v>180</v>
      </c>
      <c r="E171" s="8">
        <f>일위대가!F1200</f>
        <v>5522</v>
      </c>
      <c r="F171" s="8">
        <f>일위대가!H1200</f>
        <v>134058</v>
      </c>
      <c r="G171" s="8">
        <f>일위대가!J1200</f>
        <v>25483</v>
      </c>
      <c r="H171" s="8">
        <f t="shared" si="4"/>
        <v>165063</v>
      </c>
      <c r="I171" s="1" t="s">
        <v>27</v>
      </c>
    </row>
    <row r="172" spans="1:9" ht="30" customHeight="1">
      <c r="A172" s="1" t="s">
        <v>223</v>
      </c>
      <c r="B172" s="1" t="s">
        <v>222</v>
      </c>
      <c r="C172" s="1" t="s">
        <v>4106</v>
      </c>
      <c r="D172" s="15" t="s">
        <v>180</v>
      </c>
      <c r="E172" s="8">
        <f>일위대가!F1206</f>
        <v>0</v>
      </c>
      <c r="F172" s="8">
        <f>일위대가!H1206</f>
        <v>107413</v>
      </c>
      <c r="G172" s="8">
        <f>일위대가!J1206</f>
        <v>3222</v>
      </c>
      <c r="H172" s="8">
        <f t="shared" ref="H172:H220" si="5">E172+F172+G172</f>
        <v>110635</v>
      </c>
      <c r="I172" s="1" t="s">
        <v>27</v>
      </c>
    </row>
    <row r="173" spans="1:9" ht="30" customHeight="1">
      <c r="A173" s="1" t="s">
        <v>224</v>
      </c>
      <c r="B173" s="1" t="s">
        <v>222</v>
      </c>
      <c r="C173" s="1" t="s">
        <v>4107</v>
      </c>
      <c r="D173" s="15" t="s">
        <v>180</v>
      </c>
      <c r="E173" s="8">
        <f>일위대가!F1212</f>
        <v>0</v>
      </c>
      <c r="F173" s="8">
        <f>일위대가!H1212</f>
        <v>129045</v>
      </c>
      <c r="G173" s="8">
        <f>일위대가!J1212</f>
        <v>3871</v>
      </c>
      <c r="H173" s="8">
        <f t="shared" si="5"/>
        <v>132916</v>
      </c>
      <c r="I173" s="1" t="s">
        <v>27</v>
      </c>
    </row>
    <row r="174" spans="1:9" ht="30" customHeight="1">
      <c r="A174" s="1" t="s">
        <v>225</v>
      </c>
      <c r="B174" s="1" t="s">
        <v>222</v>
      </c>
      <c r="C174" s="1" t="s">
        <v>4108</v>
      </c>
      <c r="D174" s="15" t="s">
        <v>180</v>
      </c>
      <c r="E174" s="8">
        <f>일위대가!F1218</f>
        <v>0</v>
      </c>
      <c r="F174" s="8">
        <f>일위대가!H1218</f>
        <v>146609</v>
      </c>
      <c r="G174" s="8">
        <f>일위대가!J1218</f>
        <v>4398</v>
      </c>
      <c r="H174" s="8">
        <f t="shared" si="5"/>
        <v>151007</v>
      </c>
      <c r="I174" s="1" t="s">
        <v>27</v>
      </c>
    </row>
    <row r="175" spans="1:9" ht="30" customHeight="1">
      <c r="A175" s="1" t="s">
        <v>226</v>
      </c>
      <c r="B175" s="1" t="s">
        <v>222</v>
      </c>
      <c r="C175" s="1" t="s">
        <v>4109</v>
      </c>
      <c r="D175" s="15" t="s">
        <v>180</v>
      </c>
      <c r="E175" s="8">
        <f>일위대가!F1224</f>
        <v>0</v>
      </c>
      <c r="F175" s="8">
        <f>일위대가!H1224</f>
        <v>164172</v>
      </c>
      <c r="G175" s="8">
        <f>일위대가!J1224</f>
        <v>4925</v>
      </c>
      <c r="H175" s="8">
        <f t="shared" si="5"/>
        <v>169097</v>
      </c>
      <c r="I175" s="1" t="s">
        <v>27</v>
      </c>
    </row>
    <row r="176" spans="1:9" ht="30" customHeight="1">
      <c r="A176" s="1" t="s">
        <v>227</v>
      </c>
      <c r="B176" s="1" t="s">
        <v>222</v>
      </c>
      <c r="C176" s="1" t="s">
        <v>4110</v>
      </c>
      <c r="D176" s="15" t="s">
        <v>180</v>
      </c>
      <c r="E176" s="8">
        <f>일위대가!F1230</f>
        <v>0</v>
      </c>
      <c r="F176" s="8">
        <f>일위대가!H1230</f>
        <v>179700</v>
      </c>
      <c r="G176" s="8">
        <f>일위대가!J1230</f>
        <v>5391</v>
      </c>
      <c r="H176" s="8">
        <f t="shared" si="5"/>
        <v>185091</v>
      </c>
      <c r="I176" s="1" t="s">
        <v>27</v>
      </c>
    </row>
    <row r="177" spans="1:9" ht="30" customHeight="1">
      <c r="A177" s="1" t="s">
        <v>228</v>
      </c>
      <c r="B177" s="1" t="s">
        <v>222</v>
      </c>
      <c r="C177" s="1" t="s">
        <v>4111</v>
      </c>
      <c r="D177" s="15" t="s">
        <v>180</v>
      </c>
      <c r="E177" s="8">
        <f>일위대가!F1236</f>
        <v>0</v>
      </c>
      <c r="F177" s="8">
        <f>일위대가!H1236</f>
        <v>183770</v>
      </c>
      <c r="G177" s="8">
        <f>일위대가!J1236</f>
        <v>5513</v>
      </c>
      <c r="H177" s="8">
        <f t="shared" si="5"/>
        <v>189283</v>
      </c>
      <c r="I177" s="1" t="s">
        <v>27</v>
      </c>
    </row>
    <row r="178" spans="1:9" ht="30" customHeight="1">
      <c r="A178" s="1" t="s">
        <v>232</v>
      </c>
      <c r="B178" s="1" t="s">
        <v>229</v>
      </c>
      <c r="C178" s="1" t="s">
        <v>230</v>
      </c>
      <c r="D178" s="15" t="s">
        <v>231</v>
      </c>
      <c r="E178" s="8">
        <f>일위대가!F1242</f>
        <v>0</v>
      </c>
      <c r="F178" s="8">
        <f>일위대가!H1242</f>
        <v>13494</v>
      </c>
      <c r="G178" s="8">
        <f>일위대가!J1242</f>
        <v>269</v>
      </c>
      <c r="H178" s="8">
        <f t="shared" si="5"/>
        <v>13763</v>
      </c>
      <c r="I178" s="1" t="s">
        <v>27</v>
      </c>
    </row>
    <row r="179" spans="1:9" ht="30" customHeight="1">
      <c r="A179" s="1" t="s">
        <v>234</v>
      </c>
      <c r="B179" s="1" t="s">
        <v>229</v>
      </c>
      <c r="C179" s="1" t="s">
        <v>233</v>
      </c>
      <c r="D179" s="15" t="s">
        <v>231</v>
      </c>
      <c r="E179" s="8">
        <f>일위대가!F1248</f>
        <v>0</v>
      </c>
      <c r="F179" s="8">
        <f>일위대가!H1248</f>
        <v>21258</v>
      </c>
      <c r="G179" s="8">
        <f>일위대가!J1248</f>
        <v>425</v>
      </c>
      <c r="H179" s="8">
        <f t="shared" si="5"/>
        <v>21683</v>
      </c>
      <c r="I179" s="1" t="s">
        <v>27</v>
      </c>
    </row>
    <row r="180" spans="1:9" ht="30" customHeight="1">
      <c r="A180" s="1" t="s">
        <v>236</v>
      </c>
      <c r="B180" s="1" t="s">
        <v>229</v>
      </c>
      <c r="C180" s="1" t="s">
        <v>235</v>
      </c>
      <c r="D180" s="15" t="s">
        <v>231</v>
      </c>
      <c r="E180" s="8">
        <f>일위대가!F1254</f>
        <v>0</v>
      </c>
      <c r="F180" s="8">
        <f>일위대가!H1254</f>
        <v>32717</v>
      </c>
      <c r="G180" s="8">
        <f>일위대가!J1254</f>
        <v>654</v>
      </c>
      <c r="H180" s="8">
        <f t="shared" si="5"/>
        <v>33371</v>
      </c>
      <c r="I180" s="1" t="s">
        <v>27</v>
      </c>
    </row>
    <row r="181" spans="1:9" ht="30" customHeight="1">
      <c r="A181" s="1" t="s">
        <v>238</v>
      </c>
      <c r="B181" s="1" t="s">
        <v>229</v>
      </c>
      <c r="C181" s="1" t="s">
        <v>237</v>
      </c>
      <c r="D181" s="15" t="s">
        <v>231</v>
      </c>
      <c r="E181" s="8">
        <f>일위대가!F1260</f>
        <v>0</v>
      </c>
      <c r="F181" s="8">
        <f>일위대가!H1260</f>
        <v>42516</v>
      </c>
      <c r="G181" s="8">
        <f>일위대가!J1260</f>
        <v>850</v>
      </c>
      <c r="H181" s="8">
        <f t="shared" si="5"/>
        <v>43366</v>
      </c>
      <c r="I181" s="1" t="s">
        <v>27</v>
      </c>
    </row>
    <row r="182" spans="1:9" ht="30" customHeight="1">
      <c r="A182" s="1" t="s">
        <v>240</v>
      </c>
      <c r="B182" s="1" t="s">
        <v>229</v>
      </c>
      <c r="C182" s="1" t="s">
        <v>239</v>
      </c>
      <c r="D182" s="15" t="s">
        <v>231</v>
      </c>
      <c r="E182" s="8">
        <f>일위대가!F1266</f>
        <v>0</v>
      </c>
      <c r="F182" s="8">
        <f>일위대가!H1266</f>
        <v>52315</v>
      </c>
      <c r="G182" s="8">
        <f>일위대가!J1266</f>
        <v>1046</v>
      </c>
      <c r="H182" s="8">
        <f t="shared" si="5"/>
        <v>53361</v>
      </c>
      <c r="I182" s="1" t="s">
        <v>27</v>
      </c>
    </row>
    <row r="183" spans="1:9" ht="30" customHeight="1">
      <c r="A183" s="1" t="s">
        <v>242</v>
      </c>
      <c r="B183" s="1" t="s">
        <v>229</v>
      </c>
      <c r="C183" s="1" t="s">
        <v>241</v>
      </c>
      <c r="D183" s="15" t="s">
        <v>231</v>
      </c>
      <c r="E183" s="8">
        <f>일위대가!F1272</f>
        <v>0</v>
      </c>
      <c r="F183" s="8">
        <f>일위대가!H1272</f>
        <v>61740</v>
      </c>
      <c r="G183" s="8">
        <f>일위대가!J1272</f>
        <v>1234</v>
      </c>
      <c r="H183" s="8">
        <f t="shared" si="5"/>
        <v>62974</v>
      </c>
      <c r="I183" s="1" t="s">
        <v>27</v>
      </c>
    </row>
    <row r="184" spans="1:9" ht="30" customHeight="1">
      <c r="A184" s="1" t="s">
        <v>246</v>
      </c>
      <c r="B184" s="1" t="s">
        <v>244</v>
      </c>
      <c r="C184" s="1" t="s">
        <v>245</v>
      </c>
      <c r="D184" s="15" t="s">
        <v>28</v>
      </c>
      <c r="E184" s="8">
        <f>일위대가!F1279</f>
        <v>0</v>
      </c>
      <c r="F184" s="8">
        <f>일위대가!H1279</f>
        <v>9995</v>
      </c>
      <c r="G184" s="8">
        <f>일위대가!J1279</f>
        <v>499</v>
      </c>
      <c r="H184" s="8">
        <f t="shared" si="5"/>
        <v>10494</v>
      </c>
      <c r="I184" s="1" t="s">
        <v>27</v>
      </c>
    </row>
    <row r="185" spans="1:9" ht="30" customHeight="1">
      <c r="A185" s="1" t="s">
        <v>249</v>
      </c>
      <c r="B185" s="1" t="s">
        <v>247</v>
      </c>
      <c r="C185" s="1" t="s">
        <v>248</v>
      </c>
      <c r="D185" s="15" t="s">
        <v>54</v>
      </c>
      <c r="E185" s="8">
        <f>일위대가!F1284</f>
        <v>15</v>
      </c>
      <c r="F185" s="8">
        <f>일위대가!H1284</f>
        <v>3792</v>
      </c>
      <c r="G185" s="8">
        <f>일위대가!J1284</f>
        <v>0</v>
      </c>
      <c r="H185" s="8">
        <f t="shared" si="5"/>
        <v>3807</v>
      </c>
      <c r="I185" s="1" t="s">
        <v>27</v>
      </c>
    </row>
    <row r="186" spans="1:9" ht="30" customHeight="1">
      <c r="A186" s="1" t="s">
        <v>251</v>
      </c>
      <c r="B186" s="1" t="s">
        <v>247</v>
      </c>
      <c r="C186" s="1" t="s">
        <v>250</v>
      </c>
      <c r="D186" s="15" t="s">
        <v>54</v>
      </c>
      <c r="E186" s="8">
        <f>일위대가!F1289</f>
        <v>17</v>
      </c>
      <c r="F186" s="8">
        <f>일위대가!H1289</f>
        <v>5131</v>
      </c>
      <c r="G186" s="8">
        <f>일위대가!J1289</f>
        <v>0</v>
      </c>
      <c r="H186" s="8">
        <f t="shared" si="5"/>
        <v>5148</v>
      </c>
      <c r="I186" s="1" t="s">
        <v>27</v>
      </c>
    </row>
    <row r="187" spans="1:9" ht="30" customHeight="1">
      <c r="A187" s="1" t="s">
        <v>253</v>
      </c>
      <c r="B187" s="1" t="s">
        <v>252</v>
      </c>
      <c r="C187" s="1" t="s">
        <v>4128</v>
      </c>
      <c r="D187" s="15" t="s">
        <v>180</v>
      </c>
      <c r="E187" s="8">
        <f>일위대가!F1294</f>
        <v>0</v>
      </c>
      <c r="F187" s="8">
        <f>일위대가!H1294</f>
        <v>409517</v>
      </c>
      <c r="G187" s="8">
        <f>일위대가!J1294</f>
        <v>0</v>
      </c>
      <c r="H187" s="8">
        <f t="shared" si="5"/>
        <v>409517</v>
      </c>
      <c r="I187" s="1" t="s">
        <v>27</v>
      </c>
    </row>
    <row r="188" spans="1:9" ht="30" customHeight="1">
      <c r="A188" s="1" t="s">
        <v>256</v>
      </c>
      <c r="B188" s="1" t="s">
        <v>254</v>
      </c>
      <c r="C188" s="1" t="s">
        <v>255</v>
      </c>
      <c r="D188" s="15" t="s">
        <v>180</v>
      </c>
      <c r="E188" s="8">
        <f>일위대가!F1299</f>
        <v>0</v>
      </c>
      <c r="F188" s="8">
        <f>일위대가!H1299</f>
        <v>3073980</v>
      </c>
      <c r="G188" s="8">
        <f>일위대가!J1299</f>
        <v>92219</v>
      </c>
      <c r="H188" s="8">
        <f t="shared" si="5"/>
        <v>3166199</v>
      </c>
      <c r="I188" s="1" t="s">
        <v>27</v>
      </c>
    </row>
    <row r="189" spans="1:9" ht="30" customHeight="1">
      <c r="A189" s="1" t="s">
        <v>258</v>
      </c>
      <c r="B189" s="1" t="s">
        <v>254</v>
      </c>
      <c r="C189" s="1" t="s">
        <v>257</v>
      </c>
      <c r="D189" s="15" t="s">
        <v>180</v>
      </c>
      <c r="E189" s="8">
        <f>일위대가!F1304</f>
        <v>0</v>
      </c>
      <c r="F189" s="8">
        <f>일위대가!H1304</f>
        <v>2419818</v>
      </c>
      <c r="G189" s="8">
        <f>일위대가!J1304</f>
        <v>72594</v>
      </c>
      <c r="H189" s="8">
        <f t="shared" si="5"/>
        <v>2492412</v>
      </c>
      <c r="I189" s="1" t="s">
        <v>27</v>
      </c>
    </row>
    <row r="190" spans="1:9" ht="30" customHeight="1">
      <c r="A190" s="1" t="s">
        <v>266</v>
      </c>
      <c r="B190" s="1" t="s">
        <v>264</v>
      </c>
      <c r="C190" s="1" t="s">
        <v>265</v>
      </c>
      <c r="D190" s="15" t="s">
        <v>54</v>
      </c>
      <c r="E190" s="8">
        <f>일위대가!F1311</f>
        <v>775</v>
      </c>
      <c r="F190" s="8">
        <f>일위대가!H1311</f>
        <v>8923</v>
      </c>
      <c r="G190" s="8">
        <f>일위대가!J1311</f>
        <v>356</v>
      </c>
      <c r="H190" s="8">
        <f>E190+F190+G190</f>
        <v>10054</v>
      </c>
      <c r="I190" s="1" t="s">
        <v>27</v>
      </c>
    </row>
    <row r="191" spans="1:9" ht="30" customHeight="1">
      <c r="A191" s="1" t="s">
        <v>261</v>
      </c>
      <c r="B191" s="1" t="s">
        <v>259</v>
      </c>
      <c r="C191" s="1" t="s">
        <v>260</v>
      </c>
      <c r="D191" s="15" t="s">
        <v>33</v>
      </c>
      <c r="E191" s="8">
        <f>일위대가!F1319</f>
        <v>599</v>
      </c>
      <c r="F191" s="8">
        <f>일위대가!H1319</f>
        <v>488</v>
      </c>
      <c r="G191" s="8">
        <f>일위대가!J1319</f>
        <v>107</v>
      </c>
      <c r="H191" s="8">
        <f t="shared" si="5"/>
        <v>1194</v>
      </c>
      <c r="I191" s="1" t="s">
        <v>27</v>
      </c>
    </row>
    <row r="192" spans="1:9" ht="30" customHeight="1">
      <c r="A192" s="1" t="s">
        <v>263</v>
      </c>
      <c r="B192" s="1" t="s">
        <v>262</v>
      </c>
      <c r="C192" s="1" t="s">
        <v>260</v>
      </c>
      <c r="D192" s="15" t="s">
        <v>33</v>
      </c>
      <c r="E192" s="8">
        <f>일위대가!F1327</f>
        <v>502</v>
      </c>
      <c r="F192" s="8">
        <f>일위대가!H1327</f>
        <v>857</v>
      </c>
      <c r="G192" s="8">
        <f>일위대가!J1327</f>
        <v>154</v>
      </c>
      <c r="H192" s="8">
        <f t="shared" si="5"/>
        <v>1513</v>
      </c>
      <c r="I192" s="1" t="s">
        <v>27</v>
      </c>
    </row>
    <row r="193" spans="1:9" ht="30" customHeight="1">
      <c r="A193" s="1"/>
      <c r="B193" s="394" t="s">
        <v>3015</v>
      </c>
      <c r="C193" s="1"/>
      <c r="D193" s="15"/>
      <c r="E193" s="8"/>
      <c r="F193" s="8"/>
      <c r="G193" s="8"/>
      <c r="H193" s="8"/>
      <c r="I193" s="1"/>
    </row>
    <row r="194" spans="1:9" ht="30" customHeight="1">
      <c r="A194" s="1" t="s">
        <v>274</v>
      </c>
      <c r="B194" s="1" t="s">
        <v>272</v>
      </c>
      <c r="C194" s="1" t="s">
        <v>273</v>
      </c>
      <c r="D194" s="15" t="s">
        <v>28</v>
      </c>
      <c r="E194" s="8">
        <f>일위대가!F1337</f>
        <v>1045</v>
      </c>
      <c r="F194" s="8">
        <f>일위대가!H1337</f>
        <v>28347</v>
      </c>
      <c r="G194" s="8">
        <f>일위대가!J1337</f>
        <v>566</v>
      </c>
      <c r="H194" s="8">
        <f t="shared" si="5"/>
        <v>29958</v>
      </c>
      <c r="I194" s="1" t="s">
        <v>27</v>
      </c>
    </row>
    <row r="195" spans="1:9" ht="30" customHeight="1">
      <c r="A195" s="1" t="s">
        <v>276</v>
      </c>
      <c r="B195" s="1" t="s">
        <v>272</v>
      </c>
      <c r="C195" s="1" t="s">
        <v>275</v>
      </c>
      <c r="D195" s="15" t="s">
        <v>28</v>
      </c>
      <c r="E195" s="8">
        <f>일위대가!F1346</f>
        <v>1045</v>
      </c>
      <c r="F195" s="8">
        <f>일위대가!H1346</f>
        <v>37405</v>
      </c>
      <c r="G195" s="8">
        <f>일위대가!J1346</f>
        <v>748</v>
      </c>
      <c r="H195" s="8">
        <f t="shared" si="5"/>
        <v>39198</v>
      </c>
      <c r="I195" s="1" t="s">
        <v>27</v>
      </c>
    </row>
    <row r="196" spans="1:9" ht="30" customHeight="1">
      <c r="A196" s="1" t="s">
        <v>278</v>
      </c>
      <c r="B196" s="1" t="s">
        <v>277</v>
      </c>
      <c r="C196" s="1" t="s">
        <v>273</v>
      </c>
      <c r="D196" s="15" t="s">
        <v>28</v>
      </c>
      <c r="E196" s="8">
        <f>일위대가!F1355</f>
        <v>1045</v>
      </c>
      <c r="F196" s="8">
        <f>일위대가!H1355</f>
        <v>31069</v>
      </c>
      <c r="G196" s="8">
        <f>일위대가!J1355</f>
        <v>621</v>
      </c>
      <c r="H196" s="8">
        <f t="shared" si="5"/>
        <v>32735</v>
      </c>
      <c r="I196" s="1" t="s">
        <v>27</v>
      </c>
    </row>
    <row r="197" spans="1:9" ht="30" customHeight="1">
      <c r="A197" s="1" t="s">
        <v>279</v>
      </c>
      <c r="B197" s="1" t="s">
        <v>277</v>
      </c>
      <c r="C197" s="1" t="s">
        <v>275</v>
      </c>
      <c r="D197" s="15" t="s">
        <v>28</v>
      </c>
      <c r="E197" s="8">
        <f>일위대가!F1364</f>
        <v>1045</v>
      </c>
      <c r="F197" s="8">
        <f>일위대가!H1364</f>
        <v>41032</v>
      </c>
      <c r="G197" s="8">
        <f>일위대가!J1364</f>
        <v>820</v>
      </c>
      <c r="H197" s="8">
        <f t="shared" si="5"/>
        <v>42897</v>
      </c>
      <c r="I197" s="1" t="s">
        <v>27</v>
      </c>
    </row>
    <row r="198" spans="1:9" ht="30" customHeight="1">
      <c r="A198" s="1" t="s">
        <v>281</v>
      </c>
      <c r="B198" s="1" t="s">
        <v>280</v>
      </c>
      <c r="C198" s="1" t="s">
        <v>273</v>
      </c>
      <c r="D198" s="15" t="s">
        <v>28</v>
      </c>
      <c r="E198" s="8">
        <f>일위대가!F1373</f>
        <v>2695</v>
      </c>
      <c r="F198" s="8">
        <f>일위대가!H1373</f>
        <v>51057</v>
      </c>
      <c r="G198" s="8">
        <f>일위대가!J1373</f>
        <v>1021</v>
      </c>
      <c r="H198" s="8">
        <f t="shared" si="5"/>
        <v>54773</v>
      </c>
      <c r="I198" s="1" t="s">
        <v>27</v>
      </c>
    </row>
    <row r="199" spans="1:9" ht="30" customHeight="1">
      <c r="A199" s="1" t="s">
        <v>282</v>
      </c>
      <c r="B199" s="1" t="s">
        <v>280</v>
      </c>
      <c r="C199" s="1" t="s">
        <v>275</v>
      </c>
      <c r="D199" s="15" t="s">
        <v>28</v>
      </c>
      <c r="E199" s="8">
        <f>일위대가!F1382</f>
        <v>2695</v>
      </c>
      <c r="F199" s="8">
        <f>일위대가!H1382</f>
        <v>68504</v>
      </c>
      <c r="G199" s="8">
        <f>일위대가!J1382</f>
        <v>1370</v>
      </c>
      <c r="H199" s="8">
        <f t="shared" si="5"/>
        <v>72569</v>
      </c>
      <c r="I199" s="1" t="s">
        <v>27</v>
      </c>
    </row>
    <row r="200" spans="1:9" ht="30" customHeight="1">
      <c r="A200" s="1" t="s">
        <v>284</v>
      </c>
      <c r="B200" s="1" t="s">
        <v>283</v>
      </c>
      <c r="C200" s="1" t="s">
        <v>273</v>
      </c>
      <c r="D200" s="15" t="s">
        <v>28</v>
      </c>
      <c r="E200" s="8">
        <f>일위대가!F1391</f>
        <v>4290</v>
      </c>
      <c r="F200" s="8">
        <f>일위대가!H1391</f>
        <v>72325</v>
      </c>
      <c r="G200" s="8">
        <f>일위대가!J1391</f>
        <v>1446</v>
      </c>
      <c r="H200" s="8">
        <f t="shared" si="5"/>
        <v>78061</v>
      </c>
      <c r="I200" s="1" t="s">
        <v>27</v>
      </c>
    </row>
    <row r="201" spans="1:9" ht="30" customHeight="1">
      <c r="A201" s="1" t="s">
        <v>285</v>
      </c>
      <c r="B201" s="1" t="s">
        <v>283</v>
      </c>
      <c r="C201" s="1" t="s">
        <v>275</v>
      </c>
      <c r="D201" s="15" t="s">
        <v>28</v>
      </c>
      <c r="E201" s="8">
        <f>일위대가!F1400</f>
        <v>4290</v>
      </c>
      <c r="F201" s="8">
        <f>일위대가!H1400</f>
        <v>93252</v>
      </c>
      <c r="G201" s="8">
        <f>일위대가!J1400</f>
        <v>1865</v>
      </c>
      <c r="H201" s="8">
        <f t="shared" si="5"/>
        <v>99407</v>
      </c>
      <c r="I201" s="1" t="s">
        <v>27</v>
      </c>
    </row>
    <row r="202" spans="1:9" ht="30" customHeight="1">
      <c r="A202" s="1" t="s">
        <v>287</v>
      </c>
      <c r="B202" s="1" t="s">
        <v>286</v>
      </c>
      <c r="C202" s="1" t="s">
        <v>273</v>
      </c>
      <c r="D202" s="15" t="s">
        <v>28</v>
      </c>
      <c r="E202" s="8">
        <f>일위대가!F1410</f>
        <v>1162</v>
      </c>
      <c r="F202" s="8">
        <f>일위대가!H1410</f>
        <v>51003</v>
      </c>
      <c r="G202" s="8">
        <f>일위대가!J1410</f>
        <v>1020</v>
      </c>
      <c r="H202" s="8">
        <f t="shared" si="5"/>
        <v>53185</v>
      </c>
      <c r="I202" s="1" t="s">
        <v>27</v>
      </c>
    </row>
    <row r="203" spans="1:9" ht="30" customHeight="1">
      <c r="A203" s="1" t="s">
        <v>288</v>
      </c>
      <c r="B203" s="1" t="s">
        <v>286</v>
      </c>
      <c r="C203" s="1" t="s">
        <v>275</v>
      </c>
      <c r="D203" s="15" t="s">
        <v>28</v>
      </c>
      <c r="E203" s="8">
        <f>일위대가!F1420</f>
        <v>1162</v>
      </c>
      <c r="F203" s="8">
        <f>일위대가!H1420</f>
        <v>63912</v>
      </c>
      <c r="G203" s="8">
        <f>일위대가!J1420</f>
        <v>1278</v>
      </c>
      <c r="H203" s="8">
        <f t="shared" si="5"/>
        <v>66352</v>
      </c>
      <c r="I203" s="1" t="s">
        <v>27</v>
      </c>
    </row>
    <row r="204" spans="1:9" ht="30" customHeight="1">
      <c r="A204" s="1" t="s">
        <v>290</v>
      </c>
      <c r="B204" s="1" t="s">
        <v>289</v>
      </c>
      <c r="C204" s="1" t="s">
        <v>273</v>
      </c>
      <c r="D204" s="15" t="s">
        <v>28</v>
      </c>
      <c r="E204" s="8">
        <f>일위대가!F1430</f>
        <v>2812</v>
      </c>
      <c r="F204" s="8">
        <f>일위대가!H1430</f>
        <v>81388</v>
      </c>
      <c r="G204" s="8">
        <f>일위대가!J1430</f>
        <v>1627</v>
      </c>
      <c r="H204" s="8">
        <f t="shared" si="5"/>
        <v>85827</v>
      </c>
      <c r="I204" s="1" t="s">
        <v>27</v>
      </c>
    </row>
    <row r="205" spans="1:9" ht="30" customHeight="1">
      <c r="A205" s="1" t="s">
        <v>291</v>
      </c>
      <c r="B205" s="1" t="s">
        <v>289</v>
      </c>
      <c r="C205" s="1" t="s">
        <v>275</v>
      </c>
      <c r="D205" s="15" t="s">
        <v>28</v>
      </c>
      <c r="E205" s="8">
        <f>일위대가!F1440</f>
        <v>2812</v>
      </c>
      <c r="F205" s="8">
        <f>일위대가!H1440</f>
        <v>105451</v>
      </c>
      <c r="G205" s="8">
        <f>일위대가!J1440</f>
        <v>2109</v>
      </c>
      <c r="H205" s="8">
        <f t="shared" si="5"/>
        <v>110372</v>
      </c>
      <c r="I205" s="1" t="s">
        <v>27</v>
      </c>
    </row>
    <row r="206" spans="1:9" ht="30" customHeight="1">
      <c r="A206" s="1" t="s">
        <v>295</v>
      </c>
      <c r="B206" s="1" t="s">
        <v>293</v>
      </c>
      <c r="C206" s="1" t="s">
        <v>294</v>
      </c>
      <c r="D206" s="15" t="s">
        <v>292</v>
      </c>
      <c r="E206" s="8">
        <f>일위대가!F1444</f>
        <v>0</v>
      </c>
      <c r="F206" s="8">
        <f>일위대가!H1444</f>
        <v>52937</v>
      </c>
      <c r="G206" s="8">
        <f>일위대가!J1444</f>
        <v>0</v>
      </c>
      <c r="H206" s="8">
        <f t="shared" si="5"/>
        <v>52937</v>
      </c>
      <c r="I206" s="1" t="s">
        <v>27</v>
      </c>
    </row>
    <row r="207" spans="1:9" ht="30" customHeight="1">
      <c r="A207" s="1" t="s">
        <v>297</v>
      </c>
      <c r="B207" s="1" t="s">
        <v>293</v>
      </c>
      <c r="C207" s="1" t="s">
        <v>296</v>
      </c>
      <c r="D207" s="15" t="s">
        <v>292</v>
      </c>
      <c r="E207" s="8">
        <f>일위대가!F1448</f>
        <v>0</v>
      </c>
      <c r="F207" s="8">
        <f>일위대가!H1448</f>
        <v>67374</v>
      </c>
      <c r="G207" s="8">
        <f>일위대가!J1448</f>
        <v>0</v>
      </c>
      <c r="H207" s="8">
        <f t="shared" si="5"/>
        <v>67374</v>
      </c>
      <c r="I207" s="1" t="s">
        <v>27</v>
      </c>
    </row>
    <row r="208" spans="1:9" ht="30" customHeight="1">
      <c r="A208" s="1" t="s">
        <v>299</v>
      </c>
      <c r="B208" s="1" t="s">
        <v>293</v>
      </c>
      <c r="C208" s="1" t="s">
        <v>298</v>
      </c>
      <c r="D208" s="15" t="s">
        <v>292</v>
      </c>
      <c r="E208" s="8">
        <f>일위대가!F1452</f>
        <v>0</v>
      </c>
      <c r="F208" s="8">
        <f>일위대가!H1452</f>
        <v>89031</v>
      </c>
      <c r="G208" s="8">
        <f>일위대가!J1452</f>
        <v>0</v>
      </c>
      <c r="H208" s="8">
        <f t="shared" si="5"/>
        <v>89031</v>
      </c>
      <c r="I208" s="1" t="s">
        <v>27</v>
      </c>
    </row>
    <row r="209" spans="1:9" ht="30" customHeight="1">
      <c r="A209" s="1" t="s">
        <v>301</v>
      </c>
      <c r="B209" s="1" t="s">
        <v>293</v>
      </c>
      <c r="C209" s="1" t="s">
        <v>300</v>
      </c>
      <c r="D209" s="15" t="s">
        <v>292</v>
      </c>
      <c r="E209" s="8">
        <f>일위대가!F1456</f>
        <v>0</v>
      </c>
      <c r="F209" s="8">
        <f>일위대가!H1456</f>
        <v>115499</v>
      </c>
      <c r="G209" s="8">
        <f>일위대가!J1456</f>
        <v>0</v>
      </c>
      <c r="H209" s="8">
        <f t="shared" si="5"/>
        <v>115499</v>
      </c>
      <c r="I209" s="1" t="s">
        <v>27</v>
      </c>
    </row>
    <row r="210" spans="1:9" ht="30" customHeight="1">
      <c r="A210" s="1" t="s">
        <v>303</v>
      </c>
      <c r="B210" s="1" t="s">
        <v>293</v>
      </c>
      <c r="C210" s="1" t="s">
        <v>302</v>
      </c>
      <c r="D210" s="15" t="s">
        <v>292</v>
      </c>
      <c r="E210" s="8">
        <f>일위대가!F1460</f>
        <v>0</v>
      </c>
      <c r="F210" s="8">
        <f>일위대가!H1460</f>
        <v>143171</v>
      </c>
      <c r="G210" s="8">
        <f>일위대가!J1460</f>
        <v>0</v>
      </c>
      <c r="H210" s="8">
        <f t="shared" si="5"/>
        <v>143171</v>
      </c>
      <c r="I210" s="1" t="s">
        <v>27</v>
      </c>
    </row>
    <row r="211" spans="1:9" ht="30" customHeight="1">
      <c r="A211" s="1" t="s">
        <v>303</v>
      </c>
      <c r="B211" s="1" t="s">
        <v>293</v>
      </c>
      <c r="C211" s="1" t="s">
        <v>4514</v>
      </c>
      <c r="D211" s="15" t="s">
        <v>292</v>
      </c>
      <c r="E211" s="8">
        <f>일위대가!F1464</f>
        <v>0</v>
      </c>
      <c r="F211" s="8">
        <f>일위대가!H1464</f>
        <v>37296</v>
      </c>
      <c r="G211" s="8">
        <f>일위대가!J1464</f>
        <v>0</v>
      </c>
      <c r="H211" s="8">
        <f>E211+F211+G211</f>
        <v>37296</v>
      </c>
      <c r="I211" s="1" t="s">
        <v>27</v>
      </c>
    </row>
    <row r="212" spans="1:9" ht="30" customHeight="1">
      <c r="A212" s="1" t="s">
        <v>305</v>
      </c>
      <c r="B212" s="1" t="s">
        <v>4148</v>
      </c>
      <c r="C212" s="1" t="s">
        <v>304</v>
      </c>
      <c r="D212" s="15" t="s">
        <v>28</v>
      </c>
      <c r="E212" s="8">
        <f>일위대가!F1470</f>
        <v>870</v>
      </c>
      <c r="F212" s="8">
        <f>일위대가!H1470</f>
        <v>1382</v>
      </c>
      <c r="G212" s="8">
        <f>일위대가!J1470</f>
        <v>0</v>
      </c>
      <c r="H212" s="8">
        <f t="shared" si="5"/>
        <v>2252</v>
      </c>
      <c r="I212" s="1" t="s">
        <v>27</v>
      </c>
    </row>
    <row r="213" spans="1:9" ht="30" customHeight="1">
      <c r="A213" s="1" t="s">
        <v>1523</v>
      </c>
      <c r="B213" s="1" t="s">
        <v>4168</v>
      </c>
      <c r="C213" s="1" t="s">
        <v>4169</v>
      </c>
      <c r="D213" s="15" t="s">
        <v>4171</v>
      </c>
      <c r="E213" s="8">
        <f>일위대가!F1482</f>
        <v>8345</v>
      </c>
      <c r="F213" s="8">
        <f>일위대가!H1482</f>
        <v>35060</v>
      </c>
      <c r="G213" s="8">
        <f>일위대가!J1482</f>
        <v>127</v>
      </c>
      <c r="H213" s="8">
        <f>E213+F213+G213</f>
        <v>43532</v>
      </c>
      <c r="I213" s="1" t="s">
        <v>27</v>
      </c>
    </row>
    <row r="214" spans="1:9" ht="30" customHeight="1">
      <c r="A214" s="1" t="s">
        <v>1523</v>
      </c>
      <c r="B214" s="1" t="s">
        <v>4168</v>
      </c>
      <c r="C214" s="1" t="s">
        <v>4170</v>
      </c>
      <c r="D214" s="15" t="s">
        <v>4171</v>
      </c>
      <c r="E214" s="8">
        <f>일위대가!F1494</f>
        <v>14158</v>
      </c>
      <c r="F214" s="8">
        <f>일위대가!H1494</f>
        <v>49322</v>
      </c>
      <c r="G214" s="8">
        <f>일위대가!J1494</f>
        <v>199</v>
      </c>
      <c r="H214" s="8">
        <f>E214+F214+G214</f>
        <v>63679</v>
      </c>
      <c r="I214" s="1" t="s">
        <v>27</v>
      </c>
    </row>
    <row r="215" spans="1:9" ht="30" customHeight="1">
      <c r="A215" s="1"/>
      <c r="B215" s="394" t="s">
        <v>3016</v>
      </c>
      <c r="C215" s="1"/>
      <c r="D215" s="15"/>
      <c r="E215" s="8"/>
      <c r="F215" s="8"/>
      <c r="G215" s="8"/>
      <c r="H215" s="8"/>
      <c r="I215" s="1"/>
    </row>
    <row r="216" spans="1:9" ht="30" customHeight="1">
      <c r="A216" s="1" t="s">
        <v>307</v>
      </c>
      <c r="B216" s="1" t="s">
        <v>306</v>
      </c>
      <c r="C216" s="1" t="s">
        <v>3390</v>
      </c>
      <c r="D216" s="15" t="s">
        <v>28</v>
      </c>
      <c r="E216" s="8">
        <f>일위대가!F1504</f>
        <v>37950</v>
      </c>
      <c r="F216" s="8">
        <f>일위대가!H1504</f>
        <v>86223</v>
      </c>
      <c r="G216" s="8">
        <f>일위대가!J1504</f>
        <v>862</v>
      </c>
      <c r="H216" s="8">
        <f t="shared" si="5"/>
        <v>125035</v>
      </c>
      <c r="I216" s="1" t="s">
        <v>27</v>
      </c>
    </row>
    <row r="217" spans="1:9" ht="30" customHeight="1">
      <c r="A217" s="1" t="s">
        <v>309</v>
      </c>
      <c r="B217" s="1" t="s">
        <v>308</v>
      </c>
      <c r="C217" s="1" t="s">
        <v>3390</v>
      </c>
      <c r="D217" s="15" t="s">
        <v>28</v>
      </c>
      <c r="E217" s="8">
        <f>일위대가!F1513</f>
        <v>36850</v>
      </c>
      <c r="F217" s="8">
        <f>일위대가!H1513</f>
        <v>86223</v>
      </c>
      <c r="G217" s="8">
        <f>일위대가!J1513</f>
        <v>862</v>
      </c>
      <c r="H217" s="8">
        <f t="shared" si="5"/>
        <v>123935</v>
      </c>
      <c r="I217" s="1" t="s">
        <v>27</v>
      </c>
    </row>
    <row r="218" spans="1:9" ht="30" customHeight="1">
      <c r="A218" s="1" t="s">
        <v>311</v>
      </c>
      <c r="B218" s="1" t="s">
        <v>310</v>
      </c>
      <c r="C218" s="1" t="s">
        <v>3390</v>
      </c>
      <c r="D218" s="15" t="s">
        <v>28</v>
      </c>
      <c r="E218" s="8">
        <f>일위대가!F1522</f>
        <v>40150</v>
      </c>
      <c r="F218" s="8">
        <f>일위대가!H1522</f>
        <v>86223</v>
      </c>
      <c r="G218" s="8">
        <f>일위대가!J1522</f>
        <v>862</v>
      </c>
      <c r="H218" s="8">
        <f t="shared" si="5"/>
        <v>127235</v>
      </c>
      <c r="I218" s="1" t="s">
        <v>27</v>
      </c>
    </row>
    <row r="219" spans="1:9" ht="30" customHeight="1">
      <c r="A219" s="1" t="s">
        <v>313</v>
      </c>
      <c r="B219" s="1" t="s">
        <v>312</v>
      </c>
      <c r="C219" s="1" t="s">
        <v>4181</v>
      </c>
      <c r="D219" s="15" t="s">
        <v>28</v>
      </c>
      <c r="E219" s="8">
        <f>일위대가!F1528</f>
        <v>42084</v>
      </c>
      <c r="F219" s="8">
        <f>일위대가!H1528</f>
        <v>96985</v>
      </c>
      <c r="G219" s="8">
        <f>일위대가!J1528</f>
        <v>2909</v>
      </c>
      <c r="H219" s="8">
        <f t="shared" si="5"/>
        <v>141978</v>
      </c>
      <c r="I219" s="1" t="s">
        <v>27</v>
      </c>
    </row>
    <row r="220" spans="1:9" ht="30" customHeight="1">
      <c r="A220" s="1" t="s">
        <v>315</v>
      </c>
      <c r="B220" s="1" t="s">
        <v>314</v>
      </c>
      <c r="C220" s="1" t="s">
        <v>4181</v>
      </c>
      <c r="D220" s="15" t="s">
        <v>28</v>
      </c>
      <c r="E220" s="8">
        <f>일위대가!F1534</f>
        <v>40984</v>
      </c>
      <c r="F220" s="8">
        <f>일위대가!H1534</f>
        <v>96985</v>
      </c>
      <c r="G220" s="8">
        <f>일위대가!J1534</f>
        <v>2909</v>
      </c>
      <c r="H220" s="8">
        <f t="shared" si="5"/>
        <v>140878</v>
      </c>
      <c r="I220" s="1" t="s">
        <v>27</v>
      </c>
    </row>
    <row r="221" spans="1:9" ht="30" customHeight="1">
      <c r="A221" s="1" t="s">
        <v>317</v>
      </c>
      <c r="B221" s="1" t="s">
        <v>4175</v>
      </c>
      <c r="C221" s="1" t="s">
        <v>316</v>
      </c>
      <c r="D221" s="15" t="s">
        <v>54</v>
      </c>
      <c r="E221" s="8">
        <f>일위대가!F1540</f>
        <v>619</v>
      </c>
      <c r="F221" s="8">
        <f>일위대가!H1540</f>
        <v>5380</v>
      </c>
      <c r="G221" s="8">
        <f>일위대가!J1540</f>
        <v>0</v>
      </c>
      <c r="H221" s="8">
        <f t="shared" ref="H221:H226" si="6">E221+F221+G221</f>
        <v>5999</v>
      </c>
      <c r="I221" s="1" t="s">
        <v>27</v>
      </c>
    </row>
    <row r="222" spans="1:9" ht="30" customHeight="1">
      <c r="A222" s="1" t="s">
        <v>319</v>
      </c>
      <c r="B222" s="1" t="s">
        <v>318</v>
      </c>
      <c r="C222" s="1" t="s">
        <v>3058</v>
      </c>
      <c r="D222" s="15" t="s">
        <v>28</v>
      </c>
      <c r="E222" s="8">
        <f>일위대가!F1547</f>
        <v>18150</v>
      </c>
      <c r="F222" s="8">
        <f>일위대가!H1547</f>
        <v>72961</v>
      </c>
      <c r="G222" s="8">
        <f>일위대가!J1547</f>
        <v>729</v>
      </c>
      <c r="H222" s="8">
        <f t="shared" si="6"/>
        <v>91840</v>
      </c>
      <c r="I222" s="1" t="s">
        <v>27</v>
      </c>
    </row>
    <row r="223" spans="1:9" ht="30" customHeight="1">
      <c r="A223" s="1" t="s">
        <v>322</v>
      </c>
      <c r="B223" s="1" t="s">
        <v>320</v>
      </c>
      <c r="C223" s="1" t="s">
        <v>321</v>
      </c>
      <c r="D223" s="15" t="s">
        <v>28</v>
      </c>
      <c r="E223" s="8">
        <f>일위대가!F1554</f>
        <v>56650</v>
      </c>
      <c r="F223" s="8">
        <f>일위대가!H1554</f>
        <v>80641</v>
      </c>
      <c r="G223" s="8">
        <f>일위대가!J1554</f>
        <v>806</v>
      </c>
      <c r="H223" s="8">
        <f t="shared" si="6"/>
        <v>138097</v>
      </c>
      <c r="I223" s="1" t="s">
        <v>27</v>
      </c>
    </row>
    <row r="224" spans="1:9" ht="30" customHeight="1">
      <c r="A224" s="1" t="s">
        <v>1557</v>
      </c>
      <c r="B224" s="1" t="s">
        <v>1555</v>
      </c>
      <c r="C224" s="1" t="s">
        <v>1556</v>
      </c>
      <c r="D224" s="15" t="s">
        <v>28</v>
      </c>
      <c r="E224" s="8">
        <f>일위대가!F1560</f>
        <v>0</v>
      </c>
      <c r="F224" s="8">
        <f>일위대가!H1560</f>
        <v>96985</v>
      </c>
      <c r="G224" s="8">
        <f>일위대가!J1560</f>
        <v>2909</v>
      </c>
      <c r="H224" s="8">
        <f t="shared" si="6"/>
        <v>99894</v>
      </c>
      <c r="I224" s="1" t="s">
        <v>27</v>
      </c>
    </row>
    <row r="225" spans="1:9" ht="30" customHeight="1">
      <c r="A225" s="1" t="s">
        <v>1576</v>
      </c>
      <c r="B225" s="1" t="s">
        <v>1575</v>
      </c>
      <c r="C225" s="1" t="s">
        <v>4183</v>
      </c>
      <c r="D225" s="15" t="s">
        <v>28</v>
      </c>
      <c r="E225" s="8">
        <f>일위대가!F1566</f>
        <v>0</v>
      </c>
      <c r="F225" s="8">
        <f>일위대가!H1566</f>
        <v>72961</v>
      </c>
      <c r="G225" s="8">
        <f>일위대가!J1566</f>
        <v>729</v>
      </c>
      <c r="H225" s="8">
        <f t="shared" si="6"/>
        <v>73690</v>
      </c>
      <c r="I225" s="1" t="s">
        <v>27</v>
      </c>
    </row>
    <row r="226" spans="1:9" ht="30" customHeight="1">
      <c r="A226" s="1" t="s">
        <v>1582</v>
      </c>
      <c r="B226" s="1" t="s">
        <v>1575</v>
      </c>
      <c r="C226" s="1" t="s">
        <v>4184</v>
      </c>
      <c r="D226" s="15" t="s">
        <v>28</v>
      </c>
      <c r="E226" s="8">
        <f>일위대가!F1572</f>
        <v>0</v>
      </c>
      <c r="F226" s="8">
        <f>일위대가!H1572</f>
        <v>80641</v>
      </c>
      <c r="G226" s="8">
        <f>일위대가!J1572</f>
        <v>806</v>
      </c>
      <c r="H226" s="8">
        <f t="shared" si="6"/>
        <v>81447</v>
      </c>
      <c r="I226" s="1" t="s">
        <v>27</v>
      </c>
    </row>
    <row r="227" spans="1:9" ht="30" customHeight="1">
      <c r="A227" s="1"/>
      <c r="B227" s="395" t="s">
        <v>3017</v>
      </c>
      <c r="C227" s="1"/>
      <c r="D227" s="15"/>
      <c r="E227" s="8"/>
      <c r="F227" s="8"/>
      <c r="G227" s="8"/>
      <c r="H227" s="8"/>
      <c r="I227" s="1"/>
    </row>
    <row r="228" spans="1:9" ht="30" customHeight="1">
      <c r="A228" s="1" t="s">
        <v>324</v>
      </c>
      <c r="B228" s="1" t="s">
        <v>4188</v>
      </c>
      <c r="C228" s="1" t="s">
        <v>323</v>
      </c>
      <c r="D228" s="15" t="s">
        <v>28</v>
      </c>
      <c r="E228" s="8">
        <f>일위대가!F1580</f>
        <v>1320</v>
      </c>
      <c r="F228" s="8">
        <f>일위대가!H1580</f>
        <v>11021</v>
      </c>
      <c r="G228" s="8">
        <f>일위대가!J1580</f>
        <v>0</v>
      </c>
      <c r="H228" s="8">
        <f t="shared" ref="H228:H240" si="7">E228+F228+G228</f>
        <v>12341</v>
      </c>
      <c r="I228" s="1" t="s">
        <v>27</v>
      </c>
    </row>
    <row r="229" spans="1:9" ht="30" customHeight="1">
      <c r="A229" s="1" t="s">
        <v>326</v>
      </c>
      <c r="B229" s="1" t="s">
        <v>4189</v>
      </c>
      <c r="C229" s="1" t="s">
        <v>325</v>
      </c>
      <c r="D229" s="15" t="s">
        <v>28</v>
      </c>
      <c r="E229" s="8">
        <f>일위대가!F1587</f>
        <v>825</v>
      </c>
      <c r="F229" s="8">
        <f>일위대가!H1587</f>
        <v>14173</v>
      </c>
      <c r="G229" s="8">
        <f>일위대가!J1587</f>
        <v>0</v>
      </c>
      <c r="H229" s="8">
        <f t="shared" si="7"/>
        <v>14998</v>
      </c>
      <c r="I229" s="1" t="s">
        <v>27</v>
      </c>
    </row>
    <row r="230" spans="1:9" ht="30" customHeight="1">
      <c r="A230" s="1" t="s">
        <v>328</v>
      </c>
      <c r="B230" s="1" t="s">
        <v>327</v>
      </c>
      <c r="C230" s="1" t="s">
        <v>4190</v>
      </c>
      <c r="D230" s="15" t="s">
        <v>28</v>
      </c>
      <c r="E230" s="8">
        <f>일위대가!F1597</f>
        <v>9088</v>
      </c>
      <c r="F230" s="8">
        <f>일위대가!H1597</f>
        <v>32624</v>
      </c>
      <c r="G230" s="8">
        <f>일위대가!J1597</f>
        <v>903</v>
      </c>
      <c r="H230" s="8">
        <f t="shared" si="7"/>
        <v>42615</v>
      </c>
      <c r="I230" s="1" t="s">
        <v>27</v>
      </c>
    </row>
    <row r="231" spans="1:9" ht="30" customHeight="1">
      <c r="A231" s="1" t="s">
        <v>330</v>
      </c>
      <c r="B231" s="1" t="s">
        <v>329</v>
      </c>
      <c r="C231" s="1" t="s">
        <v>4191</v>
      </c>
      <c r="D231" s="15" t="s">
        <v>28</v>
      </c>
      <c r="E231" s="8">
        <f>일위대가!F1607</f>
        <v>10633</v>
      </c>
      <c r="F231" s="8">
        <f>일위대가!H1607</f>
        <v>32624</v>
      </c>
      <c r="G231" s="8">
        <f>일위대가!J1607</f>
        <v>903</v>
      </c>
      <c r="H231" s="8">
        <f t="shared" si="7"/>
        <v>44160</v>
      </c>
      <c r="I231" s="1" t="s">
        <v>27</v>
      </c>
    </row>
    <row r="232" spans="1:9" ht="30" customHeight="1">
      <c r="A232" s="1" t="s">
        <v>330</v>
      </c>
      <c r="B232" s="1" t="s">
        <v>3965</v>
      </c>
      <c r="C232" s="1" t="s">
        <v>4191</v>
      </c>
      <c r="D232" s="15" t="s">
        <v>28</v>
      </c>
      <c r="E232" s="8">
        <f>일위대가!F1617</f>
        <v>13723</v>
      </c>
      <c r="F232" s="8">
        <f>일위대가!H1617</f>
        <v>28798</v>
      </c>
      <c r="G232" s="8">
        <f>일위대가!J1617</f>
        <v>802</v>
      </c>
      <c r="H232" s="8">
        <f t="shared" si="7"/>
        <v>43323</v>
      </c>
      <c r="I232" s="1" t="s">
        <v>27</v>
      </c>
    </row>
    <row r="233" spans="1:9" ht="30" customHeight="1">
      <c r="A233" s="1" t="s">
        <v>332</v>
      </c>
      <c r="B233" s="1" t="s">
        <v>331</v>
      </c>
      <c r="C233" s="1" t="s">
        <v>4192</v>
      </c>
      <c r="D233" s="15" t="s">
        <v>28</v>
      </c>
      <c r="E233" s="8">
        <f>일위대가!F1627</f>
        <v>11430</v>
      </c>
      <c r="F233" s="8">
        <f>일위대가!H1627</f>
        <v>44571</v>
      </c>
      <c r="G233" s="8">
        <f>일위대가!J1627</f>
        <v>1243</v>
      </c>
      <c r="H233" s="8">
        <f t="shared" si="7"/>
        <v>57244</v>
      </c>
      <c r="I233" s="1" t="s">
        <v>27</v>
      </c>
    </row>
    <row r="234" spans="1:9" ht="30" customHeight="1">
      <c r="A234" s="1" t="s">
        <v>334</v>
      </c>
      <c r="B234" s="1" t="s">
        <v>333</v>
      </c>
      <c r="C234" s="1" t="s">
        <v>4192</v>
      </c>
      <c r="D234" s="15" t="s">
        <v>28</v>
      </c>
      <c r="E234" s="8">
        <f>일위대가!F1637</f>
        <v>14520</v>
      </c>
      <c r="F234" s="8">
        <f>일위대가!H1637</f>
        <v>39838</v>
      </c>
      <c r="G234" s="8">
        <f>일위대가!J1637</f>
        <v>1115</v>
      </c>
      <c r="H234" s="8">
        <f t="shared" si="7"/>
        <v>55473</v>
      </c>
      <c r="I234" s="1" t="s">
        <v>27</v>
      </c>
    </row>
    <row r="235" spans="1:9" ht="30" customHeight="1">
      <c r="A235" s="1" t="s">
        <v>336</v>
      </c>
      <c r="B235" s="1" t="s">
        <v>335</v>
      </c>
      <c r="C235" s="1" t="s">
        <v>4193</v>
      </c>
      <c r="D235" s="15" t="s">
        <v>28</v>
      </c>
      <c r="E235" s="8">
        <f>일위대가!F1647</f>
        <v>10682</v>
      </c>
      <c r="F235" s="8">
        <f>일위대가!H1647</f>
        <v>40661</v>
      </c>
      <c r="G235" s="8">
        <f>일위대가!J1647</f>
        <v>1125</v>
      </c>
      <c r="H235" s="8">
        <f t="shared" si="7"/>
        <v>52468</v>
      </c>
      <c r="I235" s="1" t="s">
        <v>27</v>
      </c>
    </row>
    <row r="236" spans="1:9" ht="30" customHeight="1">
      <c r="A236" s="1" t="s">
        <v>338</v>
      </c>
      <c r="B236" s="1" t="s">
        <v>337</v>
      </c>
      <c r="C236" s="1" t="s">
        <v>4193</v>
      </c>
      <c r="D236" s="15" t="s">
        <v>28</v>
      </c>
      <c r="E236" s="8">
        <f>일위대가!F1657</f>
        <v>13772</v>
      </c>
      <c r="F236" s="8">
        <f>일위대가!H1657</f>
        <v>36204</v>
      </c>
      <c r="G236" s="8">
        <f>일위대가!J1657</f>
        <v>1006</v>
      </c>
      <c r="H236" s="8">
        <f t="shared" si="7"/>
        <v>50982</v>
      </c>
      <c r="I236" s="1" t="s">
        <v>27</v>
      </c>
    </row>
    <row r="237" spans="1:9" ht="30" customHeight="1">
      <c r="A237" s="1" t="s">
        <v>336</v>
      </c>
      <c r="B237" s="1" t="s">
        <v>4202</v>
      </c>
      <c r="C237" s="1" t="s">
        <v>4203</v>
      </c>
      <c r="D237" s="15" t="s">
        <v>28</v>
      </c>
      <c r="E237" s="8">
        <f>일위대가!F1667</f>
        <v>3550</v>
      </c>
      <c r="F237" s="8">
        <f>일위대가!H1667</f>
        <v>25204</v>
      </c>
      <c r="G237" s="8">
        <f>일위대가!J1667</f>
        <v>756</v>
      </c>
      <c r="H237" s="8">
        <f t="shared" si="7"/>
        <v>29510</v>
      </c>
      <c r="I237" s="1" t="s">
        <v>27</v>
      </c>
    </row>
    <row r="238" spans="1:9" ht="30" customHeight="1">
      <c r="A238" s="1" t="s">
        <v>338</v>
      </c>
      <c r="B238" s="1" t="s">
        <v>4202</v>
      </c>
      <c r="C238" s="1" t="s">
        <v>4204</v>
      </c>
      <c r="D238" s="15" t="s">
        <v>28</v>
      </c>
      <c r="E238" s="8">
        <f>일위대가!F1677</f>
        <v>3550</v>
      </c>
      <c r="F238" s="8">
        <f>일위대가!H1677</f>
        <v>23334</v>
      </c>
      <c r="G238" s="8">
        <f>일위대가!J1677</f>
        <v>700</v>
      </c>
      <c r="H238" s="8">
        <f t="shared" si="7"/>
        <v>27584</v>
      </c>
      <c r="I238" s="1" t="s">
        <v>27</v>
      </c>
    </row>
    <row r="239" spans="1:9" ht="30" customHeight="1">
      <c r="A239" s="1" t="s">
        <v>336</v>
      </c>
      <c r="B239" s="1" t="s">
        <v>4212</v>
      </c>
      <c r="C239" s="1" t="s">
        <v>4190</v>
      </c>
      <c r="D239" s="15" t="s">
        <v>28</v>
      </c>
      <c r="E239" s="8">
        <f>일위대가!F1688</f>
        <v>28143</v>
      </c>
      <c r="F239" s="8">
        <f>일위대가!H1688</f>
        <v>35630</v>
      </c>
      <c r="G239" s="8">
        <f>일위대가!J1698</f>
        <v>978</v>
      </c>
      <c r="H239" s="8">
        <f t="shared" si="7"/>
        <v>64751</v>
      </c>
      <c r="I239" s="1" t="s">
        <v>27</v>
      </c>
    </row>
    <row r="240" spans="1:9" ht="30" customHeight="1">
      <c r="A240" s="1" t="s">
        <v>338</v>
      </c>
      <c r="B240" s="1" t="s">
        <v>4213</v>
      </c>
      <c r="C240" s="1" t="s">
        <v>4191</v>
      </c>
      <c r="D240" s="15" t="s">
        <v>28</v>
      </c>
      <c r="E240" s="8">
        <f>일위대가!F1698</f>
        <v>32263</v>
      </c>
      <c r="F240" s="8">
        <f>일위대가!H1698</f>
        <v>32624</v>
      </c>
      <c r="G240" s="8">
        <f>일위대가!J1698</f>
        <v>978</v>
      </c>
      <c r="H240" s="8">
        <f t="shared" si="7"/>
        <v>65865</v>
      </c>
      <c r="I240" s="1" t="s">
        <v>27</v>
      </c>
    </row>
    <row r="241" spans="1:9" ht="30" customHeight="1">
      <c r="A241" s="1"/>
      <c r="B241" s="394" t="s">
        <v>3018</v>
      </c>
      <c r="C241" s="1"/>
      <c r="D241" s="15"/>
      <c r="E241" s="8"/>
      <c r="F241" s="8"/>
      <c r="G241" s="8"/>
      <c r="H241" s="8"/>
      <c r="I241" s="1"/>
    </row>
    <row r="242" spans="1:9" ht="30" customHeight="1">
      <c r="A242" s="1" t="s">
        <v>362</v>
      </c>
      <c r="B242" s="1" t="s">
        <v>361</v>
      </c>
      <c r="C242" s="1" t="s">
        <v>4215</v>
      </c>
      <c r="D242" s="15" t="s">
        <v>28</v>
      </c>
      <c r="E242" s="8">
        <f>일위대가!F1708</f>
        <v>44443</v>
      </c>
      <c r="F242" s="8">
        <f>일위대가!H1708</f>
        <v>20126</v>
      </c>
      <c r="G242" s="8">
        <f>일위대가!J1708</f>
        <v>402</v>
      </c>
      <c r="H242" s="8">
        <f t="shared" ref="H242:H254" si="8">E242+F242+G242</f>
        <v>64971</v>
      </c>
      <c r="I242" s="1" t="s">
        <v>27</v>
      </c>
    </row>
    <row r="243" spans="1:9" ht="30" customHeight="1">
      <c r="A243" s="1" t="s">
        <v>340</v>
      </c>
      <c r="B243" s="1" t="s">
        <v>339</v>
      </c>
      <c r="C243" s="1" t="s">
        <v>4221</v>
      </c>
      <c r="D243" s="15" t="s">
        <v>28</v>
      </c>
      <c r="E243" s="8">
        <f>일위대가!F1717</f>
        <v>8675</v>
      </c>
      <c r="F243" s="8">
        <f>일위대가!H1717</f>
        <v>13136</v>
      </c>
      <c r="G243" s="8">
        <f>일위대가!J1717</f>
        <v>525</v>
      </c>
      <c r="H243" s="8">
        <f t="shared" si="8"/>
        <v>22336</v>
      </c>
      <c r="I243" s="1" t="s">
        <v>27</v>
      </c>
    </row>
    <row r="244" spans="1:9" ht="30" customHeight="1">
      <c r="A244" s="1" t="s">
        <v>342</v>
      </c>
      <c r="B244" s="1" t="s">
        <v>341</v>
      </c>
      <c r="C244" s="1" t="s">
        <v>4225</v>
      </c>
      <c r="D244" s="15" t="s">
        <v>28</v>
      </c>
      <c r="E244" s="8">
        <f>일위대가!F1725</f>
        <v>11958</v>
      </c>
      <c r="F244" s="8">
        <f>일위대가!H1725</f>
        <v>6288</v>
      </c>
      <c r="G244" s="8">
        <f>일위대가!J1725</f>
        <v>251</v>
      </c>
      <c r="H244" s="8">
        <f t="shared" si="8"/>
        <v>18497</v>
      </c>
      <c r="I244" s="1" t="s">
        <v>27</v>
      </c>
    </row>
    <row r="245" spans="1:9" ht="30" customHeight="1">
      <c r="A245" s="1" t="s">
        <v>344</v>
      </c>
      <c r="B245" s="1" t="s">
        <v>343</v>
      </c>
      <c r="C245" s="1" t="s">
        <v>27</v>
      </c>
      <c r="D245" s="15" t="s">
        <v>28</v>
      </c>
      <c r="E245" s="8">
        <f>일위대가!F1732</f>
        <v>0</v>
      </c>
      <c r="F245" s="8">
        <f>일위대가!H1732</f>
        <v>14253</v>
      </c>
      <c r="G245" s="8">
        <f>일위대가!J1732</f>
        <v>570</v>
      </c>
      <c r="H245" s="8">
        <f t="shared" si="8"/>
        <v>14823</v>
      </c>
      <c r="I245" s="1" t="s">
        <v>27</v>
      </c>
    </row>
    <row r="246" spans="1:9" ht="30" customHeight="1">
      <c r="A246" s="1" t="s">
        <v>349</v>
      </c>
      <c r="B246" s="1" t="s">
        <v>348</v>
      </c>
      <c r="C246" s="1"/>
      <c r="D246" s="15" t="s">
        <v>28</v>
      </c>
      <c r="E246" s="8">
        <f>일위대가!F1740</f>
        <v>0</v>
      </c>
      <c r="F246" s="8">
        <f>일위대가!H1740</f>
        <v>42843</v>
      </c>
      <c r="G246" s="8">
        <f>일위대가!J1740</f>
        <v>856</v>
      </c>
      <c r="H246" s="8">
        <f t="shared" si="8"/>
        <v>43699</v>
      </c>
      <c r="I246" s="1" t="s">
        <v>27</v>
      </c>
    </row>
    <row r="247" spans="1:9" ht="30" customHeight="1">
      <c r="A247" s="1" t="s">
        <v>350</v>
      </c>
      <c r="B247" s="1" t="s">
        <v>4232</v>
      </c>
      <c r="C247" s="1" t="s">
        <v>4234</v>
      </c>
      <c r="D247" s="15" t="s">
        <v>28</v>
      </c>
      <c r="E247" s="8">
        <f>일위대가!F1748</f>
        <v>1812</v>
      </c>
      <c r="F247" s="8">
        <f>일위대가!H1748</f>
        <v>7350</v>
      </c>
      <c r="G247" s="8">
        <f>일위대가!J1748</f>
        <v>147</v>
      </c>
      <c r="H247" s="8">
        <f t="shared" si="8"/>
        <v>9309</v>
      </c>
      <c r="I247" s="1" t="s">
        <v>27</v>
      </c>
    </row>
    <row r="248" spans="1:9" ht="30" customHeight="1">
      <c r="A248" s="1" t="s">
        <v>350</v>
      </c>
      <c r="B248" s="1" t="s">
        <v>4232</v>
      </c>
      <c r="C248" s="1" t="s">
        <v>4235</v>
      </c>
      <c r="D248" s="15" t="s">
        <v>28</v>
      </c>
      <c r="E248" s="8">
        <f>일위대가!F1756</f>
        <v>4925</v>
      </c>
      <c r="F248" s="8">
        <f>일위대가!H1756</f>
        <v>7350</v>
      </c>
      <c r="G248" s="8">
        <f>일위대가!J1756</f>
        <v>147</v>
      </c>
      <c r="H248" s="8">
        <f t="shared" si="8"/>
        <v>12422</v>
      </c>
      <c r="I248" s="1" t="s">
        <v>27</v>
      </c>
    </row>
    <row r="249" spans="1:9" ht="30" customHeight="1">
      <c r="A249" s="1" t="s">
        <v>353</v>
      </c>
      <c r="B249" s="1" t="s">
        <v>351</v>
      </c>
      <c r="C249" s="1" t="s">
        <v>352</v>
      </c>
      <c r="D249" s="15" t="s">
        <v>28</v>
      </c>
      <c r="E249" s="8">
        <f>일위대가!F1764</f>
        <v>5139</v>
      </c>
      <c r="F249" s="8">
        <f>일위대가!H1764</f>
        <v>13440</v>
      </c>
      <c r="G249" s="8">
        <f>일위대가!J1764</f>
        <v>268</v>
      </c>
      <c r="H249" s="8">
        <f t="shared" si="8"/>
        <v>18847</v>
      </c>
      <c r="I249" s="1" t="s">
        <v>27</v>
      </c>
    </row>
    <row r="250" spans="1:9" ht="30" customHeight="1">
      <c r="A250" s="1" t="s">
        <v>355</v>
      </c>
      <c r="B250" s="1" t="s">
        <v>351</v>
      </c>
      <c r="C250" s="1" t="s">
        <v>354</v>
      </c>
      <c r="D250" s="15" t="s">
        <v>28</v>
      </c>
      <c r="E250" s="8">
        <f>일위대가!F1772</f>
        <v>11932</v>
      </c>
      <c r="F250" s="8">
        <f>일위대가!H1772</f>
        <v>13440</v>
      </c>
      <c r="G250" s="8">
        <f>일위대가!J1772</f>
        <v>268</v>
      </c>
      <c r="H250" s="8">
        <f t="shared" si="8"/>
        <v>25640</v>
      </c>
      <c r="I250" s="1" t="s">
        <v>27</v>
      </c>
    </row>
    <row r="251" spans="1:9" ht="30" customHeight="1">
      <c r="A251" s="1" t="s">
        <v>358</v>
      </c>
      <c r="B251" s="1" t="s">
        <v>356</v>
      </c>
      <c r="C251" s="1" t="s">
        <v>357</v>
      </c>
      <c r="D251" s="15" t="s">
        <v>28</v>
      </c>
      <c r="E251" s="8">
        <f>일위대가!F1780</f>
        <v>5474</v>
      </c>
      <c r="F251" s="8">
        <f>일위대가!H1780</f>
        <v>16128</v>
      </c>
      <c r="G251" s="8">
        <f>일위대가!J1780</f>
        <v>0</v>
      </c>
      <c r="H251" s="8">
        <f t="shared" si="8"/>
        <v>21602</v>
      </c>
      <c r="I251" s="1" t="s">
        <v>27</v>
      </c>
    </row>
    <row r="252" spans="1:9" ht="30" customHeight="1">
      <c r="A252" s="1" t="s">
        <v>360</v>
      </c>
      <c r="B252" s="1" t="s">
        <v>356</v>
      </c>
      <c r="C252" s="1" t="s">
        <v>359</v>
      </c>
      <c r="D252" s="15" t="s">
        <v>28</v>
      </c>
      <c r="E252" s="8">
        <f>일위대가!F1788</f>
        <v>12268</v>
      </c>
      <c r="F252" s="8">
        <f>일위대가!H1788</f>
        <v>16128</v>
      </c>
      <c r="G252" s="8">
        <f>일위대가!J1788</f>
        <v>0</v>
      </c>
      <c r="H252" s="8">
        <f t="shared" si="8"/>
        <v>28396</v>
      </c>
      <c r="I252" s="1" t="s">
        <v>27</v>
      </c>
    </row>
    <row r="253" spans="1:9" ht="30" customHeight="1">
      <c r="A253" s="1" t="s">
        <v>1699</v>
      </c>
      <c r="B253" s="1" t="s">
        <v>1697</v>
      </c>
      <c r="C253" s="1" t="s">
        <v>1698</v>
      </c>
      <c r="D253" s="15" t="s">
        <v>28</v>
      </c>
      <c r="E253" s="8">
        <f>일위대가!F1795</f>
        <v>657</v>
      </c>
      <c r="F253" s="8">
        <f>일위대가!H1795</f>
        <v>14629</v>
      </c>
      <c r="G253" s="8">
        <f>일위대가!J1795</f>
        <v>292</v>
      </c>
      <c r="H253" s="8">
        <f t="shared" si="8"/>
        <v>15578</v>
      </c>
      <c r="I253" s="1" t="s">
        <v>27</v>
      </c>
    </row>
    <row r="254" spans="1:9" ht="30" customHeight="1">
      <c r="A254" s="1" t="s">
        <v>365</v>
      </c>
      <c r="B254" s="1" t="s">
        <v>363</v>
      </c>
      <c r="C254" s="1" t="s">
        <v>364</v>
      </c>
      <c r="D254" s="15" t="s">
        <v>28</v>
      </c>
      <c r="E254" s="8">
        <f>일위대가!F1803</f>
        <v>5130</v>
      </c>
      <c r="F254" s="8">
        <f>일위대가!H1803</f>
        <v>27268</v>
      </c>
      <c r="G254" s="8">
        <f>일위대가!J1803</f>
        <v>818</v>
      </c>
      <c r="H254" s="8">
        <f t="shared" si="8"/>
        <v>33216</v>
      </c>
      <c r="I254" s="1" t="s">
        <v>27</v>
      </c>
    </row>
    <row r="255" spans="1:9" ht="30" customHeight="1">
      <c r="A255" s="1"/>
      <c r="B255" s="394" t="s">
        <v>4668</v>
      </c>
      <c r="C255" s="1"/>
      <c r="D255" s="15"/>
      <c r="E255" s="8"/>
      <c r="F255" s="8"/>
      <c r="G255" s="8"/>
      <c r="H255" s="8"/>
      <c r="I255" s="1"/>
    </row>
    <row r="256" spans="1:9" ht="30" customHeight="1">
      <c r="A256" s="1" t="s">
        <v>586</v>
      </c>
      <c r="B256" s="1" t="s">
        <v>4809</v>
      </c>
      <c r="C256" s="1" t="s">
        <v>4804</v>
      </c>
      <c r="D256" s="15" t="s">
        <v>28</v>
      </c>
      <c r="E256" s="8">
        <f>일위대가!F1811</f>
        <v>19831</v>
      </c>
      <c r="F256" s="8">
        <f>일위대가!H1811</f>
        <v>13537</v>
      </c>
      <c r="G256" s="8">
        <f>일위대가!J1811</f>
        <v>0</v>
      </c>
      <c r="H256" s="8">
        <f>E256+F256+G256</f>
        <v>33368</v>
      </c>
      <c r="I256" s="1" t="s">
        <v>27</v>
      </c>
    </row>
    <row r="257" spans="1:9" ht="30" customHeight="1">
      <c r="A257" s="1" t="s">
        <v>586</v>
      </c>
      <c r="B257" s="1" t="s">
        <v>4809</v>
      </c>
      <c r="C257" s="1" t="s">
        <v>4817</v>
      </c>
      <c r="D257" s="15" t="s">
        <v>28</v>
      </c>
      <c r="E257" s="8">
        <f>일위대가!F1819</f>
        <v>20164</v>
      </c>
      <c r="F257" s="8">
        <f>일위대가!H1819</f>
        <v>17686</v>
      </c>
      <c r="G257" s="8">
        <f>일위대가!J1819</f>
        <v>0</v>
      </c>
      <c r="H257" s="8">
        <f>E257+F257+G257</f>
        <v>37850</v>
      </c>
      <c r="I257" s="1" t="s">
        <v>27</v>
      </c>
    </row>
    <row r="258" spans="1:9" ht="30" customHeight="1">
      <c r="A258" s="1" t="s">
        <v>586</v>
      </c>
      <c r="B258" s="1" t="s">
        <v>4809</v>
      </c>
      <c r="C258" s="1" t="s">
        <v>4805</v>
      </c>
      <c r="D258" s="15" t="s">
        <v>28</v>
      </c>
      <c r="E258" s="8">
        <f>일위대가!F1826</f>
        <v>30331</v>
      </c>
      <c r="F258" s="8">
        <f>일위대가!H1826</f>
        <v>13537</v>
      </c>
      <c r="G258" s="8">
        <f>일위대가!J1826</f>
        <v>0</v>
      </c>
      <c r="H258" s="8">
        <f>E258+F258+G258</f>
        <v>43868</v>
      </c>
      <c r="I258" s="1" t="s">
        <v>27</v>
      </c>
    </row>
    <row r="259" spans="1:9" ht="30" customHeight="1">
      <c r="A259" s="1" t="s">
        <v>586</v>
      </c>
      <c r="B259" s="1" t="s">
        <v>4809</v>
      </c>
      <c r="C259" s="1" t="s">
        <v>4816</v>
      </c>
      <c r="D259" s="15" t="s">
        <v>28</v>
      </c>
      <c r="E259" s="8">
        <f>일위대가!F1834</f>
        <v>30664</v>
      </c>
      <c r="F259" s="8">
        <f>일위대가!H1834</f>
        <v>17686</v>
      </c>
      <c r="G259" s="8">
        <f>일위대가!J1834</f>
        <v>0</v>
      </c>
      <c r="H259" s="8">
        <f>E259+F259+G259</f>
        <v>48350</v>
      </c>
      <c r="I259" s="1" t="s">
        <v>27</v>
      </c>
    </row>
    <row r="260" spans="1:9" ht="30" customHeight="1">
      <c r="A260" s="1" t="s">
        <v>587</v>
      </c>
      <c r="B260" s="1" t="s">
        <v>4810</v>
      </c>
      <c r="C260" s="1" t="s">
        <v>4806</v>
      </c>
      <c r="D260" s="15" t="s">
        <v>28</v>
      </c>
      <c r="E260" s="8">
        <f>일위대가!F1841</f>
        <v>10509</v>
      </c>
      <c r="F260" s="8">
        <f>일위대가!H1841</f>
        <v>3821</v>
      </c>
      <c r="G260" s="8">
        <f>일위대가!J1841</f>
        <v>0</v>
      </c>
      <c r="H260" s="8">
        <f t="shared" ref="H260:H297" si="9">E260+F260+G260</f>
        <v>14330</v>
      </c>
      <c r="I260" s="1" t="s">
        <v>27</v>
      </c>
    </row>
    <row r="261" spans="1:9" ht="30" customHeight="1">
      <c r="A261" s="1" t="s">
        <v>586</v>
      </c>
      <c r="B261" s="1" t="s">
        <v>4814</v>
      </c>
      <c r="C261" s="1" t="s">
        <v>4813</v>
      </c>
      <c r="D261" s="15" t="s">
        <v>28</v>
      </c>
      <c r="E261" s="8">
        <f>일위대가!F1848</f>
        <v>54796</v>
      </c>
      <c r="F261" s="8">
        <f>일위대가!H1848</f>
        <v>13537</v>
      </c>
      <c r="G261" s="8">
        <f>일위대가!J1848</f>
        <v>0</v>
      </c>
      <c r="H261" s="8">
        <f t="shared" si="9"/>
        <v>68333</v>
      </c>
      <c r="I261" s="1" t="s">
        <v>27</v>
      </c>
    </row>
    <row r="262" spans="1:9" ht="30" customHeight="1">
      <c r="A262" s="1" t="s">
        <v>587</v>
      </c>
      <c r="B262" s="1" t="s">
        <v>4814</v>
      </c>
      <c r="C262" s="1" t="s">
        <v>4815</v>
      </c>
      <c r="D262" s="15" t="s">
        <v>28</v>
      </c>
      <c r="E262" s="8">
        <f>일위대가!F1855</f>
        <v>76039</v>
      </c>
      <c r="F262" s="8">
        <f>일위대가!H1855</f>
        <v>13537</v>
      </c>
      <c r="G262" s="8">
        <f>일위대가!J1855</f>
        <v>0</v>
      </c>
      <c r="H262" s="8">
        <f>E262+F262+G262</f>
        <v>89576</v>
      </c>
      <c r="I262" s="1" t="s">
        <v>27</v>
      </c>
    </row>
    <row r="263" spans="1:9" ht="30" customHeight="1">
      <c r="A263" s="1" t="s">
        <v>589</v>
      </c>
      <c r="B263" s="1" t="s">
        <v>4811</v>
      </c>
      <c r="C263" s="1" t="s">
        <v>4807</v>
      </c>
      <c r="D263" s="15" t="s">
        <v>28</v>
      </c>
      <c r="E263" s="8">
        <f>일위대가!F1862</f>
        <v>31731</v>
      </c>
      <c r="F263" s="8">
        <f>일위대가!H1862</f>
        <v>13334</v>
      </c>
      <c r="G263" s="8">
        <f>일위대가!J1862</f>
        <v>0</v>
      </c>
      <c r="H263" s="8">
        <f t="shared" si="9"/>
        <v>45065</v>
      </c>
      <c r="I263" s="1" t="s">
        <v>27</v>
      </c>
    </row>
    <row r="264" spans="1:9" ht="30" customHeight="1">
      <c r="A264" s="1" t="s">
        <v>608</v>
      </c>
      <c r="B264" s="1" t="s">
        <v>4695</v>
      </c>
      <c r="C264" s="1" t="s">
        <v>4808</v>
      </c>
      <c r="D264" s="15" t="s">
        <v>28</v>
      </c>
      <c r="E264" s="8">
        <f>일위대가!F1869</f>
        <v>2656</v>
      </c>
      <c r="F264" s="8">
        <f>일위대가!H1869</f>
        <v>8919</v>
      </c>
      <c r="G264" s="8">
        <f>일위대가!J1869</f>
        <v>89</v>
      </c>
      <c r="H264" s="8">
        <f t="shared" ref="H264:H276" si="10">E264+F264+G264</f>
        <v>11664</v>
      </c>
      <c r="I264" s="1" t="s">
        <v>27</v>
      </c>
    </row>
    <row r="265" spans="1:9" ht="30" customHeight="1">
      <c r="A265" s="1" t="s">
        <v>610</v>
      </c>
      <c r="B265" s="1" t="s">
        <v>4695</v>
      </c>
      <c r="C265" s="1" t="s">
        <v>609</v>
      </c>
      <c r="D265" s="15" t="s">
        <v>28</v>
      </c>
      <c r="E265" s="8">
        <f>일위대가!F1876</f>
        <v>5313</v>
      </c>
      <c r="F265" s="8">
        <f>일위대가!H1876</f>
        <v>12529</v>
      </c>
      <c r="G265" s="8">
        <f>일위대가!J1876</f>
        <v>125</v>
      </c>
      <c r="H265" s="8">
        <f t="shared" si="10"/>
        <v>17967</v>
      </c>
      <c r="I265" s="1" t="s">
        <v>27</v>
      </c>
    </row>
    <row r="266" spans="1:9" ht="30" customHeight="1">
      <c r="A266" s="1" t="s">
        <v>611</v>
      </c>
      <c r="B266" s="1" t="s">
        <v>4696</v>
      </c>
      <c r="C266" s="1" t="s">
        <v>607</v>
      </c>
      <c r="D266" s="15" t="s">
        <v>28</v>
      </c>
      <c r="E266" s="8">
        <f>일위대가!F1883</f>
        <v>2656</v>
      </c>
      <c r="F266" s="8">
        <f>일위대가!H1883</f>
        <v>11595</v>
      </c>
      <c r="G266" s="8">
        <f>일위대가!J1883</f>
        <v>115</v>
      </c>
      <c r="H266" s="8">
        <f t="shared" si="10"/>
        <v>14366</v>
      </c>
      <c r="I266" s="1" t="s">
        <v>27</v>
      </c>
    </row>
    <row r="267" spans="1:9" ht="30" customHeight="1">
      <c r="A267" s="1" t="s">
        <v>612</v>
      </c>
      <c r="B267" s="1" t="s">
        <v>4697</v>
      </c>
      <c r="C267" s="1" t="s">
        <v>609</v>
      </c>
      <c r="D267" s="15" t="s">
        <v>28</v>
      </c>
      <c r="E267" s="8">
        <f>일위대가!F1890</f>
        <v>2656</v>
      </c>
      <c r="F267" s="8">
        <f>일위대가!H1890</f>
        <v>16288</v>
      </c>
      <c r="G267" s="8">
        <f>일위대가!J1890</f>
        <v>162</v>
      </c>
      <c r="H267" s="8">
        <f t="shared" si="10"/>
        <v>19106</v>
      </c>
      <c r="I267" s="1" t="s">
        <v>27</v>
      </c>
    </row>
    <row r="268" spans="1:9" ht="30" customHeight="1">
      <c r="A268" s="1" t="s">
        <v>612</v>
      </c>
      <c r="B268" s="1" t="s">
        <v>4696</v>
      </c>
      <c r="C268" s="1" t="s">
        <v>609</v>
      </c>
      <c r="D268" s="15" t="s">
        <v>28</v>
      </c>
      <c r="E268" s="8">
        <f>일위대가!F1897</f>
        <v>5313</v>
      </c>
      <c r="F268" s="8">
        <f>일위대가!H1897</f>
        <v>17839</v>
      </c>
      <c r="G268" s="8">
        <f>일위대가!J1897</f>
        <v>178</v>
      </c>
      <c r="H268" s="8">
        <f t="shared" si="10"/>
        <v>23330</v>
      </c>
      <c r="I268" s="1" t="s">
        <v>27</v>
      </c>
    </row>
    <row r="269" spans="1:9" ht="30" customHeight="1">
      <c r="A269" s="1" t="s">
        <v>614</v>
      </c>
      <c r="B269" s="1" t="s">
        <v>613</v>
      </c>
      <c r="C269" s="1" t="s">
        <v>607</v>
      </c>
      <c r="D269" s="15" t="s">
        <v>28</v>
      </c>
      <c r="E269" s="8">
        <f>일위대가!F1905</f>
        <v>3871</v>
      </c>
      <c r="F269" s="8">
        <f>일위대가!H1905</f>
        <v>7895</v>
      </c>
      <c r="G269" s="8">
        <f>일위대가!J1905</f>
        <v>78</v>
      </c>
      <c r="H269" s="8">
        <f t="shared" si="10"/>
        <v>11844</v>
      </c>
      <c r="I269" s="1" t="s">
        <v>27</v>
      </c>
    </row>
    <row r="270" spans="1:9" ht="30" customHeight="1">
      <c r="A270" s="1" t="s">
        <v>615</v>
      </c>
      <c r="B270" s="1" t="s">
        <v>4725</v>
      </c>
      <c r="C270" s="1" t="s">
        <v>4721</v>
      </c>
      <c r="D270" s="15" t="s">
        <v>28</v>
      </c>
      <c r="E270" s="8">
        <f>일위대가!F1912</f>
        <v>8925</v>
      </c>
      <c r="F270" s="8">
        <f>일위대가!H1912</f>
        <v>8919</v>
      </c>
      <c r="G270" s="8">
        <f>일위대가!J1912</f>
        <v>89</v>
      </c>
      <c r="H270" s="8">
        <f t="shared" si="10"/>
        <v>17933</v>
      </c>
      <c r="I270" s="1" t="s">
        <v>27</v>
      </c>
    </row>
    <row r="271" spans="1:9" ht="30" customHeight="1">
      <c r="A271" s="1" t="s">
        <v>616</v>
      </c>
      <c r="B271" s="1" t="s">
        <v>4725</v>
      </c>
      <c r="C271" s="1" t="s">
        <v>4722</v>
      </c>
      <c r="D271" s="15" t="s">
        <v>28</v>
      </c>
      <c r="E271" s="8">
        <f>일위대가!F1919</f>
        <v>17850</v>
      </c>
      <c r="F271" s="8">
        <f>일위대가!H1919</f>
        <v>17839</v>
      </c>
      <c r="G271" s="8">
        <f>일위대가!J1919</f>
        <v>178</v>
      </c>
      <c r="H271" s="8">
        <f t="shared" si="10"/>
        <v>35867</v>
      </c>
      <c r="I271" s="1" t="s">
        <v>27</v>
      </c>
    </row>
    <row r="272" spans="1:9" ht="30" customHeight="1">
      <c r="A272" s="1" t="s">
        <v>615</v>
      </c>
      <c r="B272" s="1" t="s">
        <v>4728</v>
      </c>
      <c r="C272" s="1" t="s">
        <v>4730</v>
      </c>
      <c r="D272" s="15" t="s">
        <v>28</v>
      </c>
      <c r="E272" s="8">
        <f>일위대가!F1927</f>
        <v>45864</v>
      </c>
      <c r="F272" s="8">
        <f>일위대가!H1927</f>
        <v>28383</v>
      </c>
      <c r="G272" s="8">
        <f>일위대가!J1927</f>
        <v>567</v>
      </c>
      <c r="H272" s="8">
        <f t="shared" si="10"/>
        <v>74814</v>
      </c>
      <c r="I272" s="1" t="s">
        <v>27</v>
      </c>
    </row>
    <row r="273" spans="1:9" ht="30" customHeight="1">
      <c r="A273" s="1" t="s">
        <v>616</v>
      </c>
      <c r="B273" s="1" t="s">
        <v>4729</v>
      </c>
      <c r="C273" s="1" t="s">
        <v>4731</v>
      </c>
      <c r="D273" s="15" t="s">
        <v>28</v>
      </c>
      <c r="E273" s="8">
        <f>일위대가!F1936</f>
        <v>49657</v>
      </c>
      <c r="F273" s="8">
        <f>일위대가!H1936</f>
        <v>16125</v>
      </c>
      <c r="G273" s="8">
        <f>일위대가!J1936</f>
        <v>2623</v>
      </c>
      <c r="H273" s="8">
        <f t="shared" si="10"/>
        <v>68405</v>
      </c>
      <c r="I273" s="1" t="s">
        <v>27</v>
      </c>
    </row>
    <row r="274" spans="1:9" ht="30" customHeight="1">
      <c r="A274" s="1" t="s">
        <v>649</v>
      </c>
      <c r="B274" s="1" t="s">
        <v>3465</v>
      </c>
      <c r="C274" s="1" t="s">
        <v>3468</v>
      </c>
      <c r="D274" s="15" t="s">
        <v>28</v>
      </c>
      <c r="E274" s="8">
        <f>일위대가!F1945</f>
        <v>35766</v>
      </c>
      <c r="F274" s="8">
        <f>일위대가!H1945</f>
        <v>13432</v>
      </c>
      <c r="G274" s="8">
        <f>일위대가!J1945</f>
        <v>134</v>
      </c>
      <c r="H274" s="8">
        <f t="shared" si="10"/>
        <v>49332</v>
      </c>
      <c r="I274" s="1" t="s">
        <v>27</v>
      </c>
    </row>
    <row r="275" spans="1:9" ht="30" customHeight="1">
      <c r="A275" s="1" t="s">
        <v>650</v>
      </c>
      <c r="B275" s="1" t="s">
        <v>3466</v>
      </c>
      <c r="C275" s="1" t="s">
        <v>3469</v>
      </c>
      <c r="D275" s="15" t="s">
        <v>28</v>
      </c>
      <c r="E275" s="8">
        <f>일위대가!F1954</f>
        <v>35766</v>
      </c>
      <c r="F275" s="8">
        <f>일위대가!H1954</f>
        <v>17462</v>
      </c>
      <c r="G275" s="8">
        <f>일위대가!J1954</f>
        <v>174</v>
      </c>
      <c r="H275" s="8">
        <f t="shared" si="10"/>
        <v>53402</v>
      </c>
      <c r="I275" s="1" t="s">
        <v>27</v>
      </c>
    </row>
    <row r="276" spans="1:9" ht="30" customHeight="1">
      <c r="A276" s="1" t="s">
        <v>650</v>
      </c>
      <c r="B276" s="1" t="s">
        <v>4707</v>
      </c>
      <c r="C276" s="1" t="s">
        <v>4706</v>
      </c>
      <c r="D276" s="15" t="s">
        <v>28</v>
      </c>
      <c r="E276" s="8">
        <f>일위대가!F1963</f>
        <v>79272</v>
      </c>
      <c r="F276" s="8">
        <f>일위대가!H1963</f>
        <v>13432</v>
      </c>
      <c r="G276" s="8">
        <f>일위대가!J1963</f>
        <v>134</v>
      </c>
      <c r="H276" s="8">
        <f t="shared" si="10"/>
        <v>92838</v>
      </c>
      <c r="I276" s="1" t="s">
        <v>27</v>
      </c>
    </row>
    <row r="277" spans="1:9" ht="30" customHeight="1">
      <c r="A277" s="1" t="s">
        <v>347</v>
      </c>
      <c r="B277" s="1" t="s">
        <v>345</v>
      </c>
      <c r="C277" s="1" t="s">
        <v>346</v>
      </c>
      <c r="D277" s="15" t="s">
        <v>28</v>
      </c>
      <c r="E277" s="8">
        <f>일위대가!F1970</f>
        <v>0</v>
      </c>
      <c r="F277" s="8">
        <f>일위대가!H1970</f>
        <v>10407</v>
      </c>
      <c r="G277" s="8">
        <f>일위대가!J1970</f>
        <v>208</v>
      </c>
      <c r="H277" s="8">
        <f t="shared" si="9"/>
        <v>10615</v>
      </c>
      <c r="I277" s="1" t="s">
        <v>27</v>
      </c>
    </row>
    <row r="278" spans="1:9" ht="30" customHeight="1">
      <c r="A278" s="1" t="s">
        <v>592</v>
      </c>
      <c r="B278" s="1" t="s">
        <v>590</v>
      </c>
      <c r="C278" s="1" t="s">
        <v>591</v>
      </c>
      <c r="D278" s="15" t="s">
        <v>54</v>
      </c>
      <c r="E278" s="8">
        <f>일위대가!F1978</f>
        <v>1734</v>
      </c>
      <c r="F278" s="8">
        <f>일위대가!H1978</f>
        <v>2715</v>
      </c>
      <c r="G278" s="8">
        <f>일위대가!J1978</f>
        <v>54</v>
      </c>
      <c r="H278" s="8">
        <f t="shared" si="9"/>
        <v>4503</v>
      </c>
      <c r="I278" s="1" t="s">
        <v>27</v>
      </c>
    </row>
    <row r="279" spans="1:9" ht="30" customHeight="1">
      <c r="A279" s="1" t="s">
        <v>593</v>
      </c>
      <c r="B279" s="1" t="s">
        <v>4782</v>
      </c>
      <c r="C279" s="1" t="s">
        <v>3060</v>
      </c>
      <c r="D279" s="15" t="s">
        <v>54</v>
      </c>
      <c r="E279" s="8">
        <f>일위대가!F1986</f>
        <v>3103</v>
      </c>
      <c r="F279" s="8">
        <f>일위대가!H1986</f>
        <v>2715</v>
      </c>
      <c r="G279" s="8">
        <f>일위대가!J1986</f>
        <v>54</v>
      </c>
      <c r="H279" s="8">
        <f t="shared" si="9"/>
        <v>5872</v>
      </c>
      <c r="I279" s="1" t="s">
        <v>27</v>
      </c>
    </row>
    <row r="280" spans="1:9" ht="30" customHeight="1">
      <c r="A280" s="1" t="s">
        <v>594</v>
      </c>
      <c r="B280" s="1" t="s">
        <v>4788</v>
      </c>
      <c r="C280" s="1" t="s">
        <v>4787</v>
      </c>
      <c r="D280" s="15" t="s">
        <v>54</v>
      </c>
      <c r="E280" s="8">
        <f>일위대가!F1992</f>
        <v>1378</v>
      </c>
      <c r="F280" s="8">
        <f>일위대가!H1992</f>
        <v>7113</v>
      </c>
      <c r="G280" s="8">
        <f>일위대가!J1992</f>
        <v>0</v>
      </c>
      <c r="H280" s="8">
        <f t="shared" si="9"/>
        <v>8491</v>
      </c>
      <c r="I280" s="1" t="s">
        <v>27</v>
      </c>
    </row>
    <row r="281" spans="1:9" ht="30" customHeight="1">
      <c r="A281" s="1" t="s">
        <v>595</v>
      </c>
      <c r="B281" s="1" t="s">
        <v>4766</v>
      </c>
      <c r="C281" s="1" t="s">
        <v>4768</v>
      </c>
      <c r="D281" s="15" t="s">
        <v>28</v>
      </c>
      <c r="E281" s="8">
        <f>일위대가!F2000</f>
        <v>4884</v>
      </c>
      <c r="F281" s="8">
        <f>일위대가!H2000</f>
        <v>5541</v>
      </c>
      <c r="G281" s="8">
        <f>일위대가!J2000</f>
        <v>0</v>
      </c>
      <c r="H281" s="8">
        <f t="shared" si="9"/>
        <v>10425</v>
      </c>
      <c r="I281" s="1" t="s">
        <v>27</v>
      </c>
    </row>
    <row r="282" spans="1:9" ht="30" customHeight="1">
      <c r="A282" s="1" t="s">
        <v>596</v>
      </c>
      <c r="B282" s="1" t="s">
        <v>4767</v>
      </c>
      <c r="C282" s="1" t="s">
        <v>4769</v>
      </c>
      <c r="D282" s="15" t="s">
        <v>28</v>
      </c>
      <c r="E282" s="8">
        <f>일위대가!F2008</f>
        <v>4987</v>
      </c>
      <c r="F282" s="8">
        <f>일위대가!H2008</f>
        <v>5018</v>
      </c>
      <c r="G282" s="8">
        <f>일위대가!J2008</f>
        <v>0</v>
      </c>
      <c r="H282" s="8">
        <f t="shared" si="9"/>
        <v>10005</v>
      </c>
      <c r="I282" s="1" t="s">
        <v>27</v>
      </c>
    </row>
    <row r="283" spans="1:9" ht="30" customHeight="1">
      <c r="A283" s="1" t="s">
        <v>597</v>
      </c>
      <c r="B283" s="1" t="s">
        <v>4766</v>
      </c>
      <c r="C283" s="1" t="s">
        <v>4770</v>
      </c>
      <c r="D283" s="15" t="s">
        <v>28</v>
      </c>
      <c r="E283" s="8">
        <f>일위대가!F2018</f>
        <v>5552</v>
      </c>
      <c r="F283" s="8">
        <f>일위대가!H2018</f>
        <v>7204</v>
      </c>
      <c r="G283" s="8">
        <f>일위대가!J2018</f>
        <v>0</v>
      </c>
      <c r="H283" s="8">
        <f t="shared" si="9"/>
        <v>12756</v>
      </c>
      <c r="I283" s="1" t="s">
        <v>27</v>
      </c>
    </row>
    <row r="284" spans="1:9" ht="30" customHeight="1">
      <c r="A284" s="1" t="s">
        <v>598</v>
      </c>
      <c r="B284" s="1" t="s">
        <v>4767</v>
      </c>
      <c r="C284" s="1" t="s">
        <v>4771</v>
      </c>
      <c r="D284" s="15" t="s">
        <v>28</v>
      </c>
      <c r="E284" s="8">
        <f>일위대가!F2026</f>
        <v>4987</v>
      </c>
      <c r="F284" s="8">
        <f>일위대가!H2026</f>
        <v>6523</v>
      </c>
      <c r="G284" s="8">
        <f>일위대가!J2026</f>
        <v>0</v>
      </c>
      <c r="H284" s="8">
        <f t="shared" si="9"/>
        <v>11510</v>
      </c>
      <c r="I284" s="1" t="s">
        <v>27</v>
      </c>
    </row>
    <row r="285" spans="1:9" ht="30" customHeight="1">
      <c r="A285" s="1" t="s">
        <v>601</v>
      </c>
      <c r="B285" s="1" t="s">
        <v>599</v>
      </c>
      <c r="C285" s="1" t="s">
        <v>600</v>
      </c>
      <c r="D285" s="15" t="s">
        <v>28</v>
      </c>
      <c r="E285" s="8">
        <f>일위대가!F2034</f>
        <v>4217</v>
      </c>
      <c r="F285" s="8">
        <f>일위대가!H2034</f>
        <v>11545</v>
      </c>
      <c r="G285" s="8">
        <f>일위대가!J2034</f>
        <v>346</v>
      </c>
      <c r="H285" s="8">
        <f t="shared" si="9"/>
        <v>16108</v>
      </c>
      <c r="I285" s="1" t="s">
        <v>27</v>
      </c>
    </row>
    <row r="286" spans="1:9" ht="30" customHeight="1">
      <c r="A286" s="1" t="s">
        <v>603</v>
      </c>
      <c r="B286" s="1" t="s">
        <v>599</v>
      </c>
      <c r="C286" s="1" t="s">
        <v>602</v>
      </c>
      <c r="D286" s="15" t="s">
        <v>28</v>
      </c>
      <c r="E286" s="8">
        <f>일위대가!F2042</f>
        <v>4542</v>
      </c>
      <c r="F286" s="8">
        <f>일위대가!H2042</f>
        <v>11545</v>
      </c>
      <c r="G286" s="8">
        <f>일위대가!J2042</f>
        <v>346</v>
      </c>
      <c r="H286" s="8">
        <f t="shared" si="9"/>
        <v>16433</v>
      </c>
      <c r="I286" s="1" t="s">
        <v>27</v>
      </c>
    </row>
    <row r="287" spans="1:9" ht="30" customHeight="1">
      <c r="A287" s="1" t="s">
        <v>606</v>
      </c>
      <c r="B287" s="1" t="s">
        <v>604</v>
      </c>
      <c r="C287" s="1" t="s">
        <v>605</v>
      </c>
      <c r="D287" s="15" t="s">
        <v>28</v>
      </c>
      <c r="E287" s="8">
        <f>일위대가!F2050</f>
        <v>7894</v>
      </c>
      <c r="F287" s="8">
        <f>일위대가!H2050</f>
        <v>11545</v>
      </c>
      <c r="G287" s="8">
        <f>일위대가!J2050</f>
        <v>346</v>
      </c>
      <c r="H287" s="8">
        <f t="shared" si="9"/>
        <v>19785</v>
      </c>
      <c r="I287" s="1" t="s">
        <v>27</v>
      </c>
    </row>
    <row r="288" spans="1:9" ht="30" customHeight="1">
      <c r="A288" s="1" t="s">
        <v>618</v>
      </c>
      <c r="B288" s="1" t="s">
        <v>617</v>
      </c>
      <c r="C288" s="1" t="s">
        <v>4759</v>
      </c>
      <c r="D288" s="15" t="s">
        <v>28</v>
      </c>
      <c r="E288" s="8">
        <f>일위대가!F2056</f>
        <v>545</v>
      </c>
      <c r="F288" s="8">
        <f>일위대가!H2056</f>
        <v>1154</v>
      </c>
      <c r="G288" s="8">
        <f>일위대가!J2056</f>
        <v>0</v>
      </c>
      <c r="H288" s="8">
        <f t="shared" si="9"/>
        <v>1699</v>
      </c>
      <c r="I288" s="1" t="s">
        <v>27</v>
      </c>
    </row>
    <row r="289" spans="1:9" ht="30" customHeight="1">
      <c r="A289" s="1" t="s">
        <v>620</v>
      </c>
      <c r="B289" s="1" t="s">
        <v>619</v>
      </c>
      <c r="C289" s="1" t="s">
        <v>4760</v>
      </c>
      <c r="D289" s="15" t="s">
        <v>28</v>
      </c>
      <c r="E289" s="8">
        <f>일위대가!F2062</f>
        <v>545</v>
      </c>
      <c r="F289" s="8">
        <f>일위대가!H2062</f>
        <v>1560</v>
      </c>
      <c r="G289" s="8">
        <f>일위대가!J2062</f>
        <v>0</v>
      </c>
      <c r="H289" s="8">
        <f t="shared" si="9"/>
        <v>2105</v>
      </c>
      <c r="I289" s="1" t="s">
        <v>27</v>
      </c>
    </row>
    <row r="290" spans="1:9" ht="30" customHeight="1">
      <c r="A290" s="1" t="s">
        <v>621</v>
      </c>
      <c r="B290" s="1" t="s">
        <v>3986</v>
      </c>
      <c r="C290" s="1" t="s">
        <v>3983</v>
      </c>
      <c r="D290" s="15" t="s">
        <v>28</v>
      </c>
      <c r="E290" s="8">
        <f>일위대가!F2069</f>
        <v>9548</v>
      </c>
      <c r="F290" s="8">
        <f>일위대가!H2069</f>
        <v>5431</v>
      </c>
      <c r="G290" s="8">
        <f>일위대가!J2069</f>
        <v>0</v>
      </c>
      <c r="H290" s="8">
        <f t="shared" si="9"/>
        <v>14979</v>
      </c>
      <c r="I290" s="1" t="s">
        <v>27</v>
      </c>
    </row>
    <row r="291" spans="1:9" ht="30" customHeight="1">
      <c r="A291" s="1" t="s">
        <v>623</v>
      </c>
      <c r="B291" s="1" t="s">
        <v>3986</v>
      </c>
      <c r="C291" s="1" t="s">
        <v>3982</v>
      </c>
      <c r="D291" s="15" t="s">
        <v>28</v>
      </c>
      <c r="E291" s="8">
        <f>일위대가!F2076</f>
        <v>17154</v>
      </c>
      <c r="F291" s="8">
        <f>일위대가!H2076</f>
        <v>5975</v>
      </c>
      <c r="G291" s="8">
        <f>일위대가!J2076</f>
        <v>0</v>
      </c>
      <c r="H291" s="8">
        <f t="shared" si="9"/>
        <v>23129</v>
      </c>
      <c r="I291" s="1" t="s">
        <v>27</v>
      </c>
    </row>
    <row r="292" spans="1:9" ht="30" customHeight="1">
      <c r="A292" s="1" t="s">
        <v>625</v>
      </c>
      <c r="B292" s="1" t="s">
        <v>3986</v>
      </c>
      <c r="C292" s="1" t="s">
        <v>624</v>
      </c>
      <c r="D292" s="15" t="s">
        <v>28</v>
      </c>
      <c r="E292" s="8">
        <f>일위대가!F2083</f>
        <v>19055</v>
      </c>
      <c r="F292" s="8">
        <f>일위대가!H2083</f>
        <v>5975</v>
      </c>
      <c r="G292" s="8">
        <f>일위대가!J2083</f>
        <v>0</v>
      </c>
      <c r="H292" s="8">
        <f t="shared" si="9"/>
        <v>25030</v>
      </c>
      <c r="I292" s="1" t="s">
        <v>27</v>
      </c>
    </row>
    <row r="293" spans="1:9" ht="30" customHeight="1">
      <c r="A293" s="1" t="s">
        <v>626</v>
      </c>
      <c r="B293" s="1" t="s">
        <v>3986</v>
      </c>
      <c r="C293" s="1" t="s">
        <v>3995</v>
      </c>
      <c r="D293" s="15" t="s">
        <v>28</v>
      </c>
      <c r="E293" s="8">
        <f>일위대가!F2090</f>
        <v>31413</v>
      </c>
      <c r="F293" s="8">
        <f>일위대가!H2090</f>
        <v>6317</v>
      </c>
      <c r="G293" s="8">
        <f>일위대가!J2090</f>
        <v>0</v>
      </c>
      <c r="H293" s="8">
        <f t="shared" si="9"/>
        <v>37730</v>
      </c>
      <c r="I293" s="1" t="s">
        <v>27</v>
      </c>
    </row>
    <row r="294" spans="1:9" ht="30" customHeight="1">
      <c r="A294" s="1" t="s">
        <v>627</v>
      </c>
      <c r="B294" s="1" t="s">
        <v>3987</v>
      </c>
      <c r="C294" s="1" t="s">
        <v>624</v>
      </c>
      <c r="D294" s="15" t="s">
        <v>28</v>
      </c>
      <c r="E294" s="8">
        <f>일위대가!F2097</f>
        <v>19418</v>
      </c>
      <c r="F294" s="8">
        <f>일위대가!H2097</f>
        <v>15545</v>
      </c>
      <c r="G294" s="8">
        <f>일위대가!J2097</f>
        <v>0</v>
      </c>
      <c r="H294" s="8">
        <f t="shared" si="9"/>
        <v>34963</v>
      </c>
      <c r="I294" s="1" t="s">
        <v>27</v>
      </c>
    </row>
    <row r="295" spans="1:9" ht="30" customHeight="1">
      <c r="A295" s="1" t="s">
        <v>629</v>
      </c>
      <c r="B295" s="1" t="s">
        <v>3987</v>
      </c>
      <c r="C295" s="1" t="s">
        <v>628</v>
      </c>
      <c r="D295" s="15" t="s">
        <v>28</v>
      </c>
      <c r="E295" s="8">
        <f>일위대가!F2104</f>
        <v>31777</v>
      </c>
      <c r="F295" s="8">
        <f>일위대가!H2104</f>
        <v>16496</v>
      </c>
      <c r="G295" s="8">
        <f>일위대가!J2104</f>
        <v>0</v>
      </c>
      <c r="H295" s="8">
        <f t="shared" si="9"/>
        <v>48273</v>
      </c>
      <c r="I295" s="1" t="s">
        <v>27</v>
      </c>
    </row>
    <row r="296" spans="1:9" ht="30" customHeight="1">
      <c r="A296" s="1" t="s">
        <v>630</v>
      </c>
      <c r="B296" s="1" t="s">
        <v>3992</v>
      </c>
      <c r="C296" s="1" t="s">
        <v>624</v>
      </c>
      <c r="D296" s="15" t="s">
        <v>28</v>
      </c>
      <c r="E296" s="8">
        <f>일위대가!F2111</f>
        <v>19050</v>
      </c>
      <c r="F296" s="8">
        <f>일위대가!H2111</f>
        <v>7943</v>
      </c>
      <c r="G296" s="8">
        <f>일위대가!J2111</f>
        <v>0</v>
      </c>
      <c r="H296" s="8">
        <f t="shared" si="9"/>
        <v>26993</v>
      </c>
      <c r="I296" s="1" t="s">
        <v>27</v>
      </c>
    </row>
    <row r="297" spans="1:9" ht="30" customHeight="1">
      <c r="A297" s="1" t="s">
        <v>631</v>
      </c>
      <c r="B297" s="1" t="s">
        <v>3992</v>
      </c>
      <c r="C297" s="1" t="s">
        <v>628</v>
      </c>
      <c r="D297" s="15" t="s">
        <v>28</v>
      </c>
      <c r="E297" s="8">
        <f>일위대가!F2118</f>
        <v>31409</v>
      </c>
      <c r="F297" s="8">
        <f>일위대가!H2118</f>
        <v>8284</v>
      </c>
      <c r="G297" s="8">
        <f>일위대가!J2118</f>
        <v>0</v>
      </c>
      <c r="H297" s="8">
        <f t="shared" si="9"/>
        <v>39693</v>
      </c>
      <c r="I297" s="1" t="s">
        <v>27</v>
      </c>
    </row>
    <row r="298" spans="1:9" ht="30" customHeight="1">
      <c r="A298" s="1" t="s">
        <v>621</v>
      </c>
      <c r="B298" s="1" t="s">
        <v>3990</v>
      </c>
      <c r="C298" s="1" t="s">
        <v>3983</v>
      </c>
      <c r="D298" s="15" t="s">
        <v>28</v>
      </c>
      <c r="E298" s="8">
        <f>일위대가!F2124</f>
        <v>9505</v>
      </c>
      <c r="F298" s="8">
        <f>일위대가!H2124</f>
        <v>5634</v>
      </c>
      <c r="G298" s="8">
        <f>일위대가!J2124</f>
        <v>0</v>
      </c>
      <c r="H298" s="8">
        <f>E298+F298+G298</f>
        <v>15139</v>
      </c>
      <c r="I298" s="1" t="s">
        <v>27</v>
      </c>
    </row>
    <row r="299" spans="1:9" ht="30" customHeight="1">
      <c r="A299" s="1" t="s">
        <v>625</v>
      </c>
      <c r="B299" s="1" t="s">
        <v>3991</v>
      </c>
      <c r="C299" s="1" t="s">
        <v>624</v>
      </c>
      <c r="D299" s="15" t="s">
        <v>28</v>
      </c>
      <c r="E299" s="8">
        <f>일위대가!F2130</f>
        <v>19011</v>
      </c>
      <c r="F299" s="8">
        <f>일위대가!H2130</f>
        <v>6382</v>
      </c>
      <c r="G299" s="8">
        <f>일위대가!J2130</f>
        <v>0</v>
      </c>
      <c r="H299" s="8">
        <f>E299+F299+G299</f>
        <v>25393</v>
      </c>
      <c r="I299" s="1" t="s">
        <v>27</v>
      </c>
    </row>
    <row r="300" spans="1:9" ht="30" customHeight="1">
      <c r="A300" s="1" t="s">
        <v>633</v>
      </c>
      <c r="B300" s="1" t="s">
        <v>3993</v>
      </c>
      <c r="C300" s="1" t="s">
        <v>632</v>
      </c>
      <c r="D300" s="15" t="s">
        <v>28</v>
      </c>
      <c r="E300" s="8">
        <f>일위대가!F2136</f>
        <v>6351</v>
      </c>
      <c r="F300" s="8">
        <f>일위대가!H2136</f>
        <v>2105</v>
      </c>
      <c r="G300" s="8">
        <f>일위대가!J2136</f>
        <v>0</v>
      </c>
      <c r="H300" s="8">
        <f t="shared" ref="H300:H308" si="11">E300+F300+G300</f>
        <v>8456</v>
      </c>
      <c r="I300" s="1" t="s">
        <v>27</v>
      </c>
    </row>
    <row r="301" spans="1:9" ht="30" customHeight="1">
      <c r="A301" s="1" t="s">
        <v>634</v>
      </c>
      <c r="B301" s="1" t="s">
        <v>3994</v>
      </c>
      <c r="C301" s="1" t="s">
        <v>3997</v>
      </c>
      <c r="D301" s="15" t="s">
        <v>28</v>
      </c>
      <c r="E301" s="8">
        <f>일위대가!F2142</f>
        <v>18147</v>
      </c>
      <c r="F301" s="8">
        <f>일위대가!H2142</f>
        <v>2447</v>
      </c>
      <c r="G301" s="8">
        <f>일위대가!J2142</f>
        <v>0</v>
      </c>
      <c r="H301" s="8">
        <f t="shared" si="11"/>
        <v>20594</v>
      </c>
      <c r="I301" s="1" t="s">
        <v>27</v>
      </c>
    </row>
    <row r="302" spans="1:9" ht="30" customHeight="1">
      <c r="A302" s="1" t="s">
        <v>635</v>
      </c>
      <c r="B302" s="1" t="s">
        <v>3994</v>
      </c>
      <c r="C302" s="1" t="s">
        <v>3979</v>
      </c>
      <c r="D302" s="15" t="s">
        <v>28</v>
      </c>
      <c r="E302" s="8">
        <f>일위대가!F2148</f>
        <v>22684</v>
      </c>
      <c r="F302" s="8">
        <f>일위대가!H2148</f>
        <v>2788</v>
      </c>
      <c r="G302" s="8">
        <f>일위대가!J2148</f>
        <v>0</v>
      </c>
      <c r="H302" s="8">
        <f t="shared" si="11"/>
        <v>25472</v>
      </c>
      <c r="I302" s="1" t="s">
        <v>27</v>
      </c>
    </row>
    <row r="303" spans="1:9" ht="30" customHeight="1">
      <c r="A303" s="1" t="s">
        <v>637</v>
      </c>
      <c r="B303" s="1" t="s">
        <v>3986</v>
      </c>
      <c r="C303" s="1" t="s">
        <v>4735</v>
      </c>
      <c r="D303" s="15" t="s">
        <v>28</v>
      </c>
      <c r="E303" s="8">
        <f>일위대가!F2155</f>
        <v>13411</v>
      </c>
      <c r="F303" s="8">
        <f>일위대가!H2155</f>
        <v>5431</v>
      </c>
      <c r="G303" s="8">
        <f>일위대가!J2155</f>
        <v>0</v>
      </c>
      <c r="H303" s="8">
        <f t="shared" si="11"/>
        <v>18842</v>
      </c>
      <c r="I303" s="1" t="s">
        <v>27</v>
      </c>
    </row>
    <row r="304" spans="1:9" ht="30" customHeight="1">
      <c r="A304" s="1" t="s">
        <v>639</v>
      </c>
      <c r="B304" s="1" t="s">
        <v>3986</v>
      </c>
      <c r="C304" s="1" t="s">
        <v>638</v>
      </c>
      <c r="D304" s="15" t="s">
        <v>28</v>
      </c>
      <c r="E304" s="8">
        <f>일위대가!F2162</f>
        <v>22654</v>
      </c>
      <c r="F304" s="8">
        <f>일위대가!H2162</f>
        <v>5975</v>
      </c>
      <c r="G304" s="8">
        <f>일위대가!J2162</f>
        <v>0</v>
      </c>
      <c r="H304" s="8">
        <f t="shared" si="11"/>
        <v>28629</v>
      </c>
      <c r="I304" s="1" t="s">
        <v>27</v>
      </c>
    </row>
    <row r="305" spans="1:9" ht="30" customHeight="1">
      <c r="A305" s="1" t="s">
        <v>643</v>
      </c>
      <c r="B305" s="1" t="s">
        <v>3988</v>
      </c>
      <c r="C305" s="1" t="s">
        <v>642</v>
      </c>
      <c r="D305" s="15" t="s">
        <v>28</v>
      </c>
      <c r="E305" s="8">
        <f>일위대가!F2183</f>
        <v>22650</v>
      </c>
      <c r="F305" s="8">
        <f>일위대가!H2183</f>
        <v>7943</v>
      </c>
      <c r="G305" s="8">
        <f>일위대가!J2183</f>
        <v>0</v>
      </c>
      <c r="H305" s="8">
        <f t="shared" si="11"/>
        <v>30593</v>
      </c>
      <c r="I305" s="1" t="s">
        <v>27</v>
      </c>
    </row>
    <row r="306" spans="1:9" ht="30" customHeight="1">
      <c r="A306" s="1" t="s">
        <v>645</v>
      </c>
      <c r="B306" s="1" t="s">
        <v>3988</v>
      </c>
      <c r="C306" s="1" t="s">
        <v>644</v>
      </c>
      <c r="D306" s="15" t="s">
        <v>28</v>
      </c>
      <c r="E306" s="8">
        <f>일위대가!F2190</f>
        <v>29433</v>
      </c>
      <c r="F306" s="8">
        <f>일위대가!H2190</f>
        <v>8284</v>
      </c>
      <c r="G306" s="8">
        <f>일위대가!J2190</f>
        <v>0</v>
      </c>
      <c r="H306" s="8">
        <f t="shared" si="11"/>
        <v>37717</v>
      </c>
      <c r="I306" s="1" t="s">
        <v>27</v>
      </c>
    </row>
    <row r="307" spans="1:9" ht="30" customHeight="1">
      <c r="A307" s="1" t="s">
        <v>636</v>
      </c>
      <c r="B307" s="1" t="s">
        <v>3993</v>
      </c>
      <c r="C307" s="1" t="s">
        <v>4004</v>
      </c>
      <c r="D307" s="15" t="s">
        <v>28</v>
      </c>
      <c r="E307" s="8">
        <f>일위대가!F2196</f>
        <v>21582</v>
      </c>
      <c r="F307" s="8">
        <f>일위대가!H2196</f>
        <v>2447</v>
      </c>
      <c r="G307" s="8">
        <f>일위대가!J2196</f>
        <v>0</v>
      </c>
      <c r="H307" s="8">
        <f t="shared" si="11"/>
        <v>24029</v>
      </c>
      <c r="I307" s="1" t="s">
        <v>27</v>
      </c>
    </row>
    <row r="308" spans="1:9" ht="30" customHeight="1">
      <c r="A308" s="1" t="s">
        <v>648</v>
      </c>
      <c r="B308" s="1" t="s">
        <v>646</v>
      </c>
      <c r="C308" s="1" t="s">
        <v>647</v>
      </c>
      <c r="D308" s="15" t="s">
        <v>28</v>
      </c>
      <c r="E308" s="8">
        <f>일위대가!F2204</f>
        <v>5422</v>
      </c>
      <c r="F308" s="8">
        <f>일위대가!H2204</f>
        <v>11878</v>
      </c>
      <c r="G308" s="8">
        <f>일위대가!J2204</f>
        <v>0</v>
      </c>
      <c r="H308" s="8">
        <f t="shared" si="11"/>
        <v>17300</v>
      </c>
      <c r="I308" s="1" t="s">
        <v>27</v>
      </c>
    </row>
    <row r="309" spans="1:9" ht="30" customHeight="1">
      <c r="A309" s="1" t="s">
        <v>648</v>
      </c>
      <c r="B309" s="1" t="s">
        <v>4795</v>
      </c>
      <c r="C309" s="1" t="s">
        <v>4794</v>
      </c>
      <c r="D309" s="15" t="s">
        <v>28</v>
      </c>
      <c r="E309" s="8">
        <f>일위대가!F2209</f>
        <v>0</v>
      </c>
      <c r="F309" s="8">
        <f>일위대가!H2209</f>
        <v>10246</v>
      </c>
      <c r="G309" s="8">
        <f>일위대가!J2209</f>
        <v>0</v>
      </c>
      <c r="H309" s="8">
        <f>E309+F309+G309</f>
        <v>10246</v>
      </c>
      <c r="I309" s="1" t="s">
        <v>27</v>
      </c>
    </row>
    <row r="310" spans="1:9" ht="30" customHeight="1">
      <c r="A310" s="1"/>
      <c r="B310" s="394" t="s">
        <v>4669</v>
      </c>
      <c r="C310" s="1"/>
      <c r="D310" s="15"/>
      <c r="E310" s="8"/>
      <c r="F310" s="8"/>
      <c r="G310" s="8"/>
      <c r="H310" s="8"/>
      <c r="I310" s="1"/>
    </row>
    <row r="311" spans="1:9" ht="30" customHeight="1">
      <c r="A311" s="1" t="s">
        <v>368</v>
      </c>
      <c r="B311" s="1" t="s">
        <v>4248</v>
      </c>
      <c r="C311" s="1" t="s">
        <v>4249</v>
      </c>
      <c r="D311" s="15" t="s">
        <v>28</v>
      </c>
      <c r="E311" s="8">
        <f>일위대가!F2216</f>
        <v>0</v>
      </c>
      <c r="F311" s="8">
        <f>일위대가!H2216</f>
        <v>7783</v>
      </c>
      <c r="G311" s="8">
        <f>일위대가!J2216</f>
        <v>466</v>
      </c>
      <c r="H311" s="8">
        <f t="shared" ref="H311:H332" si="12">E311+F311+G311</f>
        <v>8249</v>
      </c>
      <c r="I311" s="1" t="s">
        <v>27</v>
      </c>
    </row>
    <row r="312" spans="1:9" ht="30" customHeight="1">
      <c r="A312" s="1" t="s">
        <v>368</v>
      </c>
      <c r="B312" s="1" t="s">
        <v>4248</v>
      </c>
      <c r="C312" s="1" t="s">
        <v>4250</v>
      </c>
      <c r="D312" s="15" t="s">
        <v>28</v>
      </c>
      <c r="E312" s="8">
        <f>일위대가!F2222</f>
        <v>0</v>
      </c>
      <c r="F312" s="8">
        <f>일위대가!H2222</f>
        <v>8694</v>
      </c>
      <c r="G312" s="8">
        <f>일위대가!J2222</f>
        <v>521</v>
      </c>
      <c r="H312" s="8">
        <f t="shared" si="12"/>
        <v>9215</v>
      </c>
      <c r="I312" s="1" t="s">
        <v>27</v>
      </c>
    </row>
    <row r="313" spans="1:9" ht="30" customHeight="1">
      <c r="A313" s="1" t="s">
        <v>368</v>
      </c>
      <c r="B313" s="1" t="s">
        <v>4248</v>
      </c>
      <c r="C313" s="1" t="s">
        <v>4267</v>
      </c>
      <c r="D313" s="15" t="s">
        <v>28</v>
      </c>
      <c r="E313" s="8">
        <f>일위대가!F2228</f>
        <v>717</v>
      </c>
      <c r="F313" s="8">
        <f>일위대가!H2228</f>
        <v>953</v>
      </c>
      <c r="G313" s="8">
        <f>일위대가!J2228</f>
        <v>216</v>
      </c>
      <c r="H313" s="8">
        <f t="shared" si="12"/>
        <v>1886</v>
      </c>
      <c r="I313" s="1" t="s">
        <v>27</v>
      </c>
    </row>
    <row r="314" spans="1:9" ht="30" customHeight="1">
      <c r="A314" s="1" t="s">
        <v>368</v>
      </c>
      <c r="B314" s="1" t="s">
        <v>4248</v>
      </c>
      <c r="C314" s="1" t="s">
        <v>4268</v>
      </c>
      <c r="D314" s="15" t="s">
        <v>28</v>
      </c>
      <c r="E314" s="8">
        <f>일위대가!F2234</f>
        <v>861</v>
      </c>
      <c r="F314" s="8">
        <f>일위대가!H2234</f>
        <v>1144</v>
      </c>
      <c r="G314" s="8">
        <f>일위대가!J2234</f>
        <v>260</v>
      </c>
      <c r="H314" s="8">
        <f t="shared" si="12"/>
        <v>2265</v>
      </c>
      <c r="I314" s="1" t="s">
        <v>27</v>
      </c>
    </row>
    <row r="315" spans="1:9" ht="30" customHeight="1">
      <c r="A315" s="1"/>
      <c r="B315" s="1" t="s">
        <v>4266</v>
      </c>
      <c r="C315" s="1"/>
      <c r="D315" s="15" t="s">
        <v>28</v>
      </c>
      <c r="E315" s="8">
        <f>일위대가!F2241</f>
        <v>1248</v>
      </c>
      <c r="F315" s="8">
        <f>일위대가!H2241</f>
        <v>2435</v>
      </c>
      <c r="G315" s="8">
        <f>일위대가!J2241</f>
        <v>0</v>
      </c>
      <c r="H315" s="8">
        <f t="shared" si="12"/>
        <v>3683</v>
      </c>
      <c r="I315" s="1"/>
    </row>
    <row r="316" spans="1:9" ht="30" customHeight="1">
      <c r="A316" s="1" t="s">
        <v>368</v>
      </c>
      <c r="B316" s="1" t="s">
        <v>366</v>
      </c>
      <c r="C316" s="1" t="s">
        <v>367</v>
      </c>
      <c r="D316" s="15" t="s">
        <v>28</v>
      </c>
      <c r="E316" s="8">
        <f>일위대가!F2250</f>
        <v>3306</v>
      </c>
      <c r="F316" s="8">
        <f>일위대가!H2250</f>
        <v>17426</v>
      </c>
      <c r="G316" s="8">
        <f>일위대가!J2250</f>
        <v>522</v>
      </c>
      <c r="H316" s="8">
        <f t="shared" si="12"/>
        <v>21254</v>
      </c>
      <c r="I316" s="1" t="s">
        <v>27</v>
      </c>
    </row>
    <row r="317" spans="1:9" ht="30" customHeight="1">
      <c r="A317" s="1" t="s">
        <v>370</v>
      </c>
      <c r="B317" s="1" t="s">
        <v>366</v>
      </c>
      <c r="C317" s="1" t="s">
        <v>369</v>
      </c>
      <c r="D317" s="15" t="s">
        <v>28</v>
      </c>
      <c r="E317" s="8">
        <f>일위대가!F2259</f>
        <v>2225</v>
      </c>
      <c r="F317" s="8">
        <f>일위대가!H2259</f>
        <v>13664</v>
      </c>
      <c r="G317" s="8">
        <f>일위대가!J2259</f>
        <v>409</v>
      </c>
      <c r="H317" s="8">
        <f t="shared" si="12"/>
        <v>16298</v>
      </c>
      <c r="I317" s="1" t="s">
        <v>27</v>
      </c>
    </row>
    <row r="318" spans="1:9" ht="30" customHeight="1">
      <c r="A318" s="1" t="s">
        <v>373</v>
      </c>
      <c r="B318" s="1" t="s">
        <v>371</v>
      </c>
      <c r="C318" s="1" t="s">
        <v>372</v>
      </c>
      <c r="D318" s="15" t="s">
        <v>28</v>
      </c>
      <c r="E318" s="8">
        <f>일위대가!F2268</f>
        <v>6403</v>
      </c>
      <c r="F318" s="8">
        <f>일위대가!H2268</f>
        <v>15047</v>
      </c>
      <c r="G318" s="8">
        <f>일위대가!J2268</f>
        <v>451</v>
      </c>
      <c r="H318" s="8">
        <f t="shared" si="12"/>
        <v>21901</v>
      </c>
      <c r="I318" s="1" t="s">
        <v>27</v>
      </c>
    </row>
    <row r="319" spans="1:9" ht="30" customHeight="1">
      <c r="A319" s="1" t="s">
        <v>375</v>
      </c>
      <c r="B319" s="1" t="s">
        <v>371</v>
      </c>
      <c r="C319" s="1" t="s">
        <v>374</v>
      </c>
      <c r="D319" s="15" t="s">
        <v>28</v>
      </c>
      <c r="E319" s="8">
        <f>일위대가!F2277</f>
        <v>4799</v>
      </c>
      <c r="F319" s="8">
        <f>일위대가!H2277</f>
        <v>9109</v>
      </c>
      <c r="G319" s="8">
        <f>일위대가!J2277</f>
        <v>273</v>
      </c>
      <c r="H319" s="8">
        <f t="shared" si="12"/>
        <v>14181</v>
      </c>
      <c r="I319" s="1" t="s">
        <v>27</v>
      </c>
    </row>
    <row r="320" spans="1:9" ht="30" customHeight="1">
      <c r="A320" s="1" t="s">
        <v>378</v>
      </c>
      <c r="B320" s="1" t="s">
        <v>376</v>
      </c>
      <c r="C320" s="1" t="s">
        <v>377</v>
      </c>
      <c r="D320" s="15" t="s">
        <v>28</v>
      </c>
      <c r="E320" s="8">
        <f>일위대가!F2287</f>
        <v>19828</v>
      </c>
      <c r="F320" s="8">
        <f>일위대가!H2287</f>
        <v>16437</v>
      </c>
      <c r="G320" s="8">
        <f>일위대가!J2287</f>
        <v>0</v>
      </c>
      <c r="H320" s="8">
        <f t="shared" si="12"/>
        <v>36265</v>
      </c>
      <c r="I320" s="1" t="s">
        <v>27</v>
      </c>
    </row>
    <row r="321" spans="1:9" ht="30" customHeight="1">
      <c r="A321" s="1" t="s">
        <v>378</v>
      </c>
      <c r="B321" s="1" t="s">
        <v>376</v>
      </c>
      <c r="C321" s="1" t="s">
        <v>4273</v>
      </c>
      <c r="D321" s="15" t="s">
        <v>28</v>
      </c>
      <c r="E321" s="8">
        <f>일위대가!F2296</f>
        <v>15966</v>
      </c>
      <c r="F321" s="8">
        <f>일위대가!H2296</f>
        <v>13843</v>
      </c>
      <c r="G321" s="8">
        <f>일위대가!J2296</f>
        <v>0</v>
      </c>
      <c r="H321" s="8">
        <f t="shared" si="12"/>
        <v>29809</v>
      </c>
      <c r="I321" s="1" t="s">
        <v>27</v>
      </c>
    </row>
    <row r="322" spans="1:9" ht="30" customHeight="1">
      <c r="A322" s="1" t="s">
        <v>379</v>
      </c>
      <c r="B322" s="1" t="s">
        <v>376</v>
      </c>
      <c r="C322" s="1" t="s">
        <v>4274</v>
      </c>
      <c r="D322" s="15" t="s">
        <v>28</v>
      </c>
      <c r="E322" s="8">
        <f>일위대가!F2306</f>
        <v>8265</v>
      </c>
      <c r="F322" s="8">
        <f>일위대가!H2306</f>
        <v>19308</v>
      </c>
      <c r="G322" s="8">
        <f>일위대가!J2306</f>
        <v>0</v>
      </c>
      <c r="H322" s="8">
        <f t="shared" si="12"/>
        <v>27573</v>
      </c>
      <c r="I322" s="1" t="s">
        <v>27</v>
      </c>
    </row>
    <row r="323" spans="1:9" ht="30" customHeight="1">
      <c r="A323" s="1" t="s">
        <v>382</v>
      </c>
      <c r="B323" s="1" t="s">
        <v>380</v>
      </c>
      <c r="C323" s="1" t="s">
        <v>381</v>
      </c>
      <c r="D323" s="15" t="s">
        <v>28</v>
      </c>
      <c r="E323" s="8">
        <f>일위대가!F2315</f>
        <v>4524</v>
      </c>
      <c r="F323" s="8">
        <f>일위대가!H2315</f>
        <v>23954</v>
      </c>
      <c r="G323" s="8">
        <f>일위대가!J2315</f>
        <v>479</v>
      </c>
      <c r="H323" s="8">
        <f t="shared" si="12"/>
        <v>28957</v>
      </c>
      <c r="I323" s="1" t="s">
        <v>27</v>
      </c>
    </row>
    <row r="324" spans="1:9" ht="30" customHeight="1">
      <c r="A324" s="1" t="s">
        <v>384</v>
      </c>
      <c r="B324" s="1" t="s">
        <v>380</v>
      </c>
      <c r="C324" s="1" t="s">
        <v>383</v>
      </c>
      <c r="D324" s="15" t="s">
        <v>28</v>
      </c>
      <c r="E324" s="8">
        <f>일위대가!F2324</f>
        <v>3204</v>
      </c>
      <c r="F324" s="8">
        <f>일위대가!H2324</f>
        <v>18963</v>
      </c>
      <c r="G324" s="8">
        <f>일위대가!J2324</f>
        <v>379</v>
      </c>
      <c r="H324" s="8">
        <f t="shared" si="12"/>
        <v>22546</v>
      </c>
      <c r="I324" s="1" t="s">
        <v>27</v>
      </c>
    </row>
    <row r="325" spans="1:9" ht="30" customHeight="1">
      <c r="A325" s="1" t="s">
        <v>389</v>
      </c>
      <c r="B325" s="1" t="s">
        <v>4264</v>
      </c>
      <c r="C325" s="1" t="s">
        <v>388</v>
      </c>
      <c r="D325" s="15" t="s">
        <v>54</v>
      </c>
      <c r="E325" s="8">
        <f>일위대가!F2333</f>
        <v>3176</v>
      </c>
      <c r="F325" s="8">
        <f>일위대가!H2333</f>
        <v>41117</v>
      </c>
      <c r="G325" s="8">
        <f>일위대가!J2333</f>
        <v>1233</v>
      </c>
      <c r="H325" s="8">
        <f t="shared" si="12"/>
        <v>45526</v>
      </c>
      <c r="I325" s="1" t="s">
        <v>27</v>
      </c>
    </row>
    <row r="326" spans="1:9" ht="30" customHeight="1">
      <c r="A326" s="1" t="s">
        <v>387</v>
      </c>
      <c r="B326" s="1" t="s">
        <v>385</v>
      </c>
      <c r="C326" s="1" t="s">
        <v>386</v>
      </c>
      <c r="D326" s="15" t="s">
        <v>54</v>
      </c>
      <c r="E326" s="8">
        <f>일위대가!F2342</f>
        <v>741</v>
      </c>
      <c r="F326" s="8">
        <f>일위대가!H2342</f>
        <v>1422</v>
      </c>
      <c r="G326" s="8">
        <f>일위대가!J2342</f>
        <v>93</v>
      </c>
      <c r="H326" s="8">
        <f t="shared" si="12"/>
        <v>2256</v>
      </c>
      <c r="I326" s="1" t="s">
        <v>27</v>
      </c>
    </row>
    <row r="327" spans="1:9" ht="30" customHeight="1">
      <c r="A327" s="1"/>
      <c r="B327" s="1" t="s">
        <v>4460</v>
      </c>
      <c r="C327" s="1"/>
      <c r="D327" s="15" t="s">
        <v>54</v>
      </c>
      <c r="E327" s="8">
        <f>일위대가!F2349</f>
        <v>1200</v>
      </c>
      <c r="F327" s="8">
        <f>일위대가!H2349</f>
        <v>931</v>
      </c>
      <c r="G327" s="8">
        <f>일위대가!J2349</f>
        <v>45</v>
      </c>
      <c r="H327" s="8">
        <f t="shared" si="12"/>
        <v>2176</v>
      </c>
      <c r="I327" s="1"/>
    </row>
    <row r="328" spans="1:9" ht="30" customHeight="1">
      <c r="A328" s="1" t="s">
        <v>395</v>
      </c>
      <c r="B328" s="1" t="s">
        <v>393</v>
      </c>
      <c r="C328" s="1" t="s">
        <v>394</v>
      </c>
      <c r="D328" s="15" t="s">
        <v>54</v>
      </c>
      <c r="E328" s="8">
        <f>일위대가!F2354</f>
        <v>600</v>
      </c>
      <c r="F328" s="8">
        <f>일위대가!H2354</f>
        <v>4483</v>
      </c>
      <c r="G328" s="8">
        <f>일위대가!J2354</f>
        <v>0</v>
      </c>
      <c r="H328" s="8">
        <f t="shared" si="12"/>
        <v>5083</v>
      </c>
      <c r="I328" s="1" t="s">
        <v>27</v>
      </c>
    </row>
    <row r="329" spans="1:9" ht="30" customHeight="1">
      <c r="A329" s="1" t="s">
        <v>395</v>
      </c>
      <c r="B329" s="1" t="s">
        <v>4276</v>
      </c>
      <c r="C329" s="1" t="s">
        <v>4277</v>
      </c>
      <c r="D329" s="15" t="s">
        <v>54</v>
      </c>
      <c r="E329" s="8">
        <f>일위대가!F2359</f>
        <v>600</v>
      </c>
      <c r="F329" s="8">
        <f>일위대가!H2359</f>
        <v>6276</v>
      </c>
      <c r="G329" s="8">
        <f>일위대가!J2359</f>
        <v>0</v>
      </c>
      <c r="H329" s="8">
        <f t="shared" si="12"/>
        <v>6876</v>
      </c>
      <c r="I329" s="1" t="s">
        <v>27</v>
      </c>
    </row>
    <row r="330" spans="1:9" ht="30" customHeight="1">
      <c r="A330" s="1" t="s">
        <v>395</v>
      </c>
      <c r="B330" s="1" t="s">
        <v>4280</v>
      </c>
      <c r="C330" s="1" t="s">
        <v>4279</v>
      </c>
      <c r="D330" s="15" t="s">
        <v>4278</v>
      </c>
      <c r="E330" s="8">
        <f>일위대가!F2367</f>
        <v>9021</v>
      </c>
      <c r="F330" s="8">
        <f>일위대가!H2367</f>
        <v>20726</v>
      </c>
      <c r="G330" s="8">
        <f>일위대가!J2367</f>
        <v>0</v>
      </c>
      <c r="H330" s="8">
        <f t="shared" si="12"/>
        <v>29747</v>
      </c>
      <c r="I330" s="1" t="s">
        <v>27</v>
      </c>
    </row>
    <row r="331" spans="1:9" ht="30" customHeight="1">
      <c r="A331" s="1" t="s">
        <v>395</v>
      </c>
      <c r="B331" s="1" t="s">
        <v>4300</v>
      </c>
      <c r="C331" s="1" t="s">
        <v>4299</v>
      </c>
      <c r="D331" s="15" t="s">
        <v>54</v>
      </c>
      <c r="E331" s="8">
        <f>일위대가!F2379</f>
        <v>12543</v>
      </c>
      <c r="F331" s="8">
        <f>일위대가!H2379</f>
        <v>36464</v>
      </c>
      <c r="G331" s="8">
        <f>일위대가!J2379</f>
        <v>0</v>
      </c>
      <c r="H331" s="8">
        <f t="shared" si="12"/>
        <v>49007</v>
      </c>
      <c r="I331" s="1" t="s">
        <v>27</v>
      </c>
    </row>
    <row r="332" spans="1:9" ht="30" customHeight="1">
      <c r="A332" s="1" t="s">
        <v>395</v>
      </c>
      <c r="B332" s="1" t="s">
        <v>4646</v>
      </c>
      <c r="C332" s="1" t="s">
        <v>4647</v>
      </c>
      <c r="D332" s="15" t="s">
        <v>4645</v>
      </c>
      <c r="E332" s="8">
        <f>일위대가!F2392</f>
        <v>37048</v>
      </c>
      <c r="F332" s="8">
        <f>일위대가!H2392</f>
        <v>18622</v>
      </c>
      <c r="G332" s="8">
        <f>일위대가!J2392</f>
        <v>0</v>
      </c>
      <c r="H332" s="8">
        <f t="shared" si="12"/>
        <v>55670</v>
      </c>
      <c r="I332" s="1" t="s">
        <v>27</v>
      </c>
    </row>
    <row r="333" spans="1:9" ht="30" customHeight="1">
      <c r="A333" s="1"/>
      <c r="B333" s="394" t="s">
        <v>4670</v>
      </c>
      <c r="C333" s="1"/>
      <c r="D333" s="15"/>
      <c r="E333" s="8"/>
      <c r="F333" s="8"/>
      <c r="G333" s="8"/>
      <c r="H333" s="8"/>
      <c r="I333" s="1"/>
    </row>
    <row r="334" spans="1:9" ht="30" customHeight="1">
      <c r="A334" s="1" t="s">
        <v>397</v>
      </c>
      <c r="B334" s="1" t="s">
        <v>396</v>
      </c>
      <c r="C334" s="1" t="s">
        <v>4302</v>
      </c>
      <c r="D334" s="15" t="s">
        <v>28</v>
      </c>
      <c r="E334" s="8">
        <f>일위대가!F2403</f>
        <v>18123</v>
      </c>
      <c r="F334" s="8">
        <f>일위대가!H2403</f>
        <v>13840</v>
      </c>
      <c r="G334" s="8">
        <f>일위대가!J2403</f>
        <v>0</v>
      </c>
      <c r="H334" s="8">
        <f t="shared" ref="H334:H386" si="13">E334+F334+G334</f>
        <v>31963</v>
      </c>
      <c r="I334" s="1" t="s">
        <v>27</v>
      </c>
    </row>
    <row r="335" spans="1:9" ht="30" customHeight="1">
      <c r="A335" s="1" t="s">
        <v>398</v>
      </c>
      <c r="B335" s="1" t="s">
        <v>396</v>
      </c>
      <c r="C335" s="1" t="s">
        <v>4303</v>
      </c>
      <c r="D335" s="15" t="s">
        <v>28</v>
      </c>
      <c r="E335" s="8">
        <f>일위대가!F2411</f>
        <v>10958</v>
      </c>
      <c r="F335" s="8">
        <f>일위대가!H2411</f>
        <v>13840</v>
      </c>
      <c r="G335" s="8">
        <f>일위대가!J2411</f>
        <v>0</v>
      </c>
      <c r="H335" s="8">
        <f t="shared" si="13"/>
        <v>24798</v>
      </c>
      <c r="I335" s="1" t="s">
        <v>27</v>
      </c>
    </row>
    <row r="336" spans="1:9" ht="30" customHeight="1">
      <c r="A336" s="1" t="s">
        <v>400</v>
      </c>
      <c r="B336" s="1" t="s">
        <v>399</v>
      </c>
      <c r="C336" s="1" t="s">
        <v>3344</v>
      </c>
      <c r="D336" s="15" t="s">
        <v>54</v>
      </c>
      <c r="E336" s="8">
        <f>일위대가!F2418</f>
        <v>10242</v>
      </c>
      <c r="F336" s="8">
        <f>일위대가!H2418</f>
        <v>3559</v>
      </c>
      <c r="G336" s="8">
        <f>일위대가!J2418</f>
        <v>177</v>
      </c>
      <c r="H336" s="8">
        <f t="shared" si="13"/>
        <v>13978</v>
      </c>
      <c r="I336" s="1" t="s">
        <v>27</v>
      </c>
    </row>
    <row r="337" spans="1:9" ht="30" customHeight="1">
      <c r="A337" s="1" t="s">
        <v>403</v>
      </c>
      <c r="B337" s="1" t="s">
        <v>401</v>
      </c>
      <c r="C337" s="1" t="s">
        <v>402</v>
      </c>
      <c r="D337" s="15" t="s">
        <v>28</v>
      </c>
      <c r="E337" s="8">
        <f>일위대가!F2426</f>
        <v>41382</v>
      </c>
      <c r="F337" s="8">
        <f>일위대가!H2426</f>
        <v>30843</v>
      </c>
      <c r="G337" s="8">
        <f>일위대가!J2426</f>
        <v>925</v>
      </c>
      <c r="H337" s="8">
        <f t="shared" si="13"/>
        <v>73150</v>
      </c>
      <c r="I337" s="1" t="s">
        <v>27</v>
      </c>
    </row>
    <row r="338" spans="1:9" ht="30" customHeight="1">
      <c r="A338" s="1" t="s">
        <v>405</v>
      </c>
      <c r="B338" s="1" t="s">
        <v>401</v>
      </c>
      <c r="C338" s="1" t="s">
        <v>404</v>
      </c>
      <c r="D338" s="15" t="s">
        <v>28</v>
      </c>
      <c r="E338" s="8">
        <f>일위대가!F2434</f>
        <v>62073</v>
      </c>
      <c r="F338" s="8">
        <f>일위대가!H2434</f>
        <v>30843</v>
      </c>
      <c r="G338" s="8">
        <f>일위대가!J2434</f>
        <v>925</v>
      </c>
      <c r="H338" s="8">
        <f t="shared" si="13"/>
        <v>93841</v>
      </c>
      <c r="I338" s="1" t="s">
        <v>27</v>
      </c>
    </row>
    <row r="339" spans="1:9" ht="30" customHeight="1">
      <c r="A339" s="1" t="s">
        <v>408</v>
      </c>
      <c r="B339" s="1" t="s">
        <v>406</v>
      </c>
      <c r="C339" s="1" t="s">
        <v>407</v>
      </c>
      <c r="D339" s="15" t="s">
        <v>33</v>
      </c>
      <c r="E339" s="8">
        <f>일위대가!F2441</f>
        <v>44166</v>
      </c>
      <c r="F339" s="8">
        <f>일위대가!H2441</f>
        <v>37662</v>
      </c>
      <c r="G339" s="8">
        <f>일위대가!J2441</f>
        <v>0</v>
      </c>
      <c r="H339" s="8">
        <f t="shared" si="13"/>
        <v>81828</v>
      </c>
      <c r="I339" s="1" t="s">
        <v>27</v>
      </c>
    </row>
    <row r="340" spans="1:9" ht="30" customHeight="1">
      <c r="A340" s="1" t="s">
        <v>410</v>
      </c>
      <c r="B340" s="1" t="s">
        <v>406</v>
      </c>
      <c r="C340" s="1" t="s">
        <v>409</v>
      </c>
      <c r="D340" s="15" t="s">
        <v>33</v>
      </c>
      <c r="E340" s="8">
        <f>일위대가!F2448</f>
        <v>66045</v>
      </c>
      <c r="F340" s="8">
        <f>일위대가!H2448</f>
        <v>37662</v>
      </c>
      <c r="G340" s="8">
        <f>일위대가!J2448</f>
        <v>0</v>
      </c>
      <c r="H340" s="8">
        <f t="shared" si="13"/>
        <v>103707</v>
      </c>
      <c r="I340" s="1" t="s">
        <v>27</v>
      </c>
    </row>
    <row r="341" spans="1:9" ht="30" customHeight="1">
      <c r="A341" s="1" t="s">
        <v>413</v>
      </c>
      <c r="B341" s="1" t="s">
        <v>411</v>
      </c>
      <c r="C341" s="1" t="s">
        <v>412</v>
      </c>
      <c r="D341" s="15" t="s">
        <v>33</v>
      </c>
      <c r="E341" s="8">
        <f>일위대가!F2455</f>
        <v>44166</v>
      </c>
      <c r="F341" s="8">
        <f>일위대가!H2455</f>
        <v>37662</v>
      </c>
      <c r="G341" s="8">
        <f>일위대가!J2455</f>
        <v>0</v>
      </c>
      <c r="H341" s="8">
        <f t="shared" si="13"/>
        <v>81828</v>
      </c>
      <c r="I341" s="1" t="s">
        <v>27</v>
      </c>
    </row>
    <row r="342" spans="1:9" ht="30" customHeight="1">
      <c r="A342" s="1" t="s">
        <v>415</v>
      </c>
      <c r="B342" s="1" t="s">
        <v>411</v>
      </c>
      <c r="C342" s="1" t="s">
        <v>414</v>
      </c>
      <c r="D342" s="15" t="s">
        <v>33</v>
      </c>
      <c r="E342" s="8">
        <f>일위대가!F2462</f>
        <v>62373</v>
      </c>
      <c r="F342" s="8">
        <f>일위대가!H2462</f>
        <v>37662</v>
      </c>
      <c r="G342" s="8">
        <f>일위대가!J2462</f>
        <v>0</v>
      </c>
      <c r="H342" s="8">
        <f t="shared" si="13"/>
        <v>100035</v>
      </c>
      <c r="I342" s="1" t="s">
        <v>27</v>
      </c>
    </row>
    <row r="343" spans="1:9" ht="30" customHeight="1">
      <c r="A343" s="1" t="s">
        <v>417</v>
      </c>
      <c r="B343" s="1" t="s">
        <v>416</v>
      </c>
      <c r="C343" s="1" t="s">
        <v>4317</v>
      </c>
      <c r="D343" s="15" t="s">
        <v>54</v>
      </c>
      <c r="E343" s="8">
        <f>일위대가!F2472</f>
        <v>8055</v>
      </c>
      <c r="F343" s="8">
        <f>일위대가!H2472</f>
        <v>22901</v>
      </c>
      <c r="G343" s="8">
        <f>일위대가!J2472</f>
        <v>395</v>
      </c>
      <c r="H343" s="8">
        <f t="shared" si="13"/>
        <v>31351</v>
      </c>
      <c r="I343" s="1" t="s">
        <v>27</v>
      </c>
    </row>
    <row r="344" spans="1:9" ht="30" customHeight="1">
      <c r="A344" s="1" t="s">
        <v>418</v>
      </c>
      <c r="B344" s="1" t="s">
        <v>416</v>
      </c>
      <c r="C344" s="1" t="s">
        <v>4318</v>
      </c>
      <c r="D344" s="15" t="s">
        <v>54</v>
      </c>
      <c r="E344" s="8">
        <f>일위대가!F2482</f>
        <v>10920</v>
      </c>
      <c r="F344" s="8">
        <f>일위대가!H2482</f>
        <v>23683</v>
      </c>
      <c r="G344" s="8">
        <f>일위대가!J2482</f>
        <v>395</v>
      </c>
      <c r="H344" s="8">
        <f t="shared" si="13"/>
        <v>34998</v>
      </c>
      <c r="I344" s="1" t="s">
        <v>27</v>
      </c>
    </row>
    <row r="345" spans="1:9" ht="30" customHeight="1">
      <c r="A345" s="1" t="s">
        <v>419</v>
      </c>
      <c r="B345" s="1" t="s">
        <v>4321</v>
      </c>
      <c r="C345" s="1" t="s">
        <v>4322</v>
      </c>
      <c r="D345" s="15" t="s">
        <v>54</v>
      </c>
      <c r="E345" s="8">
        <f>일위대가!F2490</f>
        <v>16048</v>
      </c>
      <c r="F345" s="8">
        <f>일위대가!H2490</f>
        <v>19776</v>
      </c>
      <c r="G345" s="8">
        <f>일위대가!J2490</f>
        <v>395</v>
      </c>
      <c r="H345" s="8">
        <f t="shared" si="13"/>
        <v>36219</v>
      </c>
      <c r="I345" s="1" t="s">
        <v>27</v>
      </c>
    </row>
    <row r="346" spans="1:9" ht="30" customHeight="1">
      <c r="A346" s="1" t="s">
        <v>420</v>
      </c>
      <c r="B346" s="1" t="s">
        <v>4321</v>
      </c>
      <c r="C346" s="1" t="s">
        <v>4323</v>
      </c>
      <c r="D346" s="15" t="s">
        <v>54</v>
      </c>
      <c r="E346" s="8">
        <f>일위대가!F2498</f>
        <v>16528</v>
      </c>
      <c r="F346" s="8">
        <f>일위대가!H2498</f>
        <v>19776</v>
      </c>
      <c r="G346" s="8">
        <f>일위대가!J2498</f>
        <v>395</v>
      </c>
      <c r="H346" s="8">
        <f t="shared" si="13"/>
        <v>36699</v>
      </c>
      <c r="I346" s="1" t="s">
        <v>27</v>
      </c>
    </row>
    <row r="347" spans="1:9" ht="30" customHeight="1">
      <c r="A347" s="1" t="s">
        <v>421</v>
      </c>
      <c r="B347" s="1" t="s">
        <v>4321</v>
      </c>
      <c r="C347" s="1" t="s">
        <v>4324</v>
      </c>
      <c r="D347" s="15" t="s">
        <v>54</v>
      </c>
      <c r="E347" s="8">
        <f>일위대가!F2506</f>
        <v>27578</v>
      </c>
      <c r="F347" s="8">
        <f>일위대가!H2506</f>
        <v>19776</v>
      </c>
      <c r="G347" s="8">
        <f>일위대가!J2506</f>
        <v>395</v>
      </c>
      <c r="H347" s="8">
        <f t="shared" si="13"/>
        <v>47749</v>
      </c>
      <c r="I347" s="1" t="s">
        <v>27</v>
      </c>
    </row>
    <row r="348" spans="1:9" ht="30" customHeight="1">
      <c r="A348" s="1" t="s">
        <v>422</v>
      </c>
      <c r="B348" s="1" t="s">
        <v>4321</v>
      </c>
      <c r="C348" s="1" t="s">
        <v>4326</v>
      </c>
      <c r="D348" s="15" t="s">
        <v>54</v>
      </c>
      <c r="E348" s="8">
        <f>일위대가!F2514</f>
        <v>33408</v>
      </c>
      <c r="F348" s="8">
        <f>일위대가!H2514</f>
        <v>19776</v>
      </c>
      <c r="G348" s="8">
        <f>일위대가!J2514</f>
        <v>395</v>
      </c>
      <c r="H348" s="8">
        <f t="shared" si="13"/>
        <v>53579</v>
      </c>
      <c r="I348" s="1" t="s">
        <v>27</v>
      </c>
    </row>
    <row r="349" spans="1:9" ht="30" customHeight="1">
      <c r="A349" s="1" t="s">
        <v>425</v>
      </c>
      <c r="B349" s="1" t="s">
        <v>423</v>
      </c>
      <c r="C349" s="1" t="s">
        <v>424</v>
      </c>
      <c r="D349" s="15" t="s">
        <v>54</v>
      </c>
      <c r="E349" s="8">
        <f>일위대가!F2523</f>
        <v>7261</v>
      </c>
      <c r="F349" s="8">
        <f>일위대가!H2523</f>
        <v>14105</v>
      </c>
      <c r="G349" s="8">
        <f>일위대가!J2523</f>
        <v>282</v>
      </c>
      <c r="H349" s="8">
        <f t="shared" si="13"/>
        <v>21648</v>
      </c>
      <c r="I349" s="1" t="s">
        <v>27</v>
      </c>
    </row>
    <row r="350" spans="1:9" ht="30" customHeight="1">
      <c r="A350" s="1" t="s">
        <v>427</v>
      </c>
      <c r="B350" s="1" t="s">
        <v>423</v>
      </c>
      <c r="C350" s="1" t="s">
        <v>426</v>
      </c>
      <c r="D350" s="15" t="s">
        <v>54</v>
      </c>
      <c r="E350" s="8">
        <f>일위대가!F2532</f>
        <v>10441</v>
      </c>
      <c r="F350" s="8">
        <f>일위대가!H2532</f>
        <v>14105</v>
      </c>
      <c r="G350" s="8">
        <f>일위대가!J2532</f>
        <v>282</v>
      </c>
      <c r="H350" s="8">
        <f t="shared" si="13"/>
        <v>24828</v>
      </c>
      <c r="I350" s="1" t="s">
        <v>27</v>
      </c>
    </row>
    <row r="351" spans="1:9" ht="30" customHeight="1">
      <c r="A351" s="1" t="s">
        <v>431</v>
      </c>
      <c r="B351" s="1" t="s">
        <v>428</v>
      </c>
      <c r="C351" s="1" t="s">
        <v>429</v>
      </c>
      <c r="D351" s="15" t="s">
        <v>430</v>
      </c>
      <c r="E351" s="8">
        <f>일위대가!F2539</f>
        <v>18768</v>
      </c>
      <c r="F351" s="8">
        <f>일위대가!H2539</f>
        <v>17886</v>
      </c>
      <c r="G351" s="8">
        <f>일위대가!J2539</f>
        <v>0</v>
      </c>
      <c r="H351" s="8">
        <f t="shared" si="13"/>
        <v>36654</v>
      </c>
      <c r="I351" s="1" t="s">
        <v>27</v>
      </c>
    </row>
    <row r="352" spans="1:9" ht="30" customHeight="1">
      <c r="A352" s="1"/>
      <c r="B352" s="394" t="s">
        <v>4671</v>
      </c>
      <c r="C352" s="1"/>
      <c r="D352" s="15"/>
      <c r="E352" s="8"/>
      <c r="F352" s="8"/>
      <c r="G352" s="8"/>
      <c r="H352" s="8"/>
      <c r="I352" s="1"/>
    </row>
    <row r="353" spans="1:9" ht="30" customHeight="1">
      <c r="A353" s="1" t="s">
        <v>434</v>
      </c>
      <c r="B353" s="1" t="s">
        <v>432</v>
      </c>
      <c r="C353" s="1" t="s">
        <v>433</v>
      </c>
      <c r="D353" s="15" t="s">
        <v>28</v>
      </c>
      <c r="E353" s="8">
        <f>일위대가!F2555</f>
        <v>7571</v>
      </c>
      <c r="F353" s="8">
        <f>일위대가!H2555</f>
        <v>9292</v>
      </c>
      <c r="G353" s="8">
        <f>일위대가!J2555</f>
        <v>557</v>
      </c>
      <c r="H353" s="8">
        <f t="shared" si="13"/>
        <v>17420</v>
      </c>
      <c r="I353" s="1" t="s">
        <v>27</v>
      </c>
    </row>
    <row r="354" spans="1:9" ht="30" customHeight="1">
      <c r="A354" s="1" t="s">
        <v>435</v>
      </c>
      <c r="B354" s="1" t="s">
        <v>432</v>
      </c>
      <c r="C354" s="1" t="s">
        <v>4347</v>
      </c>
      <c r="D354" s="15" t="s">
        <v>28</v>
      </c>
      <c r="E354" s="8">
        <f>일위대가!F2571</f>
        <v>11584</v>
      </c>
      <c r="F354" s="8">
        <f>일위대가!H2571</f>
        <v>9292</v>
      </c>
      <c r="G354" s="8">
        <f>일위대가!J2571</f>
        <v>557</v>
      </c>
      <c r="H354" s="8">
        <f t="shared" si="13"/>
        <v>21433</v>
      </c>
      <c r="I354" s="1" t="s">
        <v>27</v>
      </c>
    </row>
    <row r="355" spans="1:9" ht="30" customHeight="1">
      <c r="A355" s="1" t="s">
        <v>438</v>
      </c>
      <c r="B355" s="1" t="s">
        <v>436</v>
      </c>
      <c r="C355" s="1" t="s">
        <v>437</v>
      </c>
      <c r="D355" s="15" t="s">
        <v>54</v>
      </c>
      <c r="E355" s="8">
        <f>일위대가!F2578</f>
        <v>1674</v>
      </c>
      <c r="F355" s="8">
        <f>일위대가!H2578</f>
        <v>7113</v>
      </c>
      <c r="G355" s="8">
        <f>일위대가!J2578</f>
        <v>284</v>
      </c>
      <c r="H355" s="8">
        <f t="shared" si="13"/>
        <v>9071</v>
      </c>
      <c r="I355" s="1" t="s">
        <v>27</v>
      </c>
    </row>
    <row r="356" spans="1:9" ht="30" customHeight="1">
      <c r="A356" s="1" t="s">
        <v>441</v>
      </c>
      <c r="B356" s="1" t="s">
        <v>439</v>
      </c>
      <c r="C356" s="1" t="s">
        <v>440</v>
      </c>
      <c r="D356" s="15" t="s">
        <v>54</v>
      </c>
      <c r="E356" s="8">
        <f>일위대가!F2585</f>
        <v>2182</v>
      </c>
      <c r="F356" s="8">
        <f>일위대가!H2585</f>
        <v>7113</v>
      </c>
      <c r="G356" s="8">
        <f>일위대가!J2585</f>
        <v>284</v>
      </c>
      <c r="H356" s="8">
        <f t="shared" si="13"/>
        <v>9579</v>
      </c>
      <c r="I356" s="1" t="s">
        <v>27</v>
      </c>
    </row>
    <row r="357" spans="1:9" ht="30" customHeight="1">
      <c r="A357" s="1" t="s">
        <v>444</v>
      </c>
      <c r="B357" s="1" t="s">
        <v>442</v>
      </c>
      <c r="C357" s="1" t="s">
        <v>443</v>
      </c>
      <c r="D357" s="15" t="s">
        <v>28</v>
      </c>
      <c r="E357" s="8">
        <f>일위대가!F2591</f>
        <v>2294</v>
      </c>
      <c r="F357" s="8">
        <f>일위대가!H2591</f>
        <v>996</v>
      </c>
      <c r="G357" s="8">
        <f>일위대가!J2591</f>
        <v>0</v>
      </c>
      <c r="H357" s="8">
        <f t="shared" si="13"/>
        <v>3290</v>
      </c>
      <c r="I357" s="1" t="s">
        <v>27</v>
      </c>
    </row>
    <row r="358" spans="1:9" ht="30" customHeight="1">
      <c r="A358" s="1" t="s">
        <v>448</v>
      </c>
      <c r="B358" s="1" t="s">
        <v>446</v>
      </c>
      <c r="C358" s="1" t="s">
        <v>447</v>
      </c>
      <c r="D358" s="15" t="s">
        <v>54</v>
      </c>
      <c r="E358" s="8">
        <f>일위대가!F2596</f>
        <v>463</v>
      </c>
      <c r="F358" s="8">
        <f>일위대가!H2596</f>
        <v>2598</v>
      </c>
      <c r="G358" s="8">
        <f>일위대가!J2596</f>
        <v>0</v>
      </c>
      <c r="H358" s="8">
        <f t="shared" si="13"/>
        <v>3061</v>
      </c>
      <c r="I358" s="1" t="s">
        <v>27</v>
      </c>
    </row>
    <row r="359" spans="1:9" ht="30" customHeight="1">
      <c r="A359" s="1" t="s">
        <v>451</v>
      </c>
      <c r="B359" s="1" t="s">
        <v>449</v>
      </c>
      <c r="C359" s="1" t="s">
        <v>450</v>
      </c>
      <c r="D359" s="15" t="s">
        <v>54</v>
      </c>
      <c r="E359" s="8">
        <f>일위대가!F2601</f>
        <v>906</v>
      </c>
      <c r="F359" s="8">
        <f>일위대가!H2601</f>
        <v>2598</v>
      </c>
      <c r="G359" s="8">
        <f>일위대가!J2601</f>
        <v>0</v>
      </c>
      <c r="H359" s="8">
        <f t="shared" si="13"/>
        <v>3504</v>
      </c>
      <c r="I359" s="1" t="s">
        <v>27</v>
      </c>
    </row>
    <row r="360" spans="1:9" ht="30" customHeight="1">
      <c r="A360" s="1" t="s">
        <v>454</v>
      </c>
      <c r="B360" s="1" t="s">
        <v>452</v>
      </c>
      <c r="C360" s="1" t="s">
        <v>453</v>
      </c>
      <c r="D360" s="15" t="s">
        <v>54</v>
      </c>
      <c r="E360" s="8">
        <f>일위대가!F2606</f>
        <v>412</v>
      </c>
      <c r="F360" s="8">
        <f>일위대가!H2606</f>
        <v>2598</v>
      </c>
      <c r="G360" s="8">
        <f>일위대가!J2606</f>
        <v>0</v>
      </c>
      <c r="H360" s="8">
        <f t="shared" si="13"/>
        <v>3010</v>
      </c>
      <c r="I360" s="1" t="s">
        <v>27</v>
      </c>
    </row>
    <row r="361" spans="1:9" ht="30" customHeight="1">
      <c r="A361" s="1" t="s">
        <v>454</v>
      </c>
      <c r="B361" s="1" t="s">
        <v>4380</v>
      </c>
      <c r="C361" s="1" t="s">
        <v>4381</v>
      </c>
      <c r="D361" s="15" t="s">
        <v>54</v>
      </c>
      <c r="E361" s="8">
        <f>일위대가!F2611</f>
        <v>2789</v>
      </c>
      <c r="F361" s="8">
        <f>일위대가!H2611</f>
        <v>2519</v>
      </c>
      <c r="G361" s="8">
        <f>일위대가!J2611</f>
        <v>0</v>
      </c>
      <c r="H361" s="8">
        <f t="shared" ref="H361:H367" si="14">E361+F361+G361</f>
        <v>5308</v>
      </c>
      <c r="I361" s="1" t="s">
        <v>27</v>
      </c>
    </row>
    <row r="362" spans="1:9" ht="30" customHeight="1">
      <c r="A362" s="1" t="s">
        <v>454</v>
      </c>
      <c r="B362" s="1" t="s">
        <v>4385</v>
      </c>
      <c r="C362" s="1" t="s">
        <v>4384</v>
      </c>
      <c r="D362" s="15" t="s">
        <v>54</v>
      </c>
      <c r="E362" s="8">
        <f>일위대가!F2618</f>
        <v>18540</v>
      </c>
      <c r="F362" s="8">
        <f>일위대가!H2618</f>
        <v>4894</v>
      </c>
      <c r="G362" s="8">
        <f>일위대가!J2618</f>
        <v>146</v>
      </c>
      <c r="H362" s="8">
        <f t="shared" si="14"/>
        <v>23580</v>
      </c>
      <c r="I362" s="1" t="s">
        <v>27</v>
      </c>
    </row>
    <row r="363" spans="1:9" ht="30" customHeight="1">
      <c r="A363" s="1"/>
      <c r="B363" s="1" t="s">
        <v>4399</v>
      </c>
      <c r="C363" s="1" t="s">
        <v>4397</v>
      </c>
      <c r="D363" s="15" t="s">
        <v>4398</v>
      </c>
      <c r="E363" s="8">
        <f>일위대가!F2626</f>
        <v>8755</v>
      </c>
      <c r="F363" s="8">
        <f>일위대가!H2626</f>
        <v>78425</v>
      </c>
      <c r="G363" s="8">
        <f>일위대가!J2626</f>
        <v>2352</v>
      </c>
      <c r="H363" s="8">
        <f t="shared" si="14"/>
        <v>89532</v>
      </c>
      <c r="I363" s="1"/>
    </row>
    <row r="364" spans="1:9" ht="30" customHeight="1">
      <c r="A364" s="1" t="s">
        <v>454</v>
      </c>
      <c r="B364" s="1" t="s">
        <v>4351</v>
      </c>
      <c r="C364" s="1" t="s">
        <v>4354</v>
      </c>
      <c r="D364" s="15" t="s">
        <v>54</v>
      </c>
      <c r="E364" s="8">
        <f>일위대가!F2632</f>
        <v>9566</v>
      </c>
      <c r="F364" s="8">
        <f>일위대가!H2632</f>
        <v>15456</v>
      </c>
      <c r="G364" s="8">
        <f>일위대가!J2632</f>
        <v>498</v>
      </c>
      <c r="H364" s="8">
        <f t="shared" si="14"/>
        <v>25520</v>
      </c>
      <c r="I364" s="1" t="s">
        <v>27</v>
      </c>
    </row>
    <row r="365" spans="1:9" ht="30" customHeight="1">
      <c r="A365" s="1"/>
      <c r="B365" s="1" t="s">
        <v>4389</v>
      </c>
      <c r="C365" s="1" t="s">
        <v>4390</v>
      </c>
      <c r="D365" s="15" t="s">
        <v>54</v>
      </c>
      <c r="E365" s="8">
        <f>일위대가!F2640</f>
        <v>1279</v>
      </c>
      <c r="F365" s="8">
        <f>일위대가!H2640</f>
        <v>7376</v>
      </c>
      <c r="G365" s="8">
        <f>일위대가!J2640</f>
        <v>186</v>
      </c>
      <c r="H365" s="8">
        <f t="shared" si="14"/>
        <v>8841</v>
      </c>
      <c r="I365" s="1"/>
    </row>
    <row r="366" spans="1:9" ht="30" customHeight="1">
      <c r="A366" s="1"/>
      <c r="B366" s="1" t="s">
        <v>4389</v>
      </c>
      <c r="C366" s="1" t="s">
        <v>4394</v>
      </c>
      <c r="D366" s="15" t="s">
        <v>54</v>
      </c>
      <c r="E366" s="8">
        <f>일위대가!F2648</f>
        <v>2558</v>
      </c>
      <c r="F366" s="8">
        <f>일위대가!H2648</f>
        <v>14754</v>
      </c>
      <c r="G366" s="8">
        <f>일위대가!J2648</f>
        <v>373</v>
      </c>
      <c r="H366" s="8">
        <f t="shared" si="14"/>
        <v>17685</v>
      </c>
      <c r="I366" s="1"/>
    </row>
    <row r="367" spans="1:9" ht="30" customHeight="1">
      <c r="A367" s="1"/>
      <c r="B367" s="1" t="s">
        <v>4389</v>
      </c>
      <c r="C367" s="1" t="s">
        <v>4395</v>
      </c>
      <c r="D367" s="15" t="s">
        <v>54</v>
      </c>
      <c r="E367" s="8">
        <f>일위대가!F2656</f>
        <v>3837</v>
      </c>
      <c r="F367" s="8">
        <f>일위대가!H2656</f>
        <v>22131</v>
      </c>
      <c r="G367" s="8">
        <f>일위대가!J2656</f>
        <v>560</v>
      </c>
      <c r="H367" s="8">
        <f t="shared" si="14"/>
        <v>26528</v>
      </c>
      <c r="I367" s="1"/>
    </row>
    <row r="368" spans="1:9" ht="30" customHeight="1">
      <c r="A368" s="1" t="s">
        <v>457</v>
      </c>
      <c r="B368" s="1" t="s">
        <v>455</v>
      </c>
      <c r="C368" s="1" t="s">
        <v>456</v>
      </c>
      <c r="D368" s="15" t="s">
        <v>180</v>
      </c>
      <c r="E368" s="8">
        <f>일위대가!F2661</f>
        <v>107062</v>
      </c>
      <c r="F368" s="8">
        <f>일위대가!H2661</f>
        <v>6129767</v>
      </c>
      <c r="G368" s="8">
        <f>일위대가!J2661</f>
        <v>197728</v>
      </c>
      <c r="H368" s="8">
        <f t="shared" si="13"/>
        <v>6434557</v>
      </c>
      <c r="I368" s="1" t="s">
        <v>27</v>
      </c>
    </row>
    <row r="369" spans="1:9" ht="30" customHeight="1">
      <c r="A369" s="1" t="s">
        <v>459</v>
      </c>
      <c r="B369" s="1" t="s">
        <v>455</v>
      </c>
      <c r="C369" s="1" t="s">
        <v>458</v>
      </c>
      <c r="D369" s="15" t="s">
        <v>180</v>
      </c>
      <c r="E369" s="8">
        <f>일위대가!F2666</f>
        <v>128474</v>
      </c>
      <c r="F369" s="8">
        <f>일위대가!H2666</f>
        <v>7355720</v>
      </c>
      <c r="G369" s="8">
        <f>일위대가!J2666</f>
        <v>237273</v>
      </c>
      <c r="H369" s="8">
        <f t="shared" si="13"/>
        <v>7721467</v>
      </c>
      <c r="I369" s="1" t="s">
        <v>27</v>
      </c>
    </row>
    <row r="370" spans="1:9" ht="30" customHeight="1">
      <c r="A370" s="1" t="s">
        <v>461</v>
      </c>
      <c r="B370" s="1" t="s">
        <v>455</v>
      </c>
      <c r="C370" s="1" t="s">
        <v>460</v>
      </c>
      <c r="D370" s="15" t="s">
        <v>180</v>
      </c>
      <c r="E370" s="8">
        <f>일위대가!F2671</f>
        <v>149886</v>
      </c>
      <c r="F370" s="8">
        <f>일위대가!H2671</f>
        <v>8581673</v>
      </c>
      <c r="G370" s="8">
        <f>일위대가!J2671</f>
        <v>276819</v>
      </c>
      <c r="H370" s="8">
        <f t="shared" si="13"/>
        <v>9008378</v>
      </c>
      <c r="I370" s="1" t="s">
        <v>27</v>
      </c>
    </row>
    <row r="371" spans="1:9" ht="30" customHeight="1">
      <c r="A371" s="1" t="s">
        <v>463</v>
      </c>
      <c r="B371" s="1" t="s">
        <v>462</v>
      </c>
      <c r="C371" s="1" t="s">
        <v>456</v>
      </c>
      <c r="D371" s="15" t="s">
        <v>180</v>
      </c>
      <c r="E371" s="8">
        <f>일위대가!F2676</f>
        <v>214265</v>
      </c>
      <c r="F371" s="8">
        <f>일위대가!H2676</f>
        <v>6129767</v>
      </c>
      <c r="G371" s="8">
        <f>일위대가!J2676</f>
        <v>197728</v>
      </c>
      <c r="H371" s="8">
        <f t="shared" si="13"/>
        <v>6541760</v>
      </c>
      <c r="I371" s="1" t="s">
        <v>27</v>
      </c>
    </row>
    <row r="372" spans="1:9" ht="30" customHeight="1">
      <c r="A372" s="1" t="s">
        <v>464</v>
      </c>
      <c r="B372" s="1" t="s">
        <v>462</v>
      </c>
      <c r="C372" s="1" t="s">
        <v>458</v>
      </c>
      <c r="D372" s="15" t="s">
        <v>180</v>
      </c>
      <c r="E372" s="8">
        <f>일위대가!F2681</f>
        <v>257118</v>
      </c>
      <c r="F372" s="8">
        <f>일위대가!H2681</f>
        <v>7355720</v>
      </c>
      <c r="G372" s="8">
        <f>일위대가!J2681</f>
        <v>237273</v>
      </c>
      <c r="H372" s="8">
        <f t="shared" si="13"/>
        <v>7850111</v>
      </c>
      <c r="I372" s="1" t="s">
        <v>27</v>
      </c>
    </row>
    <row r="373" spans="1:9" ht="30" customHeight="1">
      <c r="A373" s="1" t="s">
        <v>465</v>
      </c>
      <c r="B373" s="1" t="s">
        <v>462</v>
      </c>
      <c r="C373" s="1" t="s">
        <v>460</v>
      </c>
      <c r="D373" s="15" t="s">
        <v>180</v>
      </c>
      <c r="E373" s="8">
        <f>일위대가!F2686</f>
        <v>299971</v>
      </c>
      <c r="F373" s="8">
        <f>일위대가!H2686</f>
        <v>8581673</v>
      </c>
      <c r="G373" s="8">
        <f>일위대가!J2686</f>
        <v>276819</v>
      </c>
      <c r="H373" s="8">
        <f t="shared" si="13"/>
        <v>9158463</v>
      </c>
      <c r="I373" s="1" t="s">
        <v>27</v>
      </c>
    </row>
    <row r="374" spans="1:9" ht="30" customHeight="1">
      <c r="A374" s="1" t="s">
        <v>467</v>
      </c>
      <c r="B374" s="1" t="s">
        <v>4404</v>
      </c>
      <c r="C374" s="1" t="s">
        <v>4407</v>
      </c>
      <c r="D374" s="15" t="s">
        <v>466</v>
      </c>
      <c r="E374" s="8">
        <f>일위대가!F2699</f>
        <v>194</v>
      </c>
      <c r="F374" s="8">
        <f>일위대가!H2699</f>
        <v>4402</v>
      </c>
      <c r="G374" s="8">
        <f>일위대가!J2699</f>
        <v>101</v>
      </c>
      <c r="H374" s="8">
        <f t="shared" si="13"/>
        <v>4697</v>
      </c>
      <c r="I374" s="1" t="s">
        <v>27</v>
      </c>
    </row>
    <row r="375" spans="1:9" ht="30" customHeight="1">
      <c r="A375" s="1" t="s">
        <v>468</v>
      </c>
      <c r="B375" s="1" t="s">
        <v>4405</v>
      </c>
      <c r="C375" s="1" t="s">
        <v>4408</v>
      </c>
      <c r="D375" s="15" t="s">
        <v>466</v>
      </c>
      <c r="E375" s="8">
        <f>일위대가!F2712</f>
        <v>86</v>
      </c>
      <c r="F375" s="8">
        <f>일위대가!H2712</f>
        <v>2723</v>
      </c>
      <c r="G375" s="8">
        <f>일위대가!J2712</f>
        <v>56</v>
      </c>
      <c r="H375" s="8">
        <f t="shared" si="13"/>
        <v>2865</v>
      </c>
      <c r="I375" s="1" t="s">
        <v>27</v>
      </c>
    </row>
    <row r="376" spans="1:9" ht="30" customHeight="1">
      <c r="A376" s="1" t="s">
        <v>469</v>
      </c>
      <c r="B376" s="1" t="s">
        <v>4406</v>
      </c>
      <c r="C376" s="1" t="s">
        <v>4416</v>
      </c>
      <c r="D376" s="15" t="s">
        <v>54</v>
      </c>
      <c r="E376" s="8">
        <f>일위대가!F2720</f>
        <v>2484</v>
      </c>
      <c r="F376" s="8">
        <f>일위대가!H2720</f>
        <v>12115</v>
      </c>
      <c r="G376" s="8">
        <f>일위대가!J2720</f>
        <v>363</v>
      </c>
      <c r="H376" s="8">
        <f t="shared" si="13"/>
        <v>14962</v>
      </c>
      <c r="I376" s="1" t="s">
        <v>27</v>
      </c>
    </row>
    <row r="377" spans="1:9" ht="30" customHeight="1">
      <c r="A377" s="1" t="s">
        <v>469</v>
      </c>
      <c r="B377" s="1" t="s">
        <v>4429</v>
      </c>
      <c r="C377" s="1" t="s">
        <v>4428</v>
      </c>
      <c r="D377" s="15" t="s">
        <v>54</v>
      </c>
      <c r="E377" s="8">
        <f>일위대가!F2727</f>
        <v>12588</v>
      </c>
      <c r="F377" s="8">
        <f>일위대가!H2727</f>
        <v>24203</v>
      </c>
      <c r="G377" s="8">
        <f>일위대가!J2727</f>
        <v>693</v>
      </c>
      <c r="H377" s="8">
        <f t="shared" ref="H377:H382" si="15">E377+F377+G377</f>
        <v>37484</v>
      </c>
      <c r="I377" s="1" t="s">
        <v>27</v>
      </c>
    </row>
    <row r="378" spans="1:9" ht="30" customHeight="1">
      <c r="A378" s="1" t="s">
        <v>469</v>
      </c>
      <c r="B378" s="1" t="s">
        <v>4429</v>
      </c>
      <c r="C378" s="1" t="s">
        <v>4430</v>
      </c>
      <c r="D378" s="15" t="s">
        <v>54</v>
      </c>
      <c r="E378" s="8">
        <f>일위대가!F2734</f>
        <v>16877</v>
      </c>
      <c r="F378" s="8">
        <f>일위대가!H2734</f>
        <v>32595</v>
      </c>
      <c r="G378" s="8">
        <f>일위대가!J2734</f>
        <v>934</v>
      </c>
      <c r="H378" s="8">
        <f t="shared" si="15"/>
        <v>50406</v>
      </c>
      <c r="I378" s="1" t="s">
        <v>27</v>
      </c>
    </row>
    <row r="379" spans="1:9" ht="30" customHeight="1">
      <c r="A379" s="1" t="s">
        <v>1987</v>
      </c>
      <c r="B379" s="1" t="s">
        <v>1986</v>
      </c>
      <c r="C379" s="1" t="s">
        <v>456</v>
      </c>
      <c r="D379" s="15" t="s">
        <v>180</v>
      </c>
      <c r="E379" s="8">
        <f>일위대가!F2747</f>
        <v>91269</v>
      </c>
      <c r="F379" s="8">
        <f>일위대가!H2747</f>
        <v>4881802</v>
      </c>
      <c r="G379" s="8">
        <f>일위대가!J2747</f>
        <v>158215</v>
      </c>
      <c r="H379" s="8">
        <f t="shared" si="15"/>
        <v>5131286</v>
      </c>
      <c r="I379" s="1" t="s">
        <v>27</v>
      </c>
    </row>
    <row r="380" spans="1:9" ht="30" customHeight="1">
      <c r="A380" s="1" t="s">
        <v>1990</v>
      </c>
      <c r="B380" s="1" t="s">
        <v>1989</v>
      </c>
      <c r="C380" s="1" t="s">
        <v>456</v>
      </c>
      <c r="D380" s="15" t="s">
        <v>180</v>
      </c>
      <c r="E380" s="8">
        <f>일위대가!F2760</f>
        <v>15793</v>
      </c>
      <c r="F380" s="8">
        <f>일위대가!H2760</f>
        <v>1247965</v>
      </c>
      <c r="G380" s="8">
        <f>일위대가!J2760</f>
        <v>39513</v>
      </c>
      <c r="H380" s="8">
        <f t="shared" si="15"/>
        <v>1303271</v>
      </c>
      <c r="I380" s="1" t="s">
        <v>27</v>
      </c>
    </row>
    <row r="381" spans="1:9" ht="30" customHeight="1">
      <c r="A381" s="1" t="s">
        <v>2001</v>
      </c>
      <c r="B381" s="1" t="s">
        <v>2000</v>
      </c>
      <c r="C381" s="1" t="s">
        <v>456</v>
      </c>
      <c r="D381" s="15" t="s">
        <v>180</v>
      </c>
      <c r="E381" s="8">
        <f>일위대가!F2773</f>
        <v>182403</v>
      </c>
      <c r="F381" s="8">
        <f>일위대가!H2773</f>
        <v>4881802</v>
      </c>
      <c r="G381" s="8">
        <f>일위대가!J2773</f>
        <v>158215</v>
      </c>
      <c r="H381" s="8">
        <f t="shared" si="15"/>
        <v>5222420</v>
      </c>
      <c r="I381" s="1" t="s">
        <v>27</v>
      </c>
    </row>
    <row r="382" spans="1:9" ht="30" customHeight="1">
      <c r="A382" s="1" t="s">
        <v>2004</v>
      </c>
      <c r="B382" s="1" t="s">
        <v>2003</v>
      </c>
      <c r="C382" s="1" t="s">
        <v>456</v>
      </c>
      <c r="D382" s="15" t="s">
        <v>180</v>
      </c>
      <c r="E382" s="8">
        <f>일위대가!F2786</f>
        <v>31862</v>
      </c>
      <c r="F382" s="8">
        <f>일위대가!H2786</f>
        <v>1247965</v>
      </c>
      <c r="G382" s="8">
        <f>일위대가!J2786</f>
        <v>39513</v>
      </c>
      <c r="H382" s="8">
        <f t="shared" si="15"/>
        <v>1319340</v>
      </c>
      <c r="I382" s="1" t="s">
        <v>27</v>
      </c>
    </row>
    <row r="383" spans="1:9" ht="30" customHeight="1">
      <c r="A383" s="1"/>
      <c r="B383" s="394" t="s">
        <v>4672</v>
      </c>
      <c r="C383" s="1"/>
      <c r="D383" s="15"/>
      <c r="E383" s="8"/>
      <c r="F383" s="8"/>
      <c r="G383" s="8"/>
      <c r="H383" s="8"/>
      <c r="I383" s="1"/>
    </row>
    <row r="384" spans="1:9" ht="30" customHeight="1">
      <c r="A384" s="1" t="s">
        <v>472</v>
      </c>
      <c r="B384" s="1" t="s">
        <v>471</v>
      </c>
      <c r="C384" s="1" t="s">
        <v>323</v>
      </c>
      <c r="D384" s="15" t="s">
        <v>28</v>
      </c>
      <c r="E384" s="8">
        <f>일위대가!F2795</f>
        <v>1176</v>
      </c>
      <c r="F384" s="8">
        <f>일위대가!H2795</f>
        <v>11494</v>
      </c>
      <c r="G384" s="8">
        <f>일위대가!J2795</f>
        <v>229</v>
      </c>
      <c r="H384" s="8">
        <f t="shared" si="13"/>
        <v>12899</v>
      </c>
      <c r="I384" s="1" t="s">
        <v>27</v>
      </c>
    </row>
    <row r="385" spans="1:9" ht="30" customHeight="1">
      <c r="A385" s="1" t="s">
        <v>474</v>
      </c>
      <c r="B385" s="1" t="s">
        <v>471</v>
      </c>
      <c r="C385" s="1" t="s">
        <v>473</v>
      </c>
      <c r="D385" s="15" t="s">
        <v>28</v>
      </c>
      <c r="E385" s="8">
        <f>일위대가!F2803</f>
        <v>1470</v>
      </c>
      <c r="F385" s="8">
        <f>일위대가!H2803</f>
        <v>11851</v>
      </c>
      <c r="G385" s="8">
        <f>일위대가!J2803</f>
        <v>237</v>
      </c>
      <c r="H385" s="8">
        <f t="shared" si="13"/>
        <v>13558</v>
      </c>
      <c r="I385" s="1" t="s">
        <v>27</v>
      </c>
    </row>
    <row r="386" spans="1:9" ht="30" customHeight="1">
      <c r="A386" s="1" t="s">
        <v>477</v>
      </c>
      <c r="B386" s="1" t="s">
        <v>471</v>
      </c>
      <c r="C386" s="1" t="s">
        <v>4495</v>
      </c>
      <c r="D386" s="15" t="s">
        <v>28</v>
      </c>
      <c r="E386" s="8">
        <f>일위대가!F2811</f>
        <v>495</v>
      </c>
      <c r="F386" s="8">
        <f>일위대가!H2811</f>
        <v>14127</v>
      </c>
      <c r="G386" s="8">
        <f>일위대가!J2811</f>
        <v>282</v>
      </c>
      <c r="H386" s="8">
        <f t="shared" si="13"/>
        <v>14904</v>
      </c>
      <c r="I386" s="1" t="s">
        <v>27</v>
      </c>
    </row>
    <row r="387" spans="1:9" ht="30" customHeight="1">
      <c r="A387" s="1" t="s">
        <v>478</v>
      </c>
      <c r="B387" s="1" t="s">
        <v>471</v>
      </c>
      <c r="C387" s="1" t="s">
        <v>4496</v>
      </c>
      <c r="D387" s="15" t="s">
        <v>28</v>
      </c>
      <c r="E387" s="8">
        <f>일위대가!F2819</f>
        <v>495</v>
      </c>
      <c r="F387" s="8">
        <f>일위대가!H2819</f>
        <v>19840</v>
      </c>
      <c r="G387" s="8">
        <f>일위대가!J2819</f>
        <v>396</v>
      </c>
      <c r="H387" s="8">
        <f t="shared" ref="H387:H455" si="16">E387+F387+G387</f>
        <v>20731</v>
      </c>
      <c r="I387" s="1" t="s">
        <v>27</v>
      </c>
    </row>
    <row r="388" spans="1:9" ht="30" customHeight="1">
      <c r="A388" s="1" t="s">
        <v>479</v>
      </c>
      <c r="B388" s="1" t="s">
        <v>471</v>
      </c>
      <c r="C388" s="1" t="s">
        <v>4466</v>
      </c>
      <c r="D388" s="15" t="s">
        <v>28</v>
      </c>
      <c r="E388" s="8">
        <f>일위대가!F2827</f>
        <v>825</v>
      </c>
      <c r="F388" s="8">
        <f>일위대가!H2827</f>
        <v>20197</v>
      </c>
      <c r="G388" s="8">
        <f>일위대가!J2827</f>
        <v>403</v>
      </c>
      <c r="H388" s="8">
        <f t="shared" si="16"/>
        <v>21425</v>
      </c>
      <c r="I388" s="1" t="s">
        <v>27</v>
      </c>
    </row>
    <row r="389" spans="1:9" ht="30" customHeight="1">
      <c r="A389" s="1" t="s">
        <v>480</v>
      </c>
      <c r="B389" s="1" t="s">
        <v>471</v>
      </c>
      <c r="C389" s="1" t="s">
        <v>4467</v>
      </c>
      <c r="D389" s="15" t="s">
        <v>28</v>
      </c>
      <c r="E389" s="8">
        <f>일위대가!F2835</f>
        <v>825</v>
      </c>
      <c r="F389" s="8">
        <f>일위대가!H2835</f>
        <v>25911</v>
      </c>
      <c r="G389" s="8">
        <f>일위대가!J2835</f>
        <v>518</v>
      </c>
      <c r="H389" s="8">
        <f t="shared" si="16"/>
        <v>27254</v>
      </c>
      <c r="I389" s="1" t="s">
        <v>27</v>
      </c>
    </row>
    <row r="390" spans="1:9" ht="30" customHeight="1">
      <c r="A390" s="1" t="s">
        <v>481</v>
      </c>
      <c r="B390" s="1" t="s">
        <v>471</v>
      </c>
      <c r="C390" s="1" t="s">
        <v>4468</v>
      </c>
      <c r="D390" s="15" t="s">
        <v>28</v>
      </c>
      <c r="E390" s="8">
        <f>일위대가!F2843</f>
        <v>990</v>
      </c>
      <c r="F390" s="8">
        <f>일위대가!H2843</f>
        <v>20197</v>
      </c>
      <c r="G390" s="8">
        <f>일위대가!J2843</f>
        <v>403</v>
      </c>
      <c r="H390" s="8">
        <f t="shared" si="16"/>
        <v>21590</v>
      </c>
      <c r="I390" s="1" t="s">
        <v>27</v>
      </c>
    </row>
    <row r="391" spans="1:9" ht="30" customHeight="1">
      <c r="A391" s="1" t="s">
        <v>482</v>
      </c>
      <c r="B391" s="1" t="s">
        <v>471</v>
      </c>
      <c r="C391" s="1" t="s">
        <v>4497</v>
      </c>
      <c r="D391" s="15" t="s">
        <v>28</v>
      </c>
      <c r="E391" s="8">
        <f>일위대가!F2851</f>
        <v>990</v>
      </c>
      <c r="F391" s="8">
        <f>일위대가!H2851</f>
        <v>25911</v>
      </c>
      <c r="G391" s="8">
        <f>일위대가!J2851</f>
        <v>518</v>
      </c>
      <c r="H391" s="8">
        <f t="shared" si="16"/>
        <v>27419</v>
      </c>
      <c r="I391" s="1" t="s">
        <v>27</v>
      </c>
    </row>
    <row r="392" spans="1:9" ht="30" customHeight="1">
      <c r="A392" s="1"/>
      <c r="B392" s="1" t="s">
        <v>4494</v>
      </c>
      <c r="C392" s="1"/>
      <c r="D392" s="15" t="s">
        <v>28</v>
      </c>
      <c r="E392" s="8">
        <f>일위대가!F2856</f>
        <v>0</v>
      </c>
      <c r="F392" s="8">
        <f>일위대가!H2856</f>
        <v>2190</v>
      </c>
      <c r="G392" s="8">
        <f>일위대가!J2856</f>
        <v>65</v>
      </c>
      <c r="H392" s="8">
        <f>E392+F392+G392</f>
        <v>2255</v>
      </c>
      <c r="I392" s="1"/>
    </row>
    <row r="393" spans="1:9" ht="30" customHeight="1">
      <c r="A393" s="1" t="s">
        <v>484</v>
      </c>
      <c r="B393" s="1" t="s">
        <v>483</v>
      </c>
      <c r="C393" s="1" t="s">
        <v>4476</v>
      </c>
      <c r="D393" s="15" t="s">
        <v>28</v>
      </c>
      <c r="E393" s="8">
        <f>일위대가!F2863</f>
        <v>16</v>
      </c>
      <c r="F393" s="8">
        <f>일위대가!H2863</f>
        <v>4648</v>
      </c>
      <c r="G393" s="8">
        <f>일위대가!J2863</f>
        <v>0</v>
      </c>
      <c r="H393" s="8">
        <f t="shared" si="16"/>
        <v>4664</v>
      </c>
      <c r="I393" s="1" t="s">
        <v>27</v>
      </c>
    </row>
    <row r="394" spans="1:9" ht="30" customHeight="1">
      <c r="A394" s="1"/>
      <c r="B394" s="1" t="s">
        <v>483</v>
      </c>
      <c r="C394" s="1" t="s">
        <v>4499</v>
      </c>
      <c r="D394" s="15" t="s">
        <v>28</v>
      </c>
      <c r="E394" s="8">
        <f>일위대가!F2870</f>
        <v>16</v>
      </c>
      <c r="F394" s="8">
        <f>일위대가!H2870</f>
        <v>6008</v>
      </c>
      <c r="G394" s="8">
        <f>일위대가!J2870</f>
        <v>0</v>
      </c>
      <c r="H394" s="8">
        <f>E394+F394+G394</f>
        <v>6024</v>
      </c>
      <c r="I394" s="1"/>
    </row>
    <row r="395" spans="1:9" ht="30" customHeight="1">
      <c r="A395" s="1"/>
      <c r="B395" s="1" t="s">
        <v>483</v>
      </c>
      <c r="C395" s="1" t="s">
        <v>4500</v>
      </c>
      <c r="D395" s="15" t="s">
        <v>28</v>
      </c>
      <c r="E395" s="8">
        <f>일위대가!F2877</f>
        <v>16</v>
      </c>
      <c r="F395" s="8">
        <f>일위대가!H2877</f>
        <v>7209</v>
      </c>
      <c r="G395" s="8">
        <f>일위대가!J2877</f>
        <v>0</v>
      </c>
      <c r="H395" s="8">
        <f>E395+F395+G395</f>
        <v>7225</v>
      </c>
      <c r="I395" s="1"/>
    </row>
    <row r="396" spans="1:9" ht="30" customHeight="1">
      <c r="A396" s="1" t="s">
        <v>2038</v>
      </c>
      <c r="B396" s="1" t="s">
        <v>2036</v>
      </c>
      <c r="C396" s="1" t="s">
        <v>2037</v>
      </c>
      <c r="D396" s="15" t="s">
        <v>79</v>
      </c>
      <c r="E396" s="8">
        <f>일위대가!F2887</f>
        <v>0</v>
      </c>
      <c r="F396" s="8">
        <f>일위대가!H2887</f>
        <v>17723</v>
      </c>
      <c r="G396" s="8">
        <f>일위대가!J2887</f>
        <v>2415</v>
      </c>
      <c r="H396" s="8">
        <f>E396+F396+G396</f>
        <v>20138</v>
      </c>
      <c r="I396" s="1" t="s">
        <v>27</v>
      </c>
    </row>
    <row r="397" spans="1:9" ht="30" customHeight="1">
      <c r="A397" s="1" t="s">
        <v>487</v>
      </c>
      <c r="B397" s="1" t="s">
        <v>485</v>
      </c>
      <c r="C397" s="1" t="s">
        <v>486</v>
      </c>
      <c r="D397" s="15" t="s">
        <v>28</v>
      </c>
      <c r="E397" s="8">
        <f>일위대가!F2894</f>
        <v>3015</v>
      </c>
      <c r="F397" s="8">
        <f>일위대가!H2894</f>
        <v>901</v>
      </c>
      <c r="G397" s="8">
        <f>일위대가!J2894</f>
        <v>100</v>
      </c>
      <c r="H397" s="8">
        <f t="shared" si="16"/>
        <v>4016</v>
      </c>
      <c r="I397" s="1" t="s">
        <v>27</v>
      </c>
    </row>
    <row r="398" spans="1:9" ht="30" customHeight="1">
      <c r="A398" s="1" t="s">
        <v>489</v>
      </c>
      <c r="B398" s="1" t="s">
        <v>488</v>
      </c>
      <c r="C398" s="1" t="s">
        <v>4501</v>
      </c>
      <c r="D398" s="15" t="s">
        <v>28</v>
      </c>
      <c r="E398" s="8">
        <f>일위대가!F2900</f>
        <v>3015</v>
      </c>
      <c r="F398" s="8">
        <f>일위대가!H2900</f>
        <v>1432</v>
      </c>
      <c r="G398" s="8">
        <f>일위대가!J2900</f>
        <v>57</v>
      </c>
      <c r="H398" s="8">
        <f t="shared" si="16"/>
        <v>4504</v>
      </c>
      <c r="I398" s="1" t="s">
        <v>27</v>
      </c>
    </row>
    <row r="399" spans="1:9" ht="30" customHeight="1">
      <c r="A399" s="1"/>
      <c r="B399" s="1" t="s">
        <v>4504</v>
      </c>
      <c r="C399" s="1" t="s">
        <v>4505</v>
      </c>
      <c r="D399" s="15" t="s">
        <v>28</v>
      </c>
      <c r="E399" s="8">
        <f>일위대가!F2906</f>
        <v>806</v>
      </c>
      <c r="F399" s="8">
        <f>일위대가!H2906</f>
        <v>3031</v>
      </c>
      <c r="G399" s="8">
        <f>일위대가!J2906</f>
        <v>0</v>
      </c>
      <c r="H399" s="8">
        <f>E399+F399+G399</f>
        <v>3837</v>
      </c>
      <c r="I399" s="1"/>
    </row>
    <row r="400" spans="1:9" ht="30" customHeight="1">
      <c r="A400" s="1" t="s">
        <v>493</v>
      </c>
      <c r="B400" s="1" t="s">
        <v>491</v>
      </c>
      <c r="C400" s="1" t="s">
        <v>492</v>
      </c>
      <c r="D400" s="15" t="s">
        <v>28</v>
      </c>
      <c r="E400" s="8">
        <f>일위대가!F2910</f>
        <v>0</v>
      </c>
      <c r="F400" s="8">
        <f>일위대가!H2910</f>
        <v>649</v>
      </c>
      <c r="G400" s="8">
        <f>일위대가!J2910</f>
        <v>0</v>
      </c>
      <c r="H400" s="8">
        <f t="shared" si="16"/>
        <v>649</v>
      </c>
      <c r="I400" s="1" t="s">
        <v>27</v>
      </c>
    </row>
    <row r="401" spans="1:9" ht="30" customHeight="1">
      <c r="A401" s="1" t="s">
        <v>495</v>
      </c>
      <c r="B401" s="1" t="s">
        <v>494</v>
      </c>
      <c r="C401" s="1" t="s">
        <v>4488</v>
      </c>
      <c r="D401" s="15" t="s">
        <v>54</v>
      </c>
      <c r="E401" s="8">
        <f>일위대가!F2918</f>
        <v>300</v>
      </c>
      <c r="F401" s="8">
        <f>일위대가!H2918</f>
        <v>3881</v>
      </c>
      <c r="G401" s="8">
        <f>일위대가!J2918</f>
        <v>77</v>
      </c>
      <c r="H401" s="8">
        <f t="shared" si="16"/>
        <v>4258</v>
      </c>
      <c r="I401" s="1" t="s">
        <v>27</v>
      </c>
    </row>
    <row r="402" spans="1:9" ht="30" customHeight="1">
      <c r="A402" s="1" t="s">
        <v>497</v>
      </c>
      <c r="B402" s="1" t="s">
        <v>496</v>
      </c>
      <c r="C402" s="1" t="s">
        <v>27</v>
      </c>
      <c r="D402" s="15" t="s">
        <v>54</v>
      </c>
      <c r="E402" s="8">
        <f>일위대가!F2924</f>
        <v>450</v>
      </c>
      <c r="F402" s="8">
        <f>일위대가!H2924</f>
        <v>2147</v>
      </c>
      <c r="G402" s="8">
        <f>일위대가!J2924</f>
        <v>0</v>
      </c>
      <c r="H402" s="8">
        <f t="shared" si="16"/>
        <v>2597</v>
      </c>
      <c r="I402" s="1" t="s">
        <v>27</v>
      </c>
    </row>
    <row r="403" spans="1:9" ht="30" customHeight="1">
      <c r="A403" s="1" t="s">
        <v>2034</v>
      </c>
      <c r="B403" s="1" t="s">
        <v>4507</v>
      </c>
      <c r="C403" s="1" t="s">
        <v>4490</v>
      </c>
      <c r="D403" s="15" t="s">
        <v>4506</v>
      </c>
      <c r="E403" s="8">
        <f>일위대가!F2930</f>
        <v>6240</v>
      </c>
      <c r="F403" s="8">
        <f>일위대가!H2930</f>
        <v>41558</v>
      </c>
      <c r="G403" s="8">
        <f>일위대가!J2930</f>
        <v>0</v>
      </c>
      <c r="H403" s="8">
        <f>E403+F403+G403</f>
        <v>47798</v>
      </c>
      <c r="I403" s="1" t="s">
        <v>27</v>
      </c>
    </row>
    <row r="404" spans="1:9" ht="30" customHeight="1">
      <c r="A404" s="1" t="s">
        <v>2035</v>
      </c>
      <c r="B404" s="1" t="s">
        <v>4507</v>
      </c>
      <c r="C404" s="1" t="s">
        <v>4508</v>
      </c>
      <c r="D404" s="15" t="s">
        <v>4506</v>
      </c>
      <c r="E404" s="8">
        <f>일위대가!F2936</f>
        <v>9760</v>
      </c>
      <c r="F404" s="8">
        <f>일위대가!H2936</f>
        <v>51603</v>
      </c>
      <c r="G404" s="8">
        <f>일위대가!J2936</f>
        <v>0</v>
      </c>
      <c r="H404" s="8">
        <f>E404+F404+G404</f>
        <v>61363</v>
      </c>
      <c r="I404" s="1" t="s">
        <v>27</v>
      </c>
    </row>
    <row r="405" spans="1:9" ht="30" customHeight="1">
      <c r="A405" s="1" t="s">
        <v>2044</v>
      </c>
      <c r="B405" s="1" t="s">
        <v>4507</v>
      </c>
      <c r="C405" s="1" t="s">
        <v>4509</v>
      </c>
      <c r="D405" s="15" t="s">
        <v>4506</v>
      </c>
      <c r="E405" s="8">
        <f>일위대가!F2942</f>
        <v>14040</v>
      </c>
      <c r="F405" s="8">
        <f>일위대가!H2942</f>
        <v>59481</v>
      </c>
      <c r="G405" s="8">
        <f>일위대가!J2942</f>
        <v>0</v>
      </c>
      <c r="H405" s="8">
        <f>E405+F405+G405</f>
        <v>73521</v>
      </c>
      <c r="I405" s="1" t="s">
        <v>27</v>
      </c>
    </row>
    <row r="406" spans="1:9" ht="30" customHeight="1">
      <c r="A406" s="1"/>
      <c r="B406" s="394" t="s">
        <v>4673</v>
      </c>
      <c r="C406" s="1"/>
      <c r="D406" s="15"/>
      <c r="E406" s="8"/>
      <c r="F406" s="8"/>
      <c r="G406" s="8"/>
      <c r="H406" s="8"/>
      <c r="I406" s="1"/>
    </row>
    <row r="407" spans="1:9" ht="30" customHeight="1">
      <c r="A407" s="1" t="s">
        <v>499</v>
      </c>
      <c r="B407" s="1" t="s">
        <v>3037</v>
      </c>
      <c r="C407" s="1" t="s">
        <v>498</v>
      </c>
      <c r="D407" s="15" t="s">
        <v>33</v>
      </c>
      <c r="E407" s="8">
        <f>일위대가!F2949</f>
        <v>0</v>
      </c>
      <c r="F407" s="8">
        <f>일위대가!H2949</f>
        <v>16636</v>
      </c>
      <c r="G407" s="8">
        <f>일위대가!J2949</f>
        <v>332</v>
      </c>
      <c r="H407" s="8">
        <f t="shared" si="16"/>
        <v>16968</v>
      </c>
      <c r="I407" s="1" t="s">
        <v>27</v>
      </c>
    </row>
    <row r="408" spans="1:9" ht="30" customHeight="1">
      <c r="A408" s="1" t="s">
        <v>501</v>
      </c>
      <c r="B408" s="1" t="s">
        <v>500</v>
      </c>
      <c r="C408" s="1" t="s">
        <v>498</v>
      </c>
      <c r="D408" s="15" t="s">
        <v>33</v>
      </c>
      <c r="E408" s="8">
        <f>일위대가!F2955</f>
        <v>0</v>
      </c>
      <c r="F408" s="8">
        <f>일위대가!H2955</f>
        <v>25759</v>
      </c>
      <c r="G408" s="8">
        <f>일위대가!J2955</f>
        <v>515</v>
      </c>
      <c r="H408" s="8">
        <f t="shared" si="16"/>
        <v>26274</v>
      </c>
      <c r="I408" s="1" t="s">
        <v>27</v>
      </c>
    </row>
    <row r="409" spans="1:9" ht="30" customHeight="1">
      <c r="A409" s="1" t="s">
        <v>503</v>
      </c>
      <c r="B409" s="1" t="s">
        <v>3036</v>
      </c>
      <c r="C409" s="1" t="s">
        <v>502</v>
      </c>
      <c r="D409" s="15" t="s">
        <v>33</v>
      </c>
      <c r="E409" s="8">
        <f>일위대가!F2960</f>
        <v>0</v>
      </c>
      <c r="F409" s="8">
        <f>일위대가!H2960</f>
        <v>6174</v>
      </c>
      <c r="G409" s="8">
        <f>일위대가!J2960</f>
        <v>246</v>
      </c>
      <c r="H409" s="8">
        <f t="shared" si="16"/>
        <v>6420</v>
      </c>
      <c r="I409" s="1" t="s">
        <v>27</v>
      </c>
    </row>
    <row r="410" spans="1:9" ht="30" customHeight="1">
      <c r="A410" s="1" t="s">
        <v>505</v>
      </c>
      <c r="B410" s="1" t="s">
        <v>3036</v>
      </c>
      <c r="C410" s="1" t="s">
        <v>504</v>
      </c>
      <c r="D410" s="15" t="s">
        <v>33</v>
      </c>
      <c r="E410" s="8">
        <f>일위대가!F2965</f>
        <v>0</v>
      </c>
      <c r="F410" s="8">
        <f>일위대가!H2965</f>
        <v>4780</v>
      </c>
      <c r="G410" s="8">
        <f>일위대가!J2965</f>
        <v>95</v>
      </c>
      <c r="H410" s="8">
        <f t="shared" si="16"/>
        <v>4875</v>
      </c>
      <c r="I410" s="1" t="s">
        <v>27</v>
      </c>
    </row>
    <row r="411" spans="1:9" ht="30" customHeight="1">
      <c r="A411" s="1" t="s">
        <v>506</v>
      </c>
      <c r="B411" s="1" t="s">
        <v>3103</v>
      </c>
      <c r="C411" s="1" t="s">
        <v>3026</v>
      </c>
      <c r="D411" s="15" t="s">
        <v>33</v>
      </c>
      <c r="E411" s="8">
        <f>일위대가!F2971</f>
        <v>0</v>
      </c>
      <c r="F411" s="8">
        <f>일위대가!H2971</f>
        <v>59731</v>
      </c>
      <c r="G411" s="8">
        <f>일위대가!J2971</f>
        <v>1791</v>
      </c>
      <c r="H411" s="8">
        <f t="shared" si="16"/>
        <v>61522</v>
      </c>
      <c r="I411" s="1" t="s">
        <v>27</v>
      </c>
    </row>
    <row r="412" spans="1:9" ht="30" customHeight="1">
      <c r="A412" s="1" t="s">
        <v>507</v>
      </c>
      <c r="B412" s="1" t="s">
        <v>3103</v>
      </c>
      <c r="C412" s="1" t="s">
        <v>3027</v>
      </c>
      <c r="D412" s="15" t="s">
        <v>33</v>
      </c>
      <c r="E412" s="8">
        <f>일위대가!F2977</f>
        <v>0</v>
      </c>
      <c r="F412" s="8">
        <f>일위대가!H2977</f>
        <v>71195</v>
      </c>
      <c r="G412" s="8">
        <f>일위대가!J2977</f>
        <v>2135</v>
      </c>
      <c r="H412" s="8">
        <f t="shared" si="16"/>
        <v>73330</v>
      </c>
      <c r="I412" s="1" t="s">
        <v>27</v>
      </c>
    </row>
    <row r="413" spans="1:9" ht="30" customHeight="1">
      <c r="A413" s="1" t="s">
        <v>508</v>
      </c>
      <c r="B413" s="1" t="s">
        <v>3103</v>
      </c>
      <c r="C413" s="1" t="s">
        <v>3028</v>
      </c>
      <c r="D413" s="15" t="s">
        <v>33</v>
      </c>
      <c r="E413" s="8">
        <f>일위대가!F2983</f>
        <v>0</v>
      </c>
      <c r="F413" s="8">
        <f>일위대가!H2983</f>
        <v>98018</v>
      </c>
      <c r="G413" s="8">
        <f>일위대가!J2983</f>
        <v>2940</v>
      </c>
      <c r="H413" s="8">
        <f t="shared" si="16"/>
        <v>100958</v>
      </c>
      <c r="I413" s="1" t="s">
        <v>27</v>
      </c>
    </row>
    <row r="414" spans="1:9" ht="30" customHeight="1">
      <c r="A414" s="1" t="s">
        <v>509</v>
      </c>
      <c r="B414" s="1" t="s">
        <v>3103</v>
      </c>
      <c r="C414" s="1" t="s">
        <v>3029</v>
      </c>
      <c r="D414" s="15" t="s">
        <v>33</v>
      </c>
      <c r="E414" s="8">
        <f>일위대가!F2989</f>
        <v>0</v>
      </c>
      <c r="F414" s="8">
        <f>일위대가!H2989</f>
        <v>125975</v>
      </c>
      <c r="G414" s="8">
        <f>일위대가!J2989</f>
        <v>3779</v>
      </c>
      <c r="H414" s="8">
        <f t="shared" si="16"/>
        <v>129754</v>
      </c>
      <c r="I414" s="1" t="s">
        <v>27</v>
      </c>
    </row>
    <row r="415" spans="1:9" ht="30" customHeight="1">
      <c r="A415" s="1" t="s">
        <v>506</v>
      </c>
      <c r="B415" s="1" t="s">
        <v>3104</v>
      </c>
      <c r="C415" s="1" t="s">
        <v>3025</v>
      </c>
      <c r="D415" s="15" t="s">
        <v>33</v>
      </c>
      <c r="E415" s="8">
        <f>일위대가!F2995</f>
        <v>0</v>
      </c>
      <c r="F415" s="8">
        <f>일위대가!H2995</f>
        <v>56865</v>
      </c>
      <c r="G415" s="8">
        <f>일위대가!J2995</f>
        <v>1705</v>
      </c>
      <c r="H415" s="8">
        <f>E415+F415+G415</f>
        <v>58570</v>
      </c>
      <c r="I415" s="1" t="s">
        <v>27</v>
      </c>
    </row>
    <row r="416" spans="1:9" ht="30" customHeight="1">
      <c r="A416" s="1" t="s">
        <v>507</v>
      </c>
      <c r="B416" s="1" t="s">
        <v>3104</v>
      </c>
      <c r="C416" s="1" t="s">
        <v>3027</v>
      </c>
      <c r="D416" s="15" t="s">
        <v>33</v>
      </c>
      <c r="E416" s="8">
        <f>일위대가!F3001</f>
        <v>0</v>
      </c>
      <c r="F416" s="8">
        <f>일위대가!H3001</f>
        <v>67593</v>
      </c>
      <c r="G416" s="8">
        <f>일위대가!J3001</f>
        <v>2027</v>
      </c>
      <c r="H416" s="8">
        <f>E416+F416+G416</f>
        <v>69620</v>
      </c>
      <c r="I416" s="1" t="s">
        <v>27</v>
      </c>
    </row>
    <row r="417" spans="1:9" ht="30" customHeight="1">
      <c r="A417" s="1" t="s">
        <v>508</v>
      </c>
      <c r="B417" s="1" t="s">
        <v>3104</v>
      </c>
      <c r="C417" s="1" t="s">
        <v>3028</v>
      </c>
      <c r="D417" s="15" t="s">
        <v>33</v>
      </c>
      <c r="E417" s="8">
        <f>일위대가!F3007</f>
        <v>0</v>
      </c>
      <c r="F417" s="8">
        <f>일위대가!H3007</f>
        <v>93082</v>
      </c>
      <c r="G417" s="8">
        <f>일위대가!J3007</f>
        <v>2792</v>
      </c>
      <c r="H417" s="8">
        <f>E417+F417+G417</f>
        <v>95874</v>
      </c>
      <c r="I417" s="1" t="s">
        <v>27</v>
      </c>
    </row>
    <row r="418" spans="1:9" ht="30" customHeight="1">
      <c r="A418" s="1" t="s">
        <v>509</v>
      </c>
      <c r="B418" s="1" t="s">
        <v>3104</v>
      </c>
      <c r="C418" s="1" t="s">
        <v>3029</v>
      </c>
      <c r="D418" s="15" t="s">
        <v>33</v>
      </c>
      <c r="E418" s="8">
        <f>일위대가!F3013</f>
        <v>0</v>
      </c>
      <c r="F418" s="8">
        <f>일위대가!H3013</f>
        <v>119706</v>
      </c>
      <c r="G418" s="8">
        <f>일위대가!J3013</f>
        <v>3591</v>
      </c>
      <c r="H418" s="8">
        <f>E418+F418+G418</f>
        <v>123297</v>
      </c>
      <c r="I418" s="1" t="s">
        <v>27</v>
      </c>
    </row>
    <row r="419" spans="1:9" ht="30" customHeight="1">
      <c r="A419" s="1" t="s">
        <v>509</v>
      </c>
      <c r="B419" s="1" t="s">
        <v>3105</v>
      </c>
      <c r="C419" s="1"/>
      <c r="D419" s="15" t="s">
        <v>3106</v>
      </c>
      <c r="E419" s="8">
        <f>일위대가!F3017</f>
        <v>0</v>
      </c>
      <c r="F419" s="8">
        <f>일위대가!H3017</f>
        <v>1991</v>
      </c>
      <c r="G419" s="8">
        <f>일위대가!J3017</f>
        <v>0</v>
      </c>
      <c r="H419" s="8">
        <f>E419+F419+G419</f>
        <v>1991</v>
      </c>
      <c r="I419" s="1" t="s">
        <v>27</v>
      </c>
    </row>
    <row r="420" spans="1:9" ht="30" customHeight="1">
      <c r="A420" s="1" t="s">
        <v>510</v>
      </c>
      <c r="B420" s="1" t="s">
        <v>3030</v>
      </c>
      <c r="C420" s="1" t="s">
        <v>3026</v>
      </c>
      <c r="D420" s="15" t="s">
        <v>33</v>
      </c>
      <c r="E420" s="8">
        <f>일위대가!F3023</f>
        <v>0</v>
      </c>
      <c r="F420" s="8">
        <f>일위대가!H3023</f>
        <v>91278</v>
      </c>
      <c r="G420" s="8">
        <f>일위대가!J3023</f>
        <v>2738</v>
      </c>
      <c r="H420" s="8">
        <f t="shared" si="16"/>
        <v>94016</v>
      </c>
      <c r="I420" s="1" t="s">
        <v>27</v>
      </c>
    </row>
    <row r="421" spans="1:9" ht="30" customHeight="1">
      <c r="A421" s="1" t="s">
        <v>511</v>
      </c>
      <c r="B421" s="1" t="s">
        <v>3030</v>
      </c>
      <c r="C421" s="1" t="s">
        <v>3027</v>
      </c>
      <c r="D421" s="15" t="s">
        <v>33</v>
      </c>
      <c r="E421" s="8">
        <f>일위대가!F3029</f>
        <v>0</v>
      </c>
      <c r="F421" s="8">
        <f>일위대가!H3029</f>
        <v>100291</v>
      </c>
      <c r="G421" s="8">
        <f>일위대가!J3029</f>
        <v>3008</v>
      </c>
      <c r="H421" s="8">
        <f t="shared" si="16"/>
        <v>103299</v>
      </c>
      <c r="I421" s="1" t="s">
        <v>27</v>
      </c>
    </row>
    <row r="422" spans="1:9" ht="30" customHeight="1">
      <c r="A422" s="1" t="s">
        <v>512</v>
      </c>
      <c r="B422" s="1" t="s">
        <v>3030</v>
      </c>
      <c r="C422" s="1" t="s">
        <v>3028</v>
      </c>
      <c r="D422" s="15" t="s">
        <v>33</v>
      </c>
      <c r="E422" s="8">
        <f>일위대가!F3035</f>
        <v>0</v>
      </c>
      <c r="F422" s="8">
        <f>일위대가!H3035</f>
        <v>130074</v>
      </c>
      <c r="G422" s="8">
        <f>일위대가!J3035</f>
        <v>3902</v>
      </c>
      <c r="H422" s="8">
        <f t="shared" si="16"/>
        <v>133976</v>
      </c>
      <c r="I422" s="1" t="s">
        <v>27</v>
      </c>
    </row>
    <row r="423" spans="1:9" ht="30" customHeight="1">
      <c r="A423" s="1" t="s">
        <v>513</v>
      </c>
      <c r="B423" s="1" t="s">
        <v>3030</v>
      </c>
      <c r="C423" s="1" t="s">
        <v>3029</v>
      </c>
      <c r="D423" s="15" t="s">
        <v>33</v>
      </c>
      <c r="E423" s="8">
        <f>일위대가!F3041</f>
        <v>0</v>
      </c>
      <c r="F423" s="8">
        <f>일위대가!H3041</f>
        <v>152775</v>
      </c>
      <c r="G423" s="8">
        <f>일위대가!J3041</f>
        <v>4583</v>
      </c>
      <c r="H423" s="8">
        <f t="shared" si="16"/>
        <v>157358</v>
      </c>
      <c r="I423" s="1" t="s">
        <v>27</v>
      </c>
    </row>
    <row r="424" spans="1:9" ht="30" customHeight="1">
      <c r="A424" s="1" t="s">
        <v>516</v>
      </c>
      <c r="B424" s="1" t="s">
        <v>514</v>
      </c>
      <c r="C424" s="1" t="s">
        <v>515</v>
      </c>
      <c r="D424" s="15" t="s">
        <v>33</v>
      </c>
      <c r="E424" s="8">
        <f>일위대가!F3047</f>
        <v>0</v>
      </c>
      <c r="F424" s="8">
        <f>일위대가!H3047</f>
        <v>577333</v>
      </c>
      <c r="G424" s="8">
        <f>일위대가!J3047</f>
        <v>11546</v>
      </c>
      <c r="H424" s="8">
        <f t="shared" si="16"/>
        <v>588879</v>
      </c>
      <c r="I424" s="1" t="s">
        <v>27</v>
      </c>
    </row>
    <row r="425" spans="1:9" ht="30" customHeight="1">
      <c r="A425" s="1" t="s">
        <v>518</v>
      </c>
      <c r="B425" s="1" t="s">
        <v>517</v>
      </c>
      <c r="C425" s="1" t="s">
        <v>3025</v>
      </c>
      <c r="D425" s="15" t="s">
        <v>33</v>
      </c>
      <c r="E425" s="8">
        <f>일위대가!F3053</f>
        <v>0</v>
      </c>
      <c r="F425" s="8">
        <f>일위대가!H3053</f>
        <v>47930</v>
      </c>
      <c r="G425" s="8">
        <f>일위대가!J3053</f>
        <v>958</v>
      </c>
      <c r="H425" s="8">
        <f t="shared" si="16"/>
        <v>48888</v>
      </c>
      <c r="I425" s="1" t="s">
        <v>27</v>
      </c>
    </row>
    <row r="426" spans="1:9" ht="30" customHeight="1">
      <c r="A426" s="1" t="s">
        <v>519</v>
      </c>
      <c r="B426" s="1" t="s">
        <v>517</v>
      </c>
      <c r="C426" s="1" t="s">
        <v>3031</v>
      </c>
      <c r="D426" s="15" t="s">
        <v>33</v>
      </c>
      <c r="E426" s="8">
        <f>일위대가!F3059</f>
        <v>0</v>
      </c>
      <c r="F426" s="8">
        <f>일위대가!H3059</f>
        <v>65081</v>
      </c>
      <c r="G426" s="8">
        <f>일위대가!J3059</f>
        <v>1301</v>
      </c>
      <c r="H426" s="8">
        <f t="shared" si="16"/>
        <v>66382</v>
      </c>
      <c r="I426" s="1" t="s">
        <v>27</v>
      </c>
    </row>
    <row r="427" spans="1:9" ht="30" customHeight="1">
      <c r="A427" s="1" t="s">
        <v>520</v>
      </c>
      <c r="B427" s="1" t="s">
        <v>517</v>
      </c>
      <c r="C427" s="1" t="s">
        <v>3032</v>
      </c>
      <c r="D427" s="15" t="s">
        <v>33</v>
      </c>
      <c r="E427" s="8">
        <f>일위대가!F3065</f>
        <v>0</v>
      </c>
      <c r="F427" s="8">
        <f>일위대가!H3065</f>
        <v>91887</v>
      </c>
      <c r="G427" s="8">
        <f>일위대가!J3065</f>
        <v>1837</v>
      </c>
      <c r="H427" s="8">
        <f t="shared" si="16"/>
        <v>93724</v>
      </c>
      <c r="I427" s="1" t="s">
        <v>27</v>
      </c>
    </row>
    <row r="428" spans="1:9" ht="30" customHeight="1">
      <c r="A428" s="1" t="s">
        <v>521</v>
      </c>
      <c r="B428" s="1" t="s">
        <v>517</v>
      </c>
      <c r="C428" s="1" t="s">
        <v>3033</v>
      </c>
      <c r="D428" s="15" t="s">
        <v>33</v>
      </c>
      <c r="E428" s="8">
        <f>일위대가!F3071</f>
        <v>0</v>
      </c>
      <c r="F428" s="8">
        <f>일위대가!H3071</f>
        <v>108751</v>
      </c>
      <c r="G428" s="8">
        <f>일위대가!J3071</f>
        <v>2175</v>
      </c>
      <c r="H428" s="8">
        <f t="shared" si="16"/>
        <v>110926</v>
      </c>
      <c r="I428" s="1" t="s">
        <v>27</v>
      </c>
    </row>
    <row r="429" spans="1:9" ht="30" customHeight="1">
      <c r="A429" s="1" t="s">
        <v>522</v>
      </c>
      <c r="B429" s="1" t="s">
        <v>517</v>
      </c>
      <c r="C429" s="1" t="s">
        <v>3034</v>
      </c>
      <c r="D429" s="15" t="s">
        <v>33</v>
      </c>
      <c r="E429" s="8">
        <f>일위대가!F3077</f>
        <v>0</v>
      </c>
      <c r="F429" s="8">
        <f>일위대가!H3077</f>
        <v>118024</v>
      </c>
      <c r="G429" s="8">
        <f>일위대가!J3077</f>
        <v>2360</v>
      </c>
      <c r="H429" s="8">
        <f t="shared" si="16"/>
        <v>120384</v>
      </c>
      <c r="I429" s="1" t="s">
        <v>27</v>
      </c>
    </row>
    <row r="430" spans="1:9" ht="30" customHeight="1">
      <c r="A430" s="1" t="s">
        <v>523</v>
      </c>
      <c r="B430" s="1" t="s">
        <v>3035</v>
      </c>
      <c r="C430" s="1" t="s">
        <v>3025</v>
      </c>
      <c r="D430" s="15" t="s">
        <v>33</v>
      </c>
      <c r="E430" s="8">
        <f>일위대가!F3083</f>
        <v>0</v>
      </c>
      <c r="F430" s="8">
        <f>일위대가!H3083</f>
        <v>38778</v>
      </c>
      <c r="G430" s="8">
        <f>일위대가!J3083</f>
        <v>775</v>
      </c>
      <c r="H430" s="8">
        <f t="shared" si="16"/>
        <v>39553</v>
      </c>
      <c r="I430" s="1" t="s">
        <v>27</v>
      </c>
    </row>
    <row r="431" spans="1:9" ht="30" customHeight="1">
      <c r="A431" s="1" t="s">
        <v>524</v>
      </c>
      <c r="B431" s="1" t="s">
        <v>3035</v>
      </c>
      <c r="C431" s="1" t="s">
        <v>3031</v>
      </c>
      <c r="D431" s="15" t="s">
        <v>33</v>
      </c>
      <c r="E431" s="8">
        <f>일위대가!F3089</f>
        <v>0</v>
      </c>
      <c r="F431" s="8">
        <f>일위대가!H3089</f>
        <v>48190</v>
      </c>
      <c r="G431" s="8">
        <f>일위대가!J3089</f>
        <v>963</v>
      </c>
      <c r="H431" s="8">
        <f t="shared" si="16"/>
        <v>49153</v>
      </c>
      <c r="I431" s="1" t="s">
        <v>27</v>
      </c>
    </row>
    <row r="432" spans="1:9" ht="30" customHeight="1">
      <c r="A432" s="1" t="s">
        <v>525</v>
      </c>
      <c r="B432" s="1" t="s">
        <v>3035</v>
      </c>
      <c r="C432" s="1" t="s">
        <v>3032</v>
      </c>
      <c r="D432" s="15" t="s">
        <v>33</v>
      </c>
      <c r="E432" s="8">
        <f>일위대가!F3095</f>
        <v>0</v>
      </c>
      <c r="F432" s="8">
        <f>일위대가!H3095</f>
        <v>76529</v>
      </c>
      <c r="G432" s="8">
        <f>일위대가!J3095</f>
        <v>1530</v>
      </c>
      <c r="H432" s="8">
        <f t="shared" si="16"/>
        <v>78059</v>
      </c>
      <c r="I432" s="1" t="s">
        <v>27</v>
      </c>
    </row>
    <row r="433" spans="1:9" ht="30" customHeight="1">
      <c r="A433" s="1" t="s">
        <v>526</v>
      </c>
      <c r="B433" s="1" t="s">
        <v>3035</v>
      </c>
      <c r="C433" s="1" t="s">
        <v>3033</v>
      </c>
      <c r="D433" s="15" t="s">
        <v>33</v>
      </c>
      <c r="E433" s="8">
        <f>일위대가!F3101</f>
        <v>0</v>
      </c>
      <c r="F433" s="8">
        <f>일위대가!H3101</f>
        <v>94847</v>
      </c>
      <c r="G433" s="8">
        <f>일위대가!J3101</f>
        <v>1896</v>
      </c>
      <c r="H433" s="8">
        <f t="shared" si="16"/>
        <v>96743</v>
      </c>
      <c r="I433" s="1" t="s">
        <v>27</v>
      </c>
    </row>
    <row r="434" spans="1:9" ht="30" customHeight="1">
      <c r="A434" s="1" t="s">
        <v>527</v>
      </c>
      <c r="B434" s="1" t="s">
        <v>3035</v>
      </c>
      <c r="C434" s="1" t="s">
        <v>3034</v>
      </c>
      <c r="D434" s="15" t="s">
        <v>33</v>
      </c>
      <c r="E434" s="8">
        <f>일위대가!F3107</f>
        <v>0</v>
      </c>
      <c r="F434" s="8">
        <f>일위대가!H3107</f>
        <v>107600</v>
      </c>
      <c r="G434" s="8">
        <f>일위대가!J3107</f>
        <v>2152</v>
      </c>
      <c r="H434" s="8">
        <f t="shared" si="16"/>
        <v>109752</v>
      </c>
      <c r="I434" s="1" t="s">
        <v>27</v>
      </c>
    </row>
    <row r="435" spans="1:9" ht="30" customHeight="1">
      <c r="A435" s="1" t="s">
        <v>523</v>
      </c>
      <c r="B435" s="1" t="s">
        <v>3102</v>
      </c>
      <c r="C435" s="1" t="s">
        <v>3025</v>
      </c>
      <c r="D435" s="15" t="s">
        <v>33</v>
      </c>
      <c r="E435" s="8">
        <f>일위대가!F3113</f>
        <v>0</v>
      </c>
      <c r="F435" s="8">
        <f>일위대가!H3113</f>
        <v>45921</v>
      </c>
      <c r="G435" s="8">
        <f>일위대가!J3113</f>
        <v>918</v>
      </c>
      <c r="H435" s="8">
        <f>E435+F435+G435</f>
        <v>46839</v>
      </c>
      <c r="I435" s="1" t="s">
        <v>27</v>
      </c>
    </row>
    <row r="436" spans="1:9" ht="30" customHeight="1">
      <c r="A436" s="1" t="s">
        <v>524</v>
      </c>
      <c r="B436" s="1" t="s">
        <v>3102</v>
      </c>
      <c r="C436" s="1" t="s">
        <v>3027</v>
      </c>
      <c r="D436" s="15" t="s">
        <v>33</v>
      </c>
      <c r="E436" s="8">
        <f>일위대가!F3119</f>
        <v>0</v>
      </c>
      <c r="F436" s="8">
        <f>일위대가!H3119</f>
        <v>56804</v>
      </c>
      <c r="G436" s="8">
        <f>일위대가!J3119</f>
        <v>1136</v>
      </c>
      <c r="H436" s="8">
        <f>E436+F436+G436</f>
        <v>57940</v>
      </c>
      <c r="I436" s="1" t="s">
        <v>27</v>
      </c>
    </row>
    <row r="437" spans="1:9" ht="30" customHeight="1">
      <c r="A437" s="1" t="s">
        <v>525</v>
      </c>
      <c r="B437" s="1" t="s">
        <v>3102</v>
      </c>
      <c r="C437" s="1" t="s">
        <v>3028</v>
      </c>
      <c r="D437" s="15" t="s">
        <v>33</v>
      </c>
      <c r="E437" s="8">
        <f>일위대가!F3125</f>
        <v>0</v>
      </c>
      <c r="F437" s="8">
        <f>일위대가!H3125</f>
        <v>87644</v>
      </c>
      <c r="G437" s="8">
        <f>일위대가!J3125</f>
        <v>1752</v>
      </c>
      <c r="H437" s="8">
        <f>E437+F437+G437</f>
        <v>89396</v>
      </c>
      <c r="I437" s="1" t="s">
        <v>27</v>
      </c>
    </row>
    <row r="438" spans="1:9" ht="30" customHeight="1">
      <c r="A438" s="1" t="s">
        <v>526</v>
      </c>
      <c r="B438" s="1" t="s">
        <v>3102</v>
      </c>
      <c r="C438" s="1" t="s">
        <v>3033</v>
      </c>
      <c r="D438" s="15" t="s">
        <v>33</v>
      </c>
      <c r="E438" s="8">
        <f>일위대가!F3131</f>
        <v>0</v>
      </c>
      <c r="F438" s="8">
        <f>일위대가!H3131</f>
        <v>109470</v>
      </c>
      <c r="G438" s="8">
        <f>일위대가!J3131</f>
        <v>2189</v>
      </c>
      <c r="H438" s="8">
        <f>E438+F438+G438</f>
        <v>111659</v>
      </c>
      <c r="I438" s="1" t="s">
        <v>27</v>
      </c>
    </row>
    <row r="439" spans="1:9" ht="30" customHeight="1">
      <c r="A439" s="1" t="s">
        <v>527</v>
      </c>
      <c r="B439" s="1" t="s">
        <v>3102</v>
      </c>
      <c r="C439" s="1" t="s">
        <v>3034</v>
      </c>
      <c r="D439" s="15" t="s">
        <v>33</v>
      </c>
      <c r="E439" s="8">
        <f>일위대가!F3137</f>
        <v>0</v>
      </c>
      <c r="F439" s="8">
        <f>일위대가!H3137</f>
        <v>124691</v>
      </c>
      <c r="G439" s="8">
        <f>일위대가!J3137</f>
        <v>2493</v>
      </c>
      <c r="H439" s="8">
        <f>E439+F439+G439</f>
        <v>127184</v>
      </c>
      <c r="I439" s="1" t="s">
        <v>27</v>
      </c>
    </row>
    <row r="440" spans="1:9" ht="30" customHeight="1">
      <c r="A440" s="1"/>
      <c r="B440" s="394" t="s">
        <v>4674</v>
      </c>
      <c r="C440" s="1"/>
      <c r="D440" s="15"/>
      <c r="E440" s="8"/>
      <c r="F440" s="8"/>
      <c r="G440" s="8"/>
      <c r="H440" s="8"/>
      <c r="I440" s="1"/>
    </row>
    <row r="441" spans="1:9" ht="30" customHeight="1">
      <c r="A441" s="1" t="s">
        <v>529</v>
      </c>
      <c r="B441" s="1" t="s">
        <v>3039</v>
      </c>
      <c r="C441" s="1" t="s">
        <v>528</v>
      </c>
      <c r="D441" s="15" t="s">
        <v>28</v>
      </c>
      <c r="E441" s="8">
        <f>일위대가!F3143</f>
        <v>0</v>
      </c>
      <c r="F441" s="8">
        <f>일위대가!H3143</f>
        <v>15432</v>
      </c>
      <c r="G441" s="8">
        <f>일위대가!J3143</f>
        <v>0</v>
      </c>
      <c r="H441" s="8">
        <f t="shared" si="16"/>
        <v>15432</v>
      </c>
      <c r="I441" s="1" t="s">
        <v>27</v>
      </c>
    </row>
    <row r="442" spans="1:9" ht="30" customHeight="1">
      <c r="A442" s="1" t="s">
        <v>530</v>
      </c>
      <c r="B442" s="1" t="s">
        <v>3039</v>
      </c>
      <c r="C442" s="1" t="s">
        <v>3040</v>
      </c>
      <c r="D442" s="15" t="s">
        <v>28</v>
      </c>
      <c r="E442" s="8">
        <f>일위대가!F3148</f>
        <v>0</v>
      </c>
      <c r="F442" s="8">
        <f>일위대가!H3148</f>
        <v>17834</v>
      </c>
      <c r="G442" s="8">
        <f>일위대가!J3148</f>
        <v>0</v>
      </c>
      <c r="H442" s="8">
        <f t="shared" si="16"/>
        <v>17834</v>
      </c>
      <c r="I442" s="1" t="s">
        <v>27</v>
      </c>
    </row>
    <row r="443" spans="1:9" ht="30" customHeight="1">
      <c r="A443" s="1" t="s">
        <v>531</v>
      </c>
      <c r="B443" s="1" t="s">
        <v>3039</v>
      </c>
      <c r="C443" s="1" t="s">
        <v>3041</v>
      </c>
      <c r="D443" s="15" t="s">
        <v>28</v>
      </c>
      <c r="E443" s="8">
        <f>일위대가!F3153</f>
        <v>0</v>
      </c>
      <c r="F443" s="8">
        <f>일위대가!H3153</f>
        <v>20429</v>
      </c>
      <c r="G443" s="8">
        <f>일위대가!J3153</f>
        <v>0</v>
      </c>
      <c r="H443" s="8">
        <f t="shared" si="16"/>
        <v>20429</v>
      </c>
      <c r="I443" s="1" t="s">
        <v>27</v>
      </c>
    </row>
    <row r="444" spans="1:9" ht="30" customHeight="1">
      <c r="A444" s="1" t="s">
        <v>532</v>
      </c>
      <c r="B444" s="1" t="s">
        <v>3039</v>
      </c>
      <c r="C444" s="1" t="s">
        <v>3042</v>
      </c>
      <c r="D444" s="15" t="s">
        <v>28</v>
      </c>
      <c r="E444" s="8">
        <f>일위대가!F3158</f>
        <v>0</v>
      </c>
      <c r="F444" s="8">
        <f>일위대가!H3158</f>
        <v>26309</v>
      </c>
      <c r="G444" s="8">
        <f>일위대가!J3158</f>
        <v>0</v>
      </c>
      <c r="H444" s="8">
        <f t="shared" si="16"/>
        <v>26309</v>
      </c>
      <c r="I444" s="1" t="s">
        <v>27</v>
      </c>
    </row>
    <row r="445" spans="1:9" ht="30" customHeight="1">
      <c r="A445" s="1" t="s">
        <v>533</v>
      </c>
      <c r="B445" s="1" t="s">
        <v>3043</v>
      </c>
      <c r="C445" s="1" t="s">
        <v>3044</v>
      </c>
      <c r="D445" s="15" t="s">
        <v>28</v>
      </c>
      <c r="E445" s="8">
        <f>일위대가!F3163</f>
        <v>0</v>
      </c>
      <c r="F445" s="8">
        <f>일위대가!H3163</f>
        <v>22113</v>
      </c>
      <c r="G445" s="8">
        <f>일위대가!J3163</f>
        <v>0</v>
      </c>
      <c r="H445" s="8">
        <f t="shared" si="16"/>
        <v>22113</v>
      </c>
      <c r="I445" s="1" t="s">
        <v>27</v>
      </c>
    </row>
    <row r="446" spans="1:9" ht="30" customHeight="1">
      <c r="A446" s="1" t="s">
        <v>534</v>
      </c>
      <c r="B446" s="1" t="s">
        <v>3043</v>
      </c>
      <c r="C446" s="1" t="s">
        <v>3045</v>
      </c>
      <c r="D446" s="15" t="s">
        <v>28</v>
      </c>
      <c r="E446" s="8">
        <f>일위대가!F3168</f>
        <v>0</v>
      </c>
      <c r="F446" s="8">
        <f>일위대가!H3168</f>
        <v>24183</v>
      </c>
      <c r="G446" s="8">
        <f>일위대가!J3168</f>
        <v>0</v>
      </c>
      <c r="H446" s="8">
        <f t="shared" si="16"/>
        <v>24183</v>
      </c>
      <c r="I446" s="1" t="s">
        <v>27</v>
      </c>
    </row>
    <row r="447" spans="1:9" ht="30" customHeight="1">
      <c r="A447" s="1" t="s">
        <v>535</v>
      </c>
      <c r="B447" s="1" t="s">
        <v>3043</v>
      </c>
      <c r="C447" s="1" t="s">
        <v>3046</v>
      </c>
      <c r="D447" s="15" t="s">
        <v>28</v>
      </c>
      <c r="E447" s="8">
        <f>일위대가!F3173</f>
        <v>0</v>
      </c>
      <c r="F447" s="8">
        <f>일위대가!H3173</f>
        <v>25288</v>
      </c>
      <c r="G447" s="8">
        <f>일위대가!J3173</f>
        <v>0</v>
      </c>
      <c r="H447" s="8">
        <f t="shared" si="16"/>
        <v>25288</v>
      </c>
      <c r="I447" s="1" t="s">
        <v>27</v>
      </c>
    </row>
    <row r="448" spans="1:9" ht="30" customHeight="1">
      <c r="A448" s="1" t="s">
        <v>536</v>
      </c>
      <c r="B448" s="1" t="s">
        <v>3043</v>
      </c>
      <c r="C448" s="1" t="s">
        <v>3047</v>
      </c>
      <c r="D448" s="15" t="s">
        <v>28</v>
      </c>
      <c r="E448" s="8">
        <f>일위대가!F3178</f>
        <v>0</v>
      </c>
      <c r="F448" s="8">
        <f>일위대가!H3178</f>
        <v>25812</v>
      </c>
      <c r="G448" s="8">
        <f>일위대가!J3178</f>
        <v>0</v>
      </c>
      <c r="H448" s="8">
        <f t="shared" si="16"/>
        <v>25812</v>
      </c>
      <c r="I448" s="1" t="s">
        <v>27</v>
      </c>
    </row>
    <row r="449" spans="1:9" ht="30" customHeight="1">
      <c r="A449" s="1" t="s">
        <v>537</v>
      </c>
      <c r="B449" s="1" t="s">
        <v>3043</v>
      </c>
      <c r="C449" s="1" t="s">
        <v>3048</v>
      </c>
      <c r="D449" s="15" t="s">
        <v>28</v>
      </c>
      <c r="E449" s="8">
        <f>일위대가!F3183</f>
        <v>0</v>
      </c>
      <c r="F449" s="8">
        <f>일위대가!H3183</f>
        <v>26724</v>
      </c>
      <c r="G449" s="8">
        <f>일위대가!J3183</f>
        <v>0</v>
      </c>
      <c r="H449" s="8">
        <f t="shared" si="16"/>
        <v>26724</v>
      </c>
      <c r="I449" s="1" t="s">
        <v>27</v>
      </c>
    </row>
    <row r="450" spans="1:9" ht="30" customHeight="1">
      <c r="A450" s="1" t="s">
        <v>538</v>
      </c>
      <c r="B450" s="1" t="s">
        <v>3043</v>
      </c>
      <c r="C450" s="1" t="s">
        <v>3049</v>
      </c>
      <c r="D450" s="15" t="s">
        <v>28</v>
      </c>
      <c r="E450" s="8">
        <f>일위대가!F3188</f>
        <v>0</v>
      </c>
      <c r="F450" s="8">
        <f>일위대가!H3188</f>
        <v>28601</v>
      </c>
      <c r="G450" s="8">
        <f>일위대가!J3188</f>
        <v>0</v>
      </c>
      <c r="H450" s="8">
        <f t="shared" si="16"/>
        <v>28601</v>
      </c>
      <c r="I450" s="1" t="s">
        <v>27</v>
      </c>
    </row>
    <row r="451" spans="1:9" ht="30" customHeight="1">
      <c r="A451" s="1" t="s">
        <v>539</v>
      </c>
      <c r="B451" s="1" t="s">
        <v>3050</v>
      </c>
      <c r="C451" s="1" t="s">
        <v>3051</v>
      </c>
      <c r="D451" s="15" t="s">
        <v>28</v>
      </c>
      <c r="E451" s="8">
        <f>일위대가!F3193</f>
        <v>0</v>
      </c>
      <c r="F451" s="8">
        <f>일위대가!H3193</f>
        <v>25951</v>
      </c>
      <c r="G451" s="8">
        <f>일위대가!J3193</f>
        <v>0</v>
      </c>
      <c r="H451" s="8">
        <f t="shared" si="16"/>
        <v>25951</v>
      </c>
      <c r="I451" s="1" t="s">
        <v>27</v>
      </c>
    </row>
    <row r="452" spans="1:9" ht="30" customHeight="1">
      <c r="A452" s="1" t="s">
        <v>540</v>
      </c>
      <c r="B452" s="1" t="s">
        <v>3050</v>
      </c>
      <c r="C452" s="1" t="s">
        <v>3045</v>
      </c>
      <c r="D452" s="15" t="s">
        <v>28</v>
      </c>
      <c r="E452" s="8">
        <f>일위대가!F3198</f>
        <v>0</v>
      </c>
      <c r="F452" s="8">
        <f>일위대가!H3198</f>
        <v>28214</v>
      </c>
      <c r="G452" s="8">
        <f>일위대가!J3198</f>
        <v>0</v>
      </c>
      <c r="H452" s="8">
        <f t="shared" si="16"/>
        <v>28214</v>
      </c>
      <c r="I452" s="1" t="s">
        <v>27</v>
      </c>
    </row>
    <row r="453" spans="1:9" ht="30" customHeight="1">
      <c r="A453" s="1" t="s">
        <v>541</v>
      </c>
      <c r="B453" s="1" t="s">
        <v>3050</v>
      </c>
      <c r="C453" s="1" t="s">
        <v>3052</v>
      </c>
      <c r="D453" s="15" t="s">
        <v>28</v>
      </c>
      <c r="E453" s="8">
        <f>일위대가!F3203</f>
        <v>0</v>
      </c>
      <c r="F453" s="8">
        <f>일위대가!H3203</f>
        <v>29512</v>
      </c>
      <c r="G453" s="8">
        <f>일위대가!J3203</f>
        <v>0</v>
      </c>
      <c r="H453" s="8">
        <f t="shared" si="16"/>
        <v>29512</v>
      </c>
      <c r="I453" s="1" t="s">
        <v>27</v>
      </c>
    </row>
    <row r="454" spans="1:9" ht="30" customHeight="1">
      <c r="A454" s="1" t="s">
        <v>542</v>
      </c>
      <c r="B454" s="1" t="s">
        <v>3050</v>
      </c>
      <c r="C454" s="1" t="s">
        <v>3053</v>
      </c>
      <c r="D454" s="15" t="s">
        <v>28</v>
      </c>
      <c r="E454" s="8">
        <f>일위대가!F3208</f>
        <v>0</v>
      </c>
      <c r="F454" s="8">
        <f>일위대가!H3208</f>
        <v>30037</v>
      </c>
      <c r="G454" s="8">
        <f>일위대가!J3208</f>
        <v>0</v>
      </c>
      <c r="H454" s="8">
        <f t="shared" si="16"/>
        <v>30037</v>
      </c>
      <c r="I454" s="1" t="s">
        <v>27</v>
      </c>
    </row>
    <row r="455" spans="1:9" ht="30" customHeight="1">
      <c r="A455" s="1" t="s">
        <v>543</v>
      </c>
      <c r="B455" s="1" t="s">
        <v>3050</v>
      </c>
      <c r="C455" s="1" t="s">
        <v>3054</v>
      </c>
      <c r="D455" s="15" t="s">
        <v>28</v>
      </c>
      <c r="E455" s="8">
        <f>일위대가!F3213</f>
        <v>0</v>
      </c>
      <c r="F455" s="8">
        <f>일위대가!H3213</f>
        <v>31334</v>
      </c>
      <c r="G455" s="8">
        <f>일위대가!J3213</f>
        <v>0</v>
      </c>
      <c r="H455" s="8">
        <f t="shared" si="16"/>
        <v>31334</v>
      </c>
      <c r="I455" s="1" t="s">
        <v>27</v>
      </c>
    </row>
    <row r="456" spans="1:9" ht="30" customHeight="1">
      <c r="A456" s="1" t="s">
        <v>544</v>
      </c>
      <c r="B456" s="1" t="s">
        <v>3050</v>
      </c>
      <c r="C456" s="1" t="s">
        <v>3049</v>
      </c>
      <c r="D456" s="15" t="s">
        <v>28</v>
      </c>
      <c r="E456" s="8">
        <f>일위대가!F3218</f>
        <v>0</v>
      </c>
      <c r="F456" s="8">
        <f>일위대가!H3218</f>
        <v>33405</v>
      </c>
      <c r="G456" s="8">
        <f>일위대가!J3218</f>
        <v>0</v>
      </c>
      <c r="H456" s="8">
        <f t="shared" ref="H456:H495" si="17">E456+F456+G456</f>
        <v>33405</v>
      </c>
      <c r="I456" s="1" t="s">
        <v>27</v>
      </c>
    </row>
    <row r="457" spans="1:9" ht="30" customHeight="1">
      <c r="A457" s="1" t="s">
        <v>392</v>
      </c>
      <c r="B457" s="1" t="s">
        <v>390</v>
      </c>
      <c r="C457" s="1" t="s">
        <v>391</v>
      </c>
      <c r="D457" s="15" t="s">
        <v>54</v>
      </c>
      <c r="E457" s="8">
        <f>일위대가!F3222</f>
        <v>300</v>
      </c>
      <c r="F457" s="8">
        <f>일위대가!H3222</f>
        <v>0</v>
      </c>
      <c r="G457" s="8">
        <f>일위대가!J3222</f>
        <v>0</v>
      </c>
      <c r="H457" s="8">
        <f>E457+F457+G457</f>
        <v>300</v>
      </c>
      <c r="I457" s="1" t="s">
        <v>27</v>
      </c>
    </row>
    <row r="458" spans="1:9" ht="30" customHeight="1">
      <c r="A458" s="1"/>
      <c r="B458" s="394" t="s">
        <v>4675</v>
      </c>
      <c r="C458" s="1"/>
      <c r="D458" s="15"/>
      <c r="E458" s="8"/>
      <c r="F458" s="8"/>
      <c r="G458" s="8"/>
      <c r="H458" s="8"/>
      <c r="I458" s="1"/>
    </row>
    <row r="459" spans="1:9" ht="30" customHeight="1">
      <c r="A459" s="1" t="s">
        <v>2212</v>
      </c>
      <c r="B459" s="1" t="s">
        <v>2210</v>
      </c>
      <c r="C459" s="1" t="s">
        <v>2211</v>
      </c>
      <c r="D459" s="15" t="s">
        <v>28</v>
      </c>
      <c r="E459" s="8">
        <f>일위대가!F3230</f>
        <v>62</v>
      </c>
      <c r="F459" s="8">
        <f>일위대가!H3230</f>
        <v>2124</v>
      </c>
      <c r="G459" s="8">
        <f>일위대가!J3230</f>
        <v>0</v>
      </c>
      <c r="H459" s="8">
        <f>E459+F459+G459</f>
        <v>2186</v>
      </c>
      <c r="I459" s="1" t="s">
        <v>27</v>
      </c>
    </row>
    <row r="460" spans="1:9" ht="30" customHeight="1">
      <c r="A460" s="1" t="s">
        <v>2222</v>
      </c>
      <c r="B460" s="1" t="s">
        <v>2210</v>
      </c>
      <c r="C460" s="1" t="s">
        <v>2221</v>
      </c>
      <c r="D460" s="15" t="s">
        <v>28</v>
      </c>
      <c r="E460" s="8">
        <f>일위대가!F3237</f>
        <v>62</v>
      </c>
      <c r="F460" s="8">
        <f>일위대가!H3237</f>
        <v>2549</v>
      </c>
      <c r="G460" s="8">
        <f>일위대가!J3237</f>
        <v>0</v>
      </c>
      <c r="H460" s="8">
        <f>E460+F460+G460</f>
        <v>2611</v>
      </c>
      <c r="I460" s="1" t="s">
        <v>27</v>
      </c>
    </row>
    <row r="461" spans="1:9" ht="30" customHeight="1">
      <c r="A461" s="1" t="s">
        <v>2233</v>
      </c>
      <c r="B461" s="1" t="s">
        <v>2210</v>
      </c>
      <c r="C461" s="1" t="s">
        <v>2232</v>
      </c>
      <c r="D461" s="15" t="s">
        <v>28</v>
      </c>
      <c r="E461" s="8">
        <f>일위대가!F3244</f>
        <v>88</v>
      </c>
      <c r="F461" s="8">
        <f>일위대가!H3244</f>
        <v>2124</v>
      </c>
      <c r="G461" s="8">
        <f>일위대가!J3244</f>
        <v>0</v>
      </c>
      <c r="H461" s="8">
        <f>E461+F461+G461</f>
        <v>2212</v>
      </c>
      <c r="I461" s="1" t="s">
        <v>27</v>
      </c>
    </row>
    <row r="462" spans="1:9" ht="30" customHeight="1">
      <c r="A462" s="1" t="s">
        <v>2243</v>
      </c>
      <c r="B462" s="1" t="s">
        <v>2210</v>
      </c>
      <c r="C462" s="1" t="s">
        <v>2242</v>
      </c>
      <c r="D462" s="15" t="s">
        <v>28</v>
      </c>
      <c r="E462" s="8">
        <f>일위대가!F3251</f>
        <v>88</v>
      </c>
      <c r="F462" s="8">
        <f>일위대가!H3251</f>
        <v>2549</v>
      </c>
      <c r="G462" s="8">
        <f>일위대가!J3251</f>
        <v>0</v>
      </c>
      <c r="H462" s="8">
        <f>E462+F462+G462</f>
        <v>2637</v>
      </c>
      <c r="I462" s="1" t="s">
        <v>27</v>
      </c>
    </row>
    <row r="463" spans="1:9" ht="30" customHeight="1">
      <c r="A463" s="1" t="s">
        <v>549</v>
      </c>
      <c r="B463" s="1" t="s">
        <v>546</v>
      </c>
      <c r="C463" s="1" t="s">
        <v>548</v>
      </c>
      <c r="D463" s="15" t="s">
        <v>28</v>
      </c>
      <c r="E463" s="8">
        <f>일위대가!F3261</f>
        <v>1938</v>
      </c>
      <c r="F463" s="8">
        <f>일위대가!H3261</f>
        <v>8334</v>
      </c>
      <c r="G463" s="8">
        <f>일위대가!J3261</f>
        <v>166</v>
      </c>
      <c r="H463" s="8">
        <f t="shared" si="17"/>
        <v>10438</v>
      </c>
      <c r="I463" s="1" t="s">
        <v>27</v>
      </c>
    </row>
    <row r="464" spans="1:9" ht="30" customHeight="1">
      <c r="A464" s="1" t="s">
        <v>551</v>
      </c>
      <c r="B464" s="1" t="s">
        <v>546</v>
      </c>
      <c r="C464" s="1" t="s">
        <v>550</v>
      </c>
      <c r="D464" s="15" t="s">
        <v>28</v>
      </c>
      <c r="E464" s="8">
        <f>일위대가!F3271</f>
        <v>2198</v>
      </c>
      <c r="F464" s="8">
        <f>일위대가!H3271</f>
        <v>15597</v>
      </c>
      <c r="G464" s="8">
        <f>일위대가!J3271</f>
        <v>311</v>
      </c>
      <c r="H464" s="8">
        <f t="shared" si="17"/>
        <v>18106</v>
      </c>
      <c r="I464" s="1" t="s">
        <v>27</v>
      </c>
    </row>
    <row r="465" spans="1:9" ht="30" customHeight="1">
      <c r="A465" s="1" t="s">
        <v>553</v>
      </c>
      <c r="B465" s="1" t="s">
        <v>552</v>
      </c>
      <c r="C465" s="1" t="s">
        <v>547</v>
      </c>
      <c r="D465" s="15" t="s">
        <v>28</v>
      </c>
      <c r="E465" s="8">
        <f>일위대가!F3278</f>
        <v>104</v>
      </c>
      <c r="F465" s="8">
        <f>일위대가!H3278</f>
        <v>1131</v>
      </c>
      <c r="G465" s="8">
        <f>일위대가!J3278</f>
        <v>0</v>
      </c>
      <c r="H465" s="8">
        <f t="shared" si="17"/>
        <v>1235</v>
      </c>
      <c r="I465" s="1" t="s">
        <v>27</v>
      </c>
    </row>
    <row r="466" spans="1:9" ht="30" customHeight="1">
      <c r="A466" s="1" t="s">
        <v>555</v>
      </c>
      <c r="B466" s="1" t="s">
        <v>552</v>
      </c>
      <c r="C466" s="1" t="s">
        <v>554</v>
      </c>
      <c r="D466" s="15" t="s">
        <v>28</v>
      </c>
      <c r="E466" s="8">
        <f>일위대가!F3285</f>
        <v>104</v>
      </c>
      <c r="F466" s="8">
        <f>일위대가!H3285</f>
        <v>1357</v>
      </c>
      <c r="G466" s="8">
        <f>일위대가!J3285</f>
        <v>0</v>
      </c>
      <c r="H466" s="8">
        <f t="shared" si="17"/>
        <v>1461</v>
      </c>
      <c r="I466" s="1" t="s">
        <v>27</v>
      </c>
    </row>
    <row r="467" spans="1:9" ht="30" customHeight="1">
      <c r="A467" s="1" t="s">
        <v>556</v>
      </c>
      <c r="B467" s="1" t="s">
        <v>552</v>
      </c>
      <c r="C467" s="1" t="s">
        <v>4637</v>
      </c>
      <c r="D467" s="15" t="s">
        <v>28</v>
      </c>
      <c r="E467" s="8">
        <f>일위대가!F3292</f>
        <v>131</v>
      </c>
      <c r="F467" s="8">
        <f>일위대가!H3292</f>
        <v>1131</v>
      </c>
      <c r="G467" s="8">
        <f>일위대가!J3292</f>
        <v>0</v>
      </c>
      <c r="H467" s="8">
        <f t="shared" si="17"/>
        <v>1262</v>
      </c>
      <c r="I467" s="1" t="s">
        <v>27</v>
      </c>
    </row>
    <row r="468" spans="1:9" ht="30" customHeight="1">
      <c r="A468" s="1" t="s">
        <v>557</v>
      </c>
      <c r="B468" s="1" t="s">
        <v>552</v>
      </c>
      <c r="C468" s="1" t="s">
        <v>4638</v>
      </c>
      <c r="D468" s="15" t="s">
        <v>28</v>
      </c>
      <c r="E468" s="8">
        <f>일위대가!F3299</f>
        <v>131</v>
      </c>
      <c r="F468" s="8">
        <f>일위대가!H3299</f>
        <v>1468</v>
      </c>
      <c r="G468" s="8">
        <f>일위대가!J3299</f>
        <v>0</v>
      </c>
      <c r="H468" s="8">
        <f t="shared" si="17"/>
        <v>1599</v>
      </c>
      <c r="I468" s="1" t="s">
        <v>27</v>
      </c>
    </row>
    <row r="469" spans="1:9" ht="30" customHeight="1">
      <c r="A469" s="1" t="s">
        <v>561</v>
      </c>
      <c r="B469" s="1" t="s">
        <v>4626</v>
      </c>
      <c r="C469" s="1" t="s">
        <v>4627</v>
      </c>
      <c r="D469" s="15" t="s">
        <v>28</v>
      </c>
      <c r="E469" s="8">
        <f>일위대가!F3306</f>
        <v>501</v>
      </c>
      <c r="F469" s="8">
        <f>일위대가!H3306</f>
        <v>2461</v>
      </c>
      <c r="G469" s="8">
        <f>일위대가!J3306</f>
        <v>0</v>
      </c>
      <c r="H469" s="8">
        <f>E469+F469+G469</f>
        <v>2962</v>
      </c>
      <c r="I469" s="1" t="s">
        <v>27</v>
      </c>
    </row>
    <row r="470" spans="1:9" ht="30" customHeight="1">
      <c r="A470" s="1" t="s">
        <v>561</v>
      </c>
      <c r="B470" s="1" t="s">
        <v>4574</v>
      </c>
      <c r="C470" s="1" t="s">
        <v>4625</v>
      </c>
      <c r="D470" s="15" t="s">
        <v>28</v>
      </c>
      <c r="E470" s="8">
        <f>일위대가!F3314</f>
        <v>581</v>
      </c>
      <c r="F470" s="8">
        <f>일위대가!H3314</f>
        <v>2996</v>
      </c>
      <c r="G470" s="8">
        <f>일위대가!J3314</f>
        <v>0</v>
      </c>
      <c r="H470" s="8">
        <f>E470+F470+G470</f>
        <v>3577</v>
      </c>
      <c r="I470" s="1" t="s">
        <v>27</v>
      </c>
    </row>
    <row r="471" spans="1:9" ht="30" customHeight="1">
      <c r="A471" s="1" t="s">
        <v>561</v>
      </c>
      <c r="B471" s="1" t="s">
        <v>4574</v>
      </c>
      <c r="C471" s="1" t="s">
        <v>4586</v>
      </c>
      <c r="D471" s="15" t="s">
        <v>28</v>
      </c>
      <c r="E471" s="8">
        <f>일위대가!F3322</f>
        <v>1084</v>
      </c>
      <c r="F471" s="8">
        <f>일위대가!H3322</f>
        <v>5993</v>
      </c>
      <c r="G471" s="8">
        <f>일위대가!J3322</f>
        <v>0</v>
      </c>
      <c r="H471" s="8">
        <f t="shared" si="17"/>
        <v>7077</v>
      </c>
      <c r="I471" s="1" t="s">
        <v>27</v>
      </c>
    </row>
    <row r="472" spans="1:9" ht="30" customHeight="1">
      <c r="A472" s="1" t="s">
        <v>561</v>
      </c>
      <c r="B472" s="1" t="s">
        <v>4569</v>
      </c>
      <c r="C472" s="1" t="s">
        <v>4587</v>
      </c>
      <c r="D472" s="15" t="s">
        <v>28</v>
      </c>
      <c r="E472" s="8">
        <f>일위대가!F3330</f>
        <v>1084</v>
      </c>
      <c r="F472" s="8">
        <f>일위대가!H3330</f>
        <v>10639</v>
      </c>
      <c r="G472" s="8">
        <f>일위대가!J3330</f>
        <v>0</v>
      </c>
      <c r="H472" s="8">
        <f>E472+F472+G472</f>
        <v>11723</v>
      </c>
      <c r="I472" s="1" t="s">
        <v>27</v>
      </c>
    </row>
    <row r="473" spans="1:9" ht="30" customHeight="1">
      <c r="A473" s="1" t="s">
        <v>561</v>
      </c>
      <c r="B473" s="1" t="s">
        <v>4569</v>
      </c>
      <c r="C473" s="1" t="s">
        <v>4588</v>
      </c>
      <c r="D473" s="15" t="s">
        <v>28</v>
      </c>
      <c r="E473" s="8">
        <f>일위대가!F3338</f>
        <v>908</v>
      </c>
      <c r="F473" s="8">
        <f>일위대가!H3338</f>
        <v>9050</v>
      </c>
      <c r="G473" s="8">
        <f>일위대가!J3338</f>
        <v>0</v>
      </c>
      <c r="H473" s="8">
        <f t="shared" si="17"/>
        <v>9958</v>
      </c>
      <c r="I473" s="1" t="s">
        <v>27</v>
      </c>
    </row>
    <row r="474" spans="1:9" ht="30" customHeight="1">
      <c r="A474" s="1" t="s">
        <v>562</v>
      </c>
      <c r="B474" s="1" t="s">
        <v>4569</v>
      </c>
      <c r="C474" s="1" t="s">
        <v>4589</v>
      </c>
      <c r="D474" s="15" t="s">
        <v>28</v>
      </c>
      <c r="E474" s="8">
        <f>일위대가!F3346</f>
        <v>1084</v>
      </c>
      <c r="F474" s="8">
        <f>일위대가!H3346</f>
        <v>10639</v>
      </c>
      <c r="G474" s="8">
        <f>일위대가!J3346</f>
        <v>0</v>
      </c>
      <c r="H474" s="8">
        <f t="shared" si="17"/>
        <v>11723</v>
      </c>
      <c r="I474" s="1" t="s">
        <v>27</v>
      </c>
    </row>
    <row r="475" spans="1:9" ht="30" customHeight="1">
      <c r="A475" s="1" t="s">
        <v>565</v>
      </c>
      <c r="B475" s="1" t="s">
        <v>4575</v>
      </c>
      <c r="C475" s="1" t="s">
        <v>4590</v>
      </c>
      <c r="D475" s="15" t="s">
        <v>28</v>
      </c>
      <c r="E475" s="8">
        <f>일위대가!F3354</f>
        <v>440</v>
      </c>
      <c r="F475" s="8">
        <f>일위대가!H3354</f>
        <v>3393</v>
      </c>
      <c r="G475" s="8">
        <f>일위대가!J3354</f>
        <v>0</v>
      </c>
      <c r="H475" s="8">
        <f t="shared" si="17"/>
        <v>3833</v>
      </c>
      <c r="I475" s="1" t="s">
        <v>27</v>
      </c>
    </row>
    <row r="476" spans="1:9" ht="30" customHeight="1">
      <c r="A476" s="1" t="s">
        <v>567</v>
      </c>
      <c r="B476" s="1" t="s">
        <v>566</v>
      </c>
      <c r="C476" s="1" t="s">
        <v>4577</v>
      </c>
      <c r="D476" s="15" t="s">
        <v>28</v>
      </c>
      <c r="E476" s="8">
        <f>일위대가!F3361</f>
        <v>351</v>
      </c>
      <c r="F476" s="8">
        <f>일위대가!H3361</f>
        <v>2659</v>
      </c>
      <c r="G476" s="8">
        <f>일위대가!J3361</f>
        <v>0</v>
      </c>
      <c r="H476" s="8">
        <f>E476+F476+G476</f>
        <v>3010</v>
      </c>
      <c r="I476" s="1" t="s">
        <v>27</v>
      </c>
    </row>
    <row r="477" spans="1:9" ht="30" customHeight="1">
      <c r="A477" s="1" t="s">
        <v>567</v>
      </c>
      <c r="B477" s="1" t="s">
        <v>566</v>
      </c>
      <c r="C477" s="1" t="s">
        <v>4578</v>
      </c>
      <c r="D477" s="15" t="s">
        <v>28</v>
      </c>
      <c r="E477" s="8">
        <f>일위대가!F3368</f>
        <v>705</v>
      </c>
      <c r="F477" s="8">
        <f>일위대가!H3368</f>
        <v>5319</v>
      </c>
      <c r="G477" s="8">
        <f>일위대가!J3368</f>
        <v>0</v>
      </c>
      <c r="H477" s="8">
        <f t="shared" si="17"/>
        <v>6024</v>
      </c>
      <c r="I477" s="1" t="s">
        <v>27</v>
      </c>
    </row>
    <row r="478" spans="1:9" ht="30" customHeight="1">
      <c r="A478" s="1" t="s">
        <v>568</v>
      </c>
      <c r="B478" s="1" t="s">
        <v>566</v>
      </c>
      <c r="C478" s="1" t="s">
        <v>4579</v>
      </c>
      <c r="D478" s="15" t="s">
        <v>28</v>
      </c>
      <c r="E478" s="8">
        <f>일위대가!F3375</f>
        <v>1060</v>
      </c>
      <c r="F478" s="8">
        <f>일위대가!H3375</f>
        <v>7979</v>
      </c>
      <c r="G478" s="8">
        <f>일위대가!J3375</f>
        <v>0</v>
      </c>
      <c r="H478" s="8">
        <f t="shared" si="17"/>
        <v>9039</v>
      </c>
      <c r="I478" s="1" t="s">
        <v>27</v>
      </c>
    </row>
    <row r="479" spans="1:9" ht="30" customHeight="1">
      <c r="A479" s="1" t="s">
        <v>569</v>
      </c>
      <c r="B479" s="1" t="s">
        <v>566</v>
      </c>
      <c r="C479" s="1" t="s">
        <v>4616</v>
      </c>
      <c r="D479" s="15" t="s">
        <v>28</v>
      </c>
      <c r="E479" s="8">
        <f>일위대가!F3382</f>
        <v>421</v>
      </c>
      <c r="F479" s="8">
        <f>일위대가!H3382</f>
        <v>3191</v>
      </c>
      <c r="G479" s="8">
        <f>일위대가!J3382</f>
        <v>0</v>
      </c>
      <c r="H479" s="8">
        <f>E479+F479+G479</f>
        <v>3612</v>
      </c>
      <c r="I479" s="1" t="s">
        <v>27</v>
      </c>
    </row>
    <row r="480" spans="1:9" ht="30" customHeight="1">
      <c r="A480" s="1" t="s">
        <v>569</v>
      </c>
      <c r="B480" s="1" t="s">
        <v>566</v>
      </c>
      <c r="C480" s="1" t="s">
        <v>4580</v>
      </c>
      <c r="D480" s="15" t="s">
        <v>28</v>
      </c>
      <c r="E480" s="8">
        <f>일위대가!F3389</f>
        <v>847</v>
      </c>
      <c r="F480" s="8">
        <f>일위대가!H3389</f>
        <v>6383</v>
      </c>
      <c r="G480" s="8">
        <f>일위대가!J3389</f>
        <v>0</v>
      </c>
      <c r="H480" s="8">
        <f t="shared" si="17"/>
        <v>7230</v>
      </c>
      <c r="I480" s="1" t="s">
        <v>27</v>
      </c>
    </row>
    <row r="481" spans="1:9" ht="30" customHeight="1">
      <c r="A481" s="1" t="s">
        <v>570</v>
      </c>
      <c r="B481" s="1" t="s">
        <v>566</v>
      </c>
      <c r="C481" s="1" t="s">
        <v>4581</v>
      </c>
      <c r="D481" s="15" t="s">
        <v>28</v>
      </c>
      <c r="E481" s="8">
        <f>일위대가!F3396</f>
        <v>1272</v>
      </c>
      <c r="F481" s="8">
        <f>일위대가!H3396</f>
        <v>9575</v>
      </c>
      <c r="G481" s="8">
        <f>일위대가!J3396</f>
        <v>0</v>
      </c>
      <c r="H481" s="8">
        <f t="shared" si="17"/>
        <v>10847</v>
      </c>
      <c r="I481" s="1" t="s">
        <v>27</v>
      </c>
    </row>
    <row r="482" spans="1:9" ht="30" customHeight="1">
      <c r="A482" s="1" t="s">
        <v>572</v>
      </c>
      <c r="B482" s="1" t="s">
        <v>566</v>
      </c>
      <c r="C482" s="1" t="s">
        <v>4618</v>
      </c>
      <c r="D482" s="15" t="s">
        <v>28</v>
      </c>
      <c r="E482" s="8">
        <f>일위대가!F3403</f>
        <v>359</v>
      </c>
      <c r="F482" s="8">
        <f>일위대가!H3403</f>
        <v>2659</v>
      </c>
      <c r="G482" s="8">
        <f>일위대가!J3403</f>
        <v>0</v>
      </c>
      <c r="H482" s="8">
        <f>E482+F482+G482</f>
        <v>3018</v>
      </c>
      <c r="I482" s="1" t="s">
        <v>27</v>
      </c>
    </row>
    <row r="483" spans="1:9" ht="30" customHeight="1">
      <c r="A483" s="1" t="s">
        <v>572</v>
      </c>
      <c r="B483" s="1" t="s">
        <v>566</v>
      </c>
      <c r="C483" s="1" t="s">
        <v>4583</v>
      </c>
      <c r="D483" s="15" t="s">
        <v>28</v>
      </c>
      <c r="E483" s="8">
        <f>일위대가!F3410</f>
        <v>723</v>
      </c>
      <c r="F483" s="8">
        <f>일위대가!H3410</f>
        <v>5319</v>
      </c>
      <c r="G483" s="8">
        <f>일위대가!J3410</f>
        <v>0</v>
      </c>
      <c r="H483" s="8">
        <f>E483+F483+G483</f>
        <v>6042</v>
      </c>
      <c r="I483" s="1" t="s">
        <v>27</v>
      </c>
    </row>
    <row r="484" spans="1:9" ht="30" customHeight="1">
      <c r="A484" s="1" t="s">
        <v>574</v>
      </c>
      <c r="B484" s="1" t="s">
        <v>566</v>
      </c>
      <c r="C484" s="1" t="s">
        <v>4619</v>
      </c>
      <c r="D484" s="15" t="s">
        <v>28</v>
      </c>
      <c r="E484" s="8">
        <f>일위대가!F3424</f>
        <v>432</v>
      </c>
      <c r="F484" s="8">
        <f>일위대가!H3424</f>
        <v>3191</v>
      </c>
      <c r="G484" s="8">
        <f>일위대가!J3424</f>
        <v>0</v>
      </c>
      <c r="H484" s="8">
        <f>E484+F484+G484</f>
        <v>3623</v>
      </c>
      <c r="I484" s="1" t="s">
        <v>27</v>
      </c>
    </row>
    <row r="485" spans="1:9" ht="30" customHeight="1">
      <c r="A485" s="1" t="s">
        <v>574</v>
      </c>
      <c r="B485" s="1" t="s">
        <v>566</v>
      </c>
      <c r="C485" s="1" t="s">
        <v>4585</v>
      </c>
      <c r="D485" s="15" t="s">
        <v>28</v>
      </c>
      <c r="E485" s="8">
        <f>일위대가!F3431</f>
        <v>868</v>
      </c>
      <c r="F485" s="8">
        <f>일위대가!H3431</f>
        <v>6383</v>
      </c>
      <c r="G485" s="8">
        <f>일위대가!J3431</f>
        <v>0</v>
      </c>
      <c r="H485" s="8">
        <f>E485+F485+G485</f>
        <v>7251</v>
      </c>
      <c r="I485" s="1" t="s">
        <v>27</v>
      </c>
    </row>
    <row r="486" spans="1:9" ht="30" customHeight="1">
      <c r="A486" s="1" t="s">
        <v>571</v>
      </c>
      <c r="B486" s="1" t="s">
        <v>566</v>
      </c>
      <c r="C486" s="1" t="s">
        <v>4582</v>
      </c>
      <c r="D486" s="15" t="s">
        <v>28</v>
      </c>
      <c r="E486" s="8">
        <f>일위대가!F3417</f>
        <v>1087</v>
      </c>
      <c r="F486" s="8">
        <f>일위대가!H3417</f>
        <v>7979</v>
      </c>
      <c r="G486" s="8">
        <f>일위대가!J3417</f>
        <v>0</v>
      </c>
      <c r="H486" s="8">
        <f t="shared" si="17"/>
        <v>9066</v>
      </c>
      <c r="I486" s="1" t="s">
        <v>27</v>
      </c>
    </row>
    <row r="487" spans="1:9" ht="30" customHeight="1">
      <c r="A487" s="1" t="s">
        <v>573</v>
      </c>
      <c r="B487" s="1" t="s">
        <v>566</v>
      </c>
      <c r="C487" s="1" t="s">
        <v>4584</v>
      </c>
      <c r="D487" s="15" t="s">
        <v>28</v>
      </c>
      <c r="E487" s="8">
        <f>일위대가!F3438</f>
        <v>1304</v>
      </c>
      <c r="F487" s="8">
        <f>일위대가!H3438</f>
        <v>9575</v>
      </c>
      <c r="G487" s="8">
        <f>일위대가!J3438</f>
        <v>0</v>
      </c>
      <c r="H487" s="8">
        <f t="shared" si="17"/>
        <v>10879</v>
      </c>
      <c r="I487" s="1" t="s">
        <v>27</v>
      </c>
    </row>
    <row r="488" spans="1:9" ht="30" customHeight="1">
      <c r="A488" s="1" t="s">
        <v>1658</v>
      </c>
      <c r="B488" s="1" t="s">
        <v>575</v>
      </c>
      <c r="C488" s="1" t="s">
        <v>4608</v>
      </c>
      <c r="D488" s="15" t="s">
        <v>28</v>
      </c>
      <c r="E488" s="8">
        <f>일위대가!F3448</f>
        <v>961</v>
      </c>
      <c r="F488" s="8">
        <f>일위대가!H3448</f>
        <v>14895</v>
      </c>
      <c r="G488" s="8">
        <f>일위대가!J3448</f>
        <v>0</v>
      </c>
      <c r="H488" s="8">
        <f>E488+F488+G488</f>
        <v>15856</v>
      </c>
      <c r="I488" s="1" t="s">
        <v>27</v>
      </c>
    </row>
    <row r="489" spans="1:9" ht="30" customHeight="1">
      <c r="A489" s="1" t="s">
        <v>576</v>
      </c>
      <c r="B489" s="1" t="s">
        <v>3561</v>
      </c>
      <c r="C489" s="1" t="s">
        <v>4609</v>
      </c>
      <c r="D489" s="15" t="s">
        <v>28</v>
      </c>
      <c r="E489" s="8">
        <f>일위대가!F3460</f>
        <v>8773</v>
      </c>
      <c r="F489" s="8">
        <f>일위대가!H3460</f>
        <v>77459</v>
      </c>
      <c r="G489" s="8">
        <f>일위대가!J3460</f>
        <v>0</v>
      </c>
      <c r="H489" s="8">
        <f t="shared" si="17"/>
        <v>86232</v>
      </c>
      <c r="I489" s="1" t="s">
        <v>27</v>
      </c>
    </row>
    <row r="490" spans="1:9" ht="30" customHeight="1">
      <c r="A490" s="1" t="s">
        <v>577</v>
      </c>
      <c r="B490" s="1" t="s">
        <v>4632</v>
      </c>
      <c r="C490" s="1" t="s">
        <v>4591</v>
      </c>
      <c r="D490" s="15" t="s">
        <v>28</v>
      </c>
      <c r="E490" s="8">
        <f>일위대가!F3469</f>
        <v>1511</v>
      </c>
      <c r="F490" s="8">
        <f>일위대가!H3469</f>
        <v>14828</v>
      </c>
      <c r="G490" s="8">
        <f>일위대가!J3469</f>
        <v>0</v>
      </c>
      <c r="H490" s="8">
        <f t="shared" si="17"/>
        <v>16339</v>
      </c>
      <c r="I490" s="1" t="s">
        <v>27</v>
      </c>
    </row>
    <row r="491" spans="1:9" ht="30" customHeight="1">
      <c r="A491" s="1" t="s">
        <v>578</v>
      </c>
      <c r="B491" s="1" t="s">
        <v>4633</v>
      </c>
      <c r="C491" s="1" t="s">
        <v>4592</v>
      </c>
      <c r="D491" s="15" t="s">
        <v>28</v>
      </c>
      <c r="E491" s="8">
        <f>일위대가!F3478</f>
        <v>1329</v>
      </c>
      <c r="F491" s="8">
        <f>일위대가!H3478</f>
        <v>7125</v>
      </c>
      <c r="G491" s="8">
        <f>일위대가!J3478</f>
        <v>0</v>
      </c>
      <c r="H491" s="8">
        <f t="shared" si="17"/>
        <v>8454</v>
      </c>
      <c r="I491" s="1" t="s">
        <v>27</v>
      </c>
    </row>
    <row r="492" spans="1:9" ht="30" customHeight="1">
      <c r="A492" s="1" t="s">
        <v>580</v>
      </c>
      <c r="B492" s="1" t="s">
        <v>579</v>
      </c>
      <c r="C492" s="1" t="s">
        <v>4593</v>
      </c>
      <c r="D492" s="15" t="s">
        <v>28</v>
      </c>
      <c r="E492" s="8">
        <f>일위대가!F3487</f>
        <v>719</v>
      </c>
      <c r="F492" s="8">
        <f>일위대가!H3487</f>
        <v>4723</v>
      </c>
      <c r="G492" s="8">
        <f>일위대가!J3487</f>
        <v>0</v>
      </c>
      <c r="H492" s="8">
        <f t="shared" si="17"/>
        <v>5442</v>
      </c>
      <c r="I492" s="1" t="s">
        <v>27</v>
      </c>
    </row>
    <row r="493" spans="1:9" ht="30" customHeight="1">
      <c r="A493" s="1" t="s">
        <v>581</v>
      </c>
      <c r="B493" s="1" t="s">
        <v>579</v>
      </c>
      <c r="C493" s="1" t="s">
        <v>4594</v>
      </c>
      <c r="D493" s="15" t="s">
        <v>28</v>
      </c>
      <c r="E493" s="8">
        <f>일위대가!F3496</f>
        <v>1195</v>
      </c>
      <c r="F493" s="8">
        <f>일위대가!H3496</f>
        <v>9448</v>
      </c>
      <c r="G493" s="8">
        <f>일위대가!J3496</f>
        <v>0</v>
      </c>
      <c r="H493" s="8">
        <f t="shared" si="17"/>
        <v>10643</v>
      </c>
      <c r="I493" s="1" t="s">
        <v>27</v>
      </c>
    </row>
    <row r="494" spans="1:9" ht="30" customHeight="1">
      <c r="A494" s="1" t="s">
        <v>581</v>
      </c>
      <c r="B494" s="1" t="s">
        <v>4643</v>
      </c>
      <c r="C494" s="1" t="s">
        <v>4642</v>
      </c>
      <c r="D494" s="15" t="s">
        <v>28</v>
      </c>
      <c r="E494" s="8">
        <f>일위대가!F3507</f>
        <v>3074</v>
      </c>
      <c r="F494" s="8">
        <f>일위대가!H3507</f>
        <v>13774</v>
      </c>
      <c r="G494" s="8">
        <f>일위대가!J3507</f>
        <v>137</v>
      </c>
      <c r="H494" s="8">
        <f>E494+F494+G494</f>
        <v>16985</v>
      </c>
      <c r="I494" s="1" t="s">
        <v>27</v>
      </c>
    </row>
    <row r="495" spans="1:9" ht="30" customHeight="1">
      <c r="A495" s="1" t="s">
        <v>585</v>
      </c>
      <c r="B495" s="1" t="s">
        <v>583</v>
      </c>
      <c r="C495" s="1" t="s">
        <v>584</v>
      </c>
      <c r="D495" s="15" t="s">
        <v>28</v>
      </c>
      <c r="E495" s="8">
        <f>일위대가!F3515</f>
        <v>4685</v>
      </c>
      <c r="F495" s="8">
        <f>일위대가!H3515</f>
        <v>8852</v>
      </c>
      <c r="G495" s="8">
        <f>일위대가!J3515</f>
        <v>0</v>
      </c>
      <c r="H495" s="8">
        <f t="shared" si="17"/>
        <v>13537</v>
      </c>
      <c r="I495" s="1" t="s">
        <v>27</v>
      </c>
    </row>
    <row r="496" spans="1:9" ht="30" customHeight="1">
      <c r="A496" s="1"/>
      <c r="B496" s="394" t="s">
        <v>3019</v>
      </c>
      <c r="C496" s="1"/>
      <c r="D496" s="15"/>
      <c r="E496" s="8"/>
      <c r="F496" s="8"/>
      <c r="G496" s="8"/>
      <c r="H496" s="8"/>
      <c r="I496" s="1"/>
    </row>
    <row r="497" spans="1:9" ht="30" customHeight="1">
      <c r="A497" s="1" t="s">
        <v>683</v>
      </c>
      <c r="B497" s="1" t="s">
        <v>682</v>
      </c>
      <c r="C497" s="1" t="s">
        <v>369</v>
      </c>
      <c r="D497" s="15" t="s">
        <v>28</v>
      </c>
      <c r="E497" s="8">
        <f>일위대가!F3520</f>
        <v>0</v>
      </c>
      <c r="F497" s="8">
        <f>일위대가!H3520</f>
        <v>16606</v>
      </c>
      <c r="G497" s="8">
        <f>일위대가!J3520</f>
        <v>0</v>
      </c>
      <c r="H497" s="8">
        <f t="shared" ref="H497:H516" si="18">E497+F497+G497</f>
        <v>16606</v>
      </c>
      <c r="I497" s="1" t="s">
        <v>27</v>
      </c>
    </row>
    <row r="498" spans="1:9" ht="30" customHeight="1">
      <c r="A498" s="1" t="s">
        <v>685</v>
      </c>
      <c r="B498" s="1" t="s">
        <v>684</v>
      </c>
      <c r="C498" s="1" t="s">
        <v>369</v>
      </c>
      <c r="D498" s="15" t="s">
        <v>28</v>
      </c>
      <c r="E498" s="8">
        <f>일위대가!F3524</f>
        <v>0</v>
      </c>
      <c r="F498" s="8">
        <f>일위대가!H3524</f>
        <v>13285</v>
      </c>
      <c r="G498" s="8">
        <f>일위대가!J3524</f>
        <v>0</v>
      </c>
      <c r="H498" s="8">
        <f t="shared" si="18"/>
        <v>13285</v>
      </c>
      <c r="I498" s="1" t="s">
        <v>27</v>
      </c>
    </row>
    <row r="499" spans="1:9" ht="30" customHeight="1">
      <c r="A499" s="1" t="s">
        <v>666</v>
      </c>
      <c r="B499" s="1" t="s">
        <v>4842</v>
      </c>
      <c r="C499" s="1" t="s">
        <v>4843</v>
      </c>
      <c r="D499" s="15" t="s">
        <v>28</v>
      </c>
      <c r="E499" s="8">
        <f>일위대가!F3528</f>
        <v>0</v>
      </c>
      <c r="F499" s="8">
        <f>일위대가!H3528</f>
        <v>16594</v>
      </c>
      <c r="G499" s="8">
        <f>일위대가!J3528</f>
        <v>0</v>
      </c>
      <c r="H499" s="8">
        <f t="shared" si="18"/>
        <v>16594</v>
      </c>
      <c r="I499" s="1" t="s">
        <v>27</v>
      </c>
    </row>
    <row r="500" spans="1:9" ht="30" customHeight="1">
      <c r="A500" s="1" t="s">
        <v>666</v>
      </c>
      <c r="B500" s="1" t="s">
        <v>4842</v>
      </c>
      <c r="C500" s="1" t="s">
        <v>4859</v>
      </c>
      <c r="D500" s="15" t="s">
        <v>28</v>
      </c>
      <c r="E500" s="8">
        <f>일위대가!F3536</f>
        <v>219</v>
      </c>
      <c r="F500" s="8">
        <f>일위대가!H3536</f>
        <v>7663</v>
      </c>
      <c r="G500" s="8">
        <f>일위대가!J3536</f>
        <v>43</v>
      </c>
      <c r="H500" s="8">
        <f t="shared" si="18"/>
        <v>7925</v>
      </c>
      <c r="I500" s="1" t="s">
        <v>27</v>
      </c>
    </row>
    <row r="501" spans="1:9" ht="30" customHeight="1">
      <c r="A501" s="1" t="s">
        <v>666</v>
      </c>
      <c r="B501" s="1" t="s">
        <v>4848</v>
      </c>
      <c r="C501" s="1" t="s">
        <v>4843</v>
      </c>
      <c r="D501" s="15" t="s">
        <v>28</v>
      </c>
      <c r="E501" s="8">
        <f>일위대가!F3540</f>
        <v>0</v>
      </c>
      <c r="F501" s="8">
        <f>일위대가!H3540</f>
        <v>27658</v>
      </c>
      <c r="G501" s="8">
        <f>일위대가!J3540</f>
        <v>0</v>
      </c>
      <c r="H501" s="8">
        <f t="shared" si="18"/>
        <v>27658</v>
      </c>
      <c r="I501" s="1" t="s">
        <v>27</v>
      </c>
    </row>
    <row r="502" spans="1:9" ht="30" customHeight="1">
      <c r="A502" s="1" t="s">
        <v>668</v>
      </c>
      <c r="B502" s="1" t="s">
        <v>667</v>
      </c>
      <c r="C502" s="1" t="s">
        <v>4858</v>
      </c>
      <c r="D502" s="15" t="s">
        <v>28</v>
      </c>
      <c r="E502" s="8">
        <f>일위대가!F3548</f>
        <v>466</v>
      </c>
      <c r="F502" s="8">
        <f>일위대가!H3548</f>
        <v>13446</v>
      </c>
      <c r="G502" s="8">
        <f>일위대가!J3548</f>
        <v>102</v>
      </c>
      <c r="H502" s="8">
        <f t="shared" si="18"/>
        <v>14014</v>
      </c>
      <c r="I502" s="1" t="s">
        <v>27</v>
      </c>
    </row>
    <row r="503" spans="1:9" ht="30" customHeight="1">
      <c r="A503" s="1" t="s">
        <v>669</v>
      </c>
      <c r="B503" s="1" t="s">
        <v>667</v>
      </c>
      <c r="C503" s="1" t="s">
        <v>4852</v>
      </c>
      <c r="D503" s="15" t="s">
        <v>28</v>
      </c>
      <c r="E503" s="8">
        <f>일위대가!F3555</f>
        <v>410</v>
      </c>
      <c r="F503" s="8">
        <f>일위대가!H3555</f>
        <v>3081</v>
      </c>
      <c r="G503" s="8">
        <f>일위대가!J3555</f>
        <v>951</v>
      </c>
      <c r="H503" s="8">
        <f t="shared" si="18"/>
        <v>4442</v>
      </c>
      <c r="I503" s="1" t="s">
        <v>27</v>
      </c>
    </row>
    <row r="504" spans="1:9" ht="30" customHeight="1">
      <c r="A504" s="1" t="s">
        <v>671</v>
      </c>
      <c r="B504" s="1" t="s">
        <v>670</v>
      </c>
      <c r="C504" s="1" t="s">
        <v>367</v>
      </c>
      <c r="D504" s="15" t="s">
        <v>28</v>
      </c>
      <c r="E504" s="8">
        <f>일위대가!F3559</f>
        <v>0</v>
      </c>
      <c r="F504" s="8">
        <f>일위대가!H3559</f>
        <v>4148</v>
      </c>
      <c r="G504" s="8">
        <f>일위대가!J3559</f>
        <v>0</v>
      </c>
      <c r="H504" s="8">
        <f t="shared" si="18"/>
        <v>4148</v>
      </c>
      <c r="I504" s="1" t="s">
        <v>27</v>
      </c>
    </row>
    <row r="505" spans="1:9" ht="30" customHeight="1">
      <c r="A505" s="1" t="s">
        <v>673</v>
      </c>
      <c r="B505" s="1" t="s">
        <v>672</v>
      </c>
      <c r="C505" s="1" t="s">
        <v>367</v>
      </c>
      <c r="D505" s="15" t="s">
        <v>28</v>
      </c>
      <c r="E505" s="8">
        <f>일위대가!F3563</f>
        <v>0</v>
      </c>
      <c r="F505" s="8">
        <f>일위대가!H3563</f>
        <v>4148</v>
      </c>
      <c r="G505" s="8">
        <f>일위대가!J3563</f>
        <v>0</v>
      </c>
      <c r="H505" s="8">
        <f t="shared" si="18"/>
        <v>4148</v>
      </c>
      <c r="I505" s="1" t="s">
        <v>27</v>
      </c>
    </row>
    <row r="506" spans="1:9" ht="30" customHeight="1">
      <c r="A506" s="1" t="s">
        <v>675</v>
      </c>
      <c r="B506" s="1" t="s">
        <v>674</v>
      </c>
      <c r="C506" s="1" t="s">
        <v>4849</v>
      </c>
      <c r="D506" s="15" t="s">
        <v>28</v>
      </c>
      <c r="E506" s="8">
        <f>일위대가!F3568</f>
        <v>0</v>
      </c>
      <c r="F506" s="8">
        <f>일위대가!H3568</f>
        <v>19525</v>
      </c>
      <c r="G506" s="8">
        <f>일위대가!J3568</f>
        <v>0</v>
      </c>
      <c r="H506" s="8">
        <f t="shared" si="18"/>
        <v>19525</v>
      </c>
      <c r="I506" s="1" t="s">
        <v>27</v>
      </c>
    </row>
    <row r="507" spans="1:9" ht="30" customHeight="1">
      <c r="A507" s="1" t="s">
        <v>675</v>
      </c>
      <c r="B507" s="1" t="s">
        <v>674</v>
      </c>
      <c r="C507" s="1" t="s">
        <v>4852</v>
      </c>
      <c r="D507" s="15" t="s">
        <v>28</v>
      </c>
      <c r="E507" s="8">
        <f>일위대가!F3575</f>
        <v>547</v>
      </c>
      <c r="F507" s="8">
        <f>일위대가!H3575</f>
        <v>4404</v>
      </c>
      <c r="G507" s="8">
        <f>일위대가!J3575</f>
        <v>1826</v>
      </c>
      <c r="H507" s="8">
        <f t="shared" si="18"/>
        <v>6777</v>
      </c>
      <c r="I507" s="1" t="s">
        <v>27</v>
      </c>
    </row>
    <row r="508" spans="1:9" ht="30" customHeight="1">
      <c r="A508" s="1" t="s">
        <v>676</v>
      </c>
      <c r="B508" s="1" t="s">
        <v>4853</v>
      </c>
      <c r="C508" s="1" t="s">
        <v>4854</v>
      </c>
      <c r="D508" s="15" t="s">
        <v>28</v>
      </c>
      <c r="E508" s="8">
        <f>일위대가!F3580</f>
        <v>0</v>
      </c>
      <c r="F508" s="8">
        <f>일위대가!H3580</f>
        <v>4026</v>
      </c>
      <c r="G508" s="8">
        <f>일위대가!J3580</f>
        <v>0</v>
      </c>
      <c r="H508" s="8">
        <f t="shared" si="18"/>
        <v>4026</v>
      </c>
      <c r="I508" s="1" t="s">
        <v>27</v>
      </c>
    </row>
    <row r="509" spans="1:9" ht="30" customHeight="1">
      <c r="A509" s="1" t="s">
        <v>678</v>
      </c>
      <c r="B509" s="1" t="s">
        <v>677</v>
      </c>
      <c r="C509" s="1" t="s">
        <v>4823</v>
      </c>
      <c r="D509" s="15" t="s">
        <v>28</v>
      </c>
      <c r="E509" s="8">
        <f>일위대가!F3585</f>
        <v>0</v>
      </c>
      <c r="F509" s="8">
        <f>일위대가!H3585</f>
        <v>11715</v>
      </c>
      <c r="G509" s="8">
        <f>일위대가!J3585</f>
        <v>0</v>
      </c>
      <c r="H509" s="8">
        <f t="shared" si="18"/>
        <v>11715</v>
      </c>
      <c r="I509" s="1" t="s">
        <v>27</v>
      </c>
    </row>
    <row r="510" spans="1:9" ht="30" customHeight="1">
      <c r="A510" s="1" t="s">
        <v>681</v>
      </c>
      <c r="B510" s="1" t="s">
        <v>679</v>
      </c>
      <c r="C510" s="1" t="s">
        <v>680</v>
      </c>
      <c r="D510" s="15" t="s">
        <v>28</v>
      </c>
      <c r="E510" s="8">
        <f>일위대가!F3589</f>
        <v>0</v>
      </c>
      <c r="F510" s="8">
        <f>일위대가!H3589</f>
        <v>1382</v>
      </c>
      <c r="G510" s="8">
        <f>일위대가!J3589</f>
        <v>0</v>
      </c>
      <c r="H510" s="8">
        <f t="shared" si="18"/>
        <v>1382</v>
      </c>
      <c r="I510" s="1" t="s">
        <v>27</v>
      </c>
    </row>
    <row r="511" spans="1:9" ht="30" customHeight="1">
      <c r="A511" s="1" t="s">
        <v>686</v>
      </c>
      <c r="B511" s="1" t="s">
        <v>4900</v>
      </c>
      <c r="C511" s="1" t="s">
        <v>4864</v>
      </c>
      <c r="D511" s="15" t="s">
        <v>28</v>
      </c>
      <c r="E511" s="8">
        <f>일위대가!F3594</f>
        <v>0</v>
      </c>
      <c r="F511" s="8">
        <f>일위대가!H3594</f>
        <v>11715</v>
      </c>
      <c r="G511" s="8">
        <f>일위대가!J3594</f>
        <v>0</v>
      </c>
      <c r="H511" s="8">
        <f t="shared" si="18"/>
        <v>11715</v>
      </c>
      <c r="I511" s="1" t="s">
        <v>27</v>
      </c>
    </row>
    <row r="512" spans="1:9" ht="30" customHeight="1">
      <c r="A512" s="1" t="s">
        <v>688</v>
      </c>
      <c r="B512" s="1" t="s">
        <v>4901</v>
      </c>
      <c r="C512" s="1" t="s">
        <v>27</v>
      </c>
      <c r="D512" s="15" t="s">
        <v>28</v>
      </c>
      <c r="E512" s="8">
        <f>일위대가!F3598</f>
        <v>0</v>
      </c>
      <c r="F512" s="8">
        <f>일위대가!H3598</f>
        <v>4148</v>
      </c>
      <c r="G512" s="8">
        <f>일위대가!J3598</f>
        <v>0</v>
      </c>
      <c r="H512" s="8">
        <f t="shared" si="18"/>
        <v>4148</v>
      </c>
      <c r="I512" s="1" t="s">
        <v>27</v>
      </c>
    </row>
    <row r="513" spans="1:9" ht="30" customHeight="1">
      <c r="A513" s="1" t="s">
        <v>690</v>
      </c>
      <c r="B513" s="1" t="s">
        <v>689</v>
      </c>
      <c r="C513" s="1" t="s">
        <v>4823</v>
      </c>
      <c r="D513" s="15" t="s">
        <v>28</v>
      </c>
      <c r="E513" s="8">
        <f>일위대가!F3603</f>
        <v>0</v>
      </c>
      <c r="F513" s="8">
        <f>일위대가!H3603</f>
        <v>6040</v>
      </c>
      <c r="G513" s="8">
        <f>일위대가!J3603</f>
        <v>0</v>
      </c>
      <c r="H513" s="8">
        <f t="shared" si="18"/>
        <v>6040</v>
      </c>
      <c r="I513" s="1" t="s">
        <v>27</v>
      </c>
    </row>
    <row r="514" spans="1:9" ht="30" customHeight="1">
      <c r="A514" s="1" t="s">
        <v>691</v>
      </c>
      <c r="B514" s="1" t="s">
        <v>4828</v>
      </c>
      <c r="C514" s="1" t="s">
        <v>4823</v>
      </c>
      <c r="D514" s="15" t="s">
        <v>28</v>
      </c>
      <c r="E514" s="8">
        <f>일위대가!F3608</f>
        <v>0</v>
      </c>
      <c r="F514" s="8">
        <f>일위대가!H3608</f>
        <v>9762</v>
      </c>
      <c r="G514" s="8">
        <f>일위대가!J3608</f>
        <v>0</v>
      </c>
      <c r="H514" s="8">
        <f t="shared" si="18"/>
        <v>9762</v>
      </c>
      <c r="I514" s="1" t="s">
        <v>27</v>
      </c>
    </row>
    <row r="515" spans="1:9" ht="30" customHeight="1">
      <c r="A515" s="1" t="s">
        <v>693</v>
      </c>
      <c r="B515" s="1" t="s">
        <v>692</v>
      </c>
      <c r="C515" s="1" t="s">
        <v>4823</v>
      </c>
      <c r="D515" s="15" t="s">
        <v>28</v>
      </c>
      <c r="E515" s="8">
        <f>일위대가!F3613</f>
        <v>0</v>
      </c>
      <c r="F515" s="8">
        <f>일위대가!H3613</f>
        <v>3833</v>
      </c>
      <c r="G515" s="8">
        <f>일위대가!J3613</f>
        <v>0</v>
      </c>
      <c r="H515" s="8">
        <f t="shared" si="18"/>
        <v>3833</v>
      </c>
      <c r="I515" s="1" t="s">
        <v>27</v>
      </c>
    </row>
    <row r="516" spans="1:9" ht="30" customHeight="1">
      <c r="A516" s="1" t="s">
        <v>695</v>
      </c>
      <c r="B516" s="1" t="s">
        <v>694</v>
      </c>
      <c r="C516" s="1" t="s">
        <v>4821</v>
      </c>
      <c r="D516" s="15" t="s">
        <v>28</v>
      </c>
      <c r="E516" s="8">
        <f>일위대가!F3618</f>
        <v>0</v>
      </c>
      <c r="F516" s="8">
        <f>일위대가!H3618</f>
        <v>7810</v>
      </c>
      <c r="G516" s="8">
        <f>일위대가!J3618</f>
        <v>0</v>
      </c>
      <c r="H516" s="8">
        <f t="shared" si="18"/>
        <v>7810</v>
      </c>
      <c r="I516" s="1" t="s">
        <v>27</v>
      </c>
    </row>
    <row r="517" spans="1:9" ht="30" customHeight="1">
      <c r="A517" s="1" t="s">
        <v>651</v>
      </c>
      <c r="B517" s="1" t="s">
        <v>4902</v>
      </c>
      <c r="C517" s="1" t="s">
        <v>4903</v>
      </c>
      <c r="D517" s="15" t="s">
        <v>79</v>
      </c>
      <c r="E517" s="8">
        <f>일위대가!F3626</f>
        <v>3077</v>
      </c>
      <c r="F517" s="8">
        <f>일위대가!H3626</f>
        <v>77477</v>
      </c>
      <c r="G517" s="8">
        <f>일위대가!J3626</f>
        <v>732</v>
      </c>
      <c r="H517" s="8">
        <f>E517+F517+G517</f>
        <v>81286</v>
      </c>
      <c r="I517" s="1" t="s">
        <v>27</v>
      </c>
    </row>
    <row r="518" spans="1:9" ht="30" customHeight="1">
      <c r="A518" s="1" t="s">
        <v>654</v>
      </c>
      <c r="B518" s="1" t="s">
        <v>4911</v>
      </c>
      <c r="C518" s="1" t="s">
        <v>4916</v>
      </c>
      <c r="D518" s="15" t="s">
        <v>79</v>
      </c>
      <c r="E518" s="8">
        <f>일위대가!F3633</f>
        <v>3142</v>
      </c>
      <c r="F518" s="8">
        <f>일위대가!H3633</f>
        <v>8368</v>
      </c>
      <c r="G518" s="8">
        <f>일위대가!J3633</f>
        <v>4949</v>
      </c>
      <c r="H518" s="8">
        <f>E518+F518+G518</f>
        <v>16459</v>
      </c>
      <c r="I518" s="1" t="s">
        <v>27</v>
      </c>
    </row>
    <row r="519" spans="1:9" ht="30" customHeight="1">
      <c r="A519" s="1" t="s">
        <v>652</v>
      </c>
      <c r="B519" s="1" t="s">
        <v>4908</v>
      </c>
      <c r="C519" s="1" t="s">
        <v>4909</v>
      </c>
      <c r="D519" s="15" t="s">
        <v>79</v>
      </c>
      <c r="E519" s="8">
        <f>일위대가!F3641</f>
        <v>6154</v>
      </c>
      <c r="F519" s="8">
        <f>일위대가!H3641</f>
        <v>154954</v>
      </c>
      <c r="G519" s="8">
        <f>일위대가!J3641</f>
        <v>1464</v>
      </c>
      <c r="H519" s="8">
        <f t="shared" ref="H519:H538" si="19">E519+F519+G519</f>
        <v>162572</v>
      </c>
      <c r="I519" s="1" t="s">
        <v>27</v>
      </c>
    </row>
    <row r="520" spans="1:9" ht="30" customHeight="1">
      <c r="A520" s="1" t="s">
        <v>653</v>
      </c>
      <c r="B520" s="1" t="s">
        <v>4908</v>
      </c>
      <c r="C520" s="1" t="s">
        <v>4912</v>
      </c>
      <c r="D520" s="15" t="s">
        <v>79</v>
      </c>
      <c r="E520" s="8">
        <f>일위대가!F3649</f>
        <v>16792</v>
      </c>
      <c r="F520" s="8">
        <f>일위대가!H3649</f>
        <v>205646</v>
      </c>
      <c r="G520" s="8">
        <f>일위대가!J3649</f>
        <v>4686</v>
      </c>
      <c r="H520" s="8">
        <f t="shared" si="19"/>
        <v>227124</v>
      </c>
      <c r="I520" s="1" t="s">
        <v>27</v>
      </c>
    </row>
    <row r="521" spans="1:9" ht="30" customHeight="1">
      <c r="A521" s="1" t="s">
        <v>655</v>
      </c>
      <c r="B521" s="1" t="s">
        <v>4908</v>
      </c>
      <c r="C521" s="1" t="s">
        <v>4917</v>
      </c>
      <c r="D521" s="15" t="s">
        <v>79</v>
      </c>
      <c r="E521" s="8">
        <f>일위대가!F3656</f>
        <v>6284</v>
      </c>
      <c r="F521" s="8">
        <f>일위대가!H3656</f>
        <v>16737</v>
      </c>
      <c r="G521" s="8">
        <f>일위대가!J3656</f>
        <v>10247</v>
      </c>
      <c r="H521" s="8">
        <f t="shared" si="19"/>
        <v>33268</v>
      </c>
      <c r="I521" s="1" t="s">
        <v>27</v>
      </c>
    </row>
    <row r="522" spans="1:9" ht="30" customHeight="1">
      <c r="A522" s="1" t="s">
        <v>656</v>
      </c>
      <c r="B522" s="1" t="s">
        <v>4908</v>
      </c>
      <c r="C522" s="1" t="s">
        <v>4920</v>
      </c>
      <c r="D522" s="15" t="s">
        <v>79</v>
      </c>
      <c r="E522" s="8">
        <f>일위대가!F3667</f>
        <v>10055</v>
      </c>
      <c r="F522" s="8">
        <f>일위대가!H3667</f>
        <v>27763</v>
      </c>
      <c r="G522" s="8">
        <f>일위대가!J3667</f>
        <v>17971</v>
      </c>
      <c r="H522" s="8">
        <f t="shared" si="19"/>
        <v>55789</v>
      </c>
      <c r="I522" s="1" t="s">
        <v>27</v>
      </c>
    </row>
    <row r="523" spans="1:9" ht="30" customHeight="1">
      <c r="A523" s="1" t="s">
        <v>659</v>
      </c>
      <c r="B523" s="1" t="s">
        <v>657</v>
      </c>
      <c r="C523" s="1" t="s">
        <v>658</v>
      </c>
      <c r="D523" s="15" t="s">
        <v>79</v>
      </c>
      <c r="E523" s="8">
        <f>일위대가!F3672</f>
        <v>2311</v>
      </c>
      <c r="F523" s="8">
        <f>일위대가!H3672</f>
        <v>6114</v>
      </c>
      <c r="G523" s="8">
        <f>일위대가!J3672</f>
        <v>2850</v>
      </c>
      <c r="H523" s="8">
        <f t="shared" si="19"/>
        <v>11275</v>
      </c>
      <c r="I523" s="1" t="s">
        <v>27</v>
      </c>
    </row>
    <row r="524" spans="1:9" ht="30" customHeight="1">
      <c r="A524" s="1" t="s">
        <v>662</v>
      </c>
      <c r="B524" s="1" t="s">
        <v>660</v>
      </c>
      <c r="C524" s="1" t="s">
        <v>661</v>
      </c>
      <c r="D524" s="15" t="s">
        <v>180</v>
      </c>
      <c r="E524" s="8">
        <f>일위대가!F3679</f>
        <v>41600</v>
      </c>
      <c r="F524" s="8">
        <f>일위대가!H3679</f>
        <v>656754</v>
      </c>
      <c r="G524" s="8">
        <f>일위대가!J3679</f>
        <v>0</v>
      </c>
      <c r="H524" s="8">
        <f t="shared" si="19"/>
        <v>698354</v>
      </c>
      <c r="I524" s="1" t="s">
        <v>27</v>
      </c>
    </row>
    <row r="525" spans="1:9" ht="30" customHeight="1">
      <c r="A525" s="1" t="s">
        <v>664</v>
      </c>
      <c r="B525" s="1" t="s">
        <v>663</v>
      </c>
      <c r="C525" s="1" t="s">
        <v>4926</v>
      </c>
      <c r="D525" s="15" t="s">
        <v>28</v>
      </c>
      <c r="E525" s="8">
        <f>일위대가!F3686</f>
        <v>474</v>
      </c>
      <c r="F525" s="8">
        <f>일위대가!H3686</f>
        <v>41272</v>
      </c>
      <c r="G525" s="8">
        <f>일위대가!J3686</f>
        <v>146</v>
      </c>
      <c r="H525" s="8">
        <f t="shared" si="19"/>
        <v>41892</v>
      </c>
      <c r="I525" s="1" t="s">
        <v>27</v>
      </c>
    </row>
    <row r="526" spans="1:9" ht="30" customHeight="1">
      <c r="A526" s="1" t="s">
        <v>696</v>
      </c>
      <c r="B526" s="1" t="s">
        <v>4929</v>
      </c>
      <c r="C526" s="1" t="s">
        <v>4928</v>
      </c>
      <c r="D526" s="15" t="s">
        <v>54</v>
      </c>
      <c r="E526" s="8">
        <f>일위대가!F3694</f>
        <v>588</v>
      </c>
      <c r="F526" s="8">
        <f>일위대가!H3694</f>
        <v>7747</v>
      </c>
      <c r="G526" s="8">
        <f>일위대가!J3694</f>
        <v>73</v>
      </c>
      <c r="H526" s="8">
        <f t="shared" si="19"/>
        <v>8408</v>
      </c>
      <c r="I526" s="1" t="s">
        <v>27</v>
      </c>
    </row>
    <row r="527" spans="1:9" ht="30" customHeight="1">
      <c r="A527" s="1" t="s">
        <v>698</v>
      </c>
      <c r="B527" s="1" t="s">
        <v>697</v>
      </c>
      <c r="C527" s="1" t="s">
        <v>27</v>
      </c>
      <c r="D527" s="15" t="s">
        <v>54</v>
      </c>
      <c r="E527" s="8">
        <f>일위대가!F3704</f>
        <v>516</v>
      </c>
      <c r="F527" s="8">
        <f>일위대가!H3704</f>
        <v>2677</v>
      </c>
      <c r="G527" s="8">
        <f>일위대가!J3704</f>
        <v>120</v>
      </c>
      <c r="H527" s="8">
        <f t="shared" si="19"/>
        <v>3313</v>
      </c>
      <c r="I527" s="1" t="s">
        <v>27</v>
      </c>
    </row>
    <row r="528" spans="1:9" ht="30" customHeight="1">
      <c r="A528" s="1" t="s">
        <v>700</v>
      </c>
      <c r="B528" s="1" t="s">
        <v>699</v>
      </c>
      <c r="C528" s="1" t="s">
        <v>27</v>
      </c>
      <c r="D528" s="15" t="s">
        <v>54</v>
      </c>
      <c r="E528" s="8">
        <f>일위대가!F3714</f>
        <v>395</v>
      </c>
      <c r="F528" s="8">
        <f>일위대가!H3714</f>
        <v>2240</v>
      </c>
      <c r="G528" s="8">
        <f>일위대가!J3714</f>
        <v>107</v>
      </c>
      <c r="H528" s="8">
        <f t="shared" si="19"/>
        <v>2742</v>
      </c>
      <c r="I528" s="1" t="s">
        <v>27</v>
      </c>
    </row>
    <row r="529" spans="1:9" ht="30" customHeight="1">
      <c r="A529" s="1" t="s">
        <v>701</v>
      </c>
      <c r="B529" s="1" t="s">
        <v>4835</v>
      </c>
      <c r="C529" s="1" t="s">
        <v>27</v>
      </c>
      <c r="D529" s="15" t="s">
        <v>28</v>
      </c>
      <c r="E529" s="8">
        <f>일위대가!F3720</f>
        <v>304</v>
      </c>
      <c r="F529" s="8">
        <f>일위대가!H3720</f>
        <v>6087</v>
      </c>
      <c r="G529" s="8">
        <f>일위대가!J3720</f>
        <v>0</v>
      </c>
      <c r="H529" s="8">
        <f t="shared" si="19"/>
        <v>6391</v>
      </c>
      <c r="I529" s="1" t="s">
        <v>27</v>
      </c>
    </row>
    <row r="530" spans="1:9" ht="30" customHeight="1">
      <c r="A530" s="1" t="s">
        <v>701</v>
      </c>
      <c r="B530" s="1" t="s">
        <v>4836</v>
      </c>
      <c r="C530" s="1" t="s">
        <v>27</v>
      </c>
      <c r="D530" s="15" t="s">
        <v>28</v>
      </c>
      <c r="E530" s="8">
        <f>일위대가!F3721</f>
        <v>0</v>
      </c>
      <c r="F530" s="8">
        <f>일위대가!H3721</f>
        <v>0</v>
      </c>
      <c r="G530" s="8">
        <f>일위대가!J3721</f>
        <v>0</v>
      </c>
      <c r="H530" s="8">
        <f>E530+F530+G530</f>
        <v>0</v>
      </c>
      <c r="I530" s="1" t="s">
        <v>27</v>
      </c>
    </row>
    <row r="531" spans="1:9" ht="30" customHeight="1">
      <c r="A531" s="1" t="s">
        <v>701</v>
      </c>
      <c r="B531" s="1" t="s">
        <v>4837</v>
      </c>
      <c r="C531" s="1" t="s">
        <v>27</v>
      </c>
      <c r="D531" s="15" t="s">
        <v>28</v>
      </c>
      <c r="E531" s="8">
        <f>일위대가!F3722</f>
        <v>0</v>
      </c>
      <c r="F531" s="8">
        <f>일위대가!H3722</f>
        <v>0</v>
      </c>
      <c r="G531" s="8">
        <f>일위대가!J3722</f>
        <v>0</v>
      </c>
      <c r="H531" s="8">
        <f>E531+F531+G531</f>
        <v>0</v>
      </c>
      <c r="I531" s="1" t="s">
        <v>27</v>
      </c>
    </row>
    <row r="532" spans="1:9" ht="30" customHeight="1">
      <c r="A532" s="1" t="s">
        <v>701</v>
      </c>
      <c r="B532" s="1" t="s">
        <v>4838</v>
      </c>
      <c r="C532" s="1" t="s">
        <v>27</v>
      </c>
      <c r="D532" s="15" t="s">
        <v>28</v>
      </c>
      <c r="E532" s="8">
        <f>일위대가!F3723</f>
        <v>0</v>
      </c>
      <c r="F532" s="8">
        <f>일위대가!H3723</f>
        <v>3321.2</v>
      </c>
      <c r="G532" s="8">
        <f>일위대가!J3723</f>
        <v>0</v>
      </c>
      <c r="H532" s="8">
        <f>E532+F532+G532</f>
        <v>3321.2</v>
      </c>
      <c r="I532" s="1" t="s">
        <v>27</v>
      </c>
    </row>
    <row r="533" spans="1:9" ht="30" customHeight="1">
      <c r="A533" s="1" t="s">
        <v>703</v>
      </c>
      <c r="B533" s="1" t="s">
        <v>702</v>
      </c>
      <c r="C533" s="1" t="s">
        <v>27</v>
      </c>
      <c r="D533" s="15" t="s">
        <v>54</v>
      </c>
      <c r="E533" s="8">
        <f>일위대가!F3740</f>
        <v>0</v>
      </c>
      <c r="F533" s="8">
        <f>일위대가!H3740</f>
        <v>3318</v>
      </c>
      <c r="G533" s="8">
        <f>일위대가!J3740</f>
        <v>0</v>
      </c>
      <c r="H533" s="8">
        <f t="shared" si="19"/>
        <v>3318</v>
      </c>
      <c r="I533" s="1" t="s">
        <v>27</v>
      </c>
    </row>
    <row r="534" spans="1:9" ht="30" customHeight="1">
      <c r="A534" s="1" t="s">
        <v>701</v>
      </c>
      <c r="B534" s="1" t="s">
        <v>5052</v>
      </c>
      <c r="C534" s="1" t="s">
        <v>5051</v>
      </c>
      <c r="D534" s="15" t="s">
        <v>28</v>
      </c>
      <c r="E534" s="8">
        <f>일위대가!F3744</f>
        <v>0</v>
      </c>
      <c r="F534" s="8">
        <f>일위대가!H3744</f>
        <v>8297</v>
      </c>
      <c r="G534" s="8">
        <f>일위대가!J3744</f>
        <v>0</v>
      </c>
      <c r="H534" s="8">
        <f t="shared" si="19"/>
        <v>8297</v>
      </c>
      <c r="I534" s="1" t="s">
        <v>27</v>
      </c>
    </row>
    <row r="535" spans="1:9" ht="30" customHeight="1">
      <c r="A535" s="1" t="s">
        <v>691</v>
      </c>
      <c r="B535" s="1" t="s">
        <v>4829</v>
      </c>
      <c r="C535" s="1" t="s">
        <v>4923</v>
      </c>
      <c r="D535" s="15" t="s">
        <v>28</v>
      </c>
      <c r="E535" s="8">
        <f>일위대가!F3751</f>
        <v>33</v>
      </c>
      <c r="F535" s="8">
        <f>일위대가!H3751</f>
        <v>4260</v>
      </c>
      <c r="G535" s="8">
        <f>일위대가!J3751</f>
        <v>0</v>
      </c>
      <c r="H535" s="8">
        <f>E535+F535+G535</f>
        <v>4293</v>
      </c>
      <c r="I535" s="1" t="s">
        <v>27</v>
      </c>
    </row>
    <row r="536" spans="1:9" ht="30" customHeight="1">
      <c r="A536" s="1"/>
      <c r="B536" s="1" t="s">
        <v>4899</v>
      </c>
      <c r="C536" s="1" t="s">
        <v>4898</v>
      </c>
      <c r="D536" s="15" t="s">
        <v>4897</v>
      </c>
      <c r="E536" s="8">
        <f>일위대가!F3755</f>
        <v>0</v>
      </c>
      <c r="F536" s="8">
        <f>일위대가!H3755</f>
        <v>4909</v>
      </c>
      <c r="G536" s="8">
        <f>일위대가!J3755</f>
        <v>0</v>
      </c>
      <c r="H536" s="8">
        <f>E536+F536+G536</f>
        <v>4909</v>
      </c>
      <c r="I536" s="1"/>
    </row>
    <row r="537" spans="1:9" ht="30" customHeight="1">
      <c r="A537" s="1" t="s">
        <v>707</v>
      </c>
      <c r="B537" s="1" t="s">
        <v>4886</v>
      </c>
      <c r="C537" s="1" t="s">
        <v>4885</v>
      </c>
      <c r="D537" s="15" t="s">
        <v>28</v>
      </c>
      <c r="E537" s="8">
        <f>일위대가!F3789</f>
        <v>13872</v>
      </c>
      <c r="F537" s="8">
        <f>일위대가!H3789</f>
        <v>24740</v>
      </c>
      <c r="G537" s="8">
        <f>일위대가!J3789</f>
        <v>1435</v>
      </c>
      <c r="H537" s="8">
        <f t="shared" si="19"/>
        <v>40047</v>
      </c>
      <c r="I537" s="1" t="s">
        <v>27</v>
      </c>
    </row>
    <row r="538" spans="1:9" ht="30" customHeight="1">
      <c r="A538" s="1" t="s">
        <v>709</v>
      </c>
      <c r="B538" s="1" t="s">
        <v>708</v>
      </c>
      <c r="C538" s="1" t="s">
        <v>4936</v>
      </c>
      <c r="D538" s="15" t="s">
        <v>28</v>
      </c>
      <c r="E538" s="8">
        <f>일위대가!F3811</f>
        <v>7498</v>
      </c>
      <c r="F538" s="8">
        <f>일위대가!H3811</f>
        <v>13648</v>
      </c>
      <c r="G538" s="8">
        <f>일위대가!J3811</f>
        <v>33</v>
      </c>
      <c r="H538" s="8">
        <f t="shared" si="19"/>
        <v>21179</v>
      </c>
      <c r="I538" s="1" t="s">
        <v>27</v>
      </c>
    </row>
    <row r="539" spans="1:9" ht="30" customHeight="1">
      <c r="A539" s="1"/>
      <c r="B539" s="1"/>
      <c r="C539" s="1"/>
      <c r="D539" s="15"/>
      <c r="E539" s="8"/>
      <c r="F539" s="8"/>
      <c r="G539" s="8"/>
      <c r="H539" s="8"/>
      <c r="I539" s="1"/>
    </row>
  </sheetData>
  <autoFilter ref="A3:I540"/>
  <mergeCells count="2">
    <mergeCell ref="A1:I1"/>
    <mergeCell ref="A2:I2"/>
  </mergeCells>
  <phoneticPr fontId="1" type="noConversion"/>
  <hyperlinks>
    <hyperlink ref="C75" r:id="rId1"/>
  </hyperlinks>
  <pageMargins left="0.78740157480314954" right="0" top="0.39370078740157477" bottom="0.39370078740157477" header="0" footer="0"/>
  <pageSetup paperSize="9" scale="93" fitToHeight="0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J32"/>
  <sheetViews>
    <sheetView workbookViewId="0">
      <selection activeCell="Z14" sqref="Z14"/>
    </sheetView>
  </sheetViews>
  <sheetFormatPr defaultRowHeight="13.5"/>
  <cols>
    <col min="1" max="13" width="4" style="333" customWidth="1"/>
    <col min="14" max="14" width="3.5" style="333" customWidth="1"/>
    <col min="15" max="15" width="4" style="333" customWidth="1"/>
    <col min="16" max="16" width="4.75" style="333" customWidth="1"/>
    <col min="17" max="17" width="2.25" style="333" customWidth="1"/>
    <col min="18" max="18" width="4" style="333" customWidth="1"/>
    <col min="19" max="19" width="8.5" style="333" customWidth="1"/>
    <col min="20" max="21" width="5.75" style="333" customWidth="1"/>
    <col min="22" max="22" width="3.125" style="333" customWidth="1"/>
    <col min="23" max="29" width="3.25" style="333" customWidth="1"/>
    <col min="30" max="30" width="4.875" style="333" customWidth="1"/>
    <col min="31" max="31" width="3.25" style="333" customWidth="1"/>
    <col min="32" max="32" width="4.5" style="333" customWidth="1"/>
    <col min="33" max="34" width="3.25" style="333" customWidth="1"/>
    <col min="35" max="35" width="4.25" style="333" customWidth="1"/>
    <col min="36" max="38" width="3.25" style="333" customWidth="1"/>
    <col min="39" max="39" width="4.375" style="333" customWidth="1"/>
    <col min="40" max="41" width="3.25" style="333" customWidth="1"/>
    <col min="42" max="42" width="2.75" style="333" customWidth="1"/>
    <col min="43" max="43" width="3.25" style="333" customWidth="1"/>
    <col min="44" max="44" width="1.125" style="333" customWidth="1"/>
    <col min="45" max="45" width="3" style="333" customWidth="1"/>
    <col min="46" max="46" width="7" style="333" customWidth="1"/>
    <col min="47" max="56" width="3.25" style="333" customWidth="1"/>
    <col min="57" max="57" width="5.875" style="333" customWidth="1"/>
    <col min="58" max="60" width="3.25" style="333" customWidth="1"/>
    <col min="61" max="62" width="4.25" style="333" customWidth="1"/>
    <col min="63" max="63" width="3.25" style="333" customWidth="1"/>
    <col min="64" max="64" width="4.125" style="333" customWidth="1"/>
    <col min="65" max="65" width="3.25" style="333" customWidth="1"/>
    <col min="66" max="66" width="4.375" style="333" customWidth="1"/>
    <col min="67" max="68" width="3.25" style="333" customWidth="1"/>
    <col min="69" max="69" width="2.75" style="333" customWidth="1"/>
    <col min="70" max="70" width="3.25" style="333" customWidth="1"/>
    <col min="71" max="71" width="1.125" style="333" customWidth="1"/>
    <col min="72" max="72" width="3" style="333" customWidth="1"/>
    <col min="73" max="73" width="7" style="333" customWidth="1"/>
    <col min="74" max="81" width="3.25" style="333" customWidth="1"/>
    <col min="82" max="82" width="6" style="333" customWidth="1"/>
    <col min="83" max="83" width="3.25" style="333" customWidth="1"/>
    <col min="84" max="84" width="4.625" style="333" customWidth="1"/>
    <col min="85" max="86" width="3.25" style="333" customWidth="1"/>
    <col min="87" max="87" width="3.875" style="333" customWidth="1"/>
    <col min="88" max="88" width="4.25" style="333" customWidth="1"/>
    <col min="89" max="89" width="6.75" style="333" customWidth="1"/>
    <col min="90" max="90" width="3.25" style="333" customWidth="1"/>
    <col min="91" max="91" width="4" style="333" customWidth="1"/>
    <col min="92" max="92" width="3.625" style="333" customWidth="1"/>
    <col min="93" max="93" width="3.25" style="333" customWidth="1"/>
    <col min="94" max="94" width="4.125" style="333" customWidth="1"/>
    <col min="95" max="96" width="3.25" style="333" customWidth="1"/>
    <col min="97" max="97" width="2" style="333" customWidth="1"/>
    <col min="98" max="98" width="12.25" style="333" customWidth="1"/>
    <col min="99" max="104" width="3.25" style="333" customWidth="1"/>
    <col min="105" max="105" width="5.875" style="333" customWidth="1"/>
    <col min="106" max="106" width="2.625" style="333" customWidth="1"/>
    <col min="107" max="107" width="5.375" style="333" customWidth="1"/>
    <col min="108" max="109" width="3.25" style="333" customWidth="1"/>
    <col min="110" max="110" width="3.875" style="333" customWidth="1"/>
    <col min="111" max="111" width="4.25" style="333" customWidth="1"/>
    <col min="112" max="112" width="6.625" style="333" customWidth="1"/>
    <col min="113" max="113" width="3.25" style="333" customWidth="1"/>
    <col min="114" max="114" width="5.375" style="333" customWidth="1"/>
    <col min="115" max="115" width="3.375" style="333" customWidth="1"/>
    <col min="116" max="116" width="3.25" style="333" customWidth="1"/>
    <col min="117" max="117" width="4.125" style="333" customWidth="1"/>
    <col min="118" max="119" width="3.25" style="333" customWidth="1"/>
    <col min="120" max="120" width="1" style="333" customWidth="1"/>
    <col min="121" max="121" width="12.5" style="333" customWidth="1"/>
    <col min="122" max="127" width="3.25" style="333" customWidth="1"/>
    <col min="128" max="128" width="5.75" style="333" customWidth="1"/>
    <col min="129" max="129" width="3.25" style="333" customWidth="1"/>
    <col min="130" max="130" width="2.625" style="333" customWidth="1"/>
    <col min="131" max="132" width="3.25" style="333" customWidth="1"/>
    <col min="133" max="133" width="6.375" style="333" customWidth="1"/>
    <col min="134" max="135" width="3.25" style="333" customWidth="1"/>
    <col min="136" max="136" width="4.25" style="333" customWidth="1"/>
    <col min="137" max="138" width="4.625" style="333" customWidth="1"/>
    <col min="139" max="140" width="3.25" style="333" customWidth="1"/>
    <col min="141" max="141" width="4.5" style="333" customWidth="1"/>
    <col min="142" max="143" width="3.25" style="333" customWidth="1"/>
    <col min="144" max="144" width="6" style="333" customWidth="1"/>
    <col min="145" max="147" width="3.25" style="333" customWidth="1"/>
    <col min="148" max="148" width="4.25" style="333" customWidth="1"/>
    <col min="149" max="192" width="3.25" style="333" customWidth="1"/>
    <col min="193" max="234" width="9" style="333"/>
    <col min="235" max="247" width="4" style="333" customWidth="1"/>
    <col min="248" max="248" width="3.5" style="333" customWidth="1"/>
    <col min="249" max="249" width="4" style="333" customWidth="1"/>
    <col min="250" max="250" width="4.75" style="333" customWidth="1"/>
    <col min="251" max="251" width="2.25" style="333" customWidth="1"/>
    <col min="252" max="252" width="4" style="333" customWidth="1"/>
    <col min="253" max="253" width="8.5" style="333" customWidth="1"/>
    <col min="254" max="255" width="5.75" style="333" customWidth="1"/>
    <col min="256" max="256" width="3.125" style="333" customWidth="1"/>
    <col min="257" max="263" width="3.25" style="333" customWidth="1"/>
    <col min="264" max="264" width="4.875" style="333" customWidth="1"/>
    <col min="265" max="265" width="3.25" style="333" customWidth="1"/>
    <col min="266" max="266" width="4.5" style="333" customWidth="1"/>
    <col min="267" max="268" width="3.25" style="333" customWidth="1"/>
    <col min="269" max="269" width="4.25" style="333" customWidth="1"/>
    <col min="270" max="272" width="3.25" style="333" customWidth="1"/>
    <col min="273" max="273" width="4.375" style="333" customWidth="1"/>
    <col min="274" max="275" width="3.25" style="333" customWidth="1"/>
    <col min="276" max="276" width="2.75" style="333" customWidth="1"/>
    <col min="277" max="277" width="3.25" style="333" customWidth="1"/>
    <col min="278" max="278" width="1.125" style="333" customWidth="1"/>
    <col min="279" max="279" width="3" style="333" customWidth="1"/>
    <col min="280" max="280" width="7" style="333" customWidth="1"/>
    <col min="281" max="290" width="3.25" style="333" customWidth="1"/>
    <col min="291" max="291" width="5.875" style="333" customWidth="1"/>
    <col min="292" max="294" width="3.25" style="333" customWidth="1"/>
    <col min="295" max="296" width="4.25" style="333" customWidth="1"/>
    <col min="297" max="297" width="3.25" style="333" customWidth="1"/>
    <col min="298" max="298" width="4.125" style="333" customWidth="1"/>
    <col min="299" max="299" width="3.25" style="333" customWidth="1"/>
    <col min="300" max="300" width="4.375" style="333" customWidth="1"/>
    <col min="301" max="302" width="3.25" style="333" customWidth="1"/>
    <col min="303" max="303" width="2.75" style="333" customWidth="1"/>
    <col min="304" max="304" width="3.25" style="333" customWidth="1"/>
    <col min="305" max="305" width="1.125" style="333" customWidth="1"/>
    <col min="306" max="306" width="3" style="333" customWidth="1"/>
    <col min="307" max="307" width="7" style="333" customWidth="1"/>
    <col min="308" max="315" width="3.25" style="333" customWidth="1"/>
    <col min="316" max="316" width="6" style="333" customWidth="1"/>
    <col min="317" max="317" width="3.25" style="333" customWidth="1"/>
    <col min="318" max="318" width="4.625" style="333" customWidth="1"/>
    <col min="319" max="320" width="3.25" style="333" customWidth="1"/>
    <col min="321" max="321" width="3.875" style="333" customWidth="1"/>
    <col min="322" max="322" width="4.25" style="333" customWidth="1"/>
    <col min="323" max="323" width="6.75" style="333" customWidth="1"/>
    <col min="324" max="324" width="3.25" style="333" customWidth="1"/>
    <col min="325" max="325" width="4" style="333" customWidth="1"/>
    <col min="326" max="326" width="3.625" style="333" customWidth="1"/>
    <col min="327" max="327" width="3.25" style="333" customWidth="1"/>
    <col min="328" max="328" width="4.125" style="333" customWidth="1"/>
    <col min="329" max="330" width="3.25" style="333" customWidth="1"/>
    <col min="331" max="331" width="2" style="333" customWidth="1"/>
    <col min="332" max="332" width="12.25" style="333" customWidth="1"/>
    <col min="333" max="338" width="3.25" style="333" customWidth="1"/>
    <col min="339" max="339" width="5.875" style="333" customWidth="1"/>
    <col min="340" max="340" width="2.625" style="333" customWidth="1"/>
    <col min="341" max="341" width="5.375" style="333" customWidth="1"/>
    <col min="342" max="343" width="3.25" style="333" customWidth="1"/>
    <col min="344" max="344" width="3.875" style="333" customWidth="1"/>
    <col min="345" max="345" width="4.25" style="333" customWidth="1"/>
    <col min="346" max="346" width="6.625" style="333" customWidth="1"/>
    <col min="347" max="347" width="3.25" style="333" customWidth="1"/>
    <col min="348" max="348" width="5.375" style="333" customWidth="1"/>
    <col min="349" max="349" width="3.375" style="333" customWidth="1"/>
    <col min="350" max="350" width="3.25" style="333" customWidth="1"/>
    <col min="351" max="351" width="4.125" style="333" customWidth="1"/>
    <col min="352" max="353" width="3.25" style="333" customWidth="1"/>
    <col min="354" max="354" width="1" style="333" customWidth="1"/>
    <col min="355" max="355" width="12.5" style="333" customWidth="1"/>
    <col min="356" max="361" width="3.25" style="333" customWidth="1"/>
    <col min="362" max="362" width="5.75" style="333" customWidth="1"/>
    <col min="363" max="363" width="3.25" style="333" customWidth="1"/>
    <col min="364" max="364" width="2.625" style="333" customWidth="1"/>
    <col min="365" max="366" width="3.25" style="333" customWidth="1"/>
    <col min="367" max="367" width="6.375" style="333" customWidth="1"/>
    <col min="368" max="369" width="3.25" style="333" customWidth="1"/>
    <col min="370" max="370" width="4.25" style="333" customWidth="1"/>
    <col min="371" max="372" width="4.625" style="333" customWidth="1"/>
    <col min="373" max="374" width="3.25" style="333" customWidth="1"/>
    <col min="375" max="375" width="4.5" style="333" customWidth="1"/>
    <col min="376" max="377" width="3.25" style="333" customWidth="1"/>
    <col min="378" max="378" width="6" style="333" customWidth="1"/>
    <col min="379" max="387" width="3.25" style="333" customWidth="1"/>
    <col min="388" max="388" width="4.375" style="333" customWidth="1"/>
    <col min="389" max="391" width="3.25" style="333" customWidth="1"/>
    <col min="392" max="392" width="5" style="333" customWidth="1"/>
    <col min="393" max="393" width="3.25" style="333" customWidth="1"/>
    <col min="394" max="394" width="4.5" style="333" customWidth="1"/>
    <col min="395" max="396" width="3.25" style="333" customWidth="1"/>
    <col min="397" max="397" width="4.875" style="333" customWidth="1"/>
    <col min="398" max="403" width="3.25" style="333" customWidth="1"/>
    <col min="404" max="404" width="4.25" style="333" customWidth="1"/>
    <col min="405" max="448" width="3.25" style="333" customWidth="1"/>
    <col min="449" max="490" width="9" style="333"/>
    <col min="491" max="503" width="4" style="333" customWidth="1"/>
    <col min="504" max="504" width="3.5" style="333" customWidth="1"/>
    <col min="505" max="505" width="4" style="333" customWidth="1"/>
    <col min="506" max="506" width="4.75" style="333" customWidth="1"/>
    <col min="507" max="507" width="2.25" style="333" customWidth="1"/>
    <col min="508" max="508" width="4" style="333" customWidth="1"/>
    <col min="509" max="509" width="8.5" style="333" customWidth="1"/>
    <col min="510" max="511" width="5.75" style="333" customWidth="1"/>
    <col min="512" max="512" width="3.125" style="333" customWidth="1"/>
    <col min="513" max="519" width="3.25" style="333" customWidth="1"/>
    <col min="520" max="520" width="4.875" style="333" customWidth="1"/>
    <col min="521" max="521" width="3.25" style="333" customWidth="1"/>
    <col min="522" max="522" width="4.5" style="333" customWidth="1"/>
    <col min="523" max="524" width="3.25" style="333" customWidth="1"/>
    <col min="525" max="525" width="4.25" style="333" customWidth="1"/>
    <col min="526" max="528" width="3.25" style="333" customWidth="1"/>
    <col min="529" max="529" width="4.375" style="333" customWidth="1"/>
    <col min="530" max="531" width="3.25" style="333" customWidth="1"/>
    <col min="532" max="532" width="2.75" style="333" customWidth="1"/>
    <col min="533" max="533" width="3.25" style="333" customWidth="1"/>
    <col min="534" max="534" width="1.125" style="333" customWidth="1"/>
    <col min="535" max="535" width="3" style="333" customWidth="1"/>
    <col min="536" max="536" width="7" style="333" customWidth="1"/>
    <col min="537" max="546" width="3.25" style="333" customWidth="1"/>
    <col min="547" max="547" width="5.875" style="333" customWidth="1"/>
    <col min="548" max="550" width="3.25" style="333" customWidth="1"/>
    <col min="551" max="552" width="4.25" style="333" customWidth="1"/>
    <col min="553" max="553" width="3.25" style="333" customWidth="1"/>
    <col min="554" max="554" width="4.125" style="333" customWidth="1"/>
    <col min="555" max="555" width="3.25" style="333" customWidth="1"/>
    <col min="556" max="556" width="4.375" style="333" customWidth="1"/>
    <col min="557" max="558" width="3.25" style="333" customWidth="1"/>
    <col min="559" max="559" width="2.75" style="333" customWidth="1"/>
    <col min="560" max="560" width="3.25" style="333" customWidth="1"/>
    <col min="561" max="561" width="1.125" style="333" customWidth="1"/>
    <col min="562" max="562" width="3" style="333" customWidth="1"/>
    <col min="563" max="563" width="7" style="333" customWidth="1"/>
    <col min="564" max="571" width="3.25" style="333" customWidth="1"/>
    <col min="572" max="572" width="6" style="333" customWidth="1"/>
    <col min="573" max="573" width="3.25" style="333" customWidth="1"/>
    <col min="574" max="574" width="4.625" style="333" customWidth="1"/>
    <col min="575" max="576" width="3.25" style="333" customWidth="1"/>
    <col min="577" max="577" width="3.875" style="333" customWidth="1"/>
    <col min="578" max="578" width="4.25" style="333" customWidth="1"/>
    <col min="579" max="579" width="6.75" style="333" customWidth="1"/>
    <col min="580" max="580" width="3.25" style="333" customWidth="1"/>
    <col min="581" max="581" width="4" style="333" customWidth="1"/>
    <col min="582" max="582" width="3.625" style="333" customWidth="1"/>
    <col min="583" max="583" width="3.25" style="333" customWidth="1"/>
    <col min="584" max="584" width="4.125" style="333" customWidth="1"/>
    <col min="585" max="586" width="3.25" style="333" customWidth="1"/>
    <col min="587" max="587" width="2" style="333" customWidth="1"/>
    <col min="588" max="588" width="12.25" style="333" customWidth="1"/>
    <col min="589" max="594" width="3.25" style="333" customWidth="1"/>
    <col min="595" max="595" width="5.875" style="333" customWidth="1"/>
    <col min="596" max="596" width="2.625" style="333" customWidth="1"/>
    <col min="597" max="597" width="5.375" style="333" customWidth="1"/>
    <col min="598" max="599" width="3.25" style="333" customWidth="1"/>
    <col min="600" max="600" width="3.875" style="333" customWidth="1"/>
    <col min="601" max="601" width="4.25" style="333" customWidth="1"/>
    <col min="602" max="602" width="6.625" style="333" customWidth="1"/>
    <col min="603" max="603" width="3.25" style="333" customWidth="1"/>
    <col min="604" max="604" width="5.375" style="333" customWidth="1"/>
    <col min="605" max="605" width="3.375" style="333" customWidth="1"/>
    <col min="606" max="606" width="3.25" style="333" customWidth="1"/>
    <col min="607" max="607" width="4.125" style="333" customWidth="1"/>
    <col min="608" max="609" width="3.25" style="333" customWidth="1"/>
    <col min="610" max="610" width="1" style="333" customWidth="1"/>
    <col min="611" max="611" width="12.5" style="333" customWidth="1"/>
    <col min="612" max="617" width="3.25" style="333" customWidth="1"/>
    <col min="618" max="618" width="5.75" style="333" customWidth="1"/>
    <col min="619" max="619" width="3.25" style="333" customWidth="1"/>
    <col min="620" max="620" width="2.625" style="333" customWidth="1"/>
    <col min="621" max="622" width="3.25" style="333" customWidth="1"/>
    <col min="623" max="623" width="6.375" style="333" customWidth="1"/>
    <col min="624" max="625" width="3.25" style="333" customWidth="1"/>
    <col min="626" max="626" width="4.25" style="333" customWidth="1"/>
    <col min="627" max="628" width="4.625" style="333" customWidth="1"/>
    <col min="629" max="630" width="3.25" style="333" customWidth="1"/>
    <col min="631" max="631" width="4.5" style="333" customWidth="1"/>
    <col min="632" max="633" width="3.25" style="333" customWidth="1"/>
    <col min="634" max="634" width="6" style="333" customWidth="1"/>
    <col min="635" max="643" width="3.25" style="333" customWidth="1"/>
    <col min="644" max="644" width="4.375" style="333" customWidth="1"/>
    <col min="645" max="647" width="3.25" style="333" customWidth="1"/>
    <col min="648" max="648" width="5" style="333" customWidth="1"/>
    <col min="649" max="649" width="3.25" style="333" customWidth="1"/>
    <col min="650" max="650" width="4.5" style="333" customWidth="1"/>
    <col min="651" max="652" width="3.25" style="333" customWidth="1"/>
    <col min="653" max="653" width="4.875" style="333" customWidth="1"/>
    <col min="654" max="659" width="3.25" style="333" customWidth="1"/>
    <col min="660" max="660" width="4.25" style="333" customWidth="1"/>
    <col min="661" max="704" width="3.25" style="333" customWidth="1"/>
    <col min="705" max="746" width="9" style="333"/>
    <col min="747" max="759" width="4" style="333" customWidth="1"/>
    <col min="760" max="760" width="3.5" style="333" customWidth="1"/>
    <col min="761" max="761" width="4" style="333" customWidth="1"/>
    <col min="762" max="762" width="4.75" style="333" customWidth="1"/>
    <col min="763" max="763" width="2.25" style="333" customWidth="1"/>
    <col min="764" max="764" width="4" style="333" customWidth="1"/>
    <col min="765" max="765" width="8.5" style="333" customWidth="1"/>
    <col min="766" max="767" width="5.75" style="333" customWidth="1"/>
    <col min="768" max="768" width="3.125" style="333" customWidth="1"/>
    <col min="769" max="775" width="3.25" style="333" customWidth="1"/>
    <col min="776" max="776" width="4.875" style="333" customWidth="1"/>
    <col min="777" max="777" width="3.25" style="333" customWidth="1"/>
    <col min="778" max="778" width="4.5" style="333" customWidth="1"/>
    <col min="779" max="780" width="3.25" style="333" customWidth="1"/>
    <col min="781" max="781" width="4.25" style="333" customWidth="1"/>
    <col min="782" max="784" width="3.25" style="333" customWidth="1"/>
    <col min="785" max="785" width="4.375" style="333" customWidth="1"/>
    <col min="786" max="787" width="3.25" style="333" customWidth="1"/>
    <col min="788" max="788" width="2.75" style="333" customWidth="1"/>
    <col min="789" max="789" width="3.25" style="333" customWidth="1"/>
    <col min="790" max="790" width="1.125" style="333" customWidth="1"/>
    <col min="791" max="791" width="3" style="333" customWidth="1"/>
    <col min="792" max="792" width="7" style="333" customWidth="1"/>
    <col min="793" max="802" width="3.25" style="333" customWidth="1"/>
    <col min="803" max="803" width="5.875" style="333" customWidth="1"/>
    <col min="804" max="806" width="3.25" style="333" customWidth="1"/>
    <col min="807" max="808" width="4.25" style="333" customWidth="1"/>
    <col min="809" max="809" width="3.25" style="333" customWidth="1"/>
    <col min="810" max="810" width="4.125" style="333" customWidth="1"/>
    <col min="811" max="811" width="3.25" style="333" customWidth="1"/>
    <col min="812" max="812" width="4.375" style="333" customWidth="1"/>
    <col min="813" max="814" width="3.25" style="333" customWidth="1"/>
    <col min="815" max="815" width="2.75" style="333" customWidth="1"/>
    <col min="816" max="816" width="3.25" style="333" customWidth="1"/>
    <col min="817" max="817" width="1.125" style="333" customWidth="1"/>
    <col min="818" max="818" width="3" style="333" customWidth="1"/>
    <col min="819" max="819" width="7" style="333" customWidth="1"/>
    <col min="820" max="827" width="3.25" style="333" customWidth="1"/>
    <col min="828" max="828" width="6" style="333" customWidth="1"/>
    <col min="829" max="829" width="3.25" style="333" customWidth="1"/>
    <col min="830" max="830" width="4.625" style="333" customWidth="1"/>
    <col min="831" max="832" width="3.25" style="333" customWidth="1"/>
    <col min="833" max="833" width="3.875" style="333" customWidth="1"/>
    <col min="834" max="834" width="4.25" style="333" customWidth="1"/>
    <col min="835" max="835" width="6.75" style="333" customWidth="1"/>
    <col min="836" max="836" width="3.25" style="333" customWidth="1"/>
    <col min="837" max="837" width="4" style="333" customWidth="1"/>
    <col min="838" max="838" width="3.625" style="333" customWidth="1"/>
    <col min="839" max="839" width="3.25" style="333" customWidth="1"/>
    <col min="840" max="840" width="4.125" style="333" customWidth="1"/>
    <col min="841" max="842" width="3.25" style="333" customWidth="1"/>
    <col min="843" max="843" width="2" style="333" customWidth="1"/>
    <col min="844" max="844" width="12.25" style="333" customWidth="1"/>
    <col min="845" max="850" width="3.25" style="333" customWidth="1"/>
    <col min="851" max="851" width="5.875" style="333" customWidth="1"/>
    <col min="852" max="852" width="2.625" style="333" customWidth="1"/>
    <col min="853" max="853" width="5.375" style="333" customWidth="1"/>
    <col min="854" max="855" width="3.25" style="333" customWidth="1"/>
    <col min="856" max="856" width="3.875" style="333" customWidth="1"/>
    <col min="857" max="857" width="4.25" style="333" customWidth="1"/>
    <col min="858" max="858" width="6.625" style="333" customWidth="1"/>
    <col min="859" max="859" width="3.25" style="333" customWidth="1"/>
    <col min="860" max="860" width="5.375" style="333" customWidth="1"/>
    <col min="861" max="861" width="3.375" style="333" customWidth="1"/>
    <col min="862" max="862" width="3.25" style="333" customWidth="1"/>
    <col min="863" max="863" width="4.125" style="333" customWidth="1"/>
    <col min="864" max="865" width="3.25" style="333" customWidth="1"/>
    <col min="866" max="866" width="1" style="333" customWidth="1"/>
    <col min="867" max="867" width="12.5" style="333" customWidth="1"/>
    <col min="868" max="873" width="3.25" style="333" customWidth="1"/>
    <col min="874" max="874" width="5.75" style="333" customWidth="1"/>
    <col min="875" max="875" width="3.25" style="333" customWidth="1"/>
    <col min="876" max="876" width="2.625" style="333" customWidth="1"/>
    <col min="877" max="878" width="3.25" style="333" customWidth="1"/>
    <col min="879" max="879" width="6.375" style="333" customWidth="1"/>
    <col min="880" max="881" width="3.25" style="333" customWidth="1"/>
    <col min="882" max="882" width="4.25" style="333" customWidth="1"/>
    <col min="883" max="884" width="4.625" style="333" customWidth="1"/>
    <col min="885" max="886" width="3.25" style="333" customWidth="1"/>
    <col min="887" max="887" width="4.5" style="333" customWidth="1"/>
    <col min="888" max="889" width="3.25" style="333" customWidth="1"/>
    <col min="890" max="890" width="6" style="333" customWidth="1"/>
    <col min="891" max="899" width="3.25" style="333" customWidth="1"/>
    <col min="900" max="900" width="4.375" style="333" customWidth="1"/>
    <col min="901" max="903" width="3.25" style="333" customWidth="1"/>
    <col min="904" max="904" width="5" style="333" customWidth="1"/>
    <col min="905" max="905" width="3.25" style="333" customWidth="1"/>
    <col min="906" max="906" width="4.5" style="333" customWidth="1"/>
    <col min="907" max="908" width="3.25" style="333" customWidth="1"/>
    <col min="909" max="909" width="4.875" style="333" customWidth="1"/>
    <col min="910" max="915" width="3.25" style="333" customWidth="1"/>
    <col min="916" max="916" width="4.25" style="333" customWidth="1"/>
    <col min="917" max="960" width="3.25" style="333" customWidth="1"/>
    <col min="961" max="1002" width="9" style="333"/>
    <col min="1003" max="1015" width="4" style="333" customWidth="1"/>
    <col min="1016" max="1016" width="3.5" style="333" customWidth="1"/>
    <col min="1017" max="1017" width="4" style="333" customWidth="1"/>
    <col min="1018" max="1018" width="4.75" style="333" customWidth="1"/>
    <col min="1019" max="1019" width="2.25" style="333" customWidth="1"/>
    <col min="1020" max="1020" width="4" style="333" customWidth="1"/>
    <col min="1021" max="1021" width="8.5" style="333" customWidth="1"/>
    <col min="1022" max="1023" width="5.75" style="333" customWidth="1"/>
    <col min="1024" max="1024" width="3.125" style="333" customWidth="1"/>
    <col min="1025" max="1031" width="3.25" style="333" customWidth="1"/>
    <col min="1032" max="1032" width="4.875" style="333" customWidth="1"/>
    <col min="1033" max="1033" width="3.25" style="333" customWidth="1"/>
    <col min="1034" max="1034" width="4.5" style="333" customWidth="1"/>
    <col min="1035" max="1036" width="3.25" style="333" customWidth="1"/>
    <col min="1037" max="1037" width="4.25" style="333" customWidth="1"/>
    <col min="1038" max="1040" width="3.25" style="333" customWidth="1"/>
    <col min="1041" max="1041" width="4.375" style="333" customWidth="1"/>
    <col min="1042" max="1043" width="3.25" style="333" customWidth="1"/>
    <col min="1044" max="1044" width="2.75" style="333" customWidth="1"/>
    <col min="1045" max="1045" width="3.25" style="333" customWidth="1"/>
    <col min="1046" max="1046" width="1.125" style="333" customWidth="1"/>
    <col min="1047" max="1047" width="3" style="333" customWidth="1"/>
    <col min="1048" max="1048" width="7" style="333" customWidth="1"/>
    <col min="1049" max="1058" width="3.25" style="333" customWidth="1"/>
    <col min="1059" max="1059" width="5.875" style="333" customWidth="1"/>
    <col min="1060" max="1062" width="3.25" style="333" customWidth="1"/>
    <col min="1063" max="1064" width="4.25" style="333" customWidth="1"/>
    <col min="1065" max="1065" width="3.25" style="333" customWidth="1"/>
    <col min="1066" max="1066" width="4.125" style="333" customWidth="1"/>
    <col min="1067" max="1067" width="3.25" style="333" customWidth="1"/>
    <col min="1068" max="1068" width="4.375" style="333" customWidth="1"/>
    <col min="1069" max="1070" width="3.25" style="333" customWidth="1"/>
    <col min="1071" max="1071" width="2.75" style="333" customWidth="1"/>
    <col min="1072" max="1072" width="3.25" style="333" customWidth="1"/>
    <col min="1073" max="1073" width="1.125" style="333" customWidth="1"/>
    <col min="1074" max="1074" width="3" style="333" customWidth="1"/>
    <col min="1075" max="1075" width="7" style="333" customWidth="1"/>
    <col min="1076" max="1083" width="3.25" style="333" customWidth="1"/>
    <col min="1084" max="1084" width="6" style="333" customWidth="1"/>
    <col min="1085" max="1085" width="3.25" style="333" customWidth="1"/>
    <col min="1086" max="1086" width="4.625" style="333" customWidth="1"/>
    <col min="1087" max="1088" width="3.25" style="333" customWidth="1"/>
    <col min="1089" max="1089" width="3.875" style="333" customWidth="1"/>
    <col min="1090" max="1090" width="4.25" style="333" customWidth="1"/>
    <col min="1091" max="1091" width="6.75" style="333" customWidth="1"/>
    <col min="1092" max="1092" width="3.25" style="333" customWidth="1"/>
    <col min="1093" max="1093" width="4" style="333" customWidth="1"/>
    <col min="1094" max="1094" width="3.625" style="333" customWidth="1"/>
    <col min="1095" max="1095" width="3.25" style="333" customWidth="1"/>
    <col min="1096" max="1096" width="4.125" style="333" customWidth="1"/>
    <col min="1097" max="1098" width="3.25" style="333" customWidth="1"/>
    <col min="1099" max="1099" width="2" style="333" customWidth="1"/>
    <col min="1100" max="1100" width="12.25" style="333" customWidth="1"/>
    <col min="1101" max="1106" width="3.25" style="333" customWidth="1"/>
    <col min="1107" max="1107" width="5.875" style="333" customWidth="1"/>
    <col min="1108" max="1108" width="2.625" style="333" customWidth="1"/>
    <col min="1109" max="1109" width="5.375" style="333" customWidth="1"/>
    <col min="1110" max="1111" width="3.25" style="333" customWidth="1"/>
    <col min="1112" max="1112" width="3.875" style="333" customWidth="1"/>
    <col min="1113" max="1113" width="4.25" style="333" customWidth="1"/>
    <col min="1114" max="1114" width="6.625" style="333" customWidth="1"/>
    <col min="1115" max="1115" width="3.25" style="333" customWidth="1"/>
    <col min="1116" max="1116" width="5.375" style="333" customWidth="1"/>
    <col min="1117" max="1117" width="3.375" style="333" customWidth="1"/>
    <col min="1118" max="1118" width="3.25" style="333" customWidth="1"/>
    <col min="1119" max="1119" width="4.125" style="333" customWidth="1"/>
    <col min="1120" max="1121" width="3.25" style="333" customWidth="1"/>
    <col min="1122" max="1122" width="1" style="333" customWidth="1"/>
    <col min="1123" max="1123" width="12.5" style="333" customWidth="1"/>
    <col min="1124" max="1129" width="3.25" style="333" customWidth="1"/>
    <col min="1130" max="1130" width="5.75" style="333" customWidth="1"/>
    <col min="1131" max="1131" width="3.25" style="333" customWidth="1"/>
    <col min="1132" max="1132" width="2.625" style="333" customWidth="1"/>
    <col min="1133" max="1134" width="3.25" style="333" customWidth="1"/>
    <col min="1135" max="1135" width="6.375" style="333" customWidth="1"/>
    <col min="1136" max="1137" width="3.25" style="333" customWidth="1"/>
    <col min="1138" max="1138" width="4.25" style="333" customWidth="1"/>
    <col min="1139" max="1140" width="4.625" style="333" customWidth="1"/>
    <col min="1141" max="1142" width="3.25" style="333" customWidth="1"/>
    <col min="1143" max="1143" width="4.5" style="333" customWidth="1"/>
    <col min="1144" max="1145" width="3.25" style="333" customWidth="1"/>
    <col min="1146" max="1146" width="6" style="333" customWidth="1"/>
    <col min="1147" max="1155" width="3.25" style="333" customWidth="1"/>
    <col min="1156" max="1156" width="4.375" style="333" customWidth="1"/>
    <col min="1157" max="1159" width="3.25" style="333" customWidth="1"/>
    <col min="1160" max="1160" width="5" style="333" customWidth="1"/>
    <col min="1161" max="1161" width="3.25" style="333" customWidth="1"/>
    <col min="1162" max="1162" width="4.5" style="333" customWidth="1"/>
    <col min="1163" max="1164" width="3.25" style="333" customWidth="1"/>
    <col min="1165" max="1165" width="4.875" style="333" customWidth="1"/>
    <col min="1166" max="1171" width="3.25" style="333" customWidth="1"/>
    <col min="1172" max="1172" width="4.25" style="333" customWidth="1"/>
    <col min="1173" max="1216" width="3.25" style="333" customWidth="1"/>
    <col min="1217" max="1258" width="9" style="333"/>
    <col min="1259" max="1271" width="4" style="333" customWidth="1"/>
    <col min="1272" max="1272" width="3.5" style="333" customWidth="1"/>
    <col min="1273" max="1273" width="4" style="333" customWidth="1"/>
    <col min="1274" max="1274" width="4.75" style="333" customWidth="1"/>
    <col min="1275" max="1275" width="2.25" style="333" customWidth="1"/>
    <col min="1276" max="1276" width="4" style="333" customWidth="1"/>
    <col min="1277" max="1277" width="8.5" style="333" customWidth="1"/>
    <col min="1278" max="1279" width="5.75" style="333" customWidth="1"/>
    <col min="1280" max="1280" width="3.125" style="333" customWidth="1"/>
    <col min="1281" max="1287" width="3.25" style="333" customWidth="1"/>
    <col min="1288" max="1288" width="4.875" style="333" customWidth="1"/>
    <col min="1289" max="1289" width="3.25" style="333" customWidth="1"/>
    <col min="1290" max="1290" width="4.5" style="333" customWidth="1"/>
    <col min="1291" max="1292" width="3.25" style="333" customWidth="1"/>
    <col min="1293" max="1293" width="4.25" style="333" customWidth="1"/>
    <col min="1294" max="1296" width="3.25" style="333" customWidth="1"/>
    <col min="1297" max="1297" width="4.375" style="333" customWidth="1"/>
    <col min="1298" max="1299" width="3.25" style="333" customWidth="1"/>
    <col min="1300" max="1300" width="2.75" style="333" customWidth="1"/>
    <col min="1301" max="1301" width="3.25" style="333" customWidth="1"/>
    <col min="1302" max="1302" width="1.125" style="333" customWidth="1"/>
    <col min="1303" max="1303" width="3" style="333" customWidth="1"/>
    <col min="1304" max="1304" width="7" style="333" customWidth="1"/>
    <col min="1305" max="1314" width="3.25" style="333" customWidth="1"/>
    <col min="1315" max="1315" width="5.875" style="333" customWidth="1"/>
    <col min="1316" max="1318" width="3.25" style="333" customWidth="1"/>
    <col min="1319" max="1320" width="4.25" style="333" customWidth="1"/>
    <col min="1321" max="1321" width="3.25" style="333" customWidth="1"/>
    <col min="1322" max="1322" width="4.125" style="333" customWidth="1"/>
    <col min="1323" max="1323" width="3.25" style="333" customWidth="1"/>
    <col min="1324" max="1324" width="4.375" style="333" customWidth="1"/>
    <col min="1325" max="1326" width="3.25" style="333" customWidth="1"/>
    <col min="1327" max="1327" width="2.75" style="333" customWidth="1"/>
    <col min="1328" max="1328" width="3.25" style="333" customWidth="1"/>
    <col min="1329" max="1329" width="1.125" style="333" customWidth="1"/>
    <col min="1330" max="1330" width="3" style="333" customWidth="1"/>
    <col min="1331" max="1331" width="7" style="333" customWidth="1"/>
    <col min="1332" max="1339" width="3.25" style="333" customWidth="1"/>
    <col min="1340" max="1340" width="6" style="333" customWidth="1"/>
    <col min="1341" max="1341" width="3.25" style="333" customWidth="1"/>
    <col min="1342" max="1342" width="4.625" style="333" customWidth="1"/>
    <col min="1343" max="1344" width="3.25" style="333" customWidth="1"/>
    <col min="1345" max="1345" width="3.875" style="333" customWidth="1"/>
    <col min="1346" max="1346" width="4.25" style="333" customWidth="1"/>
    <col min="1347" max="1347" width="6.75" style="333" customWidth="1"/>
    <col min="1348" max="1348" width="3.25" style="333" customWidth="1"/>
    <col min="1349" max="1349" width="4" style="333" customWidth="1"/>
    <col min="1350" max="1350" width="3.625" style="333" customWidth="1"/>
    <col min="1351" max="1351" width="3.25" style="333" customWidth="1"/>
    <col min="1352" max="1352" width="4.125" style="333" customWidth="1"/>
    <col min="1353" max="1354" width="3.25" style="333" customWidth="1"/>
    <col min="1355" max="1355" width="2" style="333" customWidth="1"/>
    <col min="1356" max="1356" width="12.25" style="333" customWidth="1"/>
    <col min="1357" max="1362" width="3.25" style="333" customWidth="1"/>
    <col min="1363" max="1363" width="5.875" style="333" customWidth="1"/>
    <col min="1364" max="1364" width="2.625" style="333" customWidth="1"/>
    <col min="1365" max="1365" width="5.375" style="333" customWidth="1"/>
    <col min="1366" max="1367" width="3.25" style="333" customWidth="1"/>
    <col min="1368" max="1368" width="3.875" style="333" customWidth="1"/>
    <col min="1369" max="1369" width="4.25" style="333" customWidth="1"/>
    <col min="1370" max="1370" width="6.625" style="333" customWidth="1"/>
    <col min="1371" max="1371" width="3.25" style="333" customWidth="1"/>
    <col min="1372" max="1372" width="5.375" style="333" customWidth="1"/>
    <col min="1373" max="1373" width="3.375" style="333" customWidth="1"/>
    <col min="1374" max="1374" width="3.25" style="333" customWidth="1"/>
    <col min="1375" max="1375" width="4.125" style="333" customWidth="1"/>
    <col min="1376" max="1377" width="3.25" style="333" customWidth="1"/>
    <col min="1378" max="1378" width="1" style="333" customWidth="1"/>
    <col min="1379" max="1379" width="12.5" style="333" customWidth="1"/>
    <col min="1380" max="1385" width="3.25" style="333" customWidth="1"/>
    <col min="1386" max="1386" width="5.75" style="333" customWidth="1"/>
    <col min="1387" max="1387" width="3.25" style="333" customWidth="1"/>
    <col min="1388" max="1388" width="2.625" style="333" customWidth="1"/>
    <col min="1389" max="1390" width="3.25" style="333" customWidth="1"/>
    <col min="1391" max="1391" width="6.375" style="333" customWidth="1"/>
    <col min="1392" max="1393" width="3.25" style="333" customWidth="1"/>
    <col min="1394" max="1394" width="4.25" style="333" customWidth="1"/>
    <col min="1395" max="1396" width="4.625" style="333" customWidth="1"/>
    <col min="1397" max="1398" width="3.25" style="333" customWidth="1"/>
    <col min="1399" max="1399" width="4.5" style="333" customWidth="1"/>
    <col min="1400" max="1401" width="3.25" style="333" customWidth="1"/>
    <col min="1402" max="1402" width="6" style="333" customWidth="1"/>
    <col min="1403" max="1411" width="3.25" style="333" customWidth="1"/>
    <col min="1412" max="1412" width="4.375" style="333" customWidth="1"/>
    <col min="1413" max="1415" width="3.25" style="333" customWidth="1"/>
    <col min="1416" max="1416" width="5" style="333" customWidth="1"/>
    <col min="1417" max="1417" width="3.25" style="333" customWidth="1"/>
    <col min="1418" max="1418" width="4.5" style="333" customWidth="1"/>
    <col min="1419" max="1420" width="3.25" style="333" customWidth="1"/>
    <col min="1421" max="1421" width="4.875" style="333" customWidth="1"/>
    <col min="1422" max="1427" width="3.25" style="333" customWidth="1"/>
    <col min="1428" max="1428" width="4.25" style="333" customWidth="1"/>
    <col min="1429" max="1472" width="3.25" style="333" customWidth="1"/>
    <col min="1473" max="1514" width="9" style="333"/>
    <col min="1515" max="1527" width="4" style="333" customWidth="1"/>
    <col min="1528" max="1528" width="3.5" style="333" customWidth="1"/>
    <col min="1529" max="1529" width="4" style="333" customWidth="1"/>
    <col min="1530" max="1530" width="4.75" style="333" customWidth="1"/>
    <col min="1531" max="1531" width="2.25" style="333" customWidth="1"/>
    <col min="1532" max="1532" width="4" style="333" customWidth="1"/>
    <col min="1533" max="1533" width="8.5" style="333" customWidth="1"/>
    <col min="1534" max="1535" width="5.75" style="333" customWidth="1"/>
    <col min="1536" max="1536" width="3.125" style="333" customWidth="1"/>
    <col min="1537" max="1543" width="3.25" style="333" customWidth="1"/>
    <col min="1544" max="1544" width="4.875" style="333" customWidth="1"/>
    <col min="1545" max="1545" width="3.25" style="333" customWidth="1"/>
    <col min="1546" max="1546" width="4.5" style="333" customWidth="1"/>
    <col min="1547" max="1548" width="3.25" style="333" customWidth="1"/>
    <col min="1549" max="1549" width="4.25" style="333" customWidth="1"/>
    <col min="1550" max="1552" width="3.25" style="333" customWidth="1"/>
    <col min="1553" max="1553" width="4.375" style="333" customWidth="1"/>
    <col min="1554" max="1555" width="3.25" style="333" customWidth="1"/>
    <col min="1556" max="1556" width="2.75" style="333" customWidth="1"/>
    <col min="1557" max="1557" width="3.25" style="333" customWidth="1"/>
    <col min="1558" max="1558" width="1.125" style="333" customWidth="1"/>
    <col min="1559" max="1559" width="3" style="333" customWidth="1"/>
    <col min="1560" max="1560" width="7" style="333" customWidth="1"/>
    <col min="1561" max="1570" width="3.25" style="333" customWidth="1"/>
    <col min="1571" max="1571" width="5.875" style="333" customWidth="1"/>
    <col min="1572" max="1574" width="3.25" style="333" customWidth="1"/>
    <col min="1575" max="1576" width="4.25" style="333" customWidth="1"/>
    <col min="1577" max="1577" width="3.25" style="333" customWidth="1"/>
    <col min="1578" max="1578" width="4.125" style="333" customWidth="1"/>
    <col min="1579" max="1579" width="3.25" style="333" customWidth="1"/>
    <col min="1580" max="1580" width="4.375" style="333" customWidth="1"/>
    <col min="1581" max="1582" width="3.25" style="333" customWidth="1"/>
    <col min="1583" max="1583" width="2.75" style="333" customWidth="1"/>
    <col min="1584" max="1584" width="3.25" style="333" customWidth="1"/>
    <col min="1585" max="1585" width="1.125" style="333" customWidth="1"/>
    <col min="1586" max="1586" width="3" style="333" customWidth="1"/>
    <col min="1587" max="1587" width="7" style="333" customWidth="1"/>
    <col min="1588" max="1595" width="3.25" style="333" customWidth="1"/>
    <col min="1596" max="1596" width="6" style="333" customWidth="1"/>
    <col min="1597" max="1597" width="3.25" style="333" customWidth="1"/>
    <col min="1598" max="1598" width="4.625" style="333" customWidth="1"/>
    <col min="1599" max="1600" width="3.25" style="333" customWidth="1"/>
    <col min="1601" max="1601" width="3.875" style="333" customWidth="1"/>
    <col min="1602" max="1602" width="4.25" style="333" customWidth="1"/>
    <col min="1603" max="1603" width="6.75" style="333" customWidth="1"/>
    <col min="1604" max="1604" width="3.25" style="333" customWidth="1"/>
    <col min="1605" max="1605" width="4" style="333" customWidth="1"/>
    <col min="1606" max="1606" width="3.625" style="333" customWidth="1"/>
    <col min="1607" max="1607" width="3.25" style="333" customWidth="1"/>
    <col min="1608" max="1608" width="4.125" style="333" customWidth="1"/>
    <col min="1609" max="1610" width="3.25" style="333" customWidth="1"/>
    <col min="1611" max="1611" width="2" style="333" customWidth="1"/>
    <col min="1612" max="1612" width="12.25" style="333" customWidth="1"/>
    <col min="1613" max="1618" width="3.25" style="333" customWidth="1"/>
    <col min="1619" max="1619" width="5.875" style="333" customWidth="1"/>
    <col min="1620" max="1620" width="2.625" style="333" customWidth="1"/>
    <col min="1621" max="1621" width="5.375" style="333" customWidth="1"/>
    <col min="1622" max="1623" width="3.25" style="333" customWidth="1"/>
    <col min="1624" max="1624" width="3.875" style="333" customWidth="1"/>
    <col min="1625" max="1625" width="4.25" style="333" customWidth="1"/>
    <col min="1626" max="1626" width="6.625" style="333" customWidth="1"/>
    <col min="1627" max="1627" width="3.25" style="333" customWidth="1"/>
    <col min="1628" max="1628" width="5.375" style="333" customWidth="1"/>
    <col min="1629" max="1629" width="3.375" style="333" customWidth="1"/>
    <col min="1630" max="1630" width="3.25" style="333" customWidth="1"/>
    <col min="1631" max="1631" width="4.125" style="333" customWidth="1"/>
    <col min="1632" max="1633" width="3.25" style="333" customWidth="1"/>
    <col min="1634" max="1634" width="1" style="333" customWidth="1"/>
    <col min="1635" max="1635" width="12.5" style="333" customWidth="1"/>
    <col min="1636" max="1641" width="3.25" style="333" customWidth="1"/>
    <col min="1642" max="1642" width="5.75" style="333" customWidth="1"/>
    <col min="1643" max="1643" width="3.25" style="333" customWidth="1"/>
    <col min="1644" max="1644" width="2.625" style="333" customWidth="1"/>
    <col min="1645" max="1646" width="3.25" style="333" customWidth="1"/>
    <col min="1647" max="1647" width="6.375" style="333" customWidth="1"/>
    <col min="1648" max="1649" width="3.25" style="333" customWidth="1"/>
    <col min="1650" max="1650" width="4.25" style="333" customWidth="1"/>
    <col min="1651" max="1652" width="4.625" style="333" customWidth="1"/>
    <col min="1653" max="1654" width="3.25" style="333" customWidth="1"/>
    <col min="1655" max="1655" width="4.5" style="333" customWidth="1"/>
    <col min="1656" max="1657" width="3.25" style="333" customWidth="1"/>
    <col min="1658" max="1658" width="6" style="333" customWidth="1"/>
    <col min="1659" max="1667" width="3.25" style="333" customWidth="1"/>
    <col min="1668" max="1668" width="4.375" style="333" customWidth="1"/>
    <col min="1669" max="1671" width="3.25" style="333" customWidth="1"/>
    <col min="1672" max="1672" width="5" style="333" customWidth="1"/>
    <col min="1673" max="1673" width="3.25" style="333" customWidth="1"/>
    <col min="1674" max="1674" width="4.5" style="333" customWidth="1"/>
    <col min="1675" max="1676" width="3.25" style="333" customWidth="1"/>
    <col min="1677" max="1677" width="4.875" style="333" customWidth="1"/>
    <col min="1678" max="1683" width="3.25" style="333" customWidth="1"/>
    <col min="1684" max="1684" width="4.25" style="333" customWidth="1"/>
    <col min="1685" max="1728" width="3.25" style="333" customWidth="1"/>
    <col min="1729" max="1770" width="9" style="333"/>
    <col min="1771" max="1783" width="4" style="333" customWidth="1"/>
    <col min="1784" max="1784" width="3.5" style="333" customWidth="1"/>
    <col min="1785" max="1785" width="4" style="333" customWidth="1"/>
    <col min="1786" max="1786" width="4.75" style="333" customWidth="1"/>
    <col min="1787" max="1787" width="2.25" style="333" customWidth="1"/>
    <col min="1788" max="1788" width="4" style="333" customWidth="1"/>
    <col min="1789" max="1789" width="8.5" style="333" customWidth="1"/>
    <col min="1790" max="1791" width="5.75" style="333" customWidth="1"/>
    <col min="1792" max="1792" width="3.125" style="333" customWidth="1"/>
    <col min="1793" max="1799" width="3.25" style="333" customWidth="1"/>
    <col min="1800" max="1800" width="4.875" style="333" customWidth="1"/>
    <col min="1801" max="1801" width="3.25" style="333" customWidth="1"/>
    <col min="1802" max="1802" width="4.5" style="333" customWidth="1"/>
    <col min="1803" max="1804" width="3.25" style="333" customWidth="1"/>
    <col min="1805" max="1805" width="4.25" style="333" customWidth="1"/>
    <col min="1806" max="1808" width="3.25" style="333" customWidth="1"/>
    <col min="1809" max="1809" width="4.375" style="333" customWidth="1"/>
    <col min="1810" max="1811" width="3.25" style="333" customWidth="1"/>
    <col min="1812" max="1812" width="2.75" style="333" customWidth="1"/>
    <col min="1813" max="1813" width="3.25" style="333" customWidth="1"/>
    <col min="1814" max="1814" width="1.125" style="333" customWidth="1"/>
    <col min="1815" max="1815" width="3" style="333" customWidth="1"/>
    <col min="1816" max="1816" width="7" style="333" customWidth="1"/>
    <col min="1817" max="1826" width="3.25" style="333" customWidth="1"/>
    <col min="1827" max="1827" width="5.875" style="333" customWidth="1"/>
    <col min="1828" max="1830" width="3.25" style="333" customWidth="1"/>
    <col min="1831" max="1832" width="4.25" style="333" customWidth="1"/>
    <col min="1833" max="1833" width="3.25" style="333" customWidth="1"/>
    <col min="1834" max="1834" width="4.125" style="333" customWidth="1"/>
    <col min="1835" max="1835" width="3.25" style="333" customWidth="1"/>
    <col min="1836" max="1836" width="4.375" style="333" customWidth="1"/>
    <col min="1837" max="1838" width="3.25" style="333" customWidth="1"/>
    <col min="1839" max="1839" width="2.75" style="333" customWidth="1"/>
    <col min="1840" max="1840" width="3.25" style="333" customWidth="1"/>
    <col min="1841" max="1841" width="1.125" style="333" customWidth="1"/>
    <col min="1842" max="1842" width="3" style="333" customWidth="1"/>
    <col min="1843" max="1843" width="7" style="333" customWidth="1"/>
    <col min="1844" max="1851" width="3.25" style="333" customWidth="1"/>
    <col min="1852" max="1852" width="6" style="333" customWidth="1"/>
    <col min="1853" max="1853" width="3.25" style="333" customWidth="1"/>
    <col min="1854" max="1854" width="4.625" style="333" customWidth="1"/>
    <col min="1855" max="1856" width="3.25" style="333" customWidth="1"/>
    <col min="1857" max="1857" width="3.875" style="333" customWidth="1"/>
    <col min="1858" max="1858" width="4.25" style="333" customWidth="1"/>
    <col min="1859" max="1859" width="6.75" style="333" customWidth="1"/>
    <col min="1860" max="1860" width="3.25" style="333" customWidth="1"/>
    <col min="1861" max="1861" width="4" style="333" customWidth="1"/>
    <col min="1862" max="1862" width="3.625" style="333" customWidth="1"/>
    <col min="1863" max="1863" width="3.25" style="333" customWidth="1"/>
    <col min="1864" max="1864" width="4.125" style="333" customWidth="1"/>
    <col min="1865" max="1866" width="3.25" style="333" customWidth="1"/>
    <col min="1867" max="1867" width="2" style="333" customWidth="1"/>
    <col min="1868" max="1868" width="12.25" style="333" customWidth="1"/>
    <col min="1869" max="1874" width="3.25" style="333" customWidth="1"/>
    <col min="1875" max="1875" width="5.875" style="333" customWidth="1"/>
    <col min="1876" max="1876" width="2.625" style="333" customWidth="1"/>
    <col min="1877" max="1877" width="5.375" style="333" customWidth="1"/>
    <col min="1878" max="1879" width="3.25" style="333" customWidth="1"/>
    <col min="1880" max="1880" width="3.875" style="333" customWidth="1"/>
    <col min="1881" max="1881" width="4.25" style="333" customWidth="1"/>
    <col min="1882" max="1882" width="6.625" style="333" customWidth="1"/>
    <col min="1883" max="1883" width="3.25" style="333" customWidth="1"/>
    <col min="1884" max="1884" width="5.375" style="333" customWidth="1"/>
    <col min="1885" max="1885" width="3.375" style="333" customWidth="1"/>
    <col min="1886" max="1886" width="3.25" style="333" customWidth="1"/>
    <col min="1887" max="1887" width="4.125" style="333" customWidth="1"/>
    <col min="1888" max="1889" width="3.25" style="333" customWidth="1"/>
    <col min="1890" max="1890" width="1" style="333" customWidth="1"/>
    <col min="1891" max="1891" width="12.5" style="333" customWidth="1"/>
    <col min="1892" max="1897" width="3.25" style="333" customWidth="1"/>
    <col min="1898" max="1898" width="5.75" style="333" customWidth="1"/>
    <col min="1899" max="1899" width="3.25" style="333" customWidth="1"/>
    <col min="1900" max="1900" width="2.625" style="333" customWidth="1"/>
    <col min="1901" max="1902" width="3.25" style="333" customWidth="1"/>
    <col min="1903" max="1903" width="6.375" style="333" customWidth="1"/>
    <col min="1904" max="1905" width="3.25" style="333" customWidth="1"/>
    <col min="1906" max="1906" width="4.25" style="333" customWidth="1"/>
    <col min="1907" max="1908" width="4.625" style="333" customWidth="1"/>
    <col min="1909" max="1910" width="3.25" style="333" customWidth="1"/>
    <col min="1911" max="1911" width="4.5" style="333" customWidth="1"/>
    <col min="1912" max="1913" width="3.25" style="333" customWidth="1"/>
    <col min="1914" max="1914" width="6" style="333" customWidth="1"/>
    <col min="1915" max="1923" width="3.25" style="333" customWidth="1"/>
    <col min="1924" max="1924" width="4.375" style="333" customWidth="1"/>
    <col min="1925" max="1927" width="3.25" style="333" customWidth="1"/>
    <col min="1928" max="1928" width="5" style="333" customWidth="1"/>
    <col min="1929" max="1929" width="3.25" style="333" customWidth="1"/>
    <col min="1930" max="1930" width="4.5" style="333" customWidth="1"/>
    <col min="1931" max="1932" width="3.25" style="333" customWidth="1"/>
    <col min="1933" max="1933" width="4.875" style="333" customWidth="1"/>
    <col min="1934" max="1939" width="3.25" style="333" customWidth="1"/>
    <col min="1940" max="1940" width="4.25" style="333" customWidth="1"/>
    <col min="1941" max="1984" width="3.25" style="333" customWidth="1"/>
    <col min="1985" max="2026" width="9" style="333"/>
    <col min="2027" max="2039" width="4" style="333" customWidth="1"/>
    <col min="2040" max="2040" width="3.5" style="333" customWidth="1"/>
    <col min="2041" max="2041" width="4" style="333" customWidth="1"/>
    <col min="2042" max="2042" width="4.75" style="333" customWidth="1"/>
    <col min="2043" max="2043" width="2.25" style="333" customWidth="1"/>
    <col min="2044" max="2044" width="4" style="333" customWidth="1"/>
    <col min="2045" max="2045" width="8.5" style="333" customWidth="1"/>
    <col min="2046" max="2047" width="5.75" style="333" customWidth="1"/>
    <col min="2048" max="2048" width="3.125" style="333" customWidth="1"/>
    <col min="2049" max="2055" width="3.25" style="333" customWidth="1"/>
    <col min="2056" max="2056" width="4.875" style="333" customWidth="1"/>
    <col min="2057" max="2057" width="3.25" style="333" customWidth="1"/>
    <col min="2058" max="2058" width="4.5" style="333" customWidth="1"/>
    <col min="2059" max="2060" width="3.25" style="333" customWidth="1"/>
    <col min="2061" max="2061" width="4.25" style="333" customWidth="1"/>
    <col min="2062" max="2064" width="3.25" style="333" customWidth="1"/>
    <col min="2065" max="2065" width="4.375" style="333" customWidth="1"/>
    <col min="2066" max="2067" width="3.25" style="333" customWidth="1"/>
    <col min="2068" max="2068" width="2.75" style="333" customWidth="1"/>
    <col min="2069" max="2069" width="3.25" style="333" customWidth="1"/>
    <col min="2070" max="2070" width="1.125" style="333" customWidth="1"/>
    <col min="2071" max="2071" width="3" style="333" customWidth="1"/>
    <col min="2072" max="2072" width="7" style="333" customWidth="1"/>
    <col min="2073" max="2082" width="3.25" style="333" customWidth="1"/>
    <col min="2083" max="2083" width="5.875" style="333" customWidth="1"/>
    <col min="2084" max="2086" width="3.25" style="333" customWidth="1"/>
    <col min="2087" max="2088" width="4.25" style="333" customWidth="1"/>
    <col min="2089" max="2089" width="3.25" style="333" customWidth="1"/>
    <col min="2090" max="2090" width="4.125" style="333" customWidth="1"/>
    <col min="2091" max="2091" width="3.25" style="333" customWidth="1"/>
    <col min="2092" max="2092" width="4.375" style="333" customWidth="1"/>
    <col min="2093" max="2094" width="3.25" style="333" customWidth="1"/>
    <col min="2095" max="2095" width="2.75" style="333" customWidth="1"/>
    <col min="2096" max="2096" width="3.25" style="333" customWidth="1"/>
    <col min="2097" max="2097" width="1.125" style="333" customWidth="1"/>
    <col min="2098" max="2098" width="3" style="333" customWidth="1"/>
    <col min="2099" max="2099" width="7" style="333" customWidth="1"/>
    <col min="2100" max="2107" width="3.25" style="333" customWidth="1"/>
    <col min="2108" max="2108" width="6" style="333" customWidth="1"/>
    <col min="2109" max="2109" width="3.25" style="333" customWidth="1"/>
    <col min="2110" max="2110" width="4.625" style="333" customWidth="1"/>
    <col min="2111" max="2112" width="3.25" style="333" customWidth="1"/>
    <col min="2113" max="2113" width="3.875" style="333" customWidth="1"/>
    <col min="2114" max="2114" width="4.25" style="333" customWidth="1"/>
    <col min="2115" max="2115" width="6.75" style="333" customWidth="1"/>
    <col min="2116" max="2116" width="3.25" style="333" customWidth="1"/>
    <col min="2117" max="2117" width="4" style="333" customWidth="1"/>
    <col min="2118" max="2118" width="3.625" style="333" customWidth="1"/>
    <col min="2119" max="2119" width="3.25" style="333" customWidth="1"/>
    <col min="2120" max="2120" width="4.125" style="333" customWidth="1"/>
    <col min="2121" max="2122" width="3.25" style="333" customWidth="1"/>
    <col min="2123" max="2123" width="2" style="333" customWidth="1"/>
    <col min="2124" max="2124" width="12.25" style="333" customWidth="1"/>
    <col min="2125" max="2130" width="3.25" style="333" customWidth="1"/>
    <col min="2131" max="2131" width="5.875" style="333" customWidth="1"/>
    <col min="2132" max="2132" width="2.625" style="333" customWidth="1"/>
    <col min="2133" max="2133" width="5.375" style="333" customWidth="1"/>
    <col min="2134" max="2135" width="3.25" style="333" customWidth="1"/>
    <col min="2136" max="2136" width="3.875" style="333" customWidth="1"/>
    <col min="2137" max="2137" width="4.25" style="333" customWidth="1"/>
    <col min="2138" max="2138" width="6.625" style="333" customWidth="1"/>
    <col min="2139" max="2139" width="3.25" style="333" customWidth="1"/>
    <col min="2140" max="2140" width="5.375" style="333" customWidth="1"/>
    <col min="2141" max="2141" width="3.375" style="333" customWidth="1"/>
    <col min="2142" max="2142" width="3.25" style="333" customWidth="1"/>
    <col min="2143" max="2143" width="4.125" style="333" customWidth="1"/>
    <col min="2144" max="2145" width="3.25" style="333" customWidth="1"/>
    <col min="2146" max="2146" width="1" style="333" customWidth="1"/>
    <col min="2147" max="2147" width="12.5" style="333" customWidth="1"/>
    <col min="2148" max="2153" width="3.25" style="333" customWidth="1"/>
    <col min="2154" max="2154" width="5.75" style="333" customWidth="1"/>
    <col min="2155" max="2155" width="3.25" style="333" customWidth="1"/>
    <col min="2156" max="2156" width="2.625" style="333" customWidth="1"/>
    <col min="2157" max="2158" width="3.25" style="333" customWidth="1"/>
    <col min="2159" max="2159" width="6.375" style="333" customWidth="1"/>
    <col min="2160" max="2161" width="3.25" style="333" customWidth="1"/>
    <col min="2162" max="2162" width="4.25" style="333" customWidth="1"/>
    <col min="2163" max="2164" width="4.625" style="333" customWidth="1"/>
    <col min="2165" max="2166" width="3.25" style="333" customWidth="1"/>
    <col min="2167" max="2167" width="4.5" style="333" customWidth="1"/>
    <col min="2168" max="2169" width="3.25" style="333" customWidth="1"/>
    <col min="2170" max="2170" width="6" style="333" customWidth="1"/>
    <col min="2171" max="2179" width="3.25" style="333" customWidth="1"/>
    <col min="2180" max="2180" width="4.375" style="333" customWidth="1"/>
    <col min="2181" max="2183" width="3.25" style="333" customWidth="1"/>
    <col min="2184" max="2184" width="5" style="333" customWidth="1"/>
    <col min="2185" max="2185" width="3.25" style="333" customWidth="1"/>
    <col min="2186" max="2186" width="4.5" style="333" customWidth="1"/>
    <col min="2187" max="2188" width="3.25" style="333" customWidth="1"/>
    <col min="2189" max="2189" width="4.875" style="333" customWidth="1"/>
    <col min="2190" max="2195" width="3.25" style="333" customWidth="1"/>
    <col min="2196" max="2196" width="4.25" style="333" customWidth="1"/>
    <col min="2197" max="2240" width="3.25" style="333" customWidth="1"/>
    <col min="2241" max="2282" width="9" style="333"/>
    <col min="2283" max="2295" width="4" style="333" customWidth="1"/>
    <col min="2296" max="2296" width="3.5" style="333" customWidth="1"/>
    <col min="2297" max="2297" width="4" style="333" customWidth="1"/>
    <col min="2298" max="2298" width="4.75" style="333" customWidth="1"/>
    <col min="2299" max="2299" width="2.25" style="333" customWidth="1"/>
    <col min="2300" max="2300" width="4" style="333" customWidth="1"/>
    <col min="2301" max="2301" width="8.5" style="333" customWidth="1"/>
    <col min="2302" max="2303" width="5.75" style="333" customWidth="1"/>
    <col min="2304" max="2304" width="3.125" style="333" customWidth="1"/>
    <col min="2305" max="2311" width="3.25" style="333" customWidth="1"/>
    <col min="2312" max="2312" width="4.875" style="333" customWidth="1"/>
    <col min="2313" max="2313" width="3.25" style="333" customWidth="1"/>
    <col min="2314" max="2314" width="4.5" style="333" customWidth="1"/>
    <col min="2315" max="2316" width="3.25" style="333" customWidth="1"/>
    <col min="2317" max="2317" width="4.25" style="333" customWidth="1"/>
    <col min="2318" max="2320" width="3.25" style="333" customWidth="1"/>
    <col min="2321" max="2321" width="4.375" style="333" customWidth="1"/>
    <col min="2322" max="2323" width="3.25" style="333" customWidth="1"/>
    <col min="2324" max="2324" width="2.75" style="333" customWidth="1"/>
    <col min="2325" max="2325" width="3.25" style="333" customWidth="1"/>
    <col min="2326" max="2326" width="1.125" style="333" customWidth="1"/>
    <col min="2327" max="2327" width="3" style="333" customWidth="1"/>
    <col min="2328" max="2328" width="7" style="333" customWidth="1"/>
    <col min="2329" max="2338" width="3.25" style="333" customWidth="1"/>
    <col min="2339" max="2339" width="5.875" style="333" customWidth="1"/>
    <col min="2340" max="2342" width="3.25" style="333" customWidth="1"/>
    <col min="2343" max="2344" width="4.25" style="333" customWidth="1"/>
    <col min="2345" max="2345" width="3.25" style="333" customWidth="1"/>
    <col min="2346" max="2346" width="4.125" style="333" customWidth="1"/>
    <col min="2347" max="2347" width="3.25" style="333" customWidth="1"/>
    <col min="2348" max="2348" width="4.375" style="333" customWidth="1"/>
    <col min="2349" max="2350" width="3.25" style="333" customWidth="1"/>
    <col min="2351" max="2351" width="2.75" style="333" customWidth="1"/>
    <col min="2352" max="2352" width="3.25" style="333" customWidth="1"/>
    <col min="2353" max="2353" width="1.125" style="333" customWidth="1"/>
    <col min="2354" max="2354" width="3" style="333" customWidth="1"/>
    <col min="2355" max="2355" width="7" style="333" customWidth="1"/>
    <col min="2356" max="2363" width="3.25" style="333" customWidth="1"/>
    <col min="2364" max="2364" width="6" style="333" customWidth="1"/>
    <col min="2365" max="2365" width="3.25" style="333" customWidth="1"/>
    <col min="2366" max="2366" width="4.625" style="333" customWidth="1"/>
    <col min="2367" max="2368" width="3.25" style="333" customWidth="1"/>
    <col min="2369" max="2369" width="3.875" style="333" customWidth="1"/>
    <col min="2370" max="2370" width="4.25" style="333" customWidth="1"/>
    <col min="2371" max="2371" width="6.75" style="333" customWidth="1"/>
    <col min="2372" max="2372" width="3.25" style="333" customWidth="1"/>
    <col min="2373" max="2373" width="4" style="333" customWidth="1"/>
    <col min="2374" max="2374" width="3.625" style="333" customWidth="1"/>
    <col min="2375" max="2375" width="3.25" style="333" customWidth="1"/>
    <col min="2376" max="2376" width="4.125" style="333" customWidth="1"/>
    <col min="2377" max="2378" width="3.25" style="333" customWidth="1"/>
    <col min="2379" max="2379" width="2" style="333" customWidth="1"/>
    <col min="2380" max="2380" width="12.25" style="333" customWidth="1"/>
    <col min="2381" max="2386" width="3.25" style="333" customWidth="1"/>
    <col min="2387" max="2387" width="5.875" style="333" customWidth="1"/>
    <col min="2388" max="2388" width="2.625" style="333" customWidth="1"/>
    <col min="2389" max="2389" width="5.375" style="333" customWidth="1"/>
    <col min="2390" max="2391" width="3.25" style="333" customWidth="1"/>
    <col min="2392" max="2392" width="3.875" style="333" customWidth="1"/>
    <col min="2393" max="2393" width="4.25" style="333" customWidth="1"/>
    <col min="2394" max="2394" width="6.625" style="333" customWidth="1"/>
    <col min="2395" max="2395" width="3.25" style="333" customWidth="1"/>
    <col min="2396" max="2396" width="5.375" style="333" customWidth="1"/>
    <col min="2397" max="2397" width="3.375" style="333" customWidth="1"/>
    <col min="2398" max="2398" width="3.25" style="333" customWidth="1"/>
    <col min="2399" max="2399" width="4.125" style="333" customWidth="1"/>
    <col min="2400" max="2401" width="3.25" style="333" customWidth="1"/>
    <col min="2402" max="2402" width="1" style="333" customWidth="1"/>
    <col min="2403" max="2403" width="12.5" style="333" customWidth="1"/>
    <col min="2404" max="2409" width="3.25" style="333" customWidth="1"/>
    <col min="2410" max="2410" width="5.75" style="333" customWidth="1"/>
    <col min="2411" max="2411" width="3.25" style="333" customWidth="1"/>
    <col min="2412" max="2412" width="2.625" style="333" customWidth="1"/>
    <col min="2413" max="2414" width="3.25" style="333" customWidth="1"/>
    <col min="2415" max="2415" width="6.375" style="333" customWidth="1"/>
    <col min="2416" max="2417" width="3.25" style="333" customWidth="1"/>
    <col min="2418" max="2418" width="4.25" style="333" customWidth="1"/>
    <col min="2419" max="2420" width="4.625" style="333" customWidth="1"/>
    <col min="2421" max="2422" width="3.25" style="333" customWidth="1"/>
    <col min="2423" max="2423" width="4.5" style="333" customWidth="1"/>
    <col min="2424" max="2425" width="3.25" style="333" customWidth="1"/>
    <col min="2426" max="2426" width="6" style="333" customWidth="1"/>
    <col min="2427" max="2435" width="3.25" style="333" customWidth="1"/>
    <col min="2436" max="2436" width="4.375" style="333" customWidth="1"/>
    <col min="2437" max="2439" width="3.25" style="333" customWidth="1"/>
    <col min="2440" max="2440" width="5" style="333" customWidth="1"/>
    <col min="2441" max="2441" width="3.25" style="333" customWidth="1"/>
    <col min="2442" max="2442" width="4.5" style="333" customWidth="1"/>
    <col min="2443" max="2444" width="3.25" style="333" customWidth="1"/>
    <col min="2445" max="2445" width="4.875" style="333" customWidth="1"/>
    <col min="2446" max="2451" width="3.25" style="333" customWidth="1"/>
    <col min="2452" max="2452" width="4.25" style="333" customWidth="1"/>
    <col min="2453" max="2496" width="3.25" style="333" customWidth="1"/>
    <col min="2497" max="2538" width="9" style="333"/>
    <col min="2539" max="2551" width="4" style="333" customWidth="1"/>
    <col min="2552" max="2552" width="3.5" style="333" customWidth="1"/>
    <col min="2553" max="2553" width="4" style="333" customWidth="1"/>
    <col min="2554" max="2554" width="4.75" style="333" customWidth="1"/>
    <col min="2555" max="2555" width="2.25" style="333" customWidth="1"/>
    <col min="2556" max="2556" width="4" style="333" customWidth="1"/>
    <col min="2557" max="2557" width="8.5" style="333" customWidth="1"/>
    <col min="2558" max="2559" width="5.75" style="333" customWidth="1"/>
    <col min="2560" max="2560" width="3.125" style="333" customWidth="1"/>
    <col min="2561" max="2567" width="3.25" style="333" customWidth="1"/>
    <col min="2568" max="2568" width="4.875" style="333" customWidth="1"/>
    <col min="2569" max="2569" width="3.25" style="333" customWidth="1"/>
    <col min="2570" max="2570" width="4.5" style="333" customWidth="1"/>
    <col min="2571" max="2572" width="3.25" style="333" customWidth="1"/>
    <col min="2573" max="2573" width="4.25" style="333" customWidth="1"/>
    <col min="2574" max="2576" width="3.25" style="333" customWidth="1"/>
    <col min="2577" max="2577" width="4.375" style="333" customWidth="1"/>
    <col min="2578" max="2579" width="3.25" style="333" customWidth="1"/>
    <col min="2580" max="2580" width="2.75" style="333" customWidth="1"/>
    <col min="2581" max="2581" width="3.25" style="333" customWidth="1"/>
    <col min="2582" max="2582" width="1.125" style="333" customWidth="1"/>
    <col min="2583" max="2583" width="3" style="333" customWidth="1"/>
    <col min="2584" max="2584" width="7" style="333" customWidth="1"/>
    <col min="2585" max="2594" width="3.25" style="333" customWidth="1"/>
    <col min="2595" max="2595" width="5.875" style="333" customWidth="1"/>
    <col min="2596" max="2598" width="3.25" style="333" customWidth="1"/>
    <col min="2599" max="2600" width="4.25" style="333" customWidth="1"/>
    <col min="2601" max="2601" width="3.25" style="333" customWidth="1"/>
    <col min="2602" max="2602" width="4.125" style="333" customWidth="1"/>
    <col min="2603" max="2603" width="3.25" style="333" customWidth="1"/>
    <col min="2604" max="2604" width="4.375" style="333" customWidth="1"/>
    <col min="2605" max="2606" width="3.25" style="333" customWidth="1"/>
    <col min="2607" max="2607" width="2.75" style="333" customWidth="1"/>
    <col min="2608" max="2608" width="3.25" style="333" customWidth="1"/>
    <col min="2609" max="2609" width="1.125" style="333" customWidth="1"/>
    <col min="2610" max="2610" width="3" style="333" customWidth="1"/>
    <col min="2611" max="2611" width="7" style="333" customWidth="1"/>
    <col min="2612" max="2619" width="3.25" style="333" customWidth="1"/>
    <col min="2620" max="2620" width="6" style="333" customWidth="1"/>
    <col min="2621" max="2621" width="3.25" style="333" customWidth="1"/>
    <col min="2622" max="2622" width="4.625" style="333" customWidth="1"/>
    <col min="2623" max="2624" width="3.25" style="333" customWidth="1"/>
    <col min="2625" max="2625" width="3.875" style="333" customWidth="1"/>
    <col min="2626" max="2626" width="4.25" style="333" customWidth="1"/>
    <col min="2627" max="2627" width="6.75" style="333" customWidth="1"/>
    <col min="2628" max="2628" width="3.25" style="333" customWidth="1"/>
    <col min="2629" max="2629" width="4" style="333" customWidth="1"/>
    <col min="2630" max="2630" width="3.625" style="333" customWidth="1"/>
    <col min="2631" max="2631" width="3.25" style="333" customWidth="1"/>
    <col min="2632" max="2632" width="4.125" style="333" customWidth="1"/>
    <col min="2633" max="2634" width="3.25" style="333" customWidth="1"/>
    <col min="2635" max="2635" width="2" style="333" customWidth="1"/>
    <col min="2636" max="2636" width="12.25" style="333" customWidth="1"/>
    <col min="2637" max="2642" width="3.25" style="333" customWidth="1"/>
    <col min="2643" max="2643" width="5.875" style="333" customWidth="1"/>
    <col min="2644" max="2644" width="2.625" style="333" customWidth="1"/>
    <col min="2645" max="2645" width="5.375" style="333" customWidth="1"/>
    <col min="2646" max="2647" width="3.25" style="333" customWidth="1"/>
    <col min="2648" max="2648" width="3.875" style="333" customWidth="1"/>
    <col min="2649" max="2649" width="4.25" style="333" customWidth="1"/>
    <col min="2650" max="2650" width="6.625" style="333" customWidth="1"/>
    <col min="2651" max="2651" width="3.25" style="333" customWidth="1"/>
    <col min="2652" max="2652" width="5.375" style="333" customWidth="1"/>
    <col min="2653" max="2653" width="3.375" style="333" customWidth="1"/>
    <col min="2654" max="2654" width="3.25" style="333" customWidth="1"/>
    <col min="2655" max="2655" width="4.125" style="333" customWidth="1"/>
    <col min="2656" max="2657" width="3.25" style="333" customWidth="1"/>
    <col min="2658" max="2658" width="1" style="333" customWidth="1"/>
    <col min="2659" max="2659" width="12.5" style="333" customWidth="1"/>
    <col min="2660" max="2665" width="3.25" style="333" customWidth="1"/>
    <col min="2666" max="2666" width="5.75" style="333" customWidth="1"/>
    <col min="2667" max="2667" width="3.25" style="333" customWidth="1"/>
    <col min="2668" max="2668" width="2.625" style="333" customWidth="1"/>
    <col min="2669" max="2670" width="3.25" style="333" customWidth="1"/>
    <col min="2671" max="2671" width="6.375" style="333" customWidth="1"/>
    <col min="2672" max="2673" width="3.25" style="333" customWidth="1"/>
    <col min="2674" max="2674" width="4.25" style="333" customWidth="1"/>
    <col min="2675" max="2676" width="4.625" style="333" customWidth="1"/>
    <col min="2677" max="2678" width="3.25" style="333" customWidth="1"/>
    <col min="2679" max="2679" width="4.5" style="333" customWidth="1"/>
    <col min="2680" max="2681" width="3.25" style="333" customWidth="1"/>
    <col min="2682" max="2682" width="6" style="333" customWidth="1"/>
    <col min="2683" max="2691" width="3.25" style="333" customWidth="1"/>
    <col min="2692" max="2692" width="4.375" style="333" customWidth="1"/>
    <col min="2693" max="2695" width="3.25" style="333" customWidth="1"/>
    <col min="2696" max="2696" width="5" style="333" customWidth="1"/>
    <col min="2697" max="2697" width="3.25" style="333" customWidth="1"/>
    <col min="2698" max="2698" width="4.5" style="333" customWidth="1"/>
    <col min="2699" max="2700" width="3.25" style="333" customWidth="1"/>
    <col min="2701" max="2701" width="4.875" style="333" customWidth="1"/>
    <col min="2702" max="2707" width="3.25" style="333" customWidth="1"/>
    <col min="2708" max="2708" width="4.25" style="333" customWidth="1"/>
    <col min="2709" max="2752" width="3.25" style="333" customWidth="1"/>
    <col min="2753" max="2794" width="9" style="333"/>
    <col min="2795" max="2807" width="4" style="333" customWidth="1"/>
    <col min="2808" max="2808" width="3.5" style="333" customWidth="1"/>
    <col min="2809" max="2809" width="4" style="333" customWidth="1"/>
    <col min="2810" max="2810" width="4.75" style="333" customWidth="1"/>
    <col min="2811" max="2811" width="2.25" style="333" customWidth="1"/>
    <col min="2812" max="2812" width="4" style="333" customWidth="1"/>
    <col min="2813" max="2813" width="8.5" style="333" customWidth="1"/>
    <col min="2814" max="2815" width="5.75" style="333" customWidth="1"/>
    <col min="2816" max="2816" width="3.125" style="333" customWidth="1"/>
    <col min="2817" max="2823" width="3.25" style="333" customWidth="1"/>
    <col min="2824" max="2824" width="4.875" style="333" customWidth="1"/>
    <col min="2825" max="2825" width="3.25" style="333" customWidth="1"/>
    <col min="2826" max="2826" width="4.5" style="333" customWidth="1"/>
    <col min="2827" max="2828" width="3.25" style="333" customWidth="1"/>
    <col min="2829" max="2829" width="4.25" style="333" customWidth="1"/>
    <col min="2830" max="2832" width="3.25" style="333" customWidth="1"/>
    <col min="2833" max="2833" width="4.375" style="333" customWidth="1"/>
    <col min="2834" max="2835" width="3.25" style="333" customWidth="1"/>
    <col min="2836" max="2836" width="2.75" style="333" customWidth="1"/>
    <col min="2837" max="2837" width="3.25" style="333" customWidth="1"/>
    <col min="2838" max="2838" width="1.125" style="333" customWidth="1"/>
    <col min="2839" max="2839" width="3" style="333" customWidth="1"/>
    <col min="2840" max="2840" width="7" style="333" customWidth="1"/>
    <col min="2841" max="2850" width="3.25" style="333" customWidth="1"/>
    <col min="2851" max="2851" width="5.875" style="333" customWidth="1"/>
    <col min="2852" max="2854" width="3.25" style="333" customWidth="1"/>
    <col min="2855" max="2856" width="4.25" style="333" customWidth="1"/>
    <col min="2857" max="2857" width="3.25" style="333" customWidth="1"/>
    <col min="2858" max="2858" width="4.125" style="333" customWidth="1"/>
    <col min="2859" max="2859" width="3.25" style="333" customWidth="1"/>
    <col min="2860" max="2860" width="4.375" style="333" customWidth="1"/>
    <col min="2861" max="2862" width="3.25" style="333" customWidth="1"/>
    <col min="2863" max="2863" width="2.75" style="333" customWidth="1"/>
    <col min="2864" max="2864" width="3.25" style="333" customWidth="1"/>
    <col min="2865" max="2865" width="1.125" style="333" customWidth="1"/>
    <col min="2866" max="2866" width="3" style="333" customWidth="1"/>
    <col min="2867" max="2867" width="7" style="333" customWidth="1"/>
    <col min="2868" max="2875" width="3.25" style="333" customWidth="1"/>
    <col min="2876" max="2876" width="6" style="333" customWidth="1"/>
    <col min="2877" max="2877" width="3.25" style="333" customWidth="1"/>
    <col min="2878" max="2878" width="4.625" style="333" customWidth="1"/>
    <col min="2879" max="2880" width="3.25" style="333" customWidth="1"/>
    <col min="2881" max="2881" width="3.875" style="333" customWidth="1"/>
    <col min="2882" max="2882" width="4.25" style="333" customWidth="1"/>
    <col min="2883" max="2883" width="6.75" style="333" customWidth="1"/>
    <col min="2884" max="2884" width="3.25" style="333" customWidth="1"/>
    <col min="2885" max="2885" width="4" style="333" customWidth="1"/>
    <col min="2886" max="2886" width="3.625" style="333" customWidth="1"/>
    <col min="2887" max="2887" width="3.25" style="333" customWidth="1"/>
    <col min="2888" max="2888" width="4.125" style="333" customWidth="1"/>
    <col min="2889" max="2890" width="3.25" style="333" customWidth="1"/>
    <col min="2891" max="2891" width="2" style="333" customWidth="1"/>
    <col min="2892" max="2892" width="12.25" style="333" customWidth="1"/>
    <col min="2893" max="2898" width="3.25" style="333" customWidth="1"/>
    <col min="2899" max="2899" width="5.875" style="333" customWidth="1"/>
    <col min="2900" max="2900" width="2.625" style="333" customWidth="1"/>
    <col min="2901" max="2901" width="5.375" style="333" customWidth="1"/>
    <col min="2902" max="2903" width="3.25" style="333" customWidth="1"/>
    <col min="2904" max="2904" width="3.875" style="333" customWidth="1"/>
    <col min="2905" max="2905" width="4.25" style="333" customWidth="1"/>
    <col min="2906" max="2906" width="6.625" style="333" customWidth="1"/>
    <col min="2907" max="2907" width="3.25" style="333" customWidth="1"/>
    <col min="2908" max="2908" width="5.375" style="333" customWidth="1"/>
    <col min="2909" max="2909" width="3.375" style="333" customWidth="1"/>
    <col min="2910" max="2910" width="3.25" style="333" customWidth="1"/>
    <col min="2911" max="2911" width="4.125" style="333" customWidth="1"/>
    <col min="2912" max="2913" width="3.25" style="333" customWidth="1"/>
    <col min="2914" max="2914" width="1" style="333" customWidth="1"/>
    <col min="2915" max="2915" width="12.5" style="333" customWidth="1"/>
    <col min="2916" max="2921" width="3.25" style="333" customWidth="1"/>
    <col min="2922" max="2922" width="5.75" style="333" customWidth="1"/>
    <col min="2923" max="2923" width="3.25" style="333" customWidth="1"/>
    <col min="2924" max="2924" width="2.625" style="333" customWidth="1"/>
    <col min="2925" max="2926" width="3.25" style="333" customWidth="1"/>
    <col min="2927" max="2927" width="6.375" style="333" customWidth="1"/>
    <col min="2928" max="2929" width="3.25" style="333" customWidth="1"/>
    <col min="2930" max="2930" width="4.25" style="333" customWidth="1"/>
    <col min="2931" max="2932" width="4.625" style="333" customWidth="1"/>
    <col min="2933" max="2934" width="3.25" style="333" customWidth="1"/>
    <col min="2935" max="2935" width="4.5" style="333" customWidth="1"/>
    <col min="2936" max="2937" width="3.25" style="333" customWidth="1"/>
    <col min="2938" max="2938" width="6" style="333" customWidth="1"/>
    <col min="2939" max="2947" width="3.25" style="333" customWidth="1"/>
    <col min="2948" max="2948" width="4.375" style="333" customWidth="1"/>
    <col min="2949" max="2951" width="3.25" style="333" customWidth="1"/>
    <col min="2952" max="2952" width="5" style="333" customWidth="1"/>
    <col min="2953" max="2953" width="3.25" style="333" customWidth="1"/>
    <col min="2954" max="2954" width="4.5" style="333" customWidth="1"/>
    <col min="2955" max="2956" width="3.25" style="333" customWidth="1"/>
    <col min="2957" max="2957" width="4.875" style="333" customWidth="1"/>
    <col min="2958" max="2963" width="3.25" style="333" customWidth="1"/>
    <col min="2964" max="2964" width="4.25" style="333" customWidth="1"/>
    <col min="2965" max="3008" width="3.25" style="333" customWidth="1"/>
    <col min="3009" max="3050" width="9" style="333"/>
    <col min="3051" max="3063" width="4" style="333" customWidth="1"/>
    <col min="3064" max="3064" width="3.5" style="333" customWidth="1"/>
    <col min="3065" max="3065" width="4" style="333" customWidth="1"/>
    <col min="3066" max="3066" width="4.75" style="333" customWidth="1"/>
    <col min="3067" max="3067" width="2.25" style="333" customWidth="1"/>
    <col min="3068" max="3068" width="4" style="333" customWidth="1"/>
    <col min="3069" max="3069" width="8.5" style="333" customWidth="1"/>
    <col min="3070" max="3071" width="5.75" style="333" customWidth="1"/>
    <col min="3072" max="3072" width="3.125" style="333" customWidth="1"/>
    <col min="3073" max="3079" width="3.25" style="333" customWidth="1"/>
    <col min="3080" max="3080" width="4.875" style="333" customWidth="1"/>
    <col min="3081" max="3081" width="3.25" style="333" customWidth="1"/>
    <col min="3082" max="3082" width="4.5" style="333" customWidth="1"/>
    <col min="3083" max="3084" width="3.25" style="333" customWidth="1"/>
    <col min="3085" max="3085" width="4.25" style="333" customWidth="1"/>
    <col min="3086" max="3088" width="3.25" style="333" customWidth="1"/>
    <col min="3089" max="3089" width="4.375" style="333" customWidth="1"/>
    <col min="3090" max="3091" width="3.25" style="333" customWidth="1"/>
    <col min="3092" max="3092" width="2.75" style="333" customWidth="1"/>
    <col min="3093" max="3093" width="3.25" style="333" customWidth="1"/>
    <col min="3094" max="3094" width="1.125" style="333" customWidth="1"/>
    <col min="3095" max="3095" width="3" style="333" customWidth="1"/>
    <col min="3096" max="3096" width="7" style="333" customWidth="1"/>
    <col min="3097" max="3106" width="3.25" style="333" customWidth="1"/>
    <col min="3107" max="3107" width="5.875" style="333" customWidth="1"/>
    <col min="3108" max="3110" width="3.25" style="333" customWidth="1"/>
    <col min="3111" max="3112" width="4.25" style="333" customWidth="1"/>
    <col min="3113" max="3113" width="3.25" style="333" customWidth="1"/>
    <col min="3114" max="3114" width="4.125" style="333" customWidth="1"/>
    <col min="3115" max="3115" width="3.25" style="333" customWidth="1"/>
    <col min="3116" max="3116" width="4.375" style="333" customWidth="1"/>
    <col min="3117" max="3118" width="3.25" style="333" customWidth="1"/>
    <col min="3119" max="3119" width="2.75" style="333" customWidth="1"/>
    <col min="3120" max="3120" width="3.25" style="333" customWidth="1"/>
    <col min="3121" max="3121" width="1.125" style="333" customWidth="1"/>
    <col min="3122" max="3122" width="3" style="333" customWidth="1"/>
    <col min="3123" max="3123" width="7" style="333" customWidth="1"/>
    <col min="3124" max="3131" width="3.25" style="333" customWidth="1"/>
    <col min="3132" max="3132" width="6" style="333" customWidth="1"/>
    <col min="3133" max="3133" width="3.25" style="333" customWidth="1"/>
    <col min="3134" max="3134" width="4.625" style="333" customWidth="1"/>
    <col min="3135" max="3136" width="3.25" style="333" customWidth="1"/>
    <col min="3137" max="3137" width="3.875" style="333" customWidth="1"/>
    <col min="3138" max="3138" width="4.25" style="333" customWidth="1"/>
    <col min="3139" max="3139" width="6.75" style="333" customWidth="1"/>
    <col min="3140" max="3140" width="3.25" style="333" customWidth="1"/>
    <col min="3141" max="3141" width="4" style="333" customWidth="1"/>
    <col min="3142" max="3142" width="3.625" style="333" customWidth="1"/>
    <col min="3143" max="3143" width="3.25" style="333" customWidth="1"/>
    <col min="3144" max="3144" width="4.125" style="333" customWidth="1"/>
    <col min="3145" max="3146" width="3.25" style="333" customWidth="1"/>
    <col min="3147" max="3147" width="2" style="333" customWidth="1"/>
    <col min="3148" max="3148" width="12.25" style="333" customWidth="1"/>
    <col min="3149" max="3154" width="3.25" style="333" customWidth="1"/>
    <col min="3155" max="3155" width="5.875" style="333" customWidth="1"/>
    <col min="3156" max="3156" width="2.625" style="333" customWidth="1"/>
    <col min="3157" max="3157" width="5.375" style="333" customWidth="1"/>
    <col min="3158" max="3159" width="3.25" style="333" customWidth="1"/>
    <col min="3160" max="3160" width="3.875" style="333" customWidth="1"/>
    <col min="3161" max="3161" width="4.25" style="333" customWidth="1"/>
    <col min="3162" max="3162" width="6.625" style="333" customWidth="1"/>
    <col min="3163" max="3163" width="3.25" style="333" customWidth="1"/>
    <col min="3164" max="3164" width="5.375" style="333" customWidth="1"/>
    <col min="3165" max="3165" width="3.375" style="333" customWidth="1"/>
    <col min="3166" max="3166" width="3.25" style="333" customWidth="1"/>
    <col min="3167" max="3167" width="4.125" style="333" customWidth="1"/>
    <col min="3168" max="3169" width="3.25" style="333" customWidth="1"/>
    <col min="3170" max="3170" width="1" style="333" customWidth="1"/>
    <col min="3171" max="3171" width="12.5" style="333" customWidth="1"/>
    <col min="3172" max="3177" width="3.25" style="333" customWidth="1"/>
    <col min="3178" max="3178" width="5.75" style="333" customWidth="1"/>
    <col min="3179" max="3179" width="3.25" style="333" customWidth="1"/>
    <col min="3180" max="3180" width="2.625" style="333" customWidth="1"/>
    <col min="3181" max="3182" width="3.25" style="333" customWidth="1"/>
    <col min="3183" max="3183" width="6.375" style="333" customWidth="1"/>
    <col min="3184" max="3185" width="3.25" style="333" customWidth="1"/>
    <col min="3186" max="3186" width="4.25" style="333" customWidth="1"/>
    <col min="3187" max="3188" width="4.625" style="333" customWidth="1"/>
    <col min="3189" max="3190" width="3.25" style="333" customWidth="1"/>
    <col min="3191" max="3191" width="4.5" style="333" customWidth="1"/>
    <col min="3192" max="3193" width="3.25" style="333" customWidth="1"/>
    <col min="3194" max="3194" width="6" style="333" customWidth="1"/>
    <col min="3195" max="3203" width="3.25" style="333" customWidth="1"/>
    <col min="3204" max="3204" width="4.375" style="333" customWidth="1"/>
    <col min="3205" max="3207" width="3.25" style="333" customWidth="1"/>
    <col min="3208" max="3208" width="5" style="333" customWidth="1"/>
    <col min="3209" max="3209" width="3.25" style="333" customWidth="1"/>
    <col min="3210" max="3210" width="4.5" style="333" customWidth="1"/>
    <col min="3211" max="3212" width="3.25" style="333" customWidth="1"/>
    <col min="3213" max="3213" width="4.875" style="333" customWidth="1"/>
    <col min="3214" max="3219" width="3.25" style="333" customWidth="1"/>
    <col min="3220" max="3220" width="4.25" style="333" customWidth="1"/>
    <col min="3221" max="3264" width="3.25" style="333" customWidth="1"/>
    <col min="3265" max="3306" width="9" style="333"/>
    <col min="3307" max="3319" width="4" style="333" customWidth="1"/>
    <col min="3320" max="3320" width="3.5" style="333" customWidth="1"/>
    <col min="3321" max="3321" width="4" style="333" customWidth="1"/>
    <col min="3322" max="3322" width="4.75" style="333" customWidth="1"/>
    <col min="3323" max="3323" width="2.25" style="333" customWidth="1"/>
    <col min="3324" max="3324" width="4" style="333" customWidth="1"/>
    <col min="3325" max="3325" width="8.5" style="333" customWidth="1"/>
    <col min="3326" max="3327" width="5.75" style="333" customWidth="1"/>
    <col min="3328" max="3328" width="3.125" style="333" customWidth="1"/>
    <col min="3329" max="3335" width="3.25" style="333" customWidth="1"/>
    <col min="3336" max="3336" width="4.875" style="333" customWidth="1"/>
    <col min="3337" max="3337" width="3.25" style="333" customWidth="1"/>
    <col min="3338" max="3338" width="4.5" style="333" customWidth="1"/>
    <col min="3339" max="3340" width="3.25" style="333" customWidth="1"/>
    <col min="3341" max="3341" width="4.25" style="333" customWidth="1"/>
    <col min="3342" max="3344" width="3.25" style="333" customWidth="1"/>
    <col min="3345" max="3345" width="4.375" style="333" customWidth="1"/>
    <col min="3346" max="3347" width="3.25" style="333" customWidth="1"/>
    <col min="3348" max="3348" width="2.75" style="333" customWidth="1"/>
    <col min="3349" max="3349" width="3.25" style="333" customWidth="1"/>
    <col min="3350" max="3350" width="1.125" style="333" customWidth="1"/>
    <col min="3351" max="3351" width="3" style="333" customWidth="1"/>
    <col min="3352" max="3352" width="7" style="333" customWidth="1"/>
    <col min="3353" max="3362" width="3.25" style="333" customWidth="1"/>
    <col min="3363" max="3363" width="5.875" style="333" customWidth="1"/>
    <col min="3364" max="3366" width="3.25" style="333" customWidth="1"/>
    <col min="3367" max="3368" width="4.25" style="333" customWidth="1"/>
    <col min="3369" max="3369" width="3.25" style="333" customWidth="1"/>
    <col min="3370" max="3370" width="4.125" style="333" customWidth="1"/>
    <col min="3371" max="3371" width="3.25" style="333" customWidth="1"/>
    <col min="3372" max="3372" width="4.375" style="333" customWidth="1"/>
    <col min="3373" max="3374" width="3.25" style="333" customWidth="1"/>
    <col min="3375" max="3375" width="2.75" style="333" customWidth="1"/>
    <col min="3376" max="3376" width="3.25" style="333" customWidth="1"/>
    <col min="3377" max="3377" width="1.125" style="333" customWidth="1"/>
    <col min="3378" max="3378" width="3" style="333" customWidth="1"/>
    <col min="3379" max="3379" width="7" style="333" customWidth="1"/>
    <col min="3380" max="3387" width="3.25" style="333" customWidth="1"/>
    <col min="3388" max="3388" width="6" style="333" customWidth="1"/>
    <col min="3389" max="3389" width="3.25" style="333" customWidth="1"/>
    <col min="3390" max="3390" width="4.625" style="333" customWidth="1"/>
    <col min="3391" max="3392" width="3.25" style="333" customWidth="1"/>
    <col min="3393" max="3393" width="3.875" style="333" customWidth="1"/>
    <col min="3394" max="3394" width="4.25" style="333" customWidth="1"/>
    <col min="3395" max="3395" width="6.75" style="333" customWidth="1"/>
    <col min="3396" max="3396" width="3.25" style="333" customWidth="1"/>
    <col min="3397" max="3397" width="4" style="333" customWidth="1"/>
    <col min="3398" max="3398" width="3.625" style="333" customWidth="1"/>
    <col min="3399" max="3399" width="3.25" style="333" customWidth="1"/>
    <col min="3400" max="3400" width="4.125" style="333" customWidth="1"/>
    <col min="3401" max="3402" width="3.25" style="333" customWidth="1"/>
    <col min="3403" max="3403" width="2" style="333" customWidth="1"/>
    <col min="3404" max="3404" width="12.25" style="333" customWidth="1"/>
    <col min="3405" max="3410" width="3.25" style="333" customWidth="1"/>
    <col min="3411" max="3411" width="5.875" style="333" customWidth="1"/>
    <col min="3412" max="3412" width="2.625" style="333" customWidth="1"/>
    <col min="3413" max="3413" width="5.375" style="333" customWidth="1"/>
    <col min="3414" max="3415" width="3.25" style="333" customWidth="1"/>
    <col min="3416" max="3416" width="3.875" style="333" customWidth="1"/>
    <col min="3417" max="3417" width="4.25" style="333" customWidth="1"/>
    <col min="3418" max="3418" width="6.625" style="333" customWidth="1"/>
    <col min="3419" max="3419" width="3.25" style="333" customWidth="1"/>
    <col min="3420" max="3420" width="5.375" style="333" customWidth="1"/>
    <col min="3421" max="3421" width="3.375" style="333" customWidth="1"/>
    <col min="3422" max="3422" width="3.25" style="333" customWidth="1"/>
    <col min="3423" max="3423" width="4.125" style="333" customWidth="1"/>
    <col min="3424" max="3425" width="3.25" style="333" customWidth="1"/>
    <col min="3426" max="3426" width="1" style="333" customWidth="1"/>
    <col min="3427" max="3427" width="12.5" style="333" customWidth="1"/>
    <col min="3428" max="3433" width="3.25" style="333" customWidth="1"/>
    <col min="3434" max="3434" width="5.75" style="333" customWidth="1"/>
    <col min="3435" max="3435" width="3.25" style="333" customWidth="1"/>
    <col min="3436" max="3436" width="2.625" style="333" customWidth="1"/>
    <col min="3437" max="3438" width="3.25" style="333" customWidth="1"/>
    <col min="3439" max="3439" width="6.375" style="333" customWidth="1"/>
    <col min="3440" max="3441" width="3.25" style="333" customWidth="1"/>
    <col min="3442" max="3442" width="4.25" style="333" customWidth="1"/>
    <col min="3443" max="3444" width="4.625" style="333" customWidth="1"/>
    <col min="3445" max="3446" width="3.25" style="333" customWidth="1"/>
    <col min="3447" max="3447" width="4.5" style="333" customWidth="1"/>
    <col min="3448" max="3449" width="3.25" style="333" customWidth="1"/>
    <col min="3450" max="3450" width="6" style="333" customWidth="1"/>
    <col min="3451" max="3459" width="3.25" style="333" customWidth="1"/>
    <col min="3460" max="3460" width="4.375" style="333" customWidth="1"/>
    <col min="3461" max="3463" width="3.25" style="333" customWidth="1"/>
    <col min="3464" max="3464" width="5" style="333" customWidth="1"/>
    <col min="3465" max="3465" width="3.25" style="333" customWidth="1"/>
    <col min="3466" max="3466" width="4.5" style="333" customWidth="1"/>
    <col min="3467" max="3468" width="3.25" style="333" customWidth="1"/>
    <col min="3469" max="3469" width="4.875" style="333" customWidth="1"/>
    <col min="3470" max="3475" width="3.25" style="333" customWidth="1"/>
    <col min="3476" max="3476" width="4.25" style="333" customWidth="1"/>
    <col min="3477" max="3520" width="3.25" style="333" customWidth="1"/>
    <col min="3521" max="3562" width="9" style="333"/>
    <col min="3563" max="3575" width="4" style="333" customWidth="1"/>
    <col min="3576" max="3576" width="3.5" style="333" customWidth="1"/>
    <col min="3577" max="3577" width="4" style="333" customWidth="1"/>
    <col min="3578" max="3578" width="4.75" style="333" customWidth="1"/>
    <col min="3579" max="3579" width="2.25" style="333" customWidth="1"/>
    <col min="3580" max="3580" width="4" style="333" customWidth="1"/>
    <col min="3581" max="3581" width="8.5" style="333" customWidth="1"/>
    <col min="3582" max="3583" width="5.75" style="333" customWidth="1"/>
    <col min="3584" max="3584" width="3.125" style="333" customWidth="1"/>
    <col min="3585" max="3591" width="3.25" style="333" customWidth="1"/>
    <col min="3592" max="3592" width="4.875" style="333" customWidth="1"/>
    <col min="3593" max="3593" width="3.25" style="333" customWidth="1"/>
    <col min="3594" max="3594" width="4.5" style="333" customWidth="1"/>
    <col min="3595" max="3596" width="3.25" style="333" customWidth="1"/>
    <col min="3597" max="3597" width="4.25" style="333" customWidth="1"/>
    <col min="3598" max="3600" width="3.25" style="333" customWidth="1"/>
    <col min="3601" max="3601" width="4.375" style="333" customWidth="1"/>
    <col min="3602" max="3603" width="3.25" style="333" customWidth="1"/>
    <col min="3604" max="3604" width="2.75" style="333" customWidth="1"/>
    <col min="3605" max="3605" width="3.25" style="333" customWidth="1"/>
    <col min="3606" max="3606" width="1.125" style="333" customWidth="1"/>
    <col min="3607" max="3607" width="3" style="333" customWidth="1"/>
    <col min="3608" max="3608" width="7" style="333" customWidth="1"/>
    <col min="3609" max="3618" width="3.25" style="333" customWidth="1"/>
    <col min="3619" max="3619" width="5.875" style="333" customWidth="1"/>
    <col min="3620" max="3622" width="3.25" style="333" customWidth="1"/>
    <col min="3623" max="3624" width="4.25" style="333" customWidth="1"/>
    <col min="3625" max="3625" width="3.25" style="333" customWidth="1"/>
    <col min="3626" max="3626" width="4.125" style="333" customWidth="1"/>
    <col min="3627" max="3627" width="3.25" style="333" customWidth="1"/>
    <col min="3628" max="3628" width="4.375" style="333" customWidth="1"/>
    <col min="3629" max="3630" width="3.25" style="333" customWidth="1"/>
    <col min="3631" max="3631" width="2.75" style="333" customWidth="1"/>
    <col min="3632" max="3632" width="3.25" style="333" customWidth="1"/>
    <col min="3633" max="3633" width="1.125" style="333" customWidth="1"/>
    <col min="3634" max="3634" width="3" style="333" customWidth="1"/>
    <col min="3635" max="3635" width="7" style="333" customWidth="1"/>
    <col min="3636" max="3643" width="3.25" style="333" customWidth="1"/>
    <col min="3644" max="3644" width="6" style="333" customWidth="1"/>
    <col min="3645" max="3645" width="3.25" style="333" customWidth="1"/>
    <col min="3646" max="3646" width="4.625" style="333" customWidth="1"/>
    <col min="3647" max="3648" width="3.25" style="333" customWidth="1"/>
    <col min="3649" max="3649" width="3.875" style="333" customWidth="1"/>
    <col min="3650" max="3650" width="4.25" style="333" customWidth="1"/>
    <col min="3651" max="3651" width="6.75" style="333" customWidth="1"/>
    <col min="3652" max="3652" width="3.25" style="333" customWidth="1"/>
    <col min="3653" max="3653" width="4" style="333" customWidth="1"/>
    <col min="3654" max="3654" width="3.625" style="333" customWidth="1"/>
    <col min="3655" max="3655" width="3.25" style="333" customWidth="1"/>
    <col min="3656" max="3656" width="4.125" style="333" customWidth="1"/>
    <col min="3657" max="3658" width="3.25" style="333" customWidth="1"/>
    <col min="3659" max="3659" width="2" style="333" customWidth="1"/>
    <col min="3660" max="3660" width="12.25" style="333" customWidth="1"/>
    <col min="3661" max="3666" width="3.25" style="333" customWidth="1"/>
    <col min="3667" max="3667" width="5.875" style="333" customWidth="1"/>
    <col min="3668" max="3668" width="2.625" style="333" customWidth="1"/>
    <col min="3669" max="3669" width="5.375" style="333" customWidth="1"/>
    <col min="3670" max="3671" width="3.25" style="333" customWidth="1"/>
    <col min="3672" max="3672" width="3.875" style="333" customWidth="1"/>
    <col min="3673" max="3673" width="4.25" style="333" customWidth="1"/>
    <col min="3674" max="3674" width="6.625" style="333" customWidth="1"/>
    <col min="3675" max="3675" width="3.25" style="333" customWidth="1"/>
    <col min="3676" max="3676" width="5.375" style="333" customWidth="1"/>
    <col min="3677" max="3677" width="3.375" style="333" customWidth="1"/>
    <col min="3678" max="3678" width="3.25" style="333" customWidth="1"/>
    <col min="3679" max="3679" width="4.125" style="333" customWidth="1"/>
    <col min="3680" max="3681" width="3.25" style="333" customWidth="1"/>
    <col min="3682" max="3682" width="1" style="333" customWidth="1"/>
    <col min="3683" max="3683" width="12.5" style="333" customWidth="1"/>
    <col min="3684" max="3689" width="3.25" style="333" customWidth="1"/>
    <col min="3690" max="3690" width="5.75" style="333" customWidth="1"/>
    <col min="3691" max="3691" width="3.25" style="333" customWidth="1"/>
    <col min="3692" max="3692" width="2.625" style="333" customWidth="1"/>
    <col min="3693" max="3694" width="3.25" style="333" customWidth="1"/>
    <col min="3695" max="3695" width="6.375" style="333" customWidth="1"/>
    <col min="3696" max="3697" width="3.25" style="333" customWidth="1"/>
    <col min="3698" max="3698" width="4.25" style="333" customWidth="1"/>
    <col min="3699" max="3700" width="4.625" style="333" customWidth="1"/>
    <col min="3701" max="3702" width="3.25" style="333" customWidth="1"/>
    <col min="3703" max="3703" width="4.5" style="333" customWidth="1"/>
    <col min="3704" max="3705" width="3.25" style="333" customWidth="1"/>
    <col min="3706" max="3706" width="6" style="333" customWidth="1"/>
    <col min="3707" max="3715" width="3.25" style="333" customWidth="1"/>
    <col min="3716" max="3716" width="4.375" style="333" customWidth="1"/>
    <col min="3717" max="3719" width="3.25" style="333" customWidth="1"/>
    <col min="3720" max="3720" width="5" style="333" customWidth="1"/>
    <col min="3721" max="3721" width="3.25" style="333" customWidth="1"/>
    <col min="3722" max="3722" width="4.5" style="333" customWidth="1"/>
    <col min="3723" max="3724" width="3.25" style="333" customWidth="1"/>
    <col min="3725" max="3725" width="4.875" style="333" customWidth="1"/>
    <col min="3726" max="3731" width="3.25" style="333" customWidth="1"/>
    <col min="3732" max="3732" width="4.25" style="333" customWidth="1"/>
    <col min="3733" max="3776" width="3.25" style="333" customWidth="1"/>
    <col min="3777" max="3818" width="9" style="333"/>
    <col min="3819" max="3831" width="4" style="333" customWidth="1"/>
    <col min="3832" max="3832" width="3.5" style="333" customWidth="1"/>
    <col min="3833" max="3833" width="4" style="333" customWidth="1"/>
    <col min="3834" max="3834" width="4.75" style="333" customWidth="1"/>
    <col min="3835" max="3835" width="2.25" style="333" customWidth="1"/>
    <col min="3836" max="3836" width="4" style="333" customWidth="1"/>
    <col min="3837" max="3837" width="8.5" style="333" customWidth="1"/>
    <col min="3838" max="3839" width="5.75" style="333" customWidth="1"/>
    <col min="3840" max="3840" width="3.125" style="333" customWidth="1"/>
    <col min="3841" max="3847" width="3.25" style="333" customWidth="1"/>
    <col min="3848" max="3848" width="4.875" style="333" customWidth="1"/>
    <col min="3849" max="3849" width="3.25" style="333" customWidth="1"/>
    <col min="3850" max="3850" width="4.5" style="333" customWidth="1"/>
    <col min="3851" max="3852" width="3.25" style="333" customWidth="1"/>
    <col min="3853" max="3853" width="4.25" style="333" customWidth="1"/>
    <col min="3854" max="3856" width="3.25" style="333" customWidth="1"/>
    <col min="3857" max="3857" width="4.375" style="333" customWidth="1"/>
    <col min="3858" max="3859" width="3.25" style="333" customWidth="1"/>
    <col min="3860" max="3860" width="2.75" style="333" customWidth="1"/>
    <col min="3861" max="3861" width="3.25" style="333" customWidth="1"/>
    <col min="3862" max="3862" width="1.125" style="333" customWidth="1"/>
    <col min="3863" max="3863" width="3" style="333" customWidth="1"/>
    <col min="3864" max="3864" width="7" style="333" customWidth="1"/>
    <col min="3865" max="3874" width="3.25" style="333" customWidth="1"/>
    <col min="3875" max="3875" width="5.875" style="333" customWidth="1"/>
    <col min="3876" max="3878" width="3.25" style="333" customWidth="1"/>
    <col min="3879" max="3880" width="4.25" style="333" customWidth="1"/>
    <col min="3881" max="3881" width="3.25" style="333" customWidth="1"/>
    <col min="3882" max="3882" width="4.125" style="333" customWidth="1"/>
    <col min="3883" max="3883" width="3.25" style="333" customWidth="1"/>
    <col min="3884" max="3884" width="4.375" style="333" customWidth="1"/>
    <col min="3885" max="3886" width="3.25" style="333" customWidth="1"/>
    <col min="3887" max="3887" width="2.75" style="333" customWidth="1"/>
    <col min="3888" max="3888" width="3.25" style="333" customWidth="1"/>
    <col min="3889" max="3889" width="1.125" style="333" customWidth="1"/>
    <col min="3890" max="3890" width="3" style="333" customWidth="1"/>
    <col min="3891" max="3891" width="7" style="333" customWidth="1"/>
    <col min="3892" max="3899" width="3.25" style="333" customWidth="1"/>
    <col min="3900" max="3900" width="6" style="333" customWidth="1"/>
    <col min="3901" max="3901" width="3.25" style="333" customWidth="1"/>
    <col min="3902" max="3902" width="4.625" style="333" customWidth="1"/>
    <col min="3903" max="3904" width="3.25" style="333" customWidth="1"/>
    <col min="3905" max="3905" width="3.875" style="333" customWidth="1"/>
    <col min="3906" max="3906" width="4.25" style="333" customWidth="1"/>
    <col min="3907" max="3907" width="6.75" style="333" customWidth="1"/>
    <col min="3908" max="3908" width="3.25" style="333" customWidth="1"/>
    <col min="3909" max="3909" width="4" style="333" customWidth="1"/>
    <col min="3910" max="3910" width="3.625" style="333" customWidth="1"/>
    <col min="3911" max="3911" width="3.25" style="333" customWidth="1"/>
    <col min="3912" max="3912" width="4.125" style="333" customWidth="1"/>
    <col min="3913" max="3914" width="3.25" style="333" customWidth="1"/>
    <col min="3915" max="3915" width="2" style="333" customWidth="1"/>
    <col min="3916" max="3916" width="12.25" style="333" customWidth="1"/>
    <col min="3917" max="3922" width="3.25" style="333" customWidth="1"/>
    <col min="3923" max="3923" width="5.875" style="333" customWidth="1"/>
    <col min="3924" max="3924" width="2.625" style="333" customWidth="1"/>
    <col min="3925" max="3925" width="5.375" style="333" customWidth="1"/>
    <col min="3926" max="3927" width="3.25" style="333" customWidth="1"/>
    <col min="3928" max="3928" width="3.875" style="333" customWidth="1"/>
    <col min="3929" max="3929" width="4.25" style="333" customWidth="1"/>
    <col min="3930" max="3930" width="6.625" style="333" customWidth="1"/>
    <col min="3931" max="3931" width="3.25" style="333" customWidth="1"/>
    <col min="3932" max="3932" width="5.375" style="333" customWidth="1"/>
    <col min="3933" max="3933" width="3.375" style="333" customWidth="1"/>
    <col min="3934" max="3934" width="3.25" style="333" customWidth="1"/>
    <col min="3935" max="3935" width="4.125" style="333" customWidth="1"/>
    <col min="3936" max="3937" width="3.25" style="333" customWidth="1"/>
    <col min="3938" max="3938" width="1" style="333" customWidth="1"/>
    <col min="3939" max="3939" width="12.5" style="333" customWidth="1"/>
    <col min="3940" max="3945" width="3.25" style="333" customWidth="1"/>
    <col min="3946" max="3946" width="5.75" style="333" customWidth="1"/>
    <col min="3947" max="3947" width="3.25" style="333" customWidth="1"/>
    <col min="3948" max="3948" width="2.625" style="333" customWidth="1"/>
    <col min="3949" max="3950" width="3.25" style="333" customWidth="1"/>
    <col min="3951" max="3951" width="6.375" style="333" customWidth="1"/>
    <col min="3952" max="3953" width="3.25" style="333" customWidth="1"/>
    <col min="3954" max="3954" width="4.25" style="333" customWidth="1"/>
    <col min="3955" max="3956" width="4.625" style="333" customWidth="1"/>
    <col min="3957" max="3958" width="3.25" style="333" customWidth="1"/>
    <col min="3959" max="3959" width="4.5" style="333" customWidth="1"/>
    <col min="3960" max="3961" width="3.25" style="333" customWidth="1"/>
    <col min="3962" max="3962" width="6" style="333" customWidth="1"/>
    <col min="3963" max="3971" width="3.25" style="333" customWidth="1"/>
    <col min="3972" max="3972" width="4.375" style="333" customWidth="1"/>
    <col min="3973" max="3975" width="3.25" style="333" customWidth="1"/>
    <col min="3976" max="3976" width="5" style="333" customWidth="1"/>
    <col min="3977" max="3977" width="3.25" style="333" customWidth="1"/>
    <col min="3978" max="3978" width="4.5" style="333" customWidth="1"/>
    <col min="3979" max="3980" width="3.25" style="333" customWidth="1"/>
    <col min="3981" max="3981" width="4.875" style="333" customWidth="1"/>
    <col min="3982" max="3987" width="3.25" style="333" customWidth="1"/>
    <col min="3988" max="3988" width="4.25" style="333" customWidth="1"/>
    <col min="3989" max="4032" width="3.25" style="333" customWidth="1"/>
    <col min="4033" max="4074" width="9" style="333"/>
    <col min="4075" max="4087" width="4" style="333" customWidth="1"/>
    <col min="4088" max="4088" width="3.5" style="333" customWidth="1"/>
    <col min="4089" max="4089" width="4" style="333" customWidth="1"/>
    <col min="4090" max="4090" width="4.75" style="333" customWidth="1"/>
    <col min="4091" max="4091" width="2.25" style="333" customWidth="1"/>
    <col min="4092" max="4092" width="4" style="333" customWidth="1"/>
    <col min="4093" max="4093" width="8.5" style="333" customWidth="1"/>
    <col min="4094" max="4095" width="5.75" style="333" customWidth="1"/>
    <col min="4096" max="4096" width="3.125" style="333" customWidth="1"/>
    <col min="4097" max="4103" width="3.25" style="333" customWidth="1"/>
    <col min="4104" max="4104" width="4.875" style="333" customWidth="1"/>
    <col min="4105" max="4105" width="3.25" style="333" customWidth="1"/>
    <col min="4106" max="4106" width="4.5" style="333" customWidth="1"/>
    <col min="4107" max="4108" width="3.25" style="333" customWidth="1"/>
    <col min="4109" max="4109" width="4.25" style="333" customWidth="1"/>
    <col min="4110" max="4112" width="3.25" style="333" customWidth="1"/>
    <col min="4113" max="4113" width="4.375" style="333" customWidth="1"/>
    <col min="4114" max="4115" width="3.25" style="333" customWidth="1"/>
    <col min="4116" max="4116" width="2.75" style="333" customWidth="1"/>
    <col min="4117" max="4117" width="3.25" style="333" customWidth="1"/>
    <col min="4118" max="4118" width="1.125" style="333" customWidth="1"/>
    <col min="4119" max="4119" width="3" style="333" customWidth="1"/>
    <col min="4120" max="4120" width="7" style="333" customWidth="1"/>
    <col min="4121" max="4130" width="3.25" style="333" customWidth="1"/>
    <col min="4131" max="4131" width="5.875" style="333" customWidth="1"/>
    <col min="4132" max="4134" width="3.25" style="333" customWidth="1"/>
    <col min="4135" max="4136" width="4.25" style="333" customWidth="1"/>
    <col min="4137" max="4137" width="3.25" style="333" customWidth="1"/>
    <col min="4138" max="4138" width="4.125" style="333" customWidth="1"/>
    <col min="4139" max="4139" width="3.25" style="333" customWidth="1"/>
    <col min="4140" max="4140" width="4.375" style="333" customWidth="1"/>
    <col min="4141" max="4142" width="3.25" style="333" customWidth="1"/>
    <col min="4143" max="4143" width="2.75" style="333" customWidth="1"/>
    <col min="4144" max="4144" width="3.25" style="333" customWidth="1"/>
    <col min="4145" max="4145" width="1.125" style="333" customWidth="1"/>
    <col min="4146" max="4146" width="3" style="333" customWidth="1"/>
    <col min="4147" max="4147" width="7" style="333" customWidth="1"/>
    <col min="4148" max="4155" width="3.25" style="333" customWidth="1"/>
    <col min="4156" max="4156" width="6" style="333" customWidth="1"/>
    <col min="4157" max="4157" width="3.25" style="333" customWidth="1"/>
    <col min="4158" max="4158" width="4.625" style="333" customWidth="1"/>
    <col min="4159" max="4160" width="3.25" style="333" customWidth="1"/>
    <col min="4161" max="4161" width="3.875" style="333" customWidth="1"/>
    <col min="4162" max="4162" width="4.25" style="333" customWidth="1"/>
    <col min="4163" max="4163" width="6.75" style="333" customWidth="1"/>
    <col min="4164" max="4164" width="3.25" style="333" customWidth="1"/>
    <col min="4165" max="4165" width="4" style="333" customWidth="1"/>
    <col min="4166" max="4166" width="3.625" style="333" customWidth="1"/>
    <col min="4167" max="4167" width="3.25" style="333" customWidth="1"/>
    <col min="4168" max="4168" width="4.125" style="333" customWidth="1"/>
    <col min="4169" max="4170" width="3.25" style="333" customWidth="1"/>
    <col min="4171" max="4171" width="2" style="333" customWidth="1"/>
    <col min="4172" max="4172" width="12.25" style="333" customWidth="1"/>
    <col min="4173" max="4178" width="3.25" style="333" customWidth="1"/>
    <col min="4179" max="4179" width="5.875" style="333" customWidth="1"/>
    <col min="4180" max="4180" width="2.625" style="333" customWidth="1"/>
    <col min="4181" max="4181" width="5.375" style="333" customWidth="1"/>
    <col min="4182" max="4183" width="3.25" style="333" customWidth="1"/>
    <col min="4184" max="4184" width="3.875" style="333" customWidth="1"/>
    <col min="4185" max="4185" width="4.25" style="333" customWidth="1"/>
    <col min="4186" max="4186" width="6.625" style="333" customWidth="1"/>
    <col min="4187" max="4187" width="3.25" style="333" customWidth="1"/>
    <col min="4188" max="4188" width="5.375" style="333" customWidth="1"/>
    <col min="4189" max="4189" width="3.375" style="333" customWidth="1"/>
    <col min="4190" max="4190" width="3.25" style="333" customWidth="1"/>
    <col min="4191" max="4191" width="4.125" style="333" customWidth="1"/>
    <col min="4192" max="4193" width="3.25" style="333" customWidth="1"/>
    <col min="4194" max="4194" width="1" style="333" customWidth="1"/>
    <col min="4195" max="4195" width="12.5" style="333" customWidth="1"/>
    <col min="4196" max="4201" width="3.25" style="333" customWidth="1"/>
    <col min="4202" max="4202" width="5.75" style="333" customWidth="1"/>
    <col min="4203" max="4203" width="3.25" style="333" customWidth="1"/>
    <col min="4204" max="4204" width="2.625" style="333" customWidth="1"/>
    <col min="4205" max="4206" width="3.25" style="333" customWidth="1"/>
    <col min="4207" max="4207" width="6.375" style="333" customWidth="1"/>
    <col min="4208" max="4209" width="3.25" style="333" customWidth="1"/>
    <col min="4210" max="4210" width="4.25" style="333" customWidth="1"/>
    <col min="4211" max="4212" width="4.625" style="333" customWidth="1"/>
    <col min="4213" max="4214" width="3.25" style="333" customWidth="1"/>
    <col min="4215" max="4215" width="4.5" style="333" customWidth="1"/>
    <col min="4216" max="4217" width="3.25" style="333" customWidth="1"/>
    <col min="4218" max="4218" width="6" style="333" customWidth="1"/>
    <col min="4219" max="4227" width="3.25" style="333" customWidth="1"/>
    <col min="4228" max="4228" width="4.375" style="333" customWidth="1"/>
    <col min="4229" max="4231" width="3.25" style="333" customWidth="1"/>
    <col min="4232" max="4232" width="5" style="333" customWidth="1"/>
    <col min="4233" max="4233" width="3.25" style="333" customWidth="1"/>
    <col min="4234" max="4234" width="4.5" style="333" customWidth="1"/>
    <col min="4235" max="4236" width="3.25" style="333" customWidth="1"/>
    <col min="4237" max="4237" width="4.875" style="333" customWidth="1"/>
    <col min="4238" max="4243" width="3.25" style="333" customWidth="1"/>
    <col min="4244" max="4244" width="4.25" style="333" customWidth="1"/>
    <col min="4245" max="4288" width="3.25" style="333" customWidth="1"/>
    <col min="4289" max="4330" width="9" style="333"/>
    <col min="4331" max="4343" width="4" style="333" customWidth="1"/>
    <col min="4344" max="4344" width="3.5" style="333" customWidth="1"/>
    <col min="4345" max="4345" width="4" style="333" customWidth="1"/>
    <col min="4346" max="4346" width="4.75" style="333" customWidth="1"/>
    <col min="4347" max="4347" width="2.25" style="333" customWidth="1"/>
    <col min="4348" max="4348" width="4" style="333" customWidth="1"/>
    <col min="4349" max="4349" width="8.5" style="333" customWidth="1"/>
    <col min="4350" max="4351" width="5.75" style="333" customWidth="1"/>
    <col min="4352" max="4352" width="3.125" style="333" customWidth="1"/>
    <col min="4353" max="4359" width="3.25" style="333" customWidth="1"/>
    <col min="4360" max="4360" width="4.875" style="333" customWidth="1"/>
    <col min="4361" max="4361" width="3.25" style="333" customWidth="1"/>
    <col min="4362" max="4362" width="4.5" style="333" customWidth="1"/>
    <col min="4363" max="4364" width="3.25" style="333" customWidth="1"/>
    <col min="4365" max="4365" width="4.25" style="333" customWidth="1"/>
    <col min="4366" max="4368" width="3.25" style="333" customWidth="1"/>
    <col min="4369" max="4369" width="4.375" style="333" customWidth="1"/>
    <col min="4370" max="4371" width="3.25" style="333" customWidth="1"/>
    <col min="4372" max="4372" width="2.75" style="333" customWidth="1"/>
    <col min="4373" max="4373" width="3.25" style="333" customWidth="1"/>
    <col min="4374" max="4374" width="1.125" style="333" customWidth="1"/>
    <col min="4375" max="4375" width="3" style="333" customWidth="1"/>
    <col min="4376" max="4376" width="7" style="333" customWidth="1"/>
    <col min="4377" max="4386" width="3.25" style="333" customWidth="1"/>
    <col min="4387" max="4387" width="5.875" style="333" customWidth="1"/>
    <col min="4388" max="4390" width="3.25" style="333" customWidth="1"/>
    <col min="4391" max="4392" width="4.25" style="333" customWidth="1"/>
    <col min="4393" max="4393" width="3.25" style="333" customWidth="1"/>
    <col min="4394" max="4394" width="4.125" style="333" customWidth="1"/>
    <col min="4395" max="4395" width="3.25" style="333" customWidth="1"/>
    <col min="4396" max="4396" width="4.375" style="333" customWidth="1"/>
    <col min="4397" max="4398" width="3.25" style="333" customWidth="1"/>
    <col min="4399" max="4399" width="2.75" style="333" customWidth="1"/>
    <col min="4400" max="4400" width="3.25" style="333" customWidth="1"/>
    <col min="4401" max="4401" width="1.125" style="333" customWidth="1"/>
    <col min="4402" max="4402" width="3" style="333" customWidth="1"/>
    <col min="4403" max="4403" width="7" style="333" customWidth="1"/>
    <col min="4404" max="4411" width="3.25" style="333" customWidth="1"/>
    <col min="4412" max="4412" width="6" style="333" customWidth="1"/>
    <col min="4413" max="4413" width="3.25" style="333" customWidth="1"/>
    <col min="4414" max="4414" width="4.625" style="333" customWidth="1"/>
    <col min="4415" max="4416" width="3.25" style="333" customWidth="1"/>
    <col min="4417" max="4417" width="3.875" style="333" customWidth="1"/>
    <col min="4418" max="4418" width="4.25" style="333" customWidth="1"/>
    <col min="4419" max="4419" width="6.75" style="333" customWidth="1"/>
    <col min="4420" max="4420" width="3.25" style="333" customWidth="1"/>
    <col min="4421" max="4421" width="4" style="333" customWidth="1"/>
    <col min="4422" max="4422" width="3.625" style="333" customWidth="1"/>
    <col min="4423" max="4423" width="3.25" style="333" customWidth="1"/>
    <col min="4424" max="4424" width="4.125" style="333" customWidth="1"/>
    <col min="4425" max="4426" width="3.25" style="333" customWidth="1"/>
    <col min="4427" max="4427" width="2" style="333" customWidth="1"/>
    <col min="4428" max="4428" width="12.25" style="333" customWidth="1"/>
    <col min="4429" max="4434" width="3.25" style="333" customWidth="1"/>
    <col min="4435" max="4435" width="5.875" style="333" customWidth="1"/>
    <col min="4436" max="4436" width="2.625" style="333" customWidth="1"/>
    <col min="4437" max="4437" width="5.375" style="333" customWidth="1"/>
    <col min="4438" max="4439" width="3.25" style="333" customWidth="1"/>
    <col min="4440" max="4440" width="3.875" style="333" customWidth="1"/>
    <col min="4441" max="4441" width="4.25" style="333" customWidth="1"/>
    <col min="4442" max="4442" width="6.625" style="333" customWidth="1"/>
    <col min="4443" max="4443" width="3.25" style="333" customWidth="1"/>
    <col min="4444" max="4444" width="5.375" style="333" customWidth="1"/>
    <col min="4445" max="4445" width="3.375" style="333" customWidth="1"/>
    <col min="4446" max="4446" width="3.25" style="333" customWidth="1"/>
    <col min="4447" max="4447" width="4.125" style="333" customWidth="1"/>
    <col min="4448" max="4449" width="3.25" style="333" customWidth="1"/>
    <col min="4450" max="4450" width="1" style="333" customWidth="1"/>
    <col min="4451" max="4451" width="12.5" style="333" customWidth="1"/>
    <col min="4452" max="4457" width="3.25" style="333" customWidth="1"/>
    <col min="4458" max="4458" width="5.75" style="333" customWidth="1"/>
    <col min="4459" max="4459" width="3.25" style="333" customWidth="1"/>
    <col min="4460" max="4460" width="2.625" style="333" customWidth="1"/>
    <col min="4461" max="4462" width="3.25" style="333" customWidth="1"/>
    <col min="4463" max="4463" width="6.375" style="333" customWidth="1"/>
    <col min="4464" max="4465" width="3.25" style="333" customWidth="1"/>
    <col min="4466" max="4466" width="4.25" style="333" customWidth="1"/>
    <col min="4467" max="4468" width="4.625" style="333" customWidth="1"/>
    <col min="4469" max="4470" width="3.25" style="333" customWidth="1"/>
    <col min="4471" max="4471" width="4.5" style="333" customWidth="1"/>
    <col min="4472" max="4473" width="3.25" style="333" customWidth="1"/>
    <col min="4474" max="4474" width="6" style="333" customWidth="1"/>
    <col min="4475" max="4483" width="3.25" style="333" customWidth="1"/>
    <col min="4484" max="4484" width="4.375" style="333" customWidth="1"/>
    <col min="4485" max="4487" width="3.25" style="333" customWidth="1"/>
    <col min="4488" max="4488" width="5" style="333" customWidth="1"/>
    <col min="4489" max="4489" width="3.25" style="333" customWidth="1"/>
    <col min="4490" max="4490" width="4.5" style="333" customWidth="1"/>
    <col min="4491" max="4492" width="3.25" style="333" customWidth="1"/>
    <col min="4493" max="4493" width="4.875" style="333" customWidth="1"/>
    <col min="4494" max="4499" width="3.25" style="333" customWidth="1"/>
    <col min="4500" max="4500" width="4.25" style="333" customWidth="1"/>
    <col min="4501" max="4544" width="3.25" style="333" customWidth="1"/>
    <col min="4545" max="4586" width="9" style="333"/>
    <col min="4587" max="4599" width="4" style="333" customWidth="1"/>
    <col min="4600" max="4600" width="3.5" style="333" customWidth="1"/>
    <col min="4601" max="4601" width="4" style="333" customWidth="1"/>
    <col min="4602" max="4602" width="4.75" style="333" customWidth="1"/>
    <col min="4603" max="4603" width="2.25" style="333" customWidth="1"/>
    <col min="4604" max="4604" width="4" style="333" customWidth="1"/>
    <col min="4605" max="4605" width="8.5" style="333" customWidth="1"/>
    <col min="4606" max="4607" width="5.75" style="333" customWidth="1"/>
    <col min="4608" max="4608" width="3.125" style="333" customWidth="1"/>
    <col min="4609" max="4615" width="3.25" style="333" customWidth="1"/>
    <col min="4616" max="4616" width="4.875" style="333" customWidth="1"/>
    <col min="4617" max="4617" width="3.25" style="333" customWidth="1"/>
    <col min="4618" max="4618" width="4.5" style="333" customWidth="1"/>
    <col min="4619" max="4620" width="3.25" style="333" customWidth="1"/>
    <col min="4621" max="4621" width="4.25" style="333" customWidth="1"/>
    <col min="4622" max="4624" width="3.25" style="333" customWidth="1"/>
    <col min="4625" max="4625" width="4.375" style="333" customWidth="1"/>
    <col min="4626" max="4627" width="3.25" style="333" customWidth="1"/>
    <col min="4628" max="4628" width="2.75" style="333" customWidth="1"/>
    <col min="4629" max="4629" width="3.25" style="333" customWidth="1"/>
    <col min="4630" max="4630" width="1.125" style="333" customWidth="1"/>
    <col min="4631" max="4631" width="3" style="333" customWidth="1"/>
    <col min="4632" max="4632" width="7" style="333" customWidth="1"/>
    <col min="4633" max="4642" width="3.25" style="333" customWidth="1"/>
    <col min="4643" max="4643" width="5.875" style="333" customWidth="1"/>
    <col min="4644" max="4646" width="3.25" style="333" customWidth="1"/>
    <col min="4647" max="4648" width="4.25" style="333" customWidth="1"/>
    <col min="4649" max="4649" width="3.25" style="333" customWidth="1"/>
    <col min="4650" max="4650" width="4.125" style="333" customWidth="1"/>
    <col min="4651" max="4651" width="3.25" style="333" customWidth="1"/>
    <col min="4652" max="4652" width="4.375" style="333" customWidth="1"/>
    <col min="4653" max="4654" width="3.25" style="333" customWidth="1"/>
    <col min="4655" max="4655" width="2.75" style="333" customWidth="1"/>
    <col min="4656" max="4656" width="3.25" style="333" customWidth="1"/>
    <col min="4657" max="4657" width="1.125" style="333" customWidth="1"/>
    <col min="4658" max="4658" width="3" style="333" customWidth="1"/>
    <col min="4659" max="4659" width="7" style="333" customWidth="1"/>
    <col min="4660" max="4667" width="3.25" style="333" customWidth="1"/>
    <col min="4668" max="4668" width="6" style="333" customWidth="1"/>
    <col min="4669" max="4669" width="3.25" style="333" customWidth="1"/>
    <col min="4670" max="4670" width="4.625" style="333" customWidth="1"/>
    <col min="4671" max="4672" width="3.25" style="333" customWidth="1"/>
    <col min="4673" max="4673" width="3.875" style="333" customWidth="1"/>
    <col min="4674" max="4674" width="4.25" style="333" customWidth="1"/>
    <col min="4675" max="4675" width="6.75" style="333" customWidth="1"/>
    <col min="4676" max="4676" width="3.25" style="333" customWidth="1"/>
    <col min="4677" max="4677" width="4" style="333" customWidth="1"/>
    <col min="4678" max="4678" width="3.625" style="333" customWidth="1"/>
    <col min="4679" max="4679" width="3.25" style="333" customWidth="1"/>
    <col min="4680" max="4680" width="4.125" style="333" customWidth="1"/>
    <col min="4681" max="4682" width="3.25" style="333" customWidth="1"/>
    <col min="4683" max="4683" width="2" style="333" customWidth="1"/>
    <col min="4684" max="4684" width="12.25" style="333" customWidth="1"/>
    <col min="4685" max="4690" width="3.25" style="333" customWidth="1"/>
    <col min="4691" max="4691" width="5.875" style="333" customWidth="1"/>
    <col min="4692" max="4692" width="2.625" style="333" customWidth="1"/>
    <col min="4693" max="4693" width="5.375" style="333" customWidth="1"/>
    <col min="4694" max="4695" width="3.25" style="333" customWidth="1"/>
    <col min="4696" max="4696" width="3.875" style="333" customWidth="1"/>
    <col min="4697" max="4697" width="4.25" style="333" customWidth="1"/>
    <col min="4698" max="4698" width="6.625" style="333" customWidth="1"/>
    <col min="4699" max="4699" width="3.25" style="333" customWidth="1"/>
    <col min="4700" max="4700" width="5.375" style="333" customWidth="1"/>
    <col min="4701" max="4701" width="3.375" style="333" customWidth="1"/>
    <col min="4702" max="4702" width="3.25" style="333" customWidth="1"/>
    <col min="4703" max="4703" width="4.125" style="333" customWidth="1"/>
    <col min="4704" max="4705" width="3.25" style="333" customWidth="1"/>
    <col min="4706" max="4706" width="1" style="333" customWidth="1"/>
    <col min="4707" max="4707" width="12.5" style="333" customWidth="1"/>
    <col min="4708" max="4713" width="3.25" style="333" customWidth="1"/>
    <col min="4714" max="4714" width="5.75" style="333" customWidth="1"/>
    <col min="4715" max="4715" width="3.25" style="333" customWidth="1"/>
    <col min="4716" max="4716" width="2.625" style="333" customWidth="1"/>
    <col min="4717" max="4718" width="3.25" style="333" customWidth="1"/>
    <col min="4719" max="4719" width="6.375" style="333" customWidth="1"/>
    <col min="4720" max="4721" width="3.25" style="333" customWidth="1"/>
    <col min="4722" max="4722" width="4.25" style="333" customWidth="1"/>
    <col min="4723" max="4724" width="4.625" style="333" customWidth="1"/>
    <col min="4725" max="4726" width="3.25" style="333" customWidth="1"/>
    <col min="4727" max="4727" width="4.5" style="333" customWidth="1"/>
    <col min="4728" max="4729" width="3.25" style="333" customWidth="1"/>
    <col min="4730" max="4730" width="6" style="333" customWidth="1"/>
    <col min="4731" max="4739" width="3.25" style="333" customWidth="1"/>
    <col min="4740" max="4740" width="4.375" style="333" customWidth="1"/>
    <col min="4741" max="4743" width="3.25" style="333" customWidth="1"/>
    <col min="4744" max="4744" width="5" style="333" customWidth="1"/>
    <col min="4745" max="4745" width="3.25" style="333" customWidth="1"/>
    <col min="4746" max="4746" width="4.5" style="333" customWidth="1"/>
    <col min="4747" max="4748" width="3.25" style="333" customWidth="1"/>
    <col min="4749" max="4749" width="4.875" style="333" customWidth="1"/>
    <col min="4750" max="4755" width="3.25" style="333" customWidth="1"/>
    <col min="4756" max="4756" width="4.25" style="333" customWidth="1"/>
    <col min="4757" max="4800" width="3.25" style="333" customWidth="1"/>
    <col min="4801" max="4842" width="9" style="333"/>
    <col min="4843" max="4855" width="4" style="333" customWidth="1"/>
    <col min="4856" max="4856" width="3.5" style="333" customWidth="1"/>
    <col min="4857" max="4857" width="4" style="333" customWidth="1"/>
    <col min="4858" max="4858" width="4.75" style="333" customWidth="1"/>
    <col min="4859" max="4859" width="2.25" style="333" customWidth="1"/>
    <col min="4860" max="4860" width="4" style="333" customWidth="1"/>
    <col min="4861" max="4861" width="8.5" style="333" customWidth="1"/>
    <col min="4862" max="4863" width="5.75" style="333" customWidth="1"/>
    <col min="4864" max="4864" width="3.125" style="333" customWidth="1"/>
    <col min="4865" max="4871" width="3.25" style="333" customWidth="1"/>
    <col min="4872" max="4872" width="4.875" style="333" customWidth="1"/>
    <col min="4873" max="4873" width="3.25" style="333" customWidth="1"/>
    <col min="4874" max="4874" width="4.5" style="333" customWidth="1"/>
    <col min="4875" max="4876" width="3.25" style="333" customWidth="1"/>
    <col min="4877" max="4877" width="4.25" style="333" customWidth="1"/>
    <col min="4878" max="4880" width="3.25" style="333" customWidth="1"/>
    <col min="4881" max="4881" width="4.375" style="333" customWidth="1"/>
    <col min="4882" max="4883" width="3.25" style="333" customWidth="1"/>
    <col min="4884" max="4884" width="2.75" style="333" customWidth="1"/>
    <col min="4885" max="4885" width="3.25" style="333" customWidth="1"/>
    <col min="4886" max="4886" width="1.125" style="333" customWidth="1"/>
    <col min="4887" max="4887" width="3" style="333" customWidth="1"/>
    <col min="4888" max="4888" width="7" style="333" customWidth="1"/>
    <col min="4889" max="4898" width="3.25" style="333" customWidth="1"/>
    <col min="4899" max="4899" width="5.875" style="333" customWidth="1"/>
    <col min="4900" max="4902" width="3.25" style="333" customWidth="1"/>
    <col min="4903" max="4904" width="4.25" style="333" customWidth="1"/>
    <col min="4905" max="4905" width="3.25" style="333" customWidth="1"/>
    <col min="4906" max="4906" width="4.125" style="333" customWidth="1"/>
    <col min="4907" max="4907" width="3.25" style="333" customWidth="1"/>
    <col min="4908" max="4908" width="4.375" style="333" customWidth="1"/>
    <col min="4909" max="4910" width="3.25" style="333" customWidth="1"/>
    <col min="4911" max="4911" width="2.75" style="333" customWidth="1"/>
    <col min="4912" max="4912" width="3.25" style="333" customWidth="1"/>
    <col min="4913" max="4913" width="1.125" style="333" customWidth="1"/>
    <col min="4914" max="4914" width="3" style="333" customWidth="1"/>
    <col min="4915" max="4915" width="7" style="333" customWidth="1"/>
    <col min="4916" max="4923" width="3.25" style="333" customWidth="1"/>
    <col min="4924" max="4924" width="6" style="333" customWidth="1"/>
    <col min="4925" max="4925" width="3.25" style="333" customWidth="1"/>
    <col min="4926" max="4926" width="4.625" style="333" customWidth="1"/>
    <col min="4927" max="4928" width="3.25" style="333" customWidth="1"/>
    <col min="4929" max="4929" width="3.875" style="333" customWidth="1"/>
    <col min="4930" max="4930" width="4.25" style="333" customWidth="1"/>
    <col min="4931" max="4931" width="6.75" style="333" customWidth="1"/>
    <col min="4932" max="4932" width="3.25" style="333" customWidth="1"/>
    <col min="4933" max="4933" width="4" style="333" customWidth="1"/>
    <col min="4934" max="4934" width="3.625" style="333" customWidth="1"/>
    <col min="4935" max="4935" width="3.25" style="333" customWidth="1"/>
    <col min="4936" max="4936" width="4.125" style="333" customWidth="1"/>
    <col min="4937" max="4938" width="3.25" style="333" customWidth="1"/>
    <col min="4939" max="4939" width="2" style="333" customWidth="1"/>
    <col min="4940" max="4940" width="12.25" style="333" customWidth="1"/>
    <col min="4941" max="4946" width="3.25" style="333" customWidth="1"/>
    <col min="4947" max="4947" width="5.875" style="333" customWidth="1"/>
    <col min="4948" max="4948" width="2.625" style="333" customWidth="1"/>
    <col min="4949" max="4949" width="5.375" style="333" customWidth="1"/>
    <col min="4950" max="4951" width="3.25" style="333" customWidth="1"/>
    <col min="4952" max="4952" width="3.875" style="333" customWidth="1"/>
    <col min="4953" max="4953" width="4.25" style="333" customWidth="1"/>
    <col min="4954" max="4954" width="6.625" style="333" customWidth="1"/>
    <col min="4955" max="4955" width="3.25" style="333" customWidth="1"/>
    <col min="4956" max="4956" width="5.375" style="333" customWidth="1"/>
    <col min="4957" max="4957" width="3.375" style="333" customWidth="1"/>
    <col min="4958" max="4958" width="3.25" style="333" customWidth="1"/>
    <col min="4959" max="4959" width="4.125" style="333" customWidth="1"/>
    <col min="4960" max="4961" width="3.25" style="333" customWidth="1"/>
    <col min="4962" max="4962" width="1" style="333" customWidth="1"/>
    <col min="4963" max="4963" width="12.5" style="333" customWidth="1"/>
    <col min="4964" max="4969" width="3.25" style="333" customWidth="1"/>
    <col min="4970" max="4970" width="5.75" style="333" customWidth="1"/>
    <col min="4971" max="4971" width="3.25" style="333" customWidth="1"/>
    <col min="4972" max="4972" width="2.625" style="333" customWidth="1"/>
    <col min="4973" max="4974" width="3.25" style="333" customWidth="1"/>
    <col min="4975" max="4975" width="6.375" style="333" customWidth="1"/>
    <col min="4976" max="4977" width="3.25" style="333" customWidth="1"/>
    <col min="4978" max="4978" width="4.25" style="333" customWidth="1"/>
    <col min="4979" max="4980" width="4.625" style="333" customWidth="1"/>
    <col min="4981" max="4982" width="3.25" style="333" customWidth="1"/>
    <col min="4983" max="4983" width="4.5" style="333" customWidth="1"/>
    <col min="4984" max="4985" width="3.25" style="333" customWidth="1"/>
    <col min="4986" max="4986" width="6" style="333" customWidth="1"/>
    <col min="4987" max="4995" width="3.25" style="333" customWidth="1"/>
    <col min="4996" max="4996" width="4.375" style="333" customWidth="1"/>
    <col min="4997" max="4999" width="3.25" style="333" customWidth="1"/>
    <col min="5000" max="5000" width="5" style="333" customWidth="1"/>
    <col min="5001" max="5001" width="3.25" style="333" customWidth="1"/>
    <col min="5002" max="5002" width="4.5" style="333" customWidth="1"/>
    <col min="5003" max="5004" width="3.25" style="333" customWidth="1"/>
    <col min="5005" max="5005" width="4.875" style="333" customWidth="1"/>
    <col min="5006" max="5011" width="3.25" style="333" customWidth="1"/>
    <col min="5012" max="5012" width="4.25" style="333" customWidth="1"/>
    <col min="5013" max="5056" width="3.25" style="333" customWidth="1"/>
    <col min="5057" max="5098" width="9" style="333"/>
    <col min="5099" max="5111" width="4" style="333" customWidth="1"/>
    <col min="5112" max="5112" width="3.5" style="333" customWidth="1"/>
    <col min="5113" max="5113" width="4" style="333" customWidth="1"/>
    <col min="5114" max="5114" width="4.75" style="333" customWidth="1"/>
    <col min="5115" max="5115" width="2.25" style="333" customWidth="1"/>
    <col min="5116" max="5116" width="4" style="333" customWidth="1"/>
    <col min="5117" max="5117" width="8.5" style="333" customWidth="1"/>
    <col min="5118" max="5119" width="5.75" style="333" customWidth="1"/>
    <col min="5120" max="5120" width="3.125" style="333" customWidth="1"/>
    <col min="5121" max="5127" width="3.25" style="333" customWidth="1"/>
    <col min="5128" max="5128" width="4.875" style="333" customWidth="1"/>
    <col min="5129" max="5129" width="3.25" style="333" customWidth="1"/>
    <col min="5130" max="5130" width="4.5" style="333" customWidth="1"/>
    <col min="5131" max="5132" width="3.25" style="333" customWidth="1"/>
    <col min="5133" max="5133" width="4.25" style="333" customWidth="1"/>
    <col min="5134" max="5136" width="3.25" style="333" customWidth="1"/>
    <col min="5137" max="5137" width="4.375" style="333" customWidth="1"/>
    <col min="5138" max="5139" width="3.25" style="333" customWidth="1"/>
    <col min="5140" max="5140" width="2.75" style="333" customWidth="1"/>
    <col min="5141" max="5141" width="3.25" style="333" customWidth="1"/>
    <col min="5142" max="5142" width="1.125" style="333" customWidth="1"/>
    <col min="5143" max="5143" width="3" style="333" customWidth="1"/>
    <col min="5144" max="5144" width="7" style="333" customWidth="1"/>
    <col min="5145" max="5154" width="3.25" style="333" customWidth="1"/>
    <col min="5155" max="5155" width="5.875" style="333" customWidth="1"/>
    <col min="5156" max="5158" width="3.25" style="333" customWidth="1"/>
    <col min="5159" max="5160" width="4.25" style="333" customWidth="1"/>
    <col min="5161" max="5161" width="3.25" style="333" customWidth="1"/>
    <col min="5162" max="5162" width="4.125" style="333" customWidth="1"/>
    <col min="5163" max="5163" width="3.25" style="333" customWidth="1"/>
    <col min="5164" max="5164" width="4.375" style="333" customWidth="1"/>
    <col min="5165" max="5166" width="3.25" style="333" customWidth="1"/>
    <col min="5167" max="5167" width="2.75" style="333" customWidth="1"/>
    <col min="5168" max="5168" width="3.25" style="333" customWidth="1"/>
    <col min="5169" max="5169" width="1.125" style="333" customWidth="1"/>
    <col min="5170" max="5170" width="3" style="333" customWidth="1"/>
    <col min="5171" max="5171" width="7" style="333" customWidth="1"/>
    <col min="5172" max="5179" width="3.25" style="333" customWidth="1"/>
    <col min="5180" max="5180" width="6" style="333" customWidth="1"/>
    <col min="5181" max="5181" width="3.25" style="333" customWidth="1"/>
    <col min="5182" max="5182" width="4.625" style="333" customWidth="1"/>
    <col min="5183" max="5184" width="3.25" style="333" customWidth="1"/>
    <col min="5185" max="5185" width="3.875" style="333" customWidth="1"/>
    <col min="5186" max="5186" width="4.25" style="333" customWidth="1"/>
    <col min="5187" max="5187" width="6.75" style="333" customWidth="1"/>
    <col min="5188" max="5188" width="3.25" style="333" customWidth="1"/>
    <col min="5189" max="5189" width="4" style="333" customWidth="1"/>
    <col min="5190" max="5190" width="3.625" style="333" customWidth="1"/>
    <col min="5191" max="5191" width="3.25" style="333" customWidth="1"/>
    <col min="5192" max="5192" width="4.125" style="333" customWidth="1"/>
    <col min="5193" max="5194" width="3.25" style="333" customWidth="1"/>
    <col min="5195" max="5195" width="2" style="333" customWidth="1"/>
    <col min="5196" max="5196" width="12.25" style="333" customWidth="1"/>
    <col min="5197" max="5202" width="3.25" style="333" customWidth="1"/>
    <col min="5203" max="5203" width="5.875" style="333" customWidth="1"/>
    <col min="5204" max="5204" width="2.625" style="333" customWidth="1"/>
    <col min="5205" max="5205" width="5.375" style="333" customWidth="1"/>
    <col min="5206" max="5207" width="3.25" style="333" customWidth="1"/>
    <col min="5208" max="5208" width="3.875" style="333" customWidth="1"/>
    <col min="5209" max="5209" width="4.25" style="333" customWidth="1"/>
    <col min="5210" max="5210" width="6.625" style="333" customWidth="1"/>
    <col min="5211" max="5211" width="3.25" style="333" customWidth="1"/>
    <col min="5212" max="5212" width="5.375" style="333" customWidth="1"/>
    <col min="5213" max="5213" width="3.375" style="333" customWidth="1"/>
    <col min="5214" max="5214" width="3.25" style="333" customWidth="1"/>
    <col min="5215" max="5215" width="4.125" style="333" customWidth="1"/>
    <col min="5216" max="5217" width="3.25" style="333" customWidth="1"/>
    <col min="5218" max="5218" width="1" style="333" customWidth="1"/>
    <col min="5219" max="5219" width="12.5" style="333" customWidth="1"/>
    <col min="5220" max="5225" width="3.25" style="333" customWidth="1"/>
    <col min="5226" max="5226" width="5.75" style="333" customWidth="1"/>
    <col min="5227" max="5227" width="3.25" style="333" customWidth="1"/>
    <col min="5228" max="5228" width="2.625" style="333" customWidth="1"/>
    <col min="5229" max="5230" width="3.25" style="333" customWidth="1"/>
    <col min="5231" max="5231" width="6.375" style="333" customWidth="1"/>
    <col min="5232" max="5233" width="3.25" style="333" customWidth="1"/>
    <col min="5234" max="5234" width="4.25" style="333" customWidth="1"/>
    <col min="5235" max="5236" width="4.625" style="333" customWidth="1"/>
    <col min="5237" max="5238" width="3.25" style="333" customWidth="1"/>
    <col min="5239" max="5239" width="4.5" style="333" customWidth="1"/>
    <col min="5240" max="5241" width="3.25" style="333" customWidth="1"/>
    <col min="5242" max="5242" width="6" style="333" customWidth="1"/>
    <col min="5243" max="5251" width="3.25" style="333" customWidth="1"/>
    <col min="5252" max="5252" width="4.375" style="333" customWidth="1"/>
    <col min="5253" max="5255" width="3.25" style="333" customWidth="1"/>
    <col min="5256" max="5256" width="5" style="333" customWidth="1"/>
    <col min="5257" max="5257" width="3.25" style="333" customWidth="1"/>
    <col min="5258" max="5258" width="4.5" style="333" customWidth="1"/>
    <col min="5259" max="5260" width="3.25" style="333" customWidth="1"/>
    <col min="5261" max="5261" width="4.875" style="333" customWidth="1"/>
    <col min="5262" max="5267" width="3.25" style="333" customWidth="1"/>
    <col min="5268" max="5268" width="4.25" style="333" customWidth="1"/>
    <col min="5269" max="5312" width="3.25" style="333" customWidth="1"/>
    <col min="5313" max="5354" width="9" style="333"/>
    <col min="5355" max="5367" width="4" style="333" customWidth="1"/>
    <col min="5368" max="5368" width="3.5" style="333" customWidth="1"/>
    <col min="5369" max="5369" width="4" style="333" customWidth="1"/>
    <col min="5370" max="5370" width="4.75" style="333" customWidth="1"/>
    <col min="5371" max="5371" width="2.25" style="333" customWidth="1"/>
    <col min="5372" max="5372" width="4" style="333" customWidth="1"/>
    <col min="5373" max="5373" width="8.5" style="333" customWidth="1"/>
    <col min="5374" max="5375" width="5.75" style="333" customWidth="1"/>
    <col min="5376" max="5376" width="3.125" style="333" customWidth="1"/>
    <col min="5377" max="5383" width="3.25" style="333" customWidth="1"/>
    <col min="5384" max="5384" width="4.875" style="333" customWidth="1"/>
    <col min="5385" max="5385" width="3.25" style="333" customWidth="1"/>
    <col min="5386" max="5386" width="4.5" style="333" customWidth="1"/>
    <col min="5387" max="5388" width="3.25" style="333" customWidth="1"/>
    <col min="5389" max="5389" width="4.25" style="333" customWidth="1"/>
    <col min="5390" max="5392" width="3.25" style="333" customWidth="1"/>
    <col min="5393" max="5393" width="4.375" style="333" customWidth="1"/>
    <col min="5394" max="5395" width="3.25" style="333" customWidth="1"/>
    <col min="5396" max="5396" width="2.75" style="333" customWidth="1"/>
    <col min="5397" max="5397" width="3.25" style="333" customWidth="1"/>
    <col min="5398" max="5398" width="1.125" style="333" customWidth="1"/>
    <col min="5399" max="5399" width="3" style="333" customWidth="1"/>
    <col min="5400" max="5400" width="7" style="333" customWidth="1"/>
    <col min="5401" max="5410" width="3.25" style="333" customWidth="1"/>
    <col min="5411" max="5411" width="5.875" style="333" customWidth="1"/>
    <col min="5412" max="5414" width="3.25" style="333" customWidth="1"/>
    <col min="5415" max="5416" width="4.25" style="333" customWidth="1"/>
    <col min="5417" max="5417" width="3.25" style="333" customWidth="1"/>
    <col min="5418" max="5418" width="4.125" style="333" customWidth="1"/>
    <col min="5419" max="5419" width="3.25" style="333" customWidth="1"/>
    <col min="5420" max="5420" width="4.375" style="333" customWidth="1"/>
    <col min="5421" max="5422" width="3.25" style="333" customWidth="1"/>
    <col min="5423" max="5423" width="2.75" style="333" customWidth="1"/>
    <col min="5424" max="5424" width="3.25" style="333" customWidth="1"/>
    <col min="5425" max="5425" width="1.125" style="333" customWidth="1"/>
    <col min="5426" max="5426" width="3" style="333" customWidth="1"/>
    <col min="5427" max="5427" width="7" style="333" customWidth="1"/>
    <col min="5428" max="5435" width="3.25" style="333" customWidth="1"/>
    <col min="5436" max="5436" width="6" style="333" customWidth="1"/>
    <col min="5437" max="5437" width="3.25" style="333" customWidth="1"/>
    <col min="5438" max="5438" width="4.625" style="333" customWidth="1"/>
    <col min="5439" max="5440" width="3.25" style="333" customWidth="1"/>
    <col min="5441" max="5441" width="3.875" style="333" customWidth="1"/>
    <col min="5442" max="5442" width="4.25" style="333" customWidth="1"/>
    <col min="5443" max="5443" width="6.75" style="333" customWidth="1"/>
    <col min="5444" max="5444" width="3.25" style="333" customWidth="1"/>
    <col min="5445" max="5445" width="4" style="333" customWidth="1"/>
    <col min="5446" max="5446" width="3.625" style="333" customWidth="1"/>
    <col min="5447" max="5447" width="3.25" style="333" customWidth="1"/>
    <col min="5448" max="5448" width="4.125" style="333" customWidth="1"/>
    <col min="5449" max="5450" width="3.25" style="333" customWidth="1"/>
    <col min="5451" max="5451" width="2" style="333" customWidth="1"/>
    <col min="5452" max="5452" width="12.25" style="333" customWidth="1"/>
    <col min="5453" max="5458" width="3.25" style="333" customWidth="1"/>
    <col min="5459" max="5459" width="5.875" style="333" customWidth="1"/>
    <col min="5460" max="5460" width="2.625" style="333" customWidth="1"/>
    <col min="5461" max="5461" width="5.375" style="333" customWidth="1"/>
    <col min="5462" max="5463" width="3.25" style="333" customWidth="1"/>
    <col min="5464" max="5464" width="3.875" style="333" customWidth="1"/>
    <col min="5465" max="5465" width="4.25" style="333" customWidth="1"/>
    <col min="5466" max="5466" width="6.625" style="333" customWidth="1"/>
    <col min="5467" max="5467" width="3.25" style="333" customWidth="1"/>
    <col min="5468" max="5468" width="5.375" style="333" customWidth="1"/>
    <col min="5469" max="5469" width="3.375" style="333" customWidth="1"/>
    <col min="5470" max="5470" width="3.25" style="333" customWidth="1"/>
    <col min="5471" max="5471" width="4.125" style="333" customWidth="1"/>
    <col min="5472" max="5473" width="3.25" style="333" customWidth="1"/>
    <col min="5474" max="5474" width="1" style="333" customWidth="1"/>
    <col min="5475" max="5475" width="12.5" style="333" customWidth="1"/>
    <col min="5476" max="5481" width="3.25" style="333" customWidth="1"/>
    <col min="5482" max="5482" width="5.75" style="333" customWidth="1"/>
    <col min="5483" max="5483" width="3.25" style="333" customWidth="1"/>
    <col min="5484" max="5484" width="2.625" style="333" customWidth="1"/>
    <col min="5485" max="5486" width="3.25" style="333" customWidth="1"/>
    <col min="5487" max="5487" width="6.375" style="333" customWidth="1"/>
    <col min="5488" max="5489" width="3.25" style="333" customWidth="1"/>
    <col min="5490" max="5490" width="4.25" style="333" customWidth="1"/>
    <col min="5491" max="5492" width="4.625" style="333" customWidth="1"/>
    <col min="5493" max="5494" width="3.25" style="333" customWidth="1"/>
    <col min="5495" max="5495" width="4.5" style="333" customWidth="1"/>
    <col min="5496" max="5497" width="3.25" style="333" customWidth="1"/>
    <col min="5498" max="5498" width="6" style="333" customWidth="1"/>
    <col min="5499" max="5507" width="3.25" style="333" customWidth="1"/>
    <col min="5508" max="5508" width="4.375" style="333" customWidth="1"/>
    <col min="5509" max="5511" width="3.25" style="333" customWidth="1"/>
    <col min="5512" max="5512" width="5" style="333" customWidth="1"/>
    <col min="5513" max="5513" width="3.25" style="333" customWidth="1"/>
    <col min="5514" max="5514" width="4.5" style="333" customWidth="1"/>
    <col min="5515" max="5516" width="3.25" style="333" customWidth="1"/>
    <col min="5517" max="5517" width="4.875" style="333" customWidth="1"/>
    <col min="5518" max="5523" width="3.25" style="333" customWidth="1"/>
    <col min="5524" max="5524" width="4.25" style="333" customWidth="1"/>
    <col min="5525" max="5568" width="3.25" style="333" customWidth="1"/>
    <col min="5569" max="5610" width="9" style="333"/>
    <col min="5611" max="5623" width="4" style="333" customWidth="1"/>
    <col min="5624" max="5624" width="3.5" style="333" customWidth="1"/>
    <col min="5625" max="5625" width="4" style="333" customWidth="1"/>
    <col min="5626" max="5626" width="4.75" style="333" customWidth="1"/>
    <col min="5627" max="5627" width="2.25" style="333" customWidth="1"/>
    <col min="5628" max="5628" width="4" style="333" customWidth="1"/>
    <col min="5629" max="5629" width="8.5" style="333" customWidth="1"/>
    <col min="5630" max="5631" width="5.75" style="333" customWidth="1"/>
    <col min="5632" max="5632" width="3.125" style="333" customWidth="1"/>
    <col min="5633" max="5639" width="3.25" style="333" customWidth="1"/>
    <col min="5640" max="5640" width="4.875" style="333" customWidth="1"/>
    <col min="5641" max="5641" width="3.25" style="333" customWidth="1"/>
    <col min="5642" max="5642" width="4.5" style="333" customWidth="1"/>
    <col min="5643" max="5644" width="3.25" style="333" customWidth="1"/>
    <col min="5645" max="5645" width="4.25" style="333" customWidth="1"/>
    <col min="5646" max="5648" width="3.25" style="333" customWidth="1"/>
    <col min="5649" max="5649" width="4.375" style="333" customWidth="1"/>
    <col min="5650" max="5651" width="3.25" style="333" customWidth="1"/>
    <col min="5652" max="5652" width="2.75" style="333" customWidth="1"/>
    <col min="5653" max="5653" width="3.25" style="333" customWidth="1"/>
    <col min="5654" max="5654" width="1.125" style="333" customWidth="1"/>
    <col min="5655" max="5655" width="3" style="333" customWidth="1"/>
    <col min="5656" max="5656" width="7" style="333" customWidth="1"/>
    <col min="5657" max="5666" width="3.25" style="333" customWidth="1"/>
    <col min="5667" max="5667" width="5.875" style="333" customWidth="1"/>
    <col min="5668" max="5670" width="3.25" style="333" customWidth="1"/>
    <col min="5671" max="5672" width="4.25" style="333" customWidth="1"/>
    <col min="5673" max="5673" width="3.25" style="333" customWidth="1"/>
    <col min="5674" max="5674" width="4.125" style="333" customWidth="1"/>
    <col min="5675" max="5675" width="3.25" style="333" customWidth="1"/>
    <col min="5676" max="5676" width="4.375" style="333" customWidth="1"/>
    <col min="5677" max="5678" width="3.25" style="333" customWidth="1"/>
    <col min="5679" max="5679" width="2.75" style="333" customWidth="1"/>
    <col min="5680" max="5680" width="3.25" style="333" customWidth="1"/>
    <col min="5681" max="5681" width="1.125" style="333" customWidth="1"/>
    <col min="5682" max="5682" width="3" style="333" customWidth="1"/>
    <col min="5683" max="5683" width="7" style="333" customWidth="1"/>
    <col min="5684" max="5691" width="3.25" style="333" customWidth="1"/>
    <col min="5692" max="5692" width="6" style="333" customWidth="1"/>
    <col min="5693" max="5693" width="3.25" style="333" customWidth="1"/>
    <col min="5694" max="5694" width="4.625" style="333" customWidth="1"/>
    <col min="5695" max="5696" width="3.25" style="333" customWidth="1"/>
    <col min="5697" max="5697" width="3.875" style="333" customWidth="1"/>
    <col min="5698" max="5698" width="4.25" style="333" customWidth="1"/>
    <col min="5699" max="5699" width="6.75" style="333" customWidth="1"/>
    <col min="5700" max="5700" width="3.25" style="333" customWidth="1"/>
    <col min="5701" max="5701" width="4" style="333" customWidth="1"/>
    <col min="5702" max="5702" width="3.625" style="333" customWidth="1"/>
    <col min="5703" max="5703" width="3.25" style="333" customWidth="1"/>
    <col min="5704" max="5704" width="4.125" style="333" customWidth="1"/>
    <col min="5705" max="5706" width="3.25" style="333" customWidth="1"/>
    <col min="5707" max="5707" width="2" style="333" customWidth="1"/>
    <col min="5708" max="5708" width="12.25" style="333" customWidth="1"/>
    <col min="5709" max="5714" width="3.25" style="333" customWidth="1"/>
    <col min="5715" max="5715" width="5.875" style="333" customWidth="1"/>
    <col min="5716" max="5716" width="2.625" style="333" customWidth="1"/>
    <col min="5717" max="5717" width="5.375" style="333" customWidth="1"/>
    <col min="5718" max="5719" width="3.25" style="333" customWidth="1"/>
    <col min="5720" max="5720" width="3.875" style="333" customWidth="1"/>
    <col min="5721" max="5721" width="4.25" style="333" customWidth="1"/>
    <col min="5722" max="5722" width="6.625" style="333" customWidth="1"/>
    <col min="5723" max="5723" width="3.25" style="333" customWidth="1"/>
    <col min="5724" max="5724" width="5.375" style="333" customWidth="1"/>
    <col min="5725" max="5725" width="3.375" style="333" customWidth="1"/>
    <col min="5726" max="5726" width="3.25" style="333" customWidth="1"/>
    <col min="5727" max="5727" width="4.125" style="333" customWidth="1"/>
    <col min="5728" max="5729" width="3.25" style="333" customWidth="1"/>
    <col min="5730" max="5730" width="1" style="333" customWidth="1"/>
    <col min="5731" max="5731" width="12.5" style="333" customWidth="1"/>
    <col min="5732" max="5737" width="3.25" style="333" customWidth="1"/>
    <col min="5738" max="5738" width="5.75" style="333" customWidth="1"/>
    <col min="5739" max="5739" width="3.25" style="333" customWidth="1"/>
    <col min="5740" max="5740" width="2.625" style="333" customWidth="1"/>
    <col min="5741" max="5742" width="3.25" style="333" customWidth="1"/>
    <col min="5743" max="5743" width="6.375" style="333" customWidth="1"/>
    <col min="5744" max="5745" width="3.25" style="333" customWidth="1"/>
    <col min="5746" max="5746" width="4.25" style="333" customWidth="1"/>
    <col min="5747" max="5748" width="4.625" style="333" customWidth="1"/>
    <col min="5749" max="5750" width="3.25" style="333" customWidth="1"/>
    <col min="5751" max="5751" width="4.5" style="333" customWidth="1"/>
    <col min="5752" max="5753" width="3.25" style="333" customWidth="1"/>
    <col min="5754" max="5754" width="6" style="333" customWidth="1"/>
    <col min="5755" max="5763" width="3.25" style="333" customWidth="1"/>
    <col min="5764" max="5764" width="4.375" style="333" customWidth="1"/>
    <col min="5765" max="5767" width="3.25" style="333" customWidth="1"/>
    <col min="5768" max="5768" width="5" style="333" customWidth="1"/>
    <col min="5769" max="5769" width="3.25" style="333" customWidth="1"/>
    <col min="5770" max="5770" width="4.5" style="333" customWidth="1"/>
    <col min="5771" max="5772" width="3.25" style="333" customWidth="1"/>
    <col min="5773" max="5773" width="4.875" style="333" customWidth="1"/>
    <col min="5774" max="5779" width="3.25" style="333" customWidth="1"/>
    <col min="5780" max="5780" width="4.25" style="333" customWidth="1"/>
    <col min="5781" max="5824" width="3.25" style="333" customWidth="1"/>
    <col min="5825" max="5866" width="9" style="333"/>
    <col min="5867" max="5879" width="4" style="333" customWidth="1"/>
    <col min="5880" max="5880" width="3.5" style="333" customWidth="1"/>
    <col min="5881" max="5881" width="4" style="333" customWidth="1"/>
    <col min="5882" max="5882" width="4.75" style="333" customWidth="1"/>
    <col min="5883" max="5883" width="2.25" style="333" customWidth="1"/>
    <col min="5884" max="5884" width="4" style="333" customWidth="1"/>
    <col min="5885" max="5885" width="8.5" style="333" customWidth="1"/>
    <col min="5886" max="5887" width="5.75" style="333" customWidth="1"/>
    <col min="5888" max="5888" width="3.125" style="333" customWidth="1"/>
    <col min="5889" max="5895" width="3.25" style="333" customWidth="1"/>
    <col min="5896" max="5896" width="4.875" style="333" customWidth="1"/>
    <col min="5897" max="5897" width="3.25" style="333" customWidth="1"/>
    <col min="5898" max="5898" width="4.5" style="333" customWidth="1"/>
    <col min="5899" max="5900" width="3.25" style="333" customWidth="1"/>
    <col min="5901" max="5901" width="4.25" style="333" customWidth="1"/>
    <col min="5902" max="5904" width="3.25" style="333" customWidth="1"/>
    <col min="5905" max="5905" width="4.375" style="333" customWidth="1"/>
    <col min="5906" max="5907" width="3.25" style="333" customWidth="1"/>
    <col min="5908" max="5908" width="2.75" style="333" customWidth="1"/>
    <col min="5909" max="5909" width="3.25" style="333" customWidth="1"/>
    <col min="5910" max="5910" width="1.125" style="333" customWidth="1"/>
    <col min="5911" max="5911" width="3" style="333" customWidth="1"/>
    <col min="5912" max="5912" width="7" style="333" customWidth="1"/>
    <col min="5913" max="5922" width="3.25" style="333" customWidth="1"/>
    <col min="5923" max="5923" width="5.875" style="333" customWidth="1"/>
    <col min="5924" max="5926" width="3.25" style="333" customWidth="1"/>
    <col min="5927" max="5928" width="4.25" style="333" customWidth="1"/>
    <col min="5929" max="5929" width="3.25" style="333" customWidth="1"/>
    <col min="5930" max="5930" width="4.125" style="333" customWidth="1"/>
    <col min="5931" max="5931" width="3.25" style="333" customWidth="1"/>
    <col min="5932" max="5932" width="4.375" style="333" customWidth="1"/>
    <col min="5933" max="5934" width="3.25" style="333" customWidth="1"/>
    <col min="5935" max="5935" width="2.75" style="333" customWidth="1"/>
    <col min="5936" max="5936" width="3.25" style="333" customWidth="1"/>
    <col min="5937" max="5937" width="1.125" style="333" customWidth="1"/>
    <col min="5938" max="5938" width="3" style="333" customWidth="1"/>
    <col min="5939" max="5939" width="7" style="333" customWidth="1"/>
    <col min="5940" max="5947" width="3.25" style="333" customWidth="1"/>
    <col min="5948" max="5948" width="6" style="333" customWidth="1"/>
    <col min="5949" max="5949" width="3.25" style="333" customWidth="1"/>
    <col min="5950" max="5950" width="4.625" style="333" customWidth="1"/>
    <col min="5951" max="5952" width="3.25" style="333" customWidth="1"/>
    <col min="5953" max="5953" width="3.875" style="333" customWidth="1"/>
    <col min="5954" max="5954" width="4.25" style="333" customWidth="1"/>
    <col min="5955" max="5955" width="6.75" style="333" customWidth="1"/>
    <col min="5956" max="5956" width="3.25" style="333" customWidth="1"/>
    <col min="5957" max="5957" width="4" style="333" customWidth="1"/>
    <col min="5958" max="5958" width="3.625" style="333" customWidth="1"/>
    <col min="5959" max="5959" width="3.25" style="333" customWidth="1"/>
    <col min="5960" max="5960" width="4.125" style="333" customWidth="1"/>
    <col min="5961" max="5962" width="3.25" style="333" customWidth="1"/>
    <col min="5963" max="5963" width="2" style="333" customWidth="1"/>
    <col min="5964" max="5964" width="12.25" style="333" customWidth="1"/>
    <col min="5965" max="5970" width="3.25" style="333" customWidth="1"/>
    <col min="5971" max="5971" width="5.875" style="333" customWidth="1"/>
    <col min="5972" max="5972" width="2.625" style="333" customWidth="1"/>
    <col min="5973" max="5973" width="5.375" style="333" customWidth="1"/>
    <col min="5974" max="5975" width="3.25" style="333" customWidth="1"/>
    <col min="5976" max="5976" width="3.875" style="333" customWidth="1"/>
    <col min="5977" max="5977" width="4.25" style="333" customWidth="1"/>
    <col min="5978" max="5978" width="6.625" style="333" customWidth="1"/>
    <col min="5979" max="5979" width="3.25" style="333" customWidth="1"/>
    <col min="5980" max="5980" width="5.375" style="333" customWidth="1"/>
    <col min="5981" max="5981" width="3.375" style="333" customWidth="1"/>
    <col min="5982" max="5982" width="3.25" style="333" customWidth="1"/>
    <col min="5983" max="5983" width="4.125" style="333" customWidth="1"/>
    <col min="5984" max="5985" width="3.25" style="333" customWidth="1"/>
    <col min="5986" max="5986" width="1" style="333" customWidth="1"/>
    <col min="5987" max="5987" width="12.5" style="333" customWidth="1"/>
    <col min="5988" max="5993" width="3.25" style="333" customWidth="1"/>
    <col min="5994" max="5994" width="5.75" style="333" customWidth="1"/>
    <col min="5995" max="5995" width="3.25" style="333" customWidth="1"/>
    <col min="5996" max="5996" width="2.625" style="333" customWidth="1"/>
    <col min="5997" max="5998" width="3.25" style="333" customWidth="1"/>
    <col min="5999" max="5999" width="6.375" style="333" customWidth="1"/>
    <col min="6000" max="6001" width="3.25" style="333" customWidth="1"/>
    <col min="6002" max="6002" width="4.25" style="333" customWidth="1"/>
    <col min="6003" max="6004" width="4.625" style="333" customWidth="1"/>
    <col min="6005" max="6006" width="3.25" style="333" customWidth="1"/>
    <col min="6007" max="6007" width="4.5" style="333" customWidth="1"/>
    <col min="6008" max="6009" width="3.25" style="333" customWidth="1"/>
    <col min="6010" max="6010" width="6" style="333" customWidth="1"/>
    <col min="6011" max="6019" width="3.25" style="333" customWidth="1"/>
    <col min="6020" max="6020" width="4.375" style="333" customWidth="1"/>
    <col min="6021" max="6023" width="3.25" style="333" customWidth="1"/>
    <col min="6024" max="6024" width="5" style="333" customWidth="1"/>
    <col min="6025" max="6025" width="3.25" style="333" customWidth="1"/>
    <col min="6026" max="6026" width="4.5" style="333" customWidth="1"/>
    <col min="6027" max="6028" width="3.25" style="333" customWidth="1"/>
    <col min="6029" max="6029" width="4.875" style="333" customWidth="1"/>
    <col min="6030" max="6035" width="3.25" style="333" customWidth="1"/>
    <col min="6036" max="6036" width="4.25" style="333" customWidth="1"/>
    <col min="6037" max="6080" width="3.25" style="333" customWidth="1"/>
    <col min="6081" max="6122" width="9" style="333"/>
    <col min="6123" max="6135" width="4" style="333" customWidth="1"/>
    <col min="6136" max="6136" width="3.5" style="333" customWidth="1"/>
    <col min="6137" max="6137" width="4" style="333" customWidth="1"/>
    <col min="6138" max="6138" width="4.75" style="333" customWidth="1"/>
    <col min="6139" max="6139" width="2.25" style="333" customWidth="1"/>
    <col min="6140" max="6140" width="4" style="333" customWidth="1"/>
    <col min="6141" max="6141" width="8.5" style="333" customWidth="1"/>
    <col min="6142" max="6143" width="5.75" style="333" customWidth="1"/>
    <col min="6144" max="6144" width="3.125" style="333" customWidth="1"/>
    <col min="6145" max="6151" width="3.25" style="333" customWidth="1"/>
    <col min="6152" max="6152" width="4.875" style="333" customWidth="1"/>
    <col min="6153" max="6153" width="3.25" style="333" customWidth="1"/>
    <col min="6154" max="6154" width="4.5" style="333" customWidth="1"/>
    <col min="6155" max="6156" width="3.25" style="333" customWidth="1"/>
    <col min="6157" max="6157" width="4.25" style="333" customWidth="1"/>
    <col min="6158" max="6160" width="3.25" style="333" customWidth="1"/>
    <col min="6161" max="6161" width="4.375" style="333" customWidth="1"/>
    <col min="6162" max="6163" width="3.25" style="333" customWidth="1"/>
    <col min="6164" max="6164" width="2.75" style="333" customWidth="1"/>
    <col min="6165" max="6165" width="3.25" style="333" customWidth="1"/>
    <col min="6166" max="6166" width="1.125" style="333" customWidth="1"/>
    <col min="6167" max="6167" width="3" style="333" customWidth="1"/>
    <col min="6168" max="6168" width="7" style="333" customWidth="1"/>
    <col min="6169" max="6178" width="3.25" style="333" customWidth="1"/>
    <col min="6179" max="6179" width="5.875" style="333" customWidth="1"/>
    <col min="6180" max="6182" width="3.25" style="333" customWidth="1"/>
    <col min="6183" max="6184" width="4.25" style="333" customWidth="1"/>
    <col min="6185" max="6185" width="3.25" style="333" customWidth="1"/>
    <col min="6186" max="6186" width="4.125" style="333" customWidth="1"/>
    <col min="6187" max="6187" width="3.25" style="333" customWidth="1"/>
    <col min="6188" max="6188" width="4.375" style="333" customWidth="1"/>
    <col min="6189" max="6190" width="3.25" style="333" customWidth="1"/>
    <col min="6191" max="6191" width="2.75" style="333" customWidth="1"/>
    <col min="6192" max="6192" width="3.25" style="333" customWidth="1"/>
    <col min="6193" max="6193" width="1.125" style="333" customWidth="1"/>
    <col min="6194" max="6194" width="3" style="333" customWidth="1"/>
    <col min="6195" max="6195" width="7" style="333" customWidth="1"/>
    <col min="6196" max="6203" width="3.25" style="333" customWidth="1"/>
    <col min="6204" max="6204" width="6" style="333" customWidth="1"/>
    <col min="6205" max="6205" width="3.25" style="333" customWidth="1"/>
    <col min="6206" max="6206" width="4.625" style="333" customWidth="1"/>
    <col min="6207" max="6208" width="3.25" style="333" customWidth="1"/>
    <col min="6209" max="6209" width="3.875" style="333" customWidth="1"/>
    <col min="6210" max="6210" width="4.25" style="333" customWidth="1"/>
    <col min="6211" max="6211" width="6.75" style="333" customWidth="1"/>
    <col min="6212" max="6212" width="3.25" style="333" customWidth="1"/>
    <col min="6213" max="6213" width="4" style="333" customWidth="1"/>
    <col min="6214" max="6214" width="3.625" style="333" customWidth="1"/>
    <col min="6215" max="6215" width="3.25" style="333" customWidth="1"/>
    <col min="6216" max="6216" width="4.125" style="333" customWidth="1"/>
    <col min="6217" max="6218" width="3.25" style="333" customWidth="1"/>
    <col min="6219" max="6219" width="2" style="333" customWidth="1"/>
    <col min="6220" max="6220" width="12.25" style="333" customWidth="1"/>
    <col min="6221" max="6226" width="3.25" style="333" customWidth="1"/>
    <col min="6227" max="6227" width="5.875" style="333" customWidth="1"/>
    <col min="6228" max="6228" width="2.625" style="333" customWidth="1"/>
    <col min="6229" max="6229" width="5.375" style="333" customWidth="1"/>
    <col min="6230" max="6231" width="3.25" style="333" customWidth="1"/>
    <col min="6232" max="6232" width="3.875" style="333" customWidth="1"/>
    <col min="6233" max="6233" width="4.25" style="333" customWidth="1"/>
    <col min="6234" max="6234" width="6.625" style="333" customWidth="1"/>
    <col min="6235" max="6235" width="3.25" style="333" customWidth="1"/>
    <col min="6236" max="6236" width="5.375" style="333" customWidth="1"/>
    <col min="6237" max="6237" width="3.375" style="333" customWidth="1"/>
    <col min="6238" max="6238" width="3.25" style="333" customWidth="1"/>
    <col min="6239" max="6239" width="4.125" style="333" customWidth="1"/>
    <col min="6240" max="6241" width="3.25" style="333" customWidth="1"/>
    <col min="6242" max="6242" width="1" style="333" customWidth="1"/>
    <col min="6243" max="6243" width="12.5" style="333" customWidth="1"/>
    <col min="6244" max="6249" width="3.25" style="333" customWidth="1"/>
    <col min="6250" max="6250" width="5.75" style="333" customWidth="1"/>
    <col min="6251" max="6251" width="3.25" style="333" customWidth="1"/>
    <col min="6252" max="6252" width="2.625" style="333" customWidth="1"/>
    <col min="6253" max="6254" width="3.25" style="333" customWidth="1"/>
    <col min="6255" max="6255" width="6.375" style="333" customWidth="1"/>
    <col min="6256" max="6257" width="3.25" style="333" customWidth="1"/>
    <col min="6258" max="6258" width="4.25" style="333" customWidth="1"/>
    <col min="6259" max="6260" width="4.625" style="333" customWidth="1"/>
    <col min="6261" max="6262" width="3.25" style="333" customWidth="1"/>
    <col min="6263" max="6263" width="4.5" style="333" customWidth="1"/>
    <col min="6264" max="6265" width="3.25" style="333" customWidth="1"/>
    <col min="6266" max="6266" width="6" style="333" customWidth="1"/>
    <col min="6267" max="6275" width="3.25" style="333" customWidth="1"/>
    <col min="6276" max="6276" width="4.375" style="333" customWidth="1"/>
    <col min="6277" max="6279" width="3.25" style="333" customWidth="1"/>
    <col min="6280" max="6280" width="5" style="333" customWidth="1"/>
    <col min="6281" max="6281" width="3.25" style="333" customWidth="1"/>
    <col min="6282" max="6282" width="4.5" style="333" customWidth="1"/>
    <col min="6283" max="6284" width="3.25" style="333" customWidth="1"/>
    <col min="6285" max="6285" width="4.875" style="333" customWidth="1"/>
    <col min="6286" max="6291" width="3.25" style="333" customWidth="1"/>
    <col min="6292" max="6292" width="4.25" style="333" customWidth="1"/>
    <col min="6293" max="6336" width="3.25" style="333" customWidth="1"/>
    <col min="6337" max="6378" width="9" style="333"/>
    <col min="6379" max="6391" width="4" style="333" customWidth="1"/>
    <col min="6392" max="6392" width="3.5" style="333" customWidth="1"/>
    <col min="6393" max="6393" width="4" style="333" customWidth="1"/>
    <col min="6394" max="6394" width="4.75" style="333" customWidth="1"/>
    <col min="6395" max="6395" width="2.25" style="333" customWidth="1"/>
    <col min="6396" max="6396" width="4" style="333" customWidth="1"/>
    <col min="6397" max="6397" width="8.5" style="333" customWidth="1"/>
    <col min="6398" max="6399" width="5.75" style="333" customWidth="1"/>
    <col min="6400" max="6400" width="3.125" style="333" customWidth="1"/>
    <col min="6401" max="6407" width="3.25" style="333" customWidth="1"/>
    <col min="6408" max="6408" width="4.875" style="333" customWidth="1"/>
    <col min="6409" max="6409" width="3.25" style="333" customWidth="1"/>
    <col min="6410" max="6410" width="4.5" style="333" customWidth="1"/>
    <col min="6411" max="6412" width="3.25" style="333" customWidth="1"/>
    <col min="6413" max="6413" width="4.25" style="333" customWidth="1"/>
    <col min="6414" max="6416" width="3.25" style="333" customWidth="1"/>
    <col min="6417" max="6417" width="4.375" style="333" customWidth="1"/>
    <col min="6418" max="6419" width="3.25" style="333" customWidth="1"/>
    <col min="6420" max="6420" width="2.75" style="333" customWidth="1"/>
    <col min="6421" max="6421" width="3.25" style="333" customWidth="1"/>
    <col min="6422" max="6422" width="1.125" style="333" customWidth="1"/>
    <col min="6423" max="6423" width="3" style="333" customWidth="1"/>
    <col min="6424" max="6424" width="7" style="333" customWidth="1"/>
    <col min="6425" max="6434" width="3.25" style="333" customWidth="1"/>
    <col min="6435" max="6435" width="5.875" style="333" customWidth="1"/>
    <col min="6436" max="6438" width="3.25" style="333" customWidth="1"/>
    <col min="6439" max="6440" width="4.25" style="333" customWidth="1"/>
    <col min="6441" max="6441" width="3.25" style="333" customWidth="1"/>
    <col min="6442" max="6442" width="4.125" style="333" customWidth="1"/>
    <col min="6443" max="6443" width="3.25" style="333" customWidth="1"/>
    <col min="6444" max="6444" width="4.375" style="333" customWidth="1"/>
    <col min="6445" max="6446" width="3.25" style="333" customWidth="1"/>
    <col min="6447" max="6447" width="2.75" style="333" customWidth="1"/>
    <col min="6448" max="6448" width="3.25" style="333" customWidth="1"/>
    <col min="6449" max="6449" width="1.125" style="333" customWidth="1"/>
    <col min="6450" max="6450" width="3" style="333" customWidth="1"/>
    <col min="6451" max="6451" width="7" style="333" customWidth="1"/>
    <col min="6452" max="6459" width="3.25" style="333" customWidth="1"/>
    <col min="6460" max="6460" width="6" style="333" customWidth="1"/>
    <col min="6461" max="6461" width="3.25" style="333" customWidth="1"/>
    <col min="6462" max="6462" width="4.625" style="333" customWidth="1"/>
    <col min="6463" max="6464" width="3.25" style="333" customWidth="1"/>
    <col min="6465" max="6465" width="3.875" style="333" customWidth="1"/>
    <col min="6466" max="6466" width="4.25" style="333" customWidth="1"/>
    <col min="6467" max="6467" width="6.75" style="333" customWidth="1"/>
    <col min="6468" max="6468" width="3.25" style="333" customWidth="1"/>
    <col min="6469" max="6469" width="4" style="333" customWidth="1"/>
    <col min="6470" max="6470" width="3.625" style="333" customWidth="1"/>
    <col min="6471" max="6471" width="3.25" style="333" customWidth="1"/>
    <col min="6472" max="6472" width="4.125" style="333" customWidth="1"/>
    <col min="6473" max="6474" width="3.25" style="333" customWidth="1"/>
    <col min="6475" max="6475" width="2" style="333" customWidth="1"/>
    <col min="6476" max="6476" width="12.25" style="333" customWidth="1"/>
    <col min="6477" max="6482" width="3.25" style="333" customWidth="1"/>
    <col min="6483" max="6483" width="5.875" style="333" customWidth="1"/>
    <col min="6484" max="6484" width="2.625" style="333" customWidth="1"/>
    <col min="6485" max="6485" width="5.375" style="333" customWidth="1"/>
    <col min="6486" max="6487" width="3.25" style="333" customWidth="1"/>
    <col min="6488" max="6488" width="3.875" style="333" customWidth="1"/>
    <col min="6489" max="6489" width="4.25" style="333" customWidth="1"/>
    <col min="6490" max="6490" width="6.625" style="333" customWidth="1"/>
    <col min="6491" max="6491" width="3.25" style="333" customWidth="1"/>
    <col min="6492" max="6492" width="5.375" style="333" customWidth="1"/>
    <col min="6493" max="6493" width="3.375" style="333" customWidth="1"/>
    <col min="6494" max="6494" width="3.25" style="333" customWidth="1"/>
    <col min="6495" max="6495" width="4.125" style="333" customWidth="1"/>
    <col min="6496" max="6497" width="3.25" style="333" customWidth="1"/>
    <col min="6498" max="6498" width="1" style="333" customWidth="1"/>
    <col min="6499" max="6499" width="12.5" style="333" customWidth="1"/>
    <col min="6500" max="6505" width="3.25" style="333" customWidth="1"/>
    <col min="6506" max="6506" width="5.75" style="333" customWidth="1"/>
    <col min="6507" max="6507" width="3.25" style="333" customWidth="1"/>
    <col min="6508" max="6508" width="2.625" style="333" customWidth="1"/>
    <col min="6509" max="6510" width="3.25" style="333" customWidth="1"/>
    <col min="6511" max="6511" width="6.375" style="333" customWidth="1"/>
    <col min="6512" max="6513" width="3.25" style="333" customWidth="1"/>
    <col min="6514" max="6514" width="4.25" style="333" customWidth="1"/>
    <col min="6515" max="6516" width="4.625" style="333" customWidth="1"/>
    <col min="6517" max="6518" width="3.25" style="333" customWidth="1"/>
    <col min="6519" max="6519" width="4.5" style="333" customWidth="1"/>
    <col min="6520" max="6521" width="3.25" style="333" customWidth="1"/>
    <col min="6522" max="6522" width="6" style="333" customWidth="1"/>
    <col min="6523" max="6531" width="3.25" style="333" customWidth="1"/>
    <col min="6532" max="6532" width="4.375" style="333" customWidth="1"/>
    <col min="6533" max="6535" width="3.25" style="333" customWidth="1"/>
    <col min="6536" max="6536" width="5" style="333" customWidth="1"/>
    <col min="6537" max="6537" width="3.25" style="333" customWidth="1"/>
    <col min="6538" max="6538" width="4.5" style="333" customWidth="1"/>
    <col min="6539" max="6540" width="3.25" style="333" customWidth="1"/>
    <col min="6541" max="6541" width="4.875" style="333" customWidth="1"/>
    <col min="6542" max="6547" width="3.25" style="333" customWidth="1"/>
    <col min="6548" max="6548" width="4.25" style="333" customWidth="1"/>
    <col min="6549" max="6592" width="3.25" style="333" customWidth="1"/>
    <col min="6593" max="6634" width="9" style="333"/>
    <col min="6635" max="6647" width="4" style="333" customWidth="1"/>
    <col min="6648" max="6648" width="3.5" style="333" customWidth="1"/>
    <col min="6649" max="6649" width="4" style="333" customWidth="1"/>
    <col min="6650" max="6650" width="4.75" style="333" customWidth="1"/>
    <col min="6651" max="6651" width="2.25" style="333" customWidth="1"/>
    <col min="6652" max="6652" width="4" style="333" customWidth="1"/>
    <col min="6653" max="6653" width="8.5" style="333" customWidth="1"/>
    <col min="6654" max="6655" width="5.75" style="333" customWidth="1"/>
    <col min="6656" max="6656" width="3.125" style="333" customWidth="1"/>
    <col min="6657" max="6663" width="3.25" style="333" customWidth="1"/>
    <col min="6664" max="6664" width="4.875" style="333" customWidth="1"/>
    <col min="6665" max="6665" width="3.25" style="333" customWidth="1"/>
    <col min="6666" max="6666" width="4.5" style="333" customWidth="1"/>
    <col min="6667" max="6668" width="3.25" style="333" customWidth="1"/>
    <col min="6669" max="6669" width="4.25" style="333" customWidth="1"/>
    <col min="6670" max="6672" width="3.25" style="333" customWidth="1"/>
    <col min="6673" max="6673" width="4.375" style="333" customWidth="1"/>
    <col min="6674" max="6675" width="3.25" style="333" customWidth="1"/>
    <col min="6676" max="6676" width="2.75" style="333" customWidth="1"/>
    <col min="6677" max="6677" width="3.25" style="333" customWidth="1"/>
    <col min="6678" max="6678" width="1.125" style="333" customWidth="1"/>
    <col min="6679" max="6679" width="3" style="333" customWidth="1"/>
    <col min="6680" max="6680" width="7" style="333" customWidth="1"/>
    <col min="6681" max="6690" width="3.25" style="333" customWidth="1"/>
    <col min="6691" max="6691" width="5.875" style="333" customWidth="1"/>
    <col min="6692" max="6694" width="3.25" style="333" customWidth="1"/>
    <col min="6695" max="6696" width="4.25" style="333" customWidth="1"/>
    <col min="6697" max="6697" width="3.25" style="333" customWidth="1"/>
    <col min="6698" max="6698" width="4.125" style="333" customWidth="1"/>
    <col min="6699" max="6699" width="3.25" style="333" customWidth="1"/>
    <col min="6700" max="6700" width="4.375" style="333" customWidth="1"/>
    <col min="6701" max="6702" width="3.25" style="333" customWidth="1"/>
    <col min="6703" max="6703" width="2.75" style="333" customWidth="1"/>
    <col min="6704" max="6704" width="3.25" style="333" customWidth="1"/>
    <col min="6705" max="6705" width="1.125" style="333" customWidth="1"/>
    <col min="6706" max="6706" width="3" style="333" customWidth="1"/>
    <col min="6707" max="6707" width="7" style="333" customWidth="1"/>
    <col min="6708" max="6715" width="3.25" style="333" customWidth="1"/>
    <col min="6716" max="6716" width="6" style="333" customWidth="1"/>
    <col min="6717" max="6717" width="3.25" style="333" customWidth="1"/>
    <col min="6718" max="6718" width="4.625" style="333" customWidth="1"/>
    <col min="6719" max="6720" width="3.25" style="333" customWidth="1"/>
    <col min="6721" max="6721" width="3.875" style="333" customWidth="1"/>
    <col min="6722" max="6722" width="4.25" style="333" customWidth="1"/>
    <col min="6723" max="6723" width="6.75" style="333" customWidth="1"/>
    <col min="6724" max="6724" width="3.25" style="333" customWidth="1"/>
    <col min="6725" max="6725" width="4" style="333" customWidth="1"/>
    <col min="6726" max="6726" width="3.625" style="333" customWidth="1"/>
    <col min="6727" max="6727" width="3.25" style="333" customWidth="1"/>
    <col min="6728" max="6728" width="4.125" style="333" customWidth="1"/>
    <col min="6729" max="6730" width="3.25" style="333" customWidth="1"/>
    <col min="6731" max="6731" width="2" style="333" customWidth="1"/>
    <col min="6732" max="6732" width="12.25" style="333" customWidth="1"/>
    <col min="6733" max="6738" width="3.25" style="333" customWidth="1"/>
    <col min="6739" max="6739" width="5.875" style="333" customWidth="1"/>
    <col min="6740" max="6740" width="2.625" style="333" customWidth="1"/>
    <col min="6741" max="6741" width="5.375" style="333" customWidth="1"/>
    <col min="6742" max="6743" width="3.25" style="333" customWidth="1"/>
    <col min="6744" max="6744" width="3.875" style="333" customWidth="1"/>
    <col min="6745" max="6745" width="4.25" style="333" customWidth="1"/>
    <col min="6746" max="6746" width="6.625" style="333" customWidth="1"/>
    <col min="6747" max="6747" width="3.25" style="333" customWidth="1"/>
    <col min="6748" max="6748" width="5.375" style="333" customWidth="1"/>
    <col min="6749" max="6749" width="3.375" style="333" customWidth="1"/>
    <col min="6750" max="6750" width="3.25" style="333" customWidth="1"/>
    <col min="6751" max="6751" width="4.125" style="333" customWidth="1"/>
    <col min="6752" max="6753" width="3.25" style="333" customWidth="1"/>
    <col min="6754" max="6754" width="1" style="333" customWidth="1"/>
    <col min="6755" max="6755" width="12.5" style="333" customWidth="1"/>
    <col min="6756" max="6761" width="3.25" style="333" customWidth="1"/>
    <col min="6762" max="6762" width="5.75" style="333" customWidth="1"/>
    <col min="6763" max="6763" width="3.25" style="333" customWidth="1"/>
    <col min="6764" max="6764" width="2.625" style="333" customWidth="1"/>
    <col min="6765" max="6766" width="3.25" style="333" customWidth="1"/>
    <col min="6767" max="6767" width="6.375" style="333" customWidth="1"/>
    <col min="6768" max="6769" width="3.25" style="333" customWidth="1"/>
    <col min="6770" max="6770" width="4.25" style="333" customWidth="1"/>
    <col min="6771" max="6772" width="4.625" style="333" customWidth="1"/>
    <col min="6773" max="6774" width="3.25" style="333" customWidth="1"/>
    <col min="6775" max="6775" width="4.5" style="333" customWidth="1"/>
    <col min="6776" max="6777" width="3.25" style="333" customWidth="1"/>
    <col min="6778" max="6778" width="6" style="333" customWidth="1"/>
    <col min="6779" max="6787" width="3.25" style="333" customWidth="1"/>
    <col min="6788" max="6788" width="4.375" style="333" customWidth="1"/>
    <col min="6789" max="6791" width="3.25" style="333" customWidth="1"/>
    <col min="6792" max="6792" width="5" style="333" customWidth="1"/>
    <col min="6793" max="6793" width="3.25" style="333" customWidth="1"/>
    <col min="6794" max="6794" width="4.5" style="333" customWidth="1"/>
    <col min="6795" max="6796" width="3.25" style="333" customWidth="1"/>
    <col min="6797" max="6797" width="4.875" style="333" customWidth="1"/>
    <col min="6798" max="6803" width="3.25" style="333" customWidth="1"/>
    <col min="6804" max="6804" width="4.25" style="333" customWidth="1"/>
    <col min="6805" max="6848" width="3.25" style="333" customWidth="1"/>
    <col min="6849" max="6890" width="9" style="333"/>
    <col min="6891" max="6903" width="4" style="333" customWidth="1"/>
    <col min="6904" max="6904" width="3.5" style="333" customWidth="1"/>
    <col min="6905" max="6905" width="4" style="333" customWidth="1"/>
    <col min="6906" max="6906" width="4.75" style="333" customWidth="1"/>
    <col min="6907" max="6907" width="2.25" style="333" customWidth="1"/>
    <col min="6908" max="6908" width="4" style="333" customWidth="1"/>
    <col min="6909" max="6909" width="8.5" style="333" customWidth="1"/>
    <col min="6910" max="6911" width="5.75" style="333" customWidth="1"/>
    <col min="6912" max="6912" width="3.125" style="333" customWidth="1"/>
    <col min="6913" max="6919" width="3.25" style="333" customWidth="1"/>
    <col min="6920" max="6920" width="4.875" style="333" customWidth="1"/>
    <col min="6921" max="6921" width="3.25" style="333" customWidth="1"/>
    <col min="6922" max="6922" width="4.5" style="333" customWidth="1"/>
    <col min="6923" max="6924" width="3.25" style="333" customWidth="1"/>
    <col min="6925" max="6925" width="4.25" style="333" customWidth="1"/>
    <col min="6926" max="6928" width="3.25" style="333" customWidth="1"/>
    <col min="6929" max="6929" width="4.375" style="333" customWidth="1"/>
    <col min="6930" max="6931" width="3.25" style="333" customWidth="1"/>
    <col min="6932" max="6932" width="2.75" style="333" customWidth="1"/>
    <col min="6933" max="6933" width="3.25" style="333" customWidth="1"/>
    <col min="6934" max="6934" width="1.125" style="333" customWidth="1"/>
    <col min="6935" max="6935" width="3" style="333" customWidth="1"/>
    <col min="6936" max="6936" width="7" style="333" customWidth="1"/>
    <col min="6937" max="6946" width="3.25" style="333" customWidth="1"/>
    <col min="6947" max="6947" width="5.875" style="333" customWidth="1"/>
    <col min="6948" max="6950" width="3.25" style="333" customWidth="1"/>
    <col min="6951" max="6952" width="4.25" style="333" customWidth="1"/>
    <col min="6953" max="6953" width="3.25" style="333" customWidth="1"/>
    <col min="6954" max="6954" width="4.125" style="333" customWidth="1"/>
    <col min="6955" max="6955" width="3.25" style="333" customWidth="1"/>
    <col min="6956" max="6956" width="4.375" style="333" customWidth="1"/>
    <col min="6957" max="6958" width="3.25" style="333" customWidth="1"/>
    <col min="6959" max="6959" width="2.75" style="333" customWidth="1"/>
    <col min="6960" max="6960" width="3.25" style="333" customWidth="1"/>
    <col min="6961" max="6961" width="1.125" style="333" customWidth="1"/>
    <col min="6962" max="6962" width="3" style="333" customWidth="1"/>
    <col min="6963" max="6963" width="7" style="333" customWidth="1"/>
    <col min="6964" max="6971" width="3.25" style="333" customWidth="1"/>
    <col min="6972" max="6972" width="6" style="333" customWidth="1"/>
    <col min="6973" max="6973" width="3.25" style="333" customWidth="1"/>
    <col min="6974" max="6974" width="4.625" style="333" customWidth="1"/>
    <col min="6975" max="6976" width="3.25" style="333" customWidth="1"/>
    <col min="6977" max="6977" width="3.875" style="333" customWidth="1"/>
    <col min="6978" max="6978" width="4.25" style="333" customWidth="1"/>
    <col min="6979" max="6979" width="6.75" style="333" customWidth="1"/>
    <col min="6980" max="6980" width="3.25" style="333" customWidth="1"/>
    <col min="6981" max="6981" width="4" style="333" customWidth="1"/>
    <col min="6982" max="6982" width="3.625" style="333" customWidth="1"/>
    <col min="6983" max="6983" width="3.25" style="333" customWidth="1"/>
    <col min="6984" max="6984" width="4.125" style="333" customWidth="1"/>
    <col min="6985" max="6986" width="3.25" style="333" customWidth="1"/>
    <col min="6987" max="6987" width="2" style="333" customWidth="1"/>
    <col min="6988" max="6988" width="12.25" style="333" customWidth="1"/>
    <col min="6989" max="6994" width="3.25" style="333" customWidth="1"/>
    <col min="6995" max="6995" width="5.875" style="333" customWidth="1"/>
    <col min="6996" max="6996" width="2.625" style="333" customWidth="1"/>
    <col min="6997" max="6997" width="5.375" style="333" customWidth="1"/>
    <col min="6998" max="6999" width="3.25" style="333" customWidth="1"/>
    <col min="7000" max="7000" width="3.875" style="333" customWidth="1"/>
    <col min="7001" max="7001" width="4.25" style="333" customWidth="1"/>
    <col min="7002" max="7002" width="6.625" style="333" customWidth="1"/>
    <col min="7003" max="7003" width="3.25" style="333" customWidth="1"/>
    <col min="7004" max="7004" width="5.375" style="333" customWidth="1"/>
    <col min="7005" max="7005" width="3.375" style="333" customWidth="1"/>
    <col min="7006" max="7006" width="3.25" style="333" customWidth="1"/>
    <col min="7007" max="7007" width="4.125" style="333" customWidth="1"/>
    <col min="7008" max="7009" width="3.25" style="333" customWidth="1"/>
    <col min="7010" max="7010" width="1" style="333" customWidth="1"/>
    <col min="7011" max="7011" width="12.5" style="333" customWidth="1"/>
    <col min="7012" max="7017" width="3.25" style="333" customWidth="1"/>
    <col min="7018" max="7018" width="5.75" style="333" customWidth="1"/>
    <col min="7019" max="7019" width="3.25" style="333" customWidth="1"/>
    <col min="7020" max="7020" width="2.625" style="333" customWidth="1"/>
    <col min="7021" max="7022" width="3.25" style="333" customWidth="1"/>
    <col min="7023" max="7023" width="6.375" style="333" customWidth="1"/>
    <col min="7024" max="7025" width="3.25" style="333" customWidth="1"/>
    <col min="7026" max="7026" width="4.25" style="333" customWidth="1"/>
    <col min="7027" max="7028" width="4.625" style="333" customWidth="1"/>
    <col min="7029" max="7030" width="3.25" style="333" customWidth="1"/>
    <col min="7031" max="7031" width="4.5" style="333" customWidth="1"/>
    <col min="7032" max="7033" width="3.25" style="333" customWidth="1"/>
    <col min="7034" max="7034" width="6" style="333" customWidth="1"/>
    <col min="7035" max="7043" width="3.25" style="333" customWidth="1"/>
    <col min="7044" max="7044" width="4.375" style="333" customWidth="1"/>
    <col min="7045" max="7047" width="3.25" style="333" customWidth="1"/>
    <col min="7048" max="7048" width="5" style="333" customWidth="1"/>
    <col min="7049" max="7049" width="3.25" style="333" customWidth="1"/>
    <col min="7050" max="7050" width="4.5" style="333" customWidth="1"/>
    <col min="7051" max="7052" width="3.25" style="333" customWidth="1"/>
    <col min="7053" max="7053" width="4.875" style="333" customWidth="1"/>
    <col min="7054" max="7059" width="3.25" style="333" customWidth="1"/>
    <col min="7060" max="7060" width="4.25" style="333" customWidth="1"/>
    <col min="7061" max="7104" width="3.25" style="333" customWidth="1"/>
    <col min="7105" max="7146" width="9" style="333"/>
    <col min="7147" max="7159" width="4" style="333" customWidth="1"/>
    <col min="7160" max="7160" width="3.5" style="333" customWidth="1"/>
    <col min="7161" max="7161" width="4" style="333" customWidth="1"/>
    <col min="7162" max="7162" width="4.75" style="333" customWidth="1"/>
    <col min="7163" max="7163" width="2.25" style="333" customWidth="1"/>
    <col min="7164" max="7164" width="4" style="333" customWidth="1"/>
    <col min="7165" max="7165" width="8.5" style="333" customWidth="1"/>
    <col min="7166" max="7167" width="5.75" style="333" customWidth="1"/>
    <col min="7168" max="7168" width="3.125" style="333" customWidth="1"/>
    <col min="7169" max="7175" width="3.25" style="333" customWidth="1"/>
    <col min="7176" max="7176" width="4.875" style="333" customWidth="1"/>
    <col min="7177" max="7177" width="3.25" style="333" customWidth="1"/>
    <col min="7178" max="7178" width="4.5" style="333" customWidth="1"/>
    <col min="7179" max="7180" width="3.25" style="333" customWidth="1"/>
    <col min="7181" max="7181" width="4.25" style="333" customWidth="1"/>
    <col min="7182" max="7184" width="3.25" style="333" customWidth="1"/>
    <col min="7185" max="7185" width="4.375" style="333" customWidth="1"/>
    <col min="7186" max="7187" width="3.25" style="333" customWidth="1"/>
    <col min="7188" max="7188" width="2.75" style="333" customWidth="1"/>
    <col min="7189" max="7189" width="3.25" style="333" customWidth="1"/>
    <col min="7190" max="7190" width="1.125" style="333" customWidth="1"/>
    <col min="7191" max="7191" width="3" style="333" customWidth="1"/>
    <col min="7192" max="7192" width="7" style="333" customWidth="1"/>
    <col min="7193" max="7202" width="3.25" style="333" customWidth="1"/>
    <col min="7203" max="7203" width="5.875" style="333" customWidth="1"/>
    <col min="7204" max="7206" width="3.25" style="333" customWidth="1"/>
    <col min="7207" max="7208" width="4.25" style="333" customWidth="1"/>
    <col min="7209" max="7209" width="3.25" style="333" customWidth="1"/>
    <col min="7210" max="7210" width="4.125" style="333" customWidth="1"/>
    <col min="7211" max="7211" width="3.25" style="333" customWidth="1"/>
    <col min="7212" max="7212" width="4.375" style="333" customWidth="1"/>
    <col min="7213" max="7214" width="3.25" style="333" customWidth="1"/>
    <col min="7215" max="7215" width="2.75" style="333" customWidth="1"/>
    <col min="7216" max="7216" width="3.25" style="333" customWidth="1"/>
    <col min="7217" max="7217" width="1.125" style="333" customWidth="1"/>
    <col min="7218" max="7218" width="3" style="333" customWidth="1"/>
    <col min="7219" max="7219" width="7" style="333" customWidth="1"/>
    <col min="7220" max="7227" width="3.25" style="333" customWidth="1"/>
    <col min="7228" max="7228" width="6" style="333" customWidth="1"/>
    <col min="7229" max="7229" width="3.25" style="333" customWidth="1"/>
    <col min="7230" max="7230" width="4.625" style="333" customWidth="1"/>
    <col min="7231" max="7232" width="3.25" style="333" customWidth="1"/>
    <col min="7233" max="7233" width="3.875" style="333" customWidth="1"/>
    <col min="7234" max="7234" width="4.25" style="333" customWidth="1"/>
    <col min="7235" max="7235" width="6.75" style="333" customWidth="1"/>
    <col min="7236" max="7236" width="3.25" style="333" customWidth="1"/>
    <col min="7237" max="7237" width="4" style="333" customWidth="1"/>
    <col min="7238" max="7238" width="3.625" style="333" customWidth="1"/>
    <col min="7239" max="7239" width="3.25" style="333" customWidth="1"/>
    <col min="7240" max="7240" width="4.125" style="333" customWidth="1"/>
    <col min="7241" max="7242" width="3.25" style="333" customWidth="1"/>
    <col min="7243" max="7243" width="2" style="333" customWidth="1"/>
    <col min="7244" max="7244" width="12.25" style="333" customWidth="1"/>
    <col min="7245" max="7250" width="3.25" style="333" customWidth="1"/>
    <col min="7251" max="7251" width="5.875" style="333" customWidth="1"/>
    <col min="7252" max="7252" width="2.625" style="333" customWidth="1"/>
    <col min="7253" max="7253" width="5.375" style="333" customWidth="1"/>
    <col min="7254" max="7255" width="3.25" style="333" customWidth="1"/>
    <col min="7256" max="7256" width="3.875" style="333" customWidth="1"/>
    <col min="7257" max="7257" width="4.25" style="333" customWidth="1"/>
    <col min="7258" max="7258" width="6.625" style="333" customWidth="1"/>
    <col min="7259" max="7259" width="3.25" style="333" customWidth="1"/>
    <col min="7260" max="7260" width="5.375" style="333" customWidth="1"/>
    <col min="7261" max="7261" width="3.375" style="333" customWidth="1"/>
    <col min="7262" max="7262" width="3.25" style="333" customWidth="1"/>
    <col min="7263" max="7263" width="4.125" style="333" customWidth="1"/>
    <col min="7264" max="7265" width="3.25" style="333" customWidth="1"/>
    <col min="7266" max="7266" width="1" style="333" customWidth="1"/>
    <col min="7267" max="7267" width="12.5" style="333" customWidth="1"/>
    <col min="7268" max="7273" width="3.25" style="333" customWidth="1"/>
    <col min="7274" max="7274" width="5.75" style="333" customWidth="1"/>
    <col min="7275" max="7275" width="3.25" style="333" customWidth="1"/>
    <col min="7276" max="7276" width="2.625" style="333" customWidth="1"/>
    <col min="7277" max="7278" width="3.25" style="333" customWidth="1"/>
    <col min="7279" max="7279" width="6.375" style="333" customWidth="1"/>
    <col min="7280" max="7281" width="3.25" style="333" customWidth="1"/>
    <col min="7282" max="7282" width="4.25" style="333" customWidth="1"/>
    <col min="7283" max="7284" width="4.625" style="333" customWidth="1"/>
    <col min="7285" max="7286" width="3.25" style="333" customWidth="1"/>
    <col min="7287" max="7287" width="4.5" style="333" customWidth="1"/>
    <col min="7288" max="7289" width="3.25" style="333" customWidth="1"/>
    <col min="7290" max="7290" width="6" style="333" customWidth="1"/>
    <col min="7291" max="7299" width="3.25" style="333" customWidth="1"/>
    <col min="7300" max="7300" width="4.375" style="333" customWidth="1"/>
    <col min="7301" max="7303" width="3.25" style="333" customWidth="1"/>
    <col min="7304" max="7304" width="5" style="333" customWidth="1"/>
    <col min="7305" max="7305" width="3.25" style="333" customWidth="1"/>
    <col min="7306" max="7306" width="4.5" style="333" customWidth="1"/>
    <col min="7307" max="7308" width="3.25" style="333" customWidth="1"/>
    <col min="7309" max="7309" width="4.875" style="333" customWidth="1"/>
    <col min="7310" max="7315" width="3.25" style="333" customWidth="1"/>
    <col min="7316" max="7316" width="4.25" style="333" customWidth="1"/>
    <col min="7317" max="7360" width="3.25" style="333" customWidth="1"/>
    <col min="7361" max="7402" width="9" style="333"/>
    <col min="7403" max="7415" width="4" style="333" customWidth="1"/>
    <col min="7416" max="7416" width="3.5" style="333" customWidth="1"/>
    <col min="7417" max="7417" width="4" style="333" customWidth="1"/>
    <col min="7418" max="7418" width="4.75" style="333" customWidth="1"/>
    <col min="7419" max="7419" width="2.25" style="333" customWidth="1"/>
    <col min="7420" max="7420" width="4" style="333" customWidth="1"/>
    <col min="7421" max="7421" width="8.5" style="333" customWidth="1"/>
    <col min="7422" max="7423" width="5.75" style="333" customWidth="1"/>
    <col min="7424" max="7424" width="3.125" style="333" customWidth="1"/>
    <col min="7425" max="7431" width="3.25" style="333" customWidth="1"/>
    <col min="7432" max="7432" width="4.875" style="333" customWidth="1"/>
    <col min="7433" max="7433" width="3.25" style="333" customWidth="1"/>
    <col min="7434" max="7434" width="4.5" style="333" customWidth="1"/>
    <col min="7435" max="7436" width="3.25" style="333" customWidth="1"/>
    <col min="7437" max="7437" width="4.25" style="333" customWidth="1"/>
    <col min="7438" max="7440" width="3.25" style="333" customWidth="1"/>
    <col min="7441" max="7441" width="4.375" style="333" customWidth="1"/>
    <col min="7442" max="7443" width="3.25" style="333" customWidth="1"/>
    <col min="7444" max="7444" width="2.75" style="333" customWidth="1"/>
    <col min="7445" max="7445" width="3.25" style="333" customWidth="1"/>
    <col min="7446" max="7446" width="1.125" style="333" customWidth="1"/>
    <col min="7447" max="7447" width="3" style="333" customWidth="1"/>
    <col min="7448" max="7448" width="7" style="333" customWidth="1"/>
    <col min="7449" max="7458" width="3.25" style="333" customWidth="1"/>
    <col min="7459" max="7459" width="5.875" style="333" customWidth="1"/>
    <col min="7460" max="7462" width="3.25" style="333" customWidth="1"/>
    <col min="7463" max="7464" width="4.25" style="333" customWidth="1"/>
    <col min="7465" max="7465" width="3.25" style="333" customWidth="1"/>
    <col min="7466" max="7466" width="4.125" style="333" customWidth="1"/>
    <col min="7467" max="7467" width="3.25" style="333" customWidth="1"/>
    <col min="7468" max="7468" width="4.375" style="333" customWidth="1"/>
    <col min="7469" max="7470" width="3.25" style="333" customWidth="1"/>
    <col min="7471" max="7471" width="2.75" style="333" customWidth="1"/>
    <col min="7472" max="7472" width="3.25" style="333" customWidth="1"/>
    <col min="7473" max="7473" width="1.125" style="333" customWidth="1"/>
    <col min="7474" max="7474" width="3" style="333" customWidth="1"/>
    <col min="7475" max="7475" width="7" style="333" customWidth="1"/>
    <col min="7476" max="7483" width="3.25" style="333" customWidth="1"/>
    <col min="7484" max="7484" width="6" style="333" customWidth="1"/>
    <col min="7485" max="7485" width="3.25" style="333" customWidth="1"/>
    <col min="7486" max="7486" width="4.625" style="333" customWidth="1"/>
    <col min="7487" max="7488" width="3.25" style="333" customWidth="1"/>
    <col min="7489" max="7489" width="3.875" style="333" customWidth="1"/>
    <col min="7490" max="7490" width="4.25" style="333" customWidth="1"/>
    <col min="7491" max="7491" width="6.75" style="333" customWidth="1"/>
    <col min="7492" max="7492" width="3.25" style="333" customWidth="1"/>
    <col min="7493" max="7493" width="4" style="333" customWidth="1"/>
    <col min="7494" max="7494" width="3.625" style="333" customWidth="1"/>
    <col min="7495" max="7495" width="3.25" style="333" customWidth="1"/>
    <col min="7496" max="7496" width="4.125" style="333" customWidth="1"/>
    <col min="7497" max="7498" width="3.25" style="333" customWidth="1"/>
    <col min="7499" max="7499" width="2" style="333" customWidth="1"/>
    <col min="7500" max="7500" width="12.25" style="333" customWidth="1"/>
    <col min="7501" max="7506" width="3.25" style="333" customWidth="1"/>
    <col min="7507" max="7507" width="5.875" style="333" customWidth="1"/>
    <col min="7508" max="7508" width="2.625" style="333" customWidth="1"/>
    <col min="7509" max="7509" width="5.375" style="333" customWidth="1"/>
    <col min="7510" max="7511" width="3.25" style="333" customWidth="1"/>
    <col min="7512" max="7512" width="3.875" style="333" customWidth="1"/>
    <col min="7513" max="7513" width="4.25" style="333" customWidth="1"/>
    <col min="7514" max="7514" width="6.625" style="333" customWidth="1"/>
    <col min="7515" max="7515" width="3.25" style="333" customWidth="1"/>
    <col min="7516" max="7516" width="5.375" style="333" customWidth="1"/>
    <col min="7517" max="7517" width="3.375" style="333" customWidth="1"/>
    <col min="7518" max="7518" width="3.25" style="333" customWidth="1"/>
    <col min="7519" max="7519" width="4.125" style="333" customWidth="1"/>
    <col min="7520" max="7521" width="3.25" style="333" customWidth="1"/>
    <col min="7522" max="7522" width="1" style="333" customWidth="1"/>
    <col min="7523" max="7523" width="12.5" style="333" customWidth="1"/>
    <col min="7524" max="7529" width="3.25" style="333" customWidth="1"/>
    <col min="7530" max="7530" width="5.75" style="333" customWidth="1"/>
    <col min="7531" max="7531" width="3.25" style="333" customWidth="1"/>
    <col min="7532" max="7532" width="2.625" style="333" customWidth="1"/>
    <col min="7533" max="7534" width="3.25" style="333" customWidth="1"/>
    <col min="7535" max="7535" width="6.375" style="333" customWidth="1"/>
    <col min="7536" max="7537" width="3.25" style="333" customWidth="1"/>
    <col min="7538" max="7538" width="4.25" style="333" customWidth="1"/>
    <col min="7539" max="7540" width="4.625" style="333" customWidth="1"/>
    <col min="7541" max="7542" width="3.25" style="333" customWidth="1"/>
    <col min="7543" max="7543" width="4.5" style="333" customWidth="1"/>
    <col min="7544" max="7545" width="3.25" style="333" customWidth="1"/>
    <col min="7546" max="7546" width="6" style="333" customWidth="1"/>
    <col min="7547" max="7555" width="3.25" style="333" customWidth="1"/>
    <col min="7556" max="7556" width="4.375" style="333" customWidth="1"/>
    <col min="7557" max="7559" width="3.25" style="333" customWidth="1"/>
    <col min="7560" max="7560" width="5" style="333" customWidth="1"/>
    <col min="7561" max="7561" width="3.25" style="333" customWidth="1"/>
    <col min="7562" max="7562" width="4.5" style="333" customWidth="1"/>
    <col min="7563" max="7564" width="3.25" style="333" customWidth="1"/>
    <col min="7565" max="7565" width="4.875" style="333" customWidth="1"/>
    <col min="7566" max="7571" width="3.25" style="333" customWidth="1"/>
    <col min="7572" max="7572" width="4.25" style="333" customWidth="1"/>
    <col min="7573" max="7616" width="3.25" style="333" customWidth="1"/>
    <col min="7617" max="7658" width="9" style="333"/>
    <col min="7659" max="7671" width="4" style="333" customWidth="1"/>
    <col min="7672" max="7672" width="3.5" style="333" customWidth="1"/>
    <col min="7673" max="7673" width="4" style="333" customWidth="1"/>
    <col min="7674" max="7674" width="4.75" style="333" customWidth="1"/>
    <col min="7675" max="7675" width="2.25" style="333" customWidth="1"/>
    <col min="7676" max="7676" width="4" style="333" customWidth="1"/>
    <col min="7677" max="7677" width="8.5" style="333" customWidth="1"/>
    <col min="7678" max="7679" width="5.75" style="333" customWidth="1"/>
    <col min="7680" max="7680" width="3.125" style="333" customWidth="1"/>
    <col min="7681" max="7687" width="3.25" style="333" customWidth="1"/>
    <col min="7688" max="7688" width="4.875" style="333" customWidth="1"/>
    <col min="7689" max="7689" width="3.25" style="333" customWidth="1"/>
    <col min="7690" max="7690" width="4.5" style="333" customWidth="1"/>
    <col min="7691" max="7692" width="3.25" style="333" customWidth="1"/>
    <col min="7693" max="7693" width="4.25" style="333" customWidth="1"/>
    <col min="7694" max="7696" width="3.25" style="333" customWidth="1"/>
    <col min="7697" max="7697" width="4.375" style="333" customWidth="1"/>
    <col min="7698" max="7699" width="3.25" style="333" customWidth="1"/>
    <col min="7700" max="7700" width="2.75" style="333" customWidth="1"/>
    <col min="7701" max="7701" width="3.25" style="333" customWidth="1"/>
    <col min="7702" max="7702" width="1.125" style="333" customWidth="1"/>
    <col min="7703" max="7703" width="3" style="333" customWidth="1"/>
    <col min="7704" max="7704" width="7" style="333" customWidth="1"/>
    <col min="7705" max="7714" width="3.25" style="333" customWidth="1"/>
    <col min="7715" max="7715" width="5.875" style="333" customWidth="1"/>
    <col min="7716" max="7718" width="3.25" style="333" customWidth="1"/>
    <col min="7719" max="7720" width="4.25" style="333" customWidth="1"/>
    <col min="7721" max="7721" width="3.25" style="333" customWidth="1"/>
    <col min="7722" max="7722" width="4.125" style="333" customWidth="1"/>
    <col min="7723" max="7723" width="3.25" style="333" customWidth="1"/>
    <col min="7724" max="7724" width="4.375" style="333" customWidth="1"/>
    <col min="7725" max="7726" width="3.25" style="333" customWidth="1"/>
    <col min="7727" max="7727" width="2.75" style="333" customWidth="1"/>
    <col min="7728" max="7728" width="3.25" style="333" customWidth="1"/>
    <col min="7729" max="7729" width="1.125" style="333" customWidth="1"/>
    <col min="7730" max="7730" width="3" style="333" customWidth="1"/>
    <col min="7731" max="7731" width="7" style="333" customWidth="1"/>
    <col min="7732" max="7739" width="3.25" style="333" customWidth="1"/>
    <col min="7740" max="7740" width="6" style="333" customWidth="1"/>
    <col min="7741" max="7741" width="3.25" style="333" customWidth="1"/>
    <col min="7742" max="7742" width="4.625" style="333" customWidth="1"/>
    <col min="7743" max="7744" width="3.25" style="333" customWidth="1"/>
    <col min="7745" max="7745" width="3.875" style="333" customWidth="1"/>
    <col min="7746" max="7746" width="4.25" style="333" customWidth="1"/>
    <col min="7747" max="7747" width="6.75" style="333" customWidth="1"/>
    <col min="7748" max="7748" width="3.25" style="333" customWidth="1"/>
    <col min="7749" max="7749" width="4" style="333" customWidth="1"/>
    <col min="7750" max="7750" width="3.625" style="333" customWidth="1"/>
    <col min="7751" max="7751" width="3.25" style="333" customWidth="1"/>
    <col min="7752" max="7752" width="4.125" style="333" customWidth="1"/>
    <col min="7753" max="7754" width="3.25" style="333" customWidth="1"/>
    <col min="7755" max="7755" width="2" style="333" customWidth="1"/>
    <col min="7756" max="7756" width="12.25" style="333" customWidth="1"/>
    <col min="7757" max="7762" width="3.25" style="333" customWidth="1"/>
    <col min="7763" max="7763" width="5.875" style="333" customWidth="1"/>
    <col min="7764" max="7764" width="2.625" style="333" customWidth="1"/>
    <col min="7765" max="7765" width="5.375" style="333" customWidth="1"/>
    <col min="7766" max="7767" width="3.25" style="333" customWidth="1"/>
    <col min="7768" max="7768" width="3.875" style="333" customWidth="1"/>
    <col min="7769" max="7769" width="4.25" style="333" customWidth="1"/>
    <col min="7770" max="7770" width="6.625" style="333" customWidth="1"/>
    <col min="7771" max="7771" width="3.25" style="333" customWidth="1"/>
    <col min="7772" max="7772" width="5.375" style="333" customWidth="1"/>
    <col min="7773" max="7773" width="3.375" style="333" customWidth="1"/>
    <col min="7774" max="7774" width="3.25" style="333" customWidth="1"/>
    <col min="7775" max="7775" width="4.125" style="333" customWidth="1"/>
    <col min="7776" max="7777" width="3.25" style="333" customWidth="1"/>
    <col min="7778" max="7778" width="1" style="333" customWidth="1"/>
    <col min="7779" max="7779" width="12.5" style="333" customWidth="1"/>
    <col min="7780" max="7785" width="3.25" style="333" customWidth="1"/>
    <col min="7786" max="7786" width="5.75" style="333" customWidth="1"/>
    <col min="7787" max="7787" width="3.25" style="333" customWidth="1"/>
    <col min="7788" max="7788" width="2.625" style="333" customWidth="1"/>
    <col min="7789" max="7790" width="3.25" style="333" customWidth="1"/>
    <col min="7791" max="7791" width="6.375" style="333" customWidth="1"/>
    <col min="7792" max="7793" width="3.25" style="333" customWidth="1"/>
    <col min="7794" max="7794" width="4.25" style="333" customWidth="1"/>
    <col min="7795" max="7796" width="4.625" style="333" customWidth="1"/>
    <col min="7797" max="7798" width="3.25" style="333" customWidth="1"/>
    <col min="7799" max="7799" width="4.5" style="333" customWidth="1"/>
    <col min="7800" max="7801" width="3.25" style="333" customWidth="1"/>
    <col min="7802" max="7802" width="6" style="333" customWidth="1"/>
    <col min="7803" max="7811" width="3.25" style="333" customWidth="1"/>
    <col min="7812" max="7812" width="4.375" style="333" customWidth="1"/>
    <col min="7813" max="7815" width="3.25" style="333" customWidth="1"/>
    <col min="7816" max="7816" width="5" style="333" customWidth="1"/>
    <col min="7817" max="7817" width="3.25" style="333" customWidth="1"/>
    <col min="7818" max="7818" width="4.5" style="333" customWidth="1"/>
    <col min="7819" max="7820" width="3.25" style="333" customWidth="1"/>
    <col min="7821" max="7821" width="4.875" style="333" customWidth="1"/>
    <col min="7822" max="7827" width="3.25" style="333" customWidth="1"/>
    <col min="7828" max="7828" width="4.25" style="333" customWidth="1"/>
    <col min="7829" max="7872" width="3.25" style="333" customWidth="1"/>
    <col min="7873" max="7914" width="9" style="333"/>
    <col min="7915" max="7927" width="4" style="333" customWidth="1"/>
    <col min="7928" max="7928" width="3.5" style="333" customWidth="1"/>
    <col min="7929" max="7929" width="4" style="333" customWidth="1"/>
    <col min="7930" max="7930" width="4.75" style="333" customWidth="1"/>
    <col min="7931" max="7931" width="2.25" style="333" customWidth="1"/>
    <col min="7932" max="7932" width="4" style="333" customWidth="1"/>
    <col min="7933" max="7933" width="8.5" style="333" customWidth="1"/>
    <col min="7934" max="7935" width="5.75" style="333" customWidth="1"/>
    <col min="7936" max="7936" width="3.125" style="333" customWidth="1"/>
    <col min="7937" max="7943" width="3.25" style="333" customWidth="1"/>
    <col min="7944" max="7944" width="4.875" style="333" customWidth="1"/>
    <col min="7945" max="7945" width="3.25" style="333" customWidth="1"/>
    <col min="7946" max="7946" width="4.5" style="333" customWidth="1"/>
    <col min="7947" max="7948" width="3.25" style="333" customWidth="1"/>
    <col min="7949" max="7949" width="4.25" style="333" customWidth="1"/>
    <col min="7950" max="7952" width="3.25" style="333" customWidth="1"/>
    <col min="7953" max="7953" width="4.375" style="333" customWidth="1"/>
    <col min="7954" max="7955" width="3.25" style="333" customWidth="1"/>
    <col min="7956" max="7956" width="2.75" style="333" customWidth="1"/>
    <col min="7957" max="7957" width="3.25" style="333" customWidth="1"/>
    <col min="7958" max="7958" width="1.125" style="333" customWidth="1"/>
    <col min="7959" max="7959" width="3" style="333" customWidth="1"/>
    <col min="7960" max="7960" width="7" style="333" customWidth="1"/>
    <col min="7961" max="7970" width="3.25" style="333" customWidth="1"/>
    <col min="7971" max="7971" width="5.875" style="333" customWidth="1"/>
    <col min="7972" max="7974" width="3.25" style="333" customWidth="1"/>
    <col min="7975" max="7976" width="4.25" style="333" customWidth="1"/>
    <col min="7977" max="7977" width="3.25" style="333" customWidth="1"/>
    <col min="7978" max="7978" width="4.125" style="333" customWidth="1"/>
    <col min="7979" max="7979" width="3.25" style="333" customWidth="1"/>
    <col min="7980" max="7980" width="4.375" style="333" customWidth="1"/>
    <col min="7981" max="7982" width="3.25" style="333" customWidth="1"/>
    <col min="7983" max="7983" width="2.75" style="333" customWidth="1"/>
    <col min="7984" max="7984" width="3.25" style="333" customWidth="1"/>
    <col min="7985" max="7985" width="1.125" style="333" customWidth="1"/>
    <col min="7986" max="7986" width="3" style="333" customWidth="1"/>
    <col min="7987" max="7987" width="7" style="333" customWidth="1"/>
    <col min="7988" max="7995" width="3.25" style="333" customWidth="1"/>
    <col min="7996" max="7996" width="6" style="333" customWidth="1"/>
    <col min="7997" max="7997" width="3.25" style="333" customWidth="1"/>
    <col min="7998" max="7998" width="4.625" style="333" customWidth="1"/>
    <col min="7999" max="8000" width="3.25" style="333" customWidth="1"/>
    <col min="8001" max="8001" width="3.875" style="333" customWidth="1"/>
    <col min="8002" max="8002" width="4.25" style="333" customWidth="1"/>
    <col min="8003" max="8003" width="6.75" style="333" customWidth="1"/>
    <col min="8004" max="8004" width="3.25" style="333" customWidth="1"/>
    <col min="8005" max="8005" width="4" style="333" customWidth="1"/>
    <col min="8006" max="8006" width="3.625" style="333" customWidth="1"/>
    <col min="8007" max="8007" width="3.25" style="333" customWidth="1"/>
    <col min="8008" max="8008" width="4.125" style="333" customWidth="1"/>
    <col min="8009" max="8010" width="3.25" style="333" customWidth="1"/>
    <col min="8011" max="8011" width="2" style="333" customWidth="1"/>
    <col min="8012" max="8012" width="12.25" style="333" customWidth="1"/>
    <col min="8013" max="8018" width="3.25" style="333" customWidth="1"/>
    <col min="8019" max="8019" width="5.875" style="333" customWidth="1"/>
    <col min="8020" max="8020" width="2.625" style="333" customWidth="1"/>
    <col min="8021" max="8021" width="5.375" style="333" customWidth="1"/>
    <col min="8022" max="8023" width="3.25" style="333" customWidth="1"/>
    <col min="8024" max="8024" width="3.875" style="333" customWidth="1"/>
    <col min="8025" max="8025" width="4.25" style="333" customWidth="1"/>
    <col min="8026" max="8026" width="6.625" style="333" customWidth="1"/>
    <col min="8027" max="8027" width="3.25" style="333" customWidth="1"/>
    <col min="8028" max="8028" width="5.375" style="333" customWidth="1"/>
    <col min="8029" max="8029" width="3.375" style="333" customWidth="1"/>
    <col min="8030" max="8030" width="3.25" style="333" customWidth="1"/>
    <col min="8031" max="8031" width="4.125" style="333" customWidth="1"/>
    <col min="8032" max="8033" width="3.25" style="333" customWidth="1"/>
    <col min="8034" max="8034" width="1" style="333" customWidth="1"/>
    <col min="8035" max="8035" width="12.5" style="333" customWidth="1"/>
    <col min="8036" max="8041" width="3.25" style="333" customWidth="1"/>
    <col min="8042" max="8042" width="5.75" style="333" customWidth="1"/>
    <col min="8043" max="8043" width="3.25" style="333" customWidth="1"/>
    <col min="8044" max="8044" width="2.625" style="333" customWidth="1"/>
    <col min="8045" max="8046" width="3.25" style="333" customWidth="1"/>
    <col min="8047" max="8047" width="6.375" style="333" customWidth="1"/>
    <col min="8048" max="8049" width="3.25" style="333" customWidth="1"/>
    <col min="8050" max="8050" width="4.25" style="333" customWidth="1"/>
    <col min="8051" max="8052" width="4.625" style="333" customWidth="1"/>
    <col min="8053" max="8054" width="3.25" style="333" customWidth="1"/>
    <col min="8055" max="8055" width="4.5" style="333" customWidth="1"/>
    <col min="8056" max="8057" width="3.25" style="333" customWidth="1"/>
    <col min="8058" max="8058" width="6" style="333" customWidth="1"/>
    <col min="8059" max="8067" width="3.25" style="333" customWidth="1"/>
    <col min="8068" max="8068" width="4.375" style="333" customWidth="1"/>
    <col min="8069" max="8071" width="3.25" style="333" customWidth="1"/>
    <col min="8072" max="8072" width="5" style="333" customWidth="1"/>
    <col min="8073" max="8073" width="3.25" style="333" customWidth="1"/>
    <col min="8074" max="8074" width="4.5" style="333" customWidth="1"/>
    <col min="8075" max="8076" width="3.25" style="333" customWidth="1"/>
    <col min="8077" max="8077" width="4.875" style="333" customWidth="1"/>
    <col min="8078" max="8083" width="3.25" style="333" customWidth="1"/>
    <col min="8084" max="8084" width="4.25" style="333" customWidth="1"/>
    <col min="8085" max="8128" width="3.25" style="333" customWidth="1"/>
    <col min="8129" max="8170" width="9" style="333"/>
    <col min="8171" max="8183" width="4" style="333" customWidth="1"/>
    <col min="8184" max="8184" width="3.5" style="333" customWidth="1"/>
    <col min="8185" max="8185" width="4" style="333" customWidth="1"/>
    <col min="8186" max="8186" width="4.75" style="333" customWidth="1"/>
    <col min="8187" max="8187" width="2.25" style="333" customWidth="1"/>
    <col min="8188" max="8188" width="4" style="333" customWidth="1"/>
    <col min="8189" max="8189" width="8.5" style="333" customWidth="1"/>
    <col min="8190" max="8191" width="5.75" style="333" customWidth="1"/>
    <col min="8192" max="8192" width="3.125" style="333" customWidth="1"/>
    <col min="8193" max="8199" width="3.25" style="333" customWidth="1"/>
    <col min="8200" max="8200" width="4.875" style="333" customWidth="1"/>
    <col min="8201" max="8201" width="3.25" style="333" customWidth="1"/>
    <col min="8202" max="8202" width="4.5" style="333" customWidth="1"/>
    <col min="8203" max="8204" width="3.25" style="333" customWidth="1"/>
    <col min="8205" max="8205" width="4.25" style="333" customWidth="1"/>
    <col min="8206" max="8208" width="3.25" style="333" customWidth="1"/>
    <col min="8209" max="8209" width="4.375" style="333" customWidth="1"/>
    <col min="8210" max="8211" width="3.25" style="333" customWidth="1"/>
    <col min="8212" max="8212" width="2.75" style="333" customWidth="1"/>
    <col min="8213" max="8213" width="3.25" style="333" customWidth="1"/>
    <col min="8214" max="8214" width="1.125" style="333" customWidth="1"/>
    <col min="8215" max="8215" width="3" style="333" customWidth="1"/>
    <col min="8216" max="8216" width="7" style="333" customWidth="1"/>
    <col min="8217" max="8226" width="3.25" style="333" customWidth="1"/>
    <col min="8227" max="8227" width="5.875" style="333" customWidth="1"/>
    <col min="8228" max="8230" width="3.25" style="333" customWidth="1"/>
    <col min="8231" max="8232" width="4.25" style="333" customWidth="1"/>
    <col min="8233" max="8233" width="3.25" style="333" customWidth="1"/>
    <col min="8234" max="8234" width="4.125" style="333" customWidth="1"/>
    <col min="8235" max="8235" width="3.25" style="333" customWidth="1"/>
    <col min="8236" max="8236" width="4.375" style="333" customWidth="1"/>
    <col min="8237" max="8238" width="3.25" style="333" customWidth="1"/>
    <col min="8239" max="8239" width="2.75" style="333" customWidth="1"/>
    <col min="8240" max="8240" width="3.25" style="333" customWidth="1"/>
    <col min="8241" max="8241" width="1.125" style="333" customWidth="1"/>
    <col min="8242" max="8242" width="3" style="333" customWidth="1"/>
    <col min="8243" max="8243" width="7" style="333" customWidth="1"/>
    <col min="8244" max="8251" width="3.25" style="333" customWidth="1"/>
    <col min="8252" max="8252" width="6" style="333" customWidth="1"/>
    <col min="8253" max="8253" width="3.25" style="333" customWidth="1"/>
    <col min="8254" max="8254" width="4.625" style="333" customWidth="1"/>
    <col min="8255" max="8256" width="3.25" style="333" customWidth="1"/>
    <col min="8257" max="8257" width="3.875" style="333" customWidth="1"/>
    <col min="8258" max="8258" width="4.25" style="333" customWidth="1"/>
    <col min="8259" max="8259" width="6.75" style="333" customWidth="1"/>
    <col min="8260" max="8260" width="3.25" style="333" customWidth="1"/>
    <col min="8261" max="8261" width="4" style="333" customWidth="1"/>
    <col min="8262" max="8262" width="3.625" style="333" customWidth="1"/>
    <col min="8263" max="8263" width="3.25" style="333" customWidth="1"/>
    <col min="8264" max="8264" width="4.125" style="333" customWidth="1"/>
    <col min="8265" max="8266" width="3.25" style="333" customWidth="1"/>
    <col min="8267" max="8267" width="2" style="333" customWidth="1"/>
    <col min="8268" max="8268" width="12.25" style="333" customWidth="1"/>
    <col min="8269" max="8274" width="3.25" style="333" customWidth="1"/>
    <col min="8275" max="8275" width="5.875" style="333" customWidth="1"/>
    <col min="8276" max="8276" width="2.625" style="333" customWidth="1"/>
    <col min="8277" max="8277" width="5.375" style="333" customWidth="1"/>
    <col min="8278" max="8279" width="3.25" style="333" customWidth="1"/>
    <col min="8280" max="8280" width="3.875" style="333" customWidth="1"/>
    <col min="8281" max="8281" width="4.25" style="333" customWidth="1"/>
    <col min="8282" max="8282" width="6.625" style="333" customWidth="1"/>
    <col min="8283" max="8283" width="3.25" style="333" customWidth="1"/>
    <col min="8284" max="8284" width="5.375" style="333" customWidth="1"/>
    <col min="8285" max="8285" width="3.375" style="333" customWidth="1"/>
    <col min="8286" max="8286" width="3.25" style="333" customWidth="1"/>
    <col min="8287" max="8287" width="4.125" style="333" customWidth="1"/>
    <col min="8288" max="8289" width="3.25" style="333" customWidth="1"/>
    <col min="8290" max="8290" width="1" style="333" customWidth="1"/>
    <col min="8291" max="8291" width="12.5" style="333" customWidth="1"/>
    <col min="8292" max="8297" width="3.25" style="333" customWidth="1"/>
    <col min="8298" max="8298" width="5.75" style="333" customWidth="1"/>
    <col min="8299" max="8299" width="3.25" style="333" customWidth="1"/>
    <col min="8300" max="8300" width="2.625" style="333" customWidth="1"/>
    <col min="8301" max="8302" width="3.25" style="333" customWidth="1"/>
    <col min="8303" max="8303" width="6.375" style="333" customWidth="1"/>
    <col min="8304" max="8305" width="3.25" style="333" customWidth="1"/>
    <col min="8306" max="8306" width="4.25" style="333" customWidth="1"/>
    <col min="8307" max="8308" width="4.625" style="333" customWidth="1"/>
    <col min="8309" max="8310" width="3.25" style="333" customWidth="1"/>
    <col min="8311" max="8311" width="4.5" style="333" customWidth="1"/>
    <col min="8312" max="8313" width="3.25" style="333" customWidth="1"/>
    <col min="8314" max="8314" width="6" style="333" customWidth="1"/>
    <col min="8315" max="8323" width="3.25" style="333" customWidth="1"/>
    <col min="8324" max="8324" width="4.375" style="333" customWidth="1"/>
    <col min="8325" max="8327" width="3.25" style="333" customWidth="1"/>
    <col min="8328" max="8328" width="5" style="333" customWidth="1"/>
    <col min="8329" max="8329" width="3.25" style="333" customWidth="1"/>
    <col min="8330" max="8330" width="4.5" style="333" customWidth="1"/>
    <col min="8331" max="8332" width="3.25" style="333" customWidth="1"/>
    <col min="8333" max="8333" width="4.875" style="333" customWidth="1"/>
    <col min="8334" max="8339" width="3.25" style="333" customWidth="1"/>
    <col min="8340" max="8340" width="4.25" style="333" customWidth="1"/>
    <col min="8341" max="8384" width="3.25" style="333" customWidth="1"/>
    <col min="8385" max="8426" width="9" style="333"/>
    <col min="8427" max="8439" width="4" style="333" customWidth="1"/>
    <col min="8440" max="8440" width="3.5" style="333" customWidth="1"/>
    <col min="8441" max="8441" width="4" style="333" customWidth="1"/>
    <col min="8442" max="8442" width="4.75" style="333" customWidth="1"/>
    <col min="8443" max="8443" width="2.25" style="333" customWidth="1"/>
    <col min="8444" max="8444" width="4" style="333" customWidth="1"/>
    <col min="8445" max="8445" width="8.5" style="333" customWidth="1"/>
    <col min="8446" max="8447" width="5.75" style="333" customWidth="1"/>
    <col min="8448" max="8448" width="3.125" style="333" customWidth="1"/>
    <col min="8449" max="8455" width="3.25" style="333" customWidth="1"/>
    <col min="8456" max="8456" width="4.875" style="333" customWidth="1"/>
    <col min="8457" max="8457" width="3.25" style="333" customWidth="1"/>
    <col min="8458" max="8458" width="4.5" style="333" customWidth="1"/>
    <col min="8459" max="8460" width="3.25" style="333" customWidth="1"/>
    <col min="8461" max="8461" width="4.25" style="333" customWidth="1"/>
    <col min="8462" max="8464" width="3.25" style="333" customWidth="1"/>
    <col min="8465" max="8465" width="4.375" style="333" customWidth="1"/>
    <col min="8466" max="8467" width="3.25" style="333" customWidth="1"/>
    <col min="8468" max="8468" width="2.75" style="333" customWidth="1"/>
    <col min="8469" max="8469" width="3.25" style="333" customWidth="1"/>
    <col min="8470" max="8470" width="1.125" style="333" customWidth="1"/>
    <col min="8471" max="8471" width="3" style="333" customWidth="1"/>
    <col min="8472" max="8472" width="7" style="333" customWidth="1"/>
    <col min="8473" max="8482" width="3.25" style="333" customWidth="1"/>
    <col min="8483" max="8483" width="5.875" style="333" customWidth="1"/>
    <col min="8484" max="8486" width="3.25" style="333" customWidth="1"/>
    <col min="8487" max="8488" width="4.25" style="333" customWidth="1"/>
    <col min="8489" max="8489" width="3.25" style="333" customWidth="1"/>
    <col min="8490" max="8490" width="4.125" style="333" customWidth="1"/>
    <col min="8491" max="8491" width="3.25" style="333" customWidth="1"/>
    <col min="8492" max="8492" width="4.375" style="333" customWidth="1"/>
    <col min="8493" max="8494" width="3.25" style="333" customWidth="1"/>
    <col min="8495" max="8495" width="2.75" style="333" customWidth="1"/>
    <col min="8496" max="8496" width="3.25" style="333" customWidth="1"/>
    <col min="8497" max="8497" width="1.125" style="333" customWidth="1"/>
    <col min="8498" max="8498" width="3" style="333" customWidth="1"/>
    <col min="8499" max="8499" width="7" style="333" customWidth="1"/>
    <col min="8500" max="8507" width="3.25" style="333" customWidth="1"/>
    <col min="8508" max="8508" width="6" style="333" customWidth="1"/>
    <col min="8509" max="8509" width="3.25" style="333" customWidth="1"/>
    <col min="8510" max="8510" width="4.625" style="333" customWidth="1"/>
    <col min="8511" max="8512" width="3.25" style="333" customWidth="1"/>
    <col min="8513" max="8513" width="3.875" style="333" customWidth="1"/>
    <col min="8514" max="8514" width="4.25" style="333" customWidth="1"/>
    <col min="8515" max="8515" width="6.75" style="333" customWidth="1"/>
    <col min="8516" max="8516" width="3.25" style="333" customWidth="1"/>
    <col min="8517" max="8517" width="4" style="333" customWidth="1"/>
    <col min="8518" max="8518" width="3.625" style="333" customWidth="1"/>
    <col min="8519" max="8519" width="3.25" style="333" customWidth="1"/>
    <col min="8520" max="8520" width="4.125" style="333" customWidth="1"/>
    <col min="8521" max="8522" width="3.25" style="333" customWidth="1"/>
    <col min="8523" max="8523" width="2" style="333" customWidth="1"/>
    <col min="8524" max="8524" width="12.25" style="333" customWidth="1"/>
    <col min="8525" max="8530" width="3.25" style="333" customWidth="1"/>
    <col min="8531" max="8531" width="5.875" style="333" customWidth="1"/>
    <col min="8532" max="8532" width="2.625" style="333" customWidth="1"/>
    <col min="8533" max="8533" width="5.375" style="333" customWidth="1"/>
    <col min="8534" max="8535" width="3.25" style="333" customWidth="1"/>
    <col min="8536" max="8536" width="3.875" style="333" customWidth="1"/>
    <col min="8537" max="8537" width="4.25" style="333" customWidth="1"/>
    <col min="8538" max="8538" width="6.625" style="333" customWidth="1"/>
    <col min="8539" max="8539" width="3.25" style="333" customWidth="1"/>
    <col min="8540" max="8540" width="5.375" style="333" customWidth="1"/>
    <col min="8541" max="8541" width="3.375" style="333" customWidth="1"/>
    <col min="8542" max="8542" width="3.25" style="333" customWidth="1"/>
    <col min="8543" max="8543" width="4.125" style="333" customWidth="1"/>
    <col min="8544" max="8545" width="3.25" style="333" customWidth="1"/>
    <col min="8546" max="8546" width="1" style="333" customWidth="1"/>
    <col min="8547" max="8547" width="12.5" style="333" customWidth="1"/>
    <col min="8548" max="8553" width="3.25" style="333" customWidth="1"/>
    <col min="8554" max="8554" width="5.75" style="333" customWidth="1"/>
    <col min="8555" max="8555" width="3.25" style="333" customWidth="1"/>
    <col min="8556" max="8556" width="2.625" style="333" customWidth="1"/>
    <col min="8557" max="8558" width="3.25" style="333" customWidth="1"/>
    <col min="8559" max="8559" width="6.375" style="333" customWidth="1"/>
    <col min="8560" max="8561" width="3.25" style="333" customWidth="1"/>
    <col min="8562" max="8562" width="4.25" style="333" customWidth="1"/>
    <col min="8563" max="8564" width="4.625" style="333" customWidth="1"/>
    <col min="8565" max="8566" width="3.25" style="333" customWidth="1"/>
    <col min="8567" max="8567" width="4.5" style="333" customWidth="1"/>
    <col min="8568" max="8569" width="3.25" style="333" customWidth="1"/>
    <col min="8570" max="8570" width="6" style="333" customWidth="1"/>
    <col min="8571" max="8579" width="3.25" style="333" customWidth="1"/>
    <col min="8580" max="8580" width="4.375" style="333" customWidth="1"/>
    <col min="8581" max="8583" width="3.25" style="333" customWidth="1"/>
    <col min="8584" max="8584" width="5" style="333" customWidth="1"/>
    <col min="8585" max="8585" width="3.25" style="333" customWidth="1"/>
    <col min="8586" max="8586" width="4.5" style="333" customWidth="1"/>
    <col min="8587" max="8588" width="3.25" style="333" customWidth="1"/>
    <col min="8589" max="8589" width="4.875" style="333" customWidth="1"/>
    <col min="8590" max="8595" width="3.25" style="333" customWidth="1"/>
    <col min="8596" max="8596" width="4.25" style="333" customWidth="1"/>
    <col min="8597" max="8640" width="3.25" style="333" customWidth="1"/>
    <col min="8641" max="8682" width="9" style="333"/>
    <col min="8683" max="8695" width="4" style="333" customWidth="1"/>
    <col min="8696" max="8696" width="3.5" style="333" customWidth="1"/>
    <col min="8697" max="8697" width="4" style="333" customWidth="1"/>
    <col min="8698" max="8698" width="4.75" style="333" customWidth="1"/>
    <col min="8699" max="8699" width="2.25" style="333" customWidth="1"/>
    <col min="8700" max="8700" width="4" style="333" customWidth="1"/>
    <col min="8701" max="8701" width="8.5" style="333" customWidth="1"/>
    <col min="8702" max="8703" width="5.75" style="333" customWidth="1"/>
    <col min="8704" max="8704" width="3.125" style="333" customWidth="1"/>
    <col min="8705" max="8711" width="3.25" style="333" customWidth="1"/>
    <col min="8712" max="8712" width="4.875" style="333" customWidth="1"/>
    <col min="8713" max="8713" width="3.25" style="333" customWidth="1"/>
    <col min="8714" max="8714" width="4.5" style="333" customWidth="1"/>
    <col min="8715" max="8716" width="3.25" style="333" customWidth="1"/>
    <col min="8717" max="8717" width="4.25" style="333" customWidth="1"/>
    <col min="8718" max="8720" width="3.25" style="333" customWidth="1"/>
    <col min="8721" max="8721" width="4.375" style="333" customWidth="1"/>
    <col min="8722" max="8723" width="3.25" style="333" customWidth="1"/>
    <col min="8724" max="8724" width="2.75" style="333" customWidth="1"/>
    <col min="8725" max="8725" width="3.25" style="333" customWidth="1"/>
    <col min="8726" max="8726" width="1.125" style="333" customWidth="1"/>
    <col min="8727" max="8727" width="3" style="333" customWidth="1"/>
    <col min="8728" max="8728" width="7" style="333" customWidth="1"/>
    <col min="8729" max="8738" width="3.25" style="333" customWidth="1"/>
    <col min="8739" max="8739" width="5.875" style="333" customWidth="1"/>
    <col min="8740" max="8742" width="3.25" style="333" customWidth="1"/>
    <col min="8743" max="8744" width="4.25" style="333" customWidth="1"/>
    <col min="8745" max="8745" width="3.25" style="333" customWidth="1"/>
    <col min="8746" max="8746" width="4.125" style="333" customWidth="1"/>
    <col min="8747" max="8747" width="3.25" style="333" customWidth="1"/>
    <col min="8748" max="8748" width="4.375" style="333" customWidth="1"/>
    <col min="8749" max="8750" width="3.25" style="333" customWidth="1"/>
    <col min="8751" max="8751" width="2.75" style="333" customWidth="1"/>
    <col min="8752" max="8752" width="3.25" style="333" customWidth="1"/>
    <col min="8753" max="8753" width="1.125" style="333" customWidth="1"/>
    <col min="8754" max="8754" width="3" style="333" customWidth="1"/>
    <col min="8755" max="8755" width="7" style="333" customWidth="1"/>
    <col min="8756" max="8763" width="3.25" style="333" customWidth="1"/>
    <col min="8764" max="8764" width="6" style="333" customWidth="1"/>
    <col min="8765" max="8765" width="3.25" style="333" customWidth="1"/>
    <col min="8766" max="8766" width="4.625" style="333" customWidth="1"/>
    <col min="8767" max="8768" width="3.25" style="333" customWidth="1"/>
    <col min="8769" max="8769" width="3.875" style="333" customWidth="1"/>
    <col min="8770" max="8770" width="4.25" style="333" customWidth="1"/>
    <col min="8771" max="8771" width="6.75" style="333" customWidth="1"/>
    <col min="8772" max="8772" width="3.25" style="333" customWidth="1"/>
    <col min="8773" max="8773" width="4" style="333" customWidth="1"/>
    <col min="8774" max="8774" width="3.625" style="333" customWidth="1"/>
    <col min="8775" max="8775" width="3.25" style="333" customWidth="1"/>
    <col min="8776" max="8776" width="4.125" style="333" customWidth="1"/>
    <col min="8777" max="8778" width="3.25" style="333" customWidth="1"/>
    <col min="8779" max="8779" width="2" style="333" customWidth="1"/>
    <col min="8780" max="8780" width="12.25" style="333" customWidth="1"/>
    <col min="8781" max="8786" width="3.25" style="333" customWidth="1"/>
    <col min="8787" max="8787" width="5.875" style="333" customWidth="1"/>
    <col min="8788" max="8788" width="2.625" style="333" customWidth="1"/>
    <col min="8789" max="8789" width="5.375" style="333" customWidth="1"/>
    <col min="8790" max="8791" width="3.25" style="333" customWidth="1"/>
    <col min="8792" max="8792" width="3.875" style="333" customWidth="1"/>
    <col min="8793" max="8793" width="4.25" style="333" customWidth="1"/>
    <col min="8794" max="8794" width="6.625" style="333" customWidth="1"/>
    <col min="8795" max="8795" width="3.25" style="333" customWidth="1"/>
    <col min="8796" max="8796" width="5.375" style="333" customWidth="1"/>
    <col min="8797" max="8797" width="3.375" style="333" customWidth="1"/>
    <col min="8798" max="8798" width="3.25" style="333" customWidth="1"/>
    <col min="8799" max="8799" width="4.125" style="333" customWidth="1"/>
    <col min="8800" max="8801" width="3.25" style="333" customWidth="1"/>
    <col min="8802" max="8802" width="1" style="333" customWidth="1"/>
    <col min="8803" max="8803" width="12.5" style="333" customWidth="1"/>
    <col min="8804" max="8809" width="3.25" style="333" customWidth="1"/>
    <col min="8810" max="8810" width="5.75" style="333" customWidth="1"/>
    <col min="8811" max="8811" width="3.25" style="333" customWidth="1"/>
    <col min="8812" max="8812" width="2.625" style="333" customWidth="1"/>
    <col min="8813" max="8814" width="3.25" style="333" customWidth="1"/>
    <col min="8815" max="8815" width="6.375" style="333" customWidth="1"/>
    <col min="8816" max="8817" width="3.25" style="333" customWidth="1"/>
    <col min="8818" max="8818" width="4.25" style="333" customWidth="1"/>
    <col min="8819" max="8820" width="4.625" style="333" customWidth="1"/>
    <col min="8821" max="8822" width="3.25" style="333" customWidth="1"/>
    <col min="8823" max="8823" width="4.5" style="333" customWidth="1"/>
    <col min="8824" max="8825" width="3.25" style="333" customWidth="1"/>
    <col min="8826" max="8826" width="6" style="333" customWidth="1"/>
    <col min="8827" max="8835" width="3.25" style="333" customWidth="1"/>
    <col min="8836" max="8836" width="4.375" style="333" customWidth="1"/>
    <col min="8837" max="8839" width="3.25" style="333" customWidth="1"/>
    <col min="8840" max="8840" width="5" style="333" customWidth="1"/>
    <col min="8841" max="8841" width="3.25" style="333" customWidth="1"/>
    <col min="8842" max="8842" width="4.5" style="333" customWidth="1"/>
    <col min="8843" max="8844" width="3.25" style="333" customWidth="1"/>
    <col min="8845" max="8845" width="4.875" style="333" customWidth="1"/>
    <col min="8846" max="8851" width="3.25" style="333" customWidth="1"/>
    <col min="8852" max="8852" width="4.25" style="333" customWidth="1"/>
    <col min="8853" max="8896" width="3.25" style="333" customWidth="1"/>
    <col min="8897" max="8938" width="9" style="333"/>
    <col min="8939" max="8951" width="4" style="333" customWidth="1"/>
    <col min="8952" max="8952" width="3.5" style="333" customWidth="1"/>
    <col min="8953" max="8953" width="4" style="333" customWidth="1"/>
    <col min="8954" max="8954" width="4.75" style="333" customWidth="1"/>
    <col min="8955" max="8955" width="2.25" style="333" customWidth="1"/>
    <col min="8956" max="8956" width="4" style="333" customWidth="1"/>
    <col min="8957" max="8957" width="8.5" style="333" customWidth="1"/>
    <col min="8958" max="8959" width="5.75" style="333" customWidth="1"/>
    <col min="8960" max="8960" width="3.125" style="333" customWidth="1"/>
    <col min="8961" max="8967" width="3.25" style="333" customWidth="1"/>
    <col min="8968" max="8968" width="4.875" style="333" customWidth="1"/>
    <col min="8969" max="8969" width="3.25" style="333" customWidth="1"/>
    <col min="8970" max="8970" width="4.5" style="333" customWidth="1"/>
    <col min="8971" max="8972" width="3.25" style="333" customWidth="1"/>
    <col min="8973" max="8973" width="4.25" style="333" customWidth="1"/>
    <col min="8974" max="8976" width="3.25" style="333" customWidth="1"/>
    <col min="8977" max="8977" width="4.375" style="333" customWidth="1"/>
    <col min="8978" max="8979" width="3.25" style="333" customWidth="1"/>
    <col min="8980" max="8980" width="2.75" style="333" customWidth="1"/>
    <col min="8981" max="8981" width="3.25" style="333" customWidth="1"/>
    <col min="8982" max="8982" width="1.125" style="333" customWidth="1"/>
    <col min="8983" max="8983" width="3" style="333" customWidth="1"/>
    <col min="8984" max="8984" width="7" style="333" customWidth="1"/>
    <col min="8985" max="8994" width="3.25" style="333" customWidth="1"/>
    <col min="8995" max="8995" width="5.875" style="333" customWidth="1"/>
    <col min="8996" max="8998" width="3.25" style="333" customWidth="1"/>
    <col min="8999" max="9000" width="4.25" style="333" customWidth="1"/>
    <col min="9001" max="9001" width="3.25" style="333" customWidth="1"/>
    <col min="9002" max="9002" width="4.125" style="333" customWidth="1"/>
    <col min="9003" max="9003" width="3.25" style="333" customWidth="1"/>
    <col min="9004" max="9004" width="4.375" style="333" customWidth="1"/>
    <col min="9005" max="9006" width="3.25" style="333" customWidth="1"/>
    <col min="9007" max="9007" width="2.75" style="333" customWidth="1"/>
    <col min="9008" max="9008" width="3.25" style="333" customWidth="1"/>
    <col min="9009" max="9009" width="1.125" style="333" customWidth="1"/>
    <col min="9010" max="9010" width="3" style="333" customWidth="1"/>
    <col min="9011" max="9011" width="7" style="333" customWidth="1"/>
    <col min="9012" max="9019" width="3.25" style="333" customWidth="1"/>
    <col min="9020" max="9020" width="6" style="333" customWidth="1"/>
    <col min="9021" max="9021" width="3.25" style="333" customWidth="1"/>
    <col min="9022" max="9022" width="4.625" style="333" customWidth="1"/>
    <col min="9023" max="9024" width="3.25" style="333" customWidth="1"/>
    <col min="9025" max="9025" width="3.875" style="333" customWidth="1"/>
    <col min="9026" max="9026" width="4.25" style="333" customWidth="1"/>
    <col min="9027" max="9027" width="6.75" style="333" customWidth="1"/>
    <col min="9028" max="9028" width="3.25" style="333" customWidth="1"/>
    <col min="9029" max="9029" width="4" style="333" customWidth="1"/>
    <col min="9030" max="9030" width="3.625" style="333" customWidth="1"/>
    <col min="9031" max="9031" width="3.25" style="333" customWidth="1"/>
    <col min="9032" max="9032" width="4.125" style="333" customWidth="1"/>
    <col min="9033" max="9034" width="3.25" style="333" customWidth="1"/>
    <col min="9035" max="9035" width="2" style="333" customWidth="1"/>
    <col min="9036" max="9036" width="12.25" style="333" customWidth="1"/>
    <col min="9037" max="9042" width="3.25" style="333" customWidth="1"/>
    <col min="9043" max="9043" width="5.875" style="333" customWidth="1"/>
    <col min="9044" max="9044" width="2.625" style="333" customWidth="1"/>
    <col min="9045" max="9045" width="5.375" style="333" customWidth="1"/>
    <col min="9046" max="9047" width="3.25" style="333" customWidth="1"/>
    <col min="9048" max="9048" width="3.875" style="333" customWidth="1"/>
    <col min="9049" max="9049" width="4.25" style="333" customWidth="1"/>
    <col min="9050" max="9050" width="6.625" style="333" customWidth="1"/>
    <col min="9051" max="9051" width="3.25" style="333" customWidth="1"/>
    <col min="9052" max="9052" width="5.375" style="333" customWidth="1"/>
    <col min="9053" max="9053" width="3.375" style="333" customWidth="1"/>
    <col min="9054" max="9054" width="3.25" style="333" customWidth="1"/>
    <col min="9055" max="9055" width="4.125" style="333" customWidth="1"/>
    <col min="9056" max="9057" width="3.25" style="333" customWidth="1"/>
    <col min="9058" max="9058" width="1" style="333" customWidth="1"/>
    <col min="9059" max="9059" width="12.5" style="333" customWidth="1"/>
    <col min="9060" max="9065" width="3.25" style="333" customWidth="1"/>
    <col min="9066" max="9066" width="5.75" style="333" customWidth="1"/>
    <col min="9067" max="9067" width="3.25" style="333" customWidth="1"/>
    <col min="9068" max="9068" width="2.625" style="333" customWidth="1"/>
    <col min="9069" max="9070" width="3.25" style="333" customWidth="1"/>
    <col min="9071" max="9071" width="6.375" style="333" customWidth="1"/>
    <col min="9072" max="9073" width="3.25" style="333" customWidth="1"/>
    <col min="9074" max="9074" width="4.25" style="333" customWidth="1"/>
    <col min="9075" max="9076" width="4.625" style="333" customWidth="1"/>
    <col min="9077" max="9078" width="3.25" style="333" customWidth="1"/>
    <col min="9079" max="9079" width="4.5" style="333" customWidth="1"/>
    <col min="9080" max="9081" width="3.25" style="333" customWidth="1"/>
    <col min="9082" max="9082" width="6" style="333" customWidth="1"/>
    <col min="9083" max="9091" width="3.25" style="333" customWidth="1"/>
    <col min="9092" max="9092" width="4.375" style="333" customWidth="1"/>
    <col min="9093" max="9095" width="3.25" style="333" customWidth="1"/>
    <col min="9096" max="9096" width="5" style="333" customWidth="1"/>
    <col min="9097" max="9097" width="3.25" style="333" customWidth="1"/>
    <col min="9098" max="9098" width="4.5" style="333" customWidth="1"/>
    <col min="9099" max="9100" width="3.25" style="333" customWidth="1"/>
    <col min="9101" max="9101" width="4.875" style="333" customWidth="1"/>
    <col min="9102" max="9107" width="3.25" style="333" customWidth="1"/>
    <col min="9108" max="9108" width="4.25" style="333" customWidth="1"/>
    <col min="9109" max="9152" width="3.25" style="333" customWidth="1"/>
    <col min="9153" max="9194" width="9" style="333"/>
    <col min="9195" max="9207" width="4" style="333" customWidth="1"/>
    <col min="9208" max="9208" width="3.5" style="333" customWidth="1"/>
    <col min="9209" max="9209" width="4" style="333" customWidth="1"/>
    <col min="9210" max="9210" width="4.75" style="333" customWidth="1"/>
    <col min="9211" max="9211" width="2.25" style="333" customWidth="1"/>
    <col min="9212" max="9212" width="4" style="333" customWidth="1"/>
    <col min="9213" max="9213" width="8.5" style="333" customWidth="1"/>
    <col min="9214" max="9215" width="5.75" style="333" customWidth="1"/>
    <col min="9216" max="9216" width="3.125" style="333" customWidth="1"/>
    <col min="9217" max="9223" width="3.25" style="333" customWidth="1"/>
    <col min="9224" max="9224" width="4.875" style="333" customWidth="1"/>
    <col min="9225" max="9225" width="3.25" style="333" customWidth="1"/>
    <col min="9226" max="9226" width="4.5" style="333" customWidth="1"/>
    <col min="9227" max="9228" width="3.25" style="333" customWidth="1"/>
    <col min="9229" max="9229" width="4.25" style="333" customWidth="1"/>
    <col min="9230" max="9232" width="3.25" style="333" customWidth="1"/>
    <col min="9233" max="9233" width="4.375" style="333" customWidth="1"/>
    <col min="9234" max="9235" width="3.25" style="333" customWidth="1"/>
    <col min="9236" max="9236" width="2.75" style="333" customWidth="1"/>
    <col min="9237" max="9237" width="3.25" style="333" customWidth="1"/>
    <col min="9238" max="9238" width="1.125" style="333" customWidth="1"/>
    <col min="9239" max="9239" width="3" style="333" customWidth="1"/>
    <col min="9240" max="9240" width="7" style="333" customWidth="1"/>
    <col min="9241" max="9250" width="3.25" style="333" customWidth="1"/>
    <col min="9251" max="9251" width="5.875" style="333" customWidth="1"/>
    <col min="9252" max="9254" width="3.25" style="333" customWidth="1"/>
    <col min="9255" max="9256" width="4.25" style="333" customWidth="1"/>
    <col min="9257" max="9257" width="3.25" style="333" customWidth="1"/>
    <col min="9258" max="9258" width="4.125" style="333" customWidth="1"/>
    <col min="9259" max="9259" width="3.25" style="333" customWidth="1"/>
    <col min="9260" max="9260" width="4.375" style="333" customWidth="1"/>
    <col min="9261" max="9262" width="3.25" style="333" customWidth="1"/>
    <col min="9263" max="9263" width="2.75" style="333" customWidth="1"/>
    <col min="9264" max="9264" width="3.25" style="333" customWidth="1"/>
    <col min="9265" max="9265" width="1.125" style="333" customWidth="1"/>
    <col min="9266" max="9266" width="3" style="333" customWidth="1"/>
    <col min="9267" max="9267" width="7" style="333" customWidth="1"/>
    <col min="9268" max="9275" width="3.25" style="333" customWidth="1"/>
    <col min="9276" max="9276" width="6" style="333" customWidth="1"/>
    <col min="9277" max="9277" width="3.25" style="333" customWidth="1"/>
    <col min="9278" max="9278" width="4.625" style="333" customWidth="1"/>
    <col min="9279" max="9280" width="3.25" style="333" customWidth="1"/>
    <col min="9281" max="9281" width="3.875" style="333" customWidth="1"/>
    <col min="9282" max="9282" width="4.25" style="333" customWidth="1"/>
    <col min="9283" max="9283" width="6.75" style="333" customWidth="1"/>
    <col min="9284" max="9284" width="3.25" style="333" customWidth="1"/>
    <col min="9285" max="9285" width="4" style="333" customWidth="1"/>
    <col min="9286" max="9286" width="3.625" style="333" customWidth="1"/>
    <col min="9287" max="9287" width="3.25" style="333" customWidth="1"/>
    <col min="9288" max="9288" width="4.125" style="333" customWidth="1"/>
    <col min="9289" max="9290" width="3.25" style="333" customWidth="1"/>
    <col min="9291" max="9291" width="2" style="333" customWidth="1"/>
    <col min="9292" max="9292" width="12.25" style="333" customWidth="1"/>
    <col min="9293" max="9298" width="3.25" style="333" customWidth="1"/>
    <col min="9299" max="9299" width="5.875" style="333" customWidth="1"/>
    <col min="9300" max="9300" width="2.625" style="333" customWidth="1"/>
    <col min="9301" max="9301" width="5.375" style="333" customWidth="1"/>
    <col min="9302" max="9303" width="3.25" style="333" customWidth="1"/>
    <col min="9304" max="9304" width="3.875" style="333" customWidth="1"/>
    <col min="9305" max="9305" width="4.25" style="333" customWidth="1"/>
    <col min="9306" max="9306" width="6.625" style="333" customWidth="1"/>
    <col min="9307" max="9307" width="3.25" style="333" customWidth="1"/>
    <col min="9308" max="9308" width="5.375" style="333" customWidth="1"/>
    <col min="9309" max="9309" width="3.375" style="333" customWidth="1"/>
    <col min="9310" max="9310" width="3.25" style="333" customWidth="1"/>
    <col min="9311" max="9311" width="4.125" style="333" customWidth="1"/>
    <col min="9312" max="9313" width="3.25" style="333" customWidth="1"/>
    <col min="9314" max="9314" width="1" style="333" customWidth="1"/>
    <col min="9315" max="9315" width="12.5" style="333" customWidth="1"/>
    <col min="9316" max="9321" width="3.25" style="333" customWidth="1"/>
    <col min="9322" max="9322" width="5.75" style="333" customWidth="1"/>
    <col min="9323" max="9323" width="3.25" style="333" customWidth="1"/>
    <col min="9324" max="9324" width="2.625" style="333" customWidth="1"/>
    <col min="9325" max="9326" width="3.25" style="333" customWidth="1"/>
    <col min="9327" max="9327" width="6.375" style="333" customWidth="1"/>
    <col min="9328" max="9329" width="3.25" style="333" customWidth="1"/>
    <col min="9330" max="9330" width="4.25" style="333" customWidth="1"/>
    <col min="9331" max="9332" width="4.625" style="333" customWidth="1"/>
    <col min="9333" max="9334" width="3.25" style="333" customWidth="1"/>
    <col min="9335" max="9335" width="4.5" style="333" customWidth="1"/>
    <col min="9336" max="9337" width="3.25" style="333" customWidth="1"/>
    <col min="9338" max="9338" width="6" style="333" customWidth="1"/>
    <col min="9339" max="9347" width="3.25" style="333" customWidth="1"/>
    <col min="9348" max="9348" width="4.375" style="333" customWidth="1"/>
    <col min="9349" max="9351" width="3.25" style="333" customWidth="1"/>
    <col min="9352" max="9352" width="5" style="333" customWidth="1"/>
    <col min="9353" max="9353" width="3.25" style="333" customWidth="1"/>
    <col min="9354" max="9354" width="4.5" style="333" customWidth="1"/>
    <col min="9355" max="9356" width="3.25" style="333" customWidth="1"/>
    <col min="9357" max="9357" width="4.875" style="333" customWidth="1"/>
    <col min="9358" max="9363" width="3.25" style="333" customWidth="1"/>
    <col min="9364" max="9364" width="4.25" style="333" customWidth="1"/>
    <col min="9365" max="9408" width="3.25" style="333" customWidth="1"/>
    <col min="9409" max="9450" width="9" style="333"/>
    <col min="9451" max="9463" width="4" style="333" customWidth="1"/>
    <col min="9464" max="9464" width="3.5" style="333" customWidth="1"/>
    <col min="9465" max="9465" width="4" style="333" customWidth="1"/>
    <col min="9466" max="9466" width="4.75" style="333" customWidth="1"/>
    <col min="9467" max="9467" width="2.25" style="333" customWidth="1"/>
    <col min="9468" max="9468" width="4" style="333" customWidth="1"/>
    <col min="9469" max="9469" width="8.5" style="333" customWidth="1"/>
    <col min="9470" max="9471" width="5.75" style="333" customWidth="1"/>
    <col min="9472" max="9472" width="3.125" style="333" customWidth="1"/>
    <col min="9473" max="9479" width="3.25" style="333" customWidth="1"/>
    <col min="9480" max="9480" width="4.875" style="333" customWidth="1"/>
    <col min="9481" max="9481" width="3.25" style="333" customWidth="1"/>
    <col min="9482" max="9482" width="4.5" style="333" customWidth="1"/>
    <col min="9483" max="9484" width="3.25" style="333" customWidth="1"/>
    <col min="9485" max="9485" width="4.25" style="333" customWidth="1"/>
    <col min="9486" max="9488" width="3.25" style="333" customWidth="1"/>
    <col min="9489" max="9489" width="4.375" style="333" customWidth="1"/>
    <col min="9490" max="9491" width="3.25" style="333" customWidth="1"/>
    <col min="9492" max="9492" width="2.75" style="333" customWidth="1"/>
    <col min="9493" max="9493" width="3.25" style="333" customWidth="1"/>
    <col min="9494" max="9494" width="1.125" style="333" customWidth="1"/>
    <col min="9495" max="9495" width="3" style="333" customWidth="1"/>
    <col min="9496" max="9496" width="7" style="333" customWidth="1"/>
    <col min="9497" max="9506" width="3.25" style="333" customWidth="1"/>
    <col min="9507" max="9507" width="5.875" style="333" customWidth="1"/>
    <col min="9508" max="9510" width="3.25" style="333" customWidth="1"/>
    <col min="9511" max="9512" width="4.25" style="333" customWidth="1"/>
    <col min="9513" max="9513" width="3.25" style="333" customWidth="1"/>
    <col min="9514" max="9514" width="4.125" style="333" customWidth="1"/>
    <col min="9515" max="9515" width="3.25" style="333" customWidth="1"/>
    <col min="9516" max="9516" width="4.375" style="333" customWidth="1"/>
    <col min="9517" max="9518" width="3.25" style="333" customWidth="1"/>
    <col min="9519" max="9519" width="2.75" style="333" customWidth="1"/>
    <col min="9520" max="9520" width="3.25" style="333" customWidth="1"/>
    <col min="9521" max="9521" width="1.125" style="333" customWidth="1"/>
    <col min="9522" max="9522" width="3" style="333" customWidth="1"/>
    <col min="9523" max="9523" width="7" style="333" customWidth="1"/>
    <col min="9524" max="9531" width="3.25" style="333" customWidth="1"/>
    <col min="9532" max="9532" width="6" style="333" customWidth="1"/>
    <col min="9533" max="9533" width="3.25" style="333" customWidth="1"/>
    <col min="9534" max="9534" width="4.625" style="333" customWidth="1"/>
    <col min="9535" max="9536" width="3.25" style="333" customWidth="1"/>
    <col min="9537" max="9537" width="3.875" style="333" customWidth="1"/>
    <col min="9538" max="9538" width="4.25" style="333" customWidth="1"/>
    <col min="9539" max="9539" width="6.75" style="333" customWidth="1"/>
    <col min="9540" max="9540" width="3.25" style="333" customWidth="1"/>
    <col min="9541" max="9541" width="4" style="333" customWidth="1"/>
    <col min="9542" max="9542" width="3.625" style="333" customWidth="1"/>
    <col min="9543" max="9543" width="3.25" style="333" customWidth="1"/>
    <col min="9544" max="9544" width="4.125" style="333" customWidth="1"/>
    <col min="9545" max="9546" width="3.25" style="333" customWidth="1"/>
    <col min="9547" max="9547" width="2" style="333" customWidth="1"/>
    <col min="9548" max="9548" width="12.25" style="333" customWidth="1"/>
    <col min="9549" max="9554" width="3.25" style="333" customWidth="1"/>
    <col min="9555" max="9555" width="5.875" style="333" customWidth="1"/>
    <col min="9556" max="9556" width="2.625" style="333" customWidth="1"/>
    <col min="9557" max="9557" width="5.375" style="333" customWidth="1"/>
    <col min="9558" max="9559" width="3.25" style="333" customWidth="1"/>
    <col min="9560" max="9560" width="3.875" style="333" customWidth="1"/>
    <col min="9561" max="9561" width="4.25" style="333" customWidth="1"/>
    <col min="9562" max="9562" width="6.625" style="333" customWidth="1"/>
    <col min="9563" max="9563" width="3.25" style="333" customWidth="1"/>
    <col min="9564" max="9564" width="5.375" style="333" customWidth="1"/>
    <col min="9565" max="9565" width="3.375" style="333" customWidth="1"/>
    <col min="9566" max="9566" width="3.25" style="333" customWidth="1"/>
    <col min="9567" max="9567" width="4.125" style="333" customWidth="1"/>
    <col min="9568" max="9569" width="3.25" style="333" customWidth="1"/>
    <col min="9570" max="9570" width="1" style="333" customWidth="1"/>
    <col min="9571" max="9571" width="12.5" style="333" customWidth="1"/>
    <col min="9572" max="9577" width="3.25" style="333" customWidth="1"/>
    <col min="9578" max="9578" width="5.75" style="333" customWidth="1"/>
    <col min="9579" max="9579" width="3.25" style="333" customWidth="1"/>
    <col min="9580" max="9580" width="2.625" style="333" customWidth="1"/>
    <col min="9581" max="9582" width="3.25" style="333" customWidth="1"/>
    <col min="9583" max="9583" width="6.375" style="333" customWidth="1"/>
    <col min="9584" max="9585" width="3.25" style="333" customWidth="1"/>
    <col min="9586" max="9586" width="4.25" style="333" customWidth="1"/>
    <col min="9587" max="9588" width="4.625" style="333" customWidth="1"/>
    <col min="9589" max="9590" width="3.25" style="333" customWidth="1"/>
    <col min="9591" max="9591" width="4.5" style="333" customWidth="1"/>
    <col min="9592" max="9593" width="3.25" style="333" customWidth="1"/>
    <col min="9594" max="9594" width="6" style="333" customWidth="1"/>
    <col min="9595" max="9603" width="3.25" style="333" customWidth="1"/>
    <col min="9604" max="9604" width="4.375" style="333" customWidth="1"/>
    <col min="9605" max="9607" width="3.25" style="333" customWidth="1"/>
    <col min="9608" max="9608" width="5" style="333" customWidth="1"/>
    <col min="9609" max="9609" width="3.25" style="333" customWidth="1"/>
    <col min="9610" max="9610" width="4.5" style="333" customWidth="1"/>
    <col min="9611" max="9612" width="3.25" style="333" customWidth="1"/>
    <col min="9613" max="9613" width="4.875" style="333" customWidth="1"/>
    <col min="9614" max="9619" width="3.25" style="333" customWidth="1"/>
    <col min="9620" max="9620" width="4.25" style="333" customWidth="1"/>
    <col min="9621" max="9664" width="3.25" style="333" customWidth="1"/>
    <col min="9665" max="9706" width="9" style="333"/>
    <col min="9707" max="9719" width="4" style="333" customWidth="1"/>
    <col min="9720" max="9720" width="3.5" style="333" customWidth="1"/>
    <col min="9721" max="9721" width="4" style="333" customWidth="1"/>
    <col min="9722" max="9722" width="4.75" style="333" customWidth="1"/>
    <col min="9723" max="9723" width="2.25" style="333" customWidth="1"/>
    <col min="9724" max="9724" width="4" style="333" customWidth="1"/>
    <col min="9725" max="9725" width="8.5" style="333" customWidth="1"/>
    <col min="9726" max="9727" width="5.75" style="333" customWidth="1"/>
    <col min="9728" max="9728" width="3.125" style="333" customWidth="1"/>
    <col min="9729" max="9735" width="3.25" style="333" customWidth="1"/>
    <col min="9736" max="9736" width="4.875" style="333" customWidth="1"/>
    <col min="9737" max="9737" width="3.25" style="333" customWidth="1"/>
    <col min="9738" max="9738" width="4.5" style="333" customWidth="1"/>
    <col min="9739" max="9740" width="3.25" style="333" customWidth="1"/>
    <col min="9741" max="9741" width="4.25" style="333" customWidth="1"/>
    <col min="9742" max="9744" width="3.25" style="333" customWidth="1"/>
    <col min="9745" max="9745" width="4.375" style="333" customWidth="1"/>
    <col min="9746" max="9747" width="3.25" style="333" customWidth="1"/>
    <col min="9748" max="9748" width="2.75" style="333" customWidth="1"/>
    <col min="9749" max="9749" width="3.25" style="333" customWidth="1"/>
    <col min="9750" max="9750" width="1.125" style="333" customWidth="1"/>
    <col min="9751" max="9751" width="3" style="333" customWidth="1"/>
    <col min="9752" max="9752" width="7" style="333" customWidth="1"/>
    <col min="9753" max="9762" width="3.25" style="333" customWidth="1"/>
    <col min="9763" max="9763" width="5.875" style="333" customWidth="1"/>
    <col min="9764" max="9766" width="3.25" style="333" customWidth="1"/>
    <col min="9767" max="9768" width="4.25" style="333" customWidth="1"/>
    <col min="9769" max="9769" width="3.25" style="333" customWidth="1"/>
    <col min="9770" max="9770" width="4.125" style="333" customWidth="1"/>
    <col min="9771" max="9771" width="3.25" style="333" customWidth="1"/>
    <col min="9772" max="9772" width="4.375" style="333" customWidth="1"/>
    <col min="9773" max="9774" width="3.25" style="333" customWidth="1"/>
    <col min="9775" max="9775" width="2.75" style="333" customWidth="1"/>
    <col min="9776" max="9776" width="3.25" style="333" customWidth="1"/>
    <col min="9777" max="9777" width="1.125" style="333" customWidth="1"/>
    <col min="9778" max="9778" width="3" style="333" customWidth="1"/>
    <col min="9779" max="9779" width="7" style="333" customWidth="1"/>
    <col min="9780" max="9787" width="3.25" style="333" customWidth="1"/>
    <col min="9788" max="9788" width="6" style="333" customWidth="1"/>
    <col min="9789" max="9789" width="3.25" style="333" customWidth="1"/>
    <col min="9790" max="9790" width="4.625" style="333" customWidth="1"/>
    <col min="9791" max="9792" width="3.25" style="333" customWidth="1"/>
    <col min="9793" max="9793" width="3.875" style="333" customWidth="1"/>
    <col min="9794" max="9794" width="4.25" style="333" customWidth="1"/>
    <col min="9795" max="9795" width="6.75" style="333" customWidth="1"/>
    <col min="9796" max="9796" width="3.25" style="333" customWidth="1"/>
    <col min="9797" max="9797" width="4" style="333" customWidth="1"/>
    <col min="9798" max="9798" width="3.625" style="333" customWidth="1"/>
    <col min="9799" max="9799" width="3.25" style="333" customWidth="1"/>
    <col min="9800" max="9800" width="4.125" style="333" customWidth="1"/>
    <col min="9801" max="9802" width="3.25" style="333" customWidth="1"/>
    <col min="9803" max="9803" width="2" style="333" customWidth="1"/>
    <col min="9804" max="9804" width="12.25" style="333" customWidth="1"/>
    <col min="9805" max="9810" width="3.25" style="333" customWidth="1"/>
    <col min="9811" max="9811" width="5.875" style="333" customWidth="1"/>
    <col min="9812" max="9812" width="2.625" style="333" customWidth="1"/>
    <col min="9813" max="9813" width="5.375" style="333" customWidth="1"/>
    <col min="9814" max="9815" width="3.25" style="333" customWidth="1"/>
    <col min="9816" max="9816" width="3.875" style="333" customWidth="1"/>
    <col min="9817" max="9817" width="4.25" style="333" customWidth="1"/>
    <col min="9818" max="9818" width="6.625" style="333" customWidth="1"/>
    <col min="9819" max="9819" width="3.25" style="333" customWidth="1"/>
    <col min="9820" max="9820" width="5.375" style="333" customWidth="1"/>
    <col min="9821" max="9821" width="3.375" style="333" customWidth="1"/>
    <col min="9822" max="9822" width="3.25" style="333" customWidth="1"/>
    <col min="9823" max="9823" width="4.125" style="333" customWidth="1"/>
    <col min="9824" max="9825" width="3.25" style="333" customWidth="1"/>
    <col min="9826" max="9826" width="1" style="333" customWidth="1"/>
    <col min="9827" max="9827" width="12.5" style="333" customWidth="1"/>
    <col min="9828" max="9833" width="3.25" style="333" customWidth="1"/>
    <col min="9834" max="9834" width="5.75" style="333" customWidth="1"/>
    <col min="9835" max="9835" width="3.25" style="333" customWidth="1"/>
    <col min="9836" max="9836" width="2.625" style="333" customWidth="1"/>
    <col min="9837" max="9838" width="3.25" style="333" customWidth="1"/>
    <col min="9839" max="9839" width="6.375" style="333" customWidth="1"/>
    <col min="9840" max="9841" width="3.25" style="333" customWidth="1"/>
    <col min="9842" max="9842" width="4.25" style="333" customWidth="1"/>
    <col min="9843" max="9844" width="4.625" style="333" customWidth="1"/>
    <col min="9845" max="9846" width="3.25" style="333" customWidth="1"/>
    <col min="9847" max="9847" width="4.5" style="333" customWidth="1"/>
    <col min="9848" max="9849" width="3.25" style="333" customWidth="1"/>
    <col min="9850" max="9850" width="6" style="333" customWidth="1"/>
    <col min="9851" max="9859" width="3.25" style="333" customWidth="1"/>
    <col min="9860" max="9860" width="4.375" style="333" customWidth="1"/>
    <col min="9861" max="9863" width="3.25" style="333" customWidth="1"/>
    <col min="9864" max="9864" width="5" style="333" customWidth="1"/>
    <col min="9865" max="9865" width="3.25" style="333" customWidth="1"/>
    <col min="9866" max="9866" width="4.5" style="333" customWidth="1"/>
    <col min="9867" max="9868" width="3.25" style="333" customWidth="1"/>
    <col min="9869" max="9869" width="4.875" style="333" customWidth="1"/>
    <col min="9870" max="9875" width="3.25" style="333" customWidth="1"/>
    <col min="9876" max="9876" width="4.25" style="333" customWidth="1"/>
    <col min="9877" max="9920" width="3.25" style="333" customWidth="1"/>
    <col min="9921" max="9962" width="9" style="333"/>
    <col min="9963" max="9975" width="4" style="333" customWidth="1"/>
    <col min="9976" max="9976" width="3.5" style="333" customWidth="1"/>
    <col min="9977" max="9977" width="4" style="333" customWidth="1"/>
    <col min="9978" max="9978" width="4.75" style="333" customWidth="1"/>
    <col min="9979" max="9979" width="2.25" style="333" customWidth="1"/>
    <col min="9980" max="9980" width="4" style="333" customWidth="1"/>
    <col min="9981" max="9981" width="8.5" style="333" customWidth="1"/>
    <col min="9982" max="9983" width="5.75" style="333" customWidth="1"/>
    <col min="9984" max="9984" width="3.125" style="333" customWidth="1"/>
    <col min="9985" max="9991" width="3.25" style="333" customWidth="1"/>
    <col min="9992" max="9992" width="4.875" style="333" customWidth="1"/>
    <col min="9993" max="9993" width="3.25" style="333" customWidth="1"/>
    <col min="9994" max="9994" width="4.5" style="333" customWidth="1"/>
    <col min="9995" max="9996" width="3.25" style="333" customWidth="1"/>
    <col min="9997" max="9997" width="4.25" style="333" customWidth="1"/>
    <col min="9998" max="10000" width="3.25" style="333" customWidth="1"/>
    <col min="10001" max="10001" width="4.375" style="333" customWidth="1"/>
    <col min="10002" max="10003" width="3.25" style="333" customWidth="1"/>
    <col min="10004" max="10004" width="2.75" style="333" customWidth="1"/>
    <col min="10005" max="10005" width="3.25" style="333" customWidth="1"/>
    <col min="10006" max="10006" width="1.125" style="333" customWidth="1"/>
    <col min="10007" max="10007" width="3" style="333" customWidth="1"/>
    <col min="10008" max="10008" width="7" style="333" customWidth="1"/>
    <col min="10009" max="10018" width="3.25" style="333" customWidth="1"/>
    <col min="10019" max="10019" width="5.875" style="333" customWidth="1"/>
    <col min="10020" max="10022" width="3.25" style="333" customWidth="1"/>
    <col min="10023" max="10024" width="4.25" style="333" customWidth="1"/>
    <col min="10025" max="10025" width="3.25" style="333" customWidth="1"/>
    <col min="10026" max="10026" width="4.125" style="333" customWidth="1"/>
    <col min="10027" max="10027" width="3.25" style="333" customWidth="1"/>
    <col min="10028" max="10028" width="4.375" style="333" customWidth="1"/>
    <col min="10029" max="10030" width="3.25" style="333" customWidth="1"/>
    <col min="10031" max="10031" width="2.75" style="333" customWidth="1"/>
    <col min="10032" max="10032" width="3.25" style="333" customWidth="1"/>
    <col min="10033" max="10033" width="1.125" style="333" customWidth="1"/>
    <col min="10034" max="10034" width="3" style="333" customWidth="1"/>
    <col min="10035" max="10035" width="7" style="333" customWidth="1"/>
    <col min="10036" max="10043" width="3.25" style="333" customWidth="1"/>
    <col min="10044" max="10044" width="6" style="333" customWidth="1"/>
    <col min="10045" max="10045" width="3.25" style="333" customWidth="1"/>
    <col min="10046" max="10046" width="4.625" style="333" customWidth="1"/>
    <col min="10047" max="10048" width="3.25" style="333" customWidth="1"/>
    <col min="10049" max="10049" width="3.875" style="333" customWidth="1"/>
    <col min="10050" max="10050" width="4.25" style="333" customWidth="1"/>
    <col min="10051" max="10051" width="6.75" style="333" customWidth="1"/>
    <col min="10052" max="10052" width="3.25" style="333" customWidth="1"/>
    <col min="10053" max="10053" width="4" style="333" customWidth="1"/>
    <col min="10054" max="10054" width="3.625" style="333" customWidth="1"/>
    <col min="10055" max="10055" width="3.25" style="333" customWidth="1"/>
    <col min="10056" max="10056" width="4.125" style="333" customWidth="1"/>
    <col min="10057" max="10058" width="3.25" style="333" customWidth="1"/>
    <col min="10059" max="10059" width="2" style="333" customWidth="1"/>
    <col min="10060" max="10060" width="12.25" style="333" customWidth="1"/>
    <col min="10061" max="10066" width="3.25" style="333" customWidth="1"/>
    <col min="10067" max="10067" width="5.875" style="333" customWidth="1"/>
    <col min="10068" max="10068" width="2.625" style="333" customWidth="1"/>
    <col min="10069" max="10069" width="5.375" style="333" customWidth="1"/>
    <col min="10070" max="10071" width="3.25" style="333" customWidth="1"/>
    <col min="10072" max="10072" width="3.875" style="333" customWidth="1"/>
    <col min="10073" max="10073" width="4.25" style="333" customWidth="1"/>
    <col min="10074" max="10074" width="6.625" style="333" customWidth="1"/>
    <col min="10075" max="10075" width="3.25" style="333" customWidth="1"/>
    <col min="10076" max="10076" width="5.375" style="333" customWidth="1"/>
    <col min="10077" max="10077" width="3.375" style="333" customWidth="1"/>
    <col min="10078" max="10078" width="3.25" style="333" customWidth="1"/>
    <col min="10079" max="10079" width="4.125" style="333" customWidth="1"/>
    <col min="10080" max="10081" width="3.25" style="333" customWidth="1"/>
    <col min="10082" max="10082" width="1" style="333" customWidth="1"/>
    <col min="10083" max="10083" width="12.5" style="333" customWidth="1"/>
    <col min="10084" max="10089" width="3.25" style="333" customWidth="1"/>
    <col min="10090" max="10090" width="5.75" style="333" customWidth="1"/>
    <col min="10091" max="10091" width="3.25" style="333" customWidth="1"/>
    <col min="10092" max="10092" width="2.625" style="333" customWidth="1"/>
    <col min="10093" max="10094" width="3.25" style="333" customWidth="1"/>
    <col min="10095" max="10095" width="6.375" style="333" customWidth="1"/>
    <col min="10096" max="10097" width="3.25" style="333" customWidth="1"/>
    <col min="10098" max="10098" width="4.25" style="333" customWidth="1"/>
    <col min="10099" max="10100" width="4.625" style="333" customWidth="1"/>
    <col min="10101" max="10102" width="3.25" style="333" customWidth="1"/>
    <col min="10103" max="10103" width="4.5" style="333" customWidth="1"/>
    <col min="10104" max="10105" width="3.25" style="333" customWidth="1"/>
    <col min="10106" max="10106" width="6" style="333" customWidth="1"/>
    <col min="10107" max="10115" width="3.25" style="333" customWidth="1"/>
    <col min="10116" max="10116" width="4.375" style="333" customWidth="1"/>
    <col min="10117" max="10119" width="3.25" style="333" customWidth="1"/>
    <col min="10120" max="10120" width="5" style="333" customWidth="1"/>
    <col min="10121" max="10121" width="3.25" style="333" customWidth="1"/>
    <col min="10122" max="10122" width="4.5" style="333" customWidth="1"/>
    <col min="10123" max="10124" width="3.25" style="333" customWidth="1"/>
    <col min="10125" max="10125" width="4.875" style="333" customWidth="1"/>
    <col min="10126" max="10131" width="3.25" style="333" customWidth="1"/>
    <col min="10132" max="10132" width="4.25" style="333" customWidth="1"/>
    <col min="10133" max="10176" width="3.25" style="333" customWidth="1"/>
    <col min="10177" max="10218" width="9" style="333"/>
    <col min="10219" max="10231" width="4" style="333" customWidth="1"/>
    <col min="10232" max="10232" width="3.5" style="333" customWidth="1"/>
    <col min="10233" max="10233" width="4" style="333" customWidth="1"/>
    <col min="10234" max="10234" width="4.75" style="333" customWidth="1"/>
    <col min="10235" max="10235" width="2.25" style="333" customWidth="1"/>
    <col min="10236" max="10236" width="4" style="333" customWidth="1"/>
    <col min="10237" max="10237" width="8.5" style="333" customWidth="1"/>
    <col min="10238" max="10239" width="5.75" style="333" customWidth="1"/>
    <col min="10240" max="10240" width="3.125" style="333" customWidth="1"/>
    <col min="10241" max="10247" width="3.25" style="333" customWidth="1"/>
    <col min="10248" max="10248" width="4.875" style="333" customWidth="1"/>
    <col min="10249" max="10249" width="3.25" style="333" customWidth="1"/>
    <col min="10250" max="10250" width="4.5" style="333" customWidth="1"/>
    <col min="10251" max="10252" width="3.25" style="333" customWidth="1"/>
    <col min="10253" max="10253" width="4.25" style="333" customWidth="1"/>
    <col min="10254" max="10256" width="3.25" style="333" customWidth="1"/>
    <col min="10257" max="10257" width="4.375" style="333" customWidth="1"/>
    <col min="10258" max="10259" width="3.25" style="333" customWidth="1"/>
    <col min="10260" max="10260" width="2.75" style="333" customWidth="1"/>
    <col min="10261" max="10261" width="3.25" style="333" customWidth="1"/>
    <col min="10262" max="10262" width="1.125" style="333" customWidth="1"/>
    <col min="10263" max="10263" width="3" style="333" customWidth="1"/>
    <col min="10264" max="10264" width="7" style="333" customWidth="1"/>
    <col min="10265" max="10274" width="3.25" style="333" customWidth="1"/>
    <col min="10275" max="10275" width="5.875" style="333" customWidth="1"/>
    <col min="10276" max="10278" width="3.25" style="333" customWidth="1"/>
    <col min="10279" max="10280" width="4.25" style="333" customWidth="1"/>
    <col min="10281" max="10281" width="3.25" style="333" customWidth="1"/>
    <col min="10282" max="10282" width="4.125" style="333" customWidth="1"/>
    <col min="10283" max="10283" width="3.25" style="333" customWidth="1"/>
    <col min="10284" max="10284" width="4.375" style="333" customWidth="1"/>
    <col min="10285" max="10286" width="3.25" style="333" customWidth="1"/>
    <col min="10287" max="10287" width="2.75" style="333" customWidth="1"/>
    <col min="10288" max="10288" width="3.25" style="333" customWidth="1"/>
    <col min="10289" max="10289" width="1.125" style="333" customWidth="1"/>
    <col min="10290" max="10290" width="3" style="333" customWidth="1"/>
    <col min="10291" max="10291" width="7" style="333" customWidth="1"/>
    <col min="10292" max="10299" width="3.25" style="333" customWidth="1"/>
    <col min="10300" max="10300" width="6" style="333" customWidth="1"/>
    <col min="10301" max="10301" width="3.25" style="333" customWidth="1"/>
    <col min="10302" max="10302" width="4.625" style="333" customWidth="1"/>
    <col min="10303" max="10304" width="3.25" style="333" customWidth="1"/>
    <col min="10305" max="10305" width="3.875" style="333" customWidth="1"/>
    <col min="10306" max="10306" width="4.25" style="333" customWidth="1"/>
    <col min="10307" max="10307" width="6.75" style="333" customWidth="1"/>
    <col min="10308" max="10308" width="3.25" style="333" customWidth="1"/>
    <col min="10309" max="10309" width="4" style="333" customWidth="1"/>
    <col min="10310" max="10310" width="3.625" style="333" customWidth="1"/>
    <col min="10311" max="10311" width="3.25" style="333" customWidth="1"/>
    <col min="10312" max="10312" width="4.125" style="333" customWidth="1"/>
    <col min="10313" max="10314" width="3.25" style="333" customWidth="1"/>
    <col min="10315" max="10315" width="2" style="333" customWidth="1"/>
    <col min="10316" max="10316" width="12.25" style="333" customWidth="1"/>
    <col min="10317" max="10322" width="3.25" style="333" customWidth="1"/>
    <col min="10323" max="10323" width="5.875" style="333" customWidth="1"/>
    <col min="10324" max="10324" width="2.625" style="333" customWidth="1"/>
    <col min="10325" max="10325" width="5.375" style="333" customWidth="1"/>
    <col min="10326" max="10327" width="3.25" style="333" customWidth="1"/>
    <col min="10328" max="10328" width="3.875" style="333" customWidth="1"/>
    <col min="10329" max="10329" width="4.25" style="333" customWidth="1"/>
    <col min="10330" max="10330" width="6.625" style="333" customWidth="1"/>
    <col min="10331" max="10331" width="3.25" style="333" customWidth="1"/>
    <col min="10332" max="10332" width="5.375" style="333" customWidth="1"/>
    <col min="10333" max="10333" width="3.375" style="333" customWidth="1"/>
    <col min="10334" max="10334" width="3.25" style="333" customWidth="1"/>
    <col min="10335" max="10335" width="4.125" style="333" customWidth="1"/>
    <col min="10336" max="10337" width="3.25" style="333" customWidth="1"/>
    <col min="10338" max="10338" width="1" style="333" customWidth="1"/>
    <col min="10339" max="10339" width="12.5" style="333" customWidth="1"/>
    <col min="10340" max="10345" width="3.25" style="333" customWidth="1"/>
    <col min="10346" max="10346" width="5.75" style="333" customWidth="1"/>
    <col min="10347" max="10347" width="3.25" style="333" customWidth="1"/>
    <col min="10348" max="10348" width="2.625" style="333" customWidth="1"/>
    <col min="10349" max="10350" width="3.25" style="333" customWidth="1"/>
    <col min="10351" max="10351" width="6.375" style="333" customWidth="1"/>
    <col min="10352" max="10353" width="3.25" style="333" customWidth="1"/>
    <col min="10354" max="10354" width="4.25" style="333" customWidth="1"/>
    <col min="10355" max="10356" width="4.625" style="333" customWidth="1"/>
    <col min="10357" max="10358" width="3.25" style="333" customWidth="1"/>
    <col min="10359" max="10359" width="4.5" style="333" customWidth="1"/>
    <col min="10360" max="10361" width="3.25" style="333" customWidth="1"/>
    <col min="10362" max="10362" width="6" style="333" customWidth="1"/>
    <col min="10363" max="10371" width="3.25" style="333" customWidth="1"/>
    <col min="10372" max="10372" width="4.375" style="333" customWidth="1"/>
    <col min="10373" max="10375" width="3.25" style="333" customWidth="1"/>
    <col min="10376" max="10376" width="5" style="333" customWidth="1"/>
    <col min="10377" max="10377" width="3.25" style="333" customWidth="1"/>
    <col min="10378" max="10378" width="4.5" style="333" customWidth="1"/>
    <col min="10379" max="10380" width="3.25" style="333" customWidth="1"/>
    <col min="10381" max="10381" width="4.875" style="333" customWidth="1"/>
    <col min="10382" max="10387" width="3.25" style="333" customWidth="1"/>
    <col min="10388" max="10388" width="4.25" style="333" customWidth="1"/>
    <col min="10389" max="10432" width="3.25" style="333" customWidth="1"/>
    <col min="10433" max="10474" width="9" style="333"/>
    <col min="10475" max="10487" width="4" style="333" customWidth="1"/>
    <col min="10488" max="10488" width="3.5" style="333" customWidth="1"/>
    <col min="10489" max="10489" width="4" style="333" customWidth="1"/>
    <col min="10490" max="10490" width="4.75" style="333" customWidth="1"/>
    <col min="10491" max="10491" width="2.25" style="333" customWidth="1"/>
    <col min="10492" max="10492" width="4" style="333" customWidth="1"/>
    <col min="10493" max="10493" width="8.5" style="333" customWidth="1"/>
    <col min="10494" max="10495" width="5.75" style="333" customWidth="1"/>
    <col min="10496" max="10496" width="3.125" style="333" customWidth="1"/>
    <col min="10497" max="10503" width="3.25" style="333" customWidth="1"/>
    <col min="10504" max="10504" width="4.875" style="333" customWidth="1"/>
    <col min="10505" max="10505" width="3.25" style="333" customWidth="1"/>
    <col min="10506" max="10506" width="4.5" style="333" customWidth="1"/>
    <col min="10507" max="10508" width="3.25" style="333" customWidth="1"/>
    <col min="10509" max="10509" width="4.25" style="333" customWidth="1"/>
    <col min="10510" max="10512" width="3.25" style="333" customWidth="1"/>
    <col min="10513" max="10513" width="4.375" style="333" customWidth="1"/>
    <col min="10514" max="10515" width="3.25" style="333" customWidth="1"/>
    <col min="10516" max="10516" width="2.75" style="333" customWidth="1"/>
    <col min="10517" max="10517" width="3.25" style="333" customWidth="1"/>
    <col min="10518" max="10518" width="1.125" style="333" customWidth="1"/>
    <col min="10519" max="10519" width="3" style="333" customWidth="1"/>
    <col min="10520" max="10520" width="7" style="333" customWidth="1"/>
    <col min="10521" max="10530" width="3.25" style="333" customWidth="1"/>
    <col min="10531" max="10531" width="5.875" style="333" customWidth="1"/>
    <col min="10532" max="10534" width="3.25" style="333" customWidth="1"/>
    <col min="10535" max="10536" width="4.25" style="333" customWidth="1"/>
    <col min="10537" max="10537" width="3.25" style="333" customWidth="1"/>
    <col min="10538" max="10538" width="4.125" style="333" customWidth="1"/>
    <col min="10539" max="10539" width="3.25" style="333" customWidth="1"/>
    <col min="10540" max="10540" width="4.375" style="333" customWidth="1"/>
    <col min="10541" max="10542" width="3.25" style="333" customWidth="1"/>
    <col min="10543" max="10543" width="2.75" style="333" customWidth="1"/>
    <col min="10544" max="10544" width="3.25" style="333" customWidth="1"/>
    <col min="10545" max="10545" width="1.125" style="333" customWidth="1"/>
    <col min="10546" max="10546" width="3" style="333" customWidth="1"/>
    <col min="10547" max="10547" width="7" style="333" customWidth="1"/>
    <col min="10548" max="10555" width="3.25" style="333" customWidth="1"/>
    <col min="10556" max="10556" width="6" style="333" customWidth="1"/>
    <col min="10557" max="10557" width="3.25" style="333" customWidth="1"/>
    <col min="10558" max="10558" width="4.625" style="333" customWidth="1"/>
    <col min="10559" max="10560" width="3.25" style="333" customWidth="1"/>
    <col min="10561" max="10561" width="3.875" style="333" customWidth="1"/>
    <col min="10562" max="10562" width="4.25" style="333" customWidth="1"/>
    <col min="10563" max="10563" width="6.75" style="333" customWidth="1"/>
    <col min="10564" max="10564" width="3.25" style="333" customWidth="1"/>
    <col min="10565" max="10565" width="4" style="333" customWidth="1"/>
    <col min="10566" max="10566" width="3.625" style="333" customWidth="1"/>
    <col min="10567" max="10567" width="3.25" style="333" customWidth="1"/>
    <col min="10568" max="10568" width="4.125" style="333" customWidth="1"/>
    <col min="10569" max="10570" width="3.25" style="333" customWidth="1"/>
    <col min="10571" max="10571" width="2" style="333" customWidth="1"/>
    <col min="10572" max="10572" width="12.25" style="333" customWidth="1"/>
    <col min="10573" max="10578" width="3.25" style="333" customWidth="1"/>
    <col min="10579" max="10579" width="5.875" style="333" customWidth="1"/>
    <col min="10580" max="10580" width="2.625" style="333" customWidth="1"/>
    <col min="10581" max="10581" width="5.375" style="333" customWidth="1"/>
    <col min="10582" max="10583" width="3.25" style="333" customWidth="1"/>
    <col min="10584" max="10584" width="3.875" style="333" customWidth="1"/>
    <col min="10585" max="10585" width="4.25" style="333" customWidth="1"/>
    <col min="10586" max="10586" width="6.625" style="333" customWidth="1"/>
    <col min="10587" max="10587" width="3.25" style="333" customWidth="1"/>
    <col min="10588" max="10588" width="5.375" style="333" customWidth="1"/>
    <col min="10589" max="10589" width="3.375" style="333" customWidth="1"/>
    <col min="10590" max="10590" width="3.25" style="333" customWidth="1"/>
    <col min="10591" max="10591" width="4.125" style="333" customWidth="1"/>
    <col min="10592" max="10593" width="3.25" style="333" customWidth="1"/>
    <col min="10594" max="10594" width="1" style="333" customWidth="1"/>
    <col min="10595" max="10595" width="12.5" style="333" customWidth="1"/>
    <col min="10596" max="10601" width="3.25" style="333" customWidth="1"/>
    <col min="10602" max="10602" width="5.75" style="333" customWidth="1"/>
    <col min="10603" max="10603" width="3.25" style="333" customWidth="1"/>
    <col min="10604" max="10604" width="2.625" style="333" customWidth="1"/>
    <col min="10605" max="10606" width="3.25" style="333" customWidth="1"/>
    <col min="10607" max="10607" width="6.375" style="333" customWidth="1"/>
    <col min="10608" max="10609" width="3.25" style="333" customWidth="1"/>
    <col min="10610" max="10610" width="4.25" style="333" customWidth="1"/>
    <col min="10611" max="10612" width="4.625" style="333" customWidth="1"/>
    <col min="10613" max="10614" width="3.25" style="333" customWidth="1"/>
    <col min="10615" max="10615" width="4.5" style="333" customWidth="1"/>
    <col min="10616" max="10617" width="3.25" style="333" customWidth="1"/>
    <col min="10618" max="10618" width="6" style="333" customWidth="1"/>
    <col min="10619" max="10627" width="3.25" style="333" customWidth="1"/>
    <col min="10628" max="10628" width="4.375" style="333" customWidth="1"/>
    <col min="10629" max="10631" width="3.25" style="333" customWidth="1"/>
    <col min="10632" max="10632" width="5" style="333" customWidth="1"/>
    <col min="10633" max="10633" width="3.25" style="333" customWidth="1"/>
    <col min="10634" max="10634" width="4.5" style="333" customWidth="1"/>
    <col min="10635" max="10636" width="3.25" style="333" customWidth="1"/>
    <col min="10637" max="10637" width="4.875" style="333" customWidth="1"/>
    <col min="10638" max="10643" width="3.25" style="333" customWidth="1"/>
    <col min="10644" max="10644" width="4.25" style="333" customWidth="1"/>
    <col min="10645" max="10688" width="3.25" style="333" customWidth="1"/>
    <col min="10689" max="10730" width="9" style="333"/>
    <col min="10731" max="10743" width="4" style="333" customWidth="1"/>
    <col min="10744" max="10744" width="3.5" style="333" customWidth="1"/>
    <col min="10745" max="10745" width="4" style="333" customWidth="1"/>
    <col min="10746" max="10746" width="4.75" style="333" customWidth="1"/>
    <col min="10747" max="10747" width="2.25" style="333" customWidth="1"/>
    <col min="10748" max="10748" width="4" style="333" customWidth="1"/>
    <col min="10749" max="10749" width="8.5" style="333" customWidth="1"/>
    <col min="10750" max="10751" width="5.75" style="333" customWidth="1"/>
    <col min="10752" max="10752" width="3.125" style="333" customWidth="1"/>
    <col min="10753" max="10759" width="3.25" style="333" customWidth="1"/>
    <col min="10760" max="10760" width="4.875" style="333" customWidth="1"/>
    <col min="10761" max="10761" width="3.25" style="333" customWidth="1"/>
    <col min="10762" max="10762" width="4.5" style="333" customWidth="1"/>
    <col min="10763" max="10764" width="3.25" style="333" customWidth="1"/>
    <col min="10765" max="10765" width="4.25" style="333" customWidth="1"/>
    <col min="10766" max="10768" width="3.25" style="333" customWidth="1"/>
    <col min="10769" max="10769" width="4.375" style="333" customWidth="1"/>
    <col min="10770" max="10771" width="3.25" style="333" customWidth="1"/>
    <col min="10772" max="10772" width="2.75" style="333" customWidth="1"/>
    <col min="10773" max="10773" width="3.25" style="333" customWidth="1"/>
    <col min="10774" max="10774" width="1.125" style="333" customWidth="1"/>
    <col min="10775" max="10775" width="3" style="333" customWidth="1"/>
    <col min="10776" max="10776" width="7" style="333" customWidth="1"/>
    <col min="10777" max="10786" width="3.25" style="333" customWidth="1"/>
    <col min="10787" max="10787" width="5.875" style="333" customWidth="1"/>
    <col min="10788" max="10790" width="3.25" style="333" customWidth="1"/>
    <col min="10791" max="10792" width="4.25" style="333" customWidth="1"/>
    <col min="10793" max="10793" width="3.25" style="333" customWidth="1"/>
    <col min="10794" max="10794" width="4.125" style="333" customWidth="1"/>
    <col min="10795" max="10795" width="3.25" style="333" customWidth="1"/>
    <col min="10796" max="10796" width="4.375" style="333" customWidth="1"/>
    <col min="10797" max="10798" width="3.25" style="333" customWidth="1"/>
    <col min="10799" max="10799" width="2.75" style="333" customWidth="1"/>
    <col min="10800" max="10800" width="3.25" style="333" customWidth="1"/>
    <col min="10801" max="10801" width="1.125" style="333" customWidth="1"/>
    <col min="10802" max="10802" width="3" style="333" customWidth="1"/>
    <col min="10803" max="10803" width="7" style="333" customWidth="1"/>
    <col min="10804" max="10811" width="3.25" style="333" customWidth="1"/>
    <col min="10812" max="10812" width="6" style="333" customWidth="1"/>
    <col min="10813" max="10813" width="3.25" style="333" customWidth="1"/>
    <col min="10814" max="10814" width="4.625" style="333" customWidth="1"/>
    <col min="10815" max="10816" width="3.25" style="333" customWidth="1"/>
    <col min="10817" max="10817" width="3.875" style="333" customWidth="1"/>
    <col min="10818" max="10818" width="4.25" style="333" customWidth="1"/>
    <col min="10819" max="10819" width="6.75" style="333" customWidth="1"/>
    <col min="10820" max="10820" width="3.25" style="333" customWidth="1"/>
    <col min="10821" max="10821" width="4" style="333" customWidth="1"/>
    <col min="10822" max="10822" width="3.625" style="333" customWidth="1"/>
    <col min="10823" max="10823" width="3.25" style="333" customWidth="1"/>
    <col min="10824" max="10824" width="4.125" style="333" customWidth="1"/>
    <col min="10825" max="10826" width="3.25" style="333" customWidth="1"/>
    <col min="10827" max="10827" width="2" style="333" customWidth="1"/>
    <col min="10828" max="10828" width="12.25" style="333" customWidth="1"/>
    <col min="10829" max="10834" width="3.25" style="333" customWidth="1"/>
    <col min="10835" max="10835" width="5.875" style="333" customWidth="1"/>
    <col min="10836" max="10836" width="2.625" style="333" customWidth="1"/>
    <col min="10837" max="10837" width="5.375" style="333" customWidth="1"/>
    <col min="10838" max="10839" width="3.25" style="333" customWidth="1"/>
    <col min="10840" max="10840" width="3.875" style="333" customWidth="1"/>
    <col min="10841" max="10841" width="4.25" style="333" customWidth="1"/>
    <col min="10842" max="10842" width="6.625" style="333" customWidth="1"/>
    <col min="10843" max="10843" width="3.25" style="333" customWidth="1"/>
    <col min="10844" max="10844" width="5.375" style="333" customWidth="1"/>
    <col min="10845" max="10845" width="3.375" style="333" customWidth="1"/>
    <col min="10846" max="10846" width="3.25" style="333" customWidth="1"/>
    <col min="10847" max="10847" width="4.125" style="333" customWidth="1"/>
    <col min="10848" max="10849" width="3.25" style="333" customWidth="1"/>
    <col min="10850" max="10850" width="1" style="333" customWidth="1"/>
    <col min="10851" max="10851" width="12.5" style="333" customWidth="1"/>
    <col min="10852" max="10857" width="3.25" style="333" customWidth="1"/>
    <col min="10858" max="10858" width="5.75" style="333" customWidth="1"/>
    <col min="10859" max="10859" width="3.25" style="333" customWidth="1"/>
    <col min="10860" max="10860" width="2.625" style="333" customWidth="1"/>
    <col min="10861" max="10862" width="3.25" style="333" customWidth="1"/>
    <col min="10863" max="10863" width="6.375" style="333" customWidth="1"/>
    <col min="10864" max="10865" width="3.25" style="333" customWidth="1"/>
    <col min="10866" max="10866" width="4.25" style="333" customWidth="1"/>
    <col min="10867" max="10868" width="4.625" style="333" customWidth="1"/>
    <col min="10869" max="10870" width="3.25" style="333" customWidth="1"/>
    <col min="10871" max="10871" width="4.5" style="333" customWidth="1"/>
    <col min="10872" max="10873" width="3.25" style="333" customWidth="1"/>
    <col min="10874" max="10874" width="6" style="333" customWidth="1"/>
    <col min="10875" max="10883" width="3.25" style="333" customWidth="1"/>
    <col min="10884" max="10884" width="4.375" style="333" customWidth="1"/>
    <col min="10885" max="10887" width="3.25" style="333" customWidth="1"/>
    <col min="10888" max="10888" width="5" style="333" customWidth="1"/>
    <col min="10889" max="10889" width="3.25" style="333" customWidth="1"/>
    <col min="10890" max="10890" width="4.5" style="333" customWidth="1"/>
    <col min="10891" max="10892" width="3.25" style="333" customWidth="1"/>
    <col min="10893" max="10893" width="4.875" style="333" customWidth="1"/>
    <col min="10894" max="10899" width="3.25" style="333" customWidth="1"/>
    <col min="10900" max="10900" width="4.25" style="333" customWidth="1"/>
    <col min="10901" max="10944" width="3.25" style="333" customWidth="1"/>
    <col min="10945" max="10986" width="9" style="333"/>
    <col min="10987" max="10999" width="4" style="333" customWidth="1"/>
    <col min="11000" max="11000" width="3.5" style="333" customWidth="1"/>
    <col min="11001" max="11001" width="4" style="333" customWidth="1"/>
    <col min="11002" max="11002" width="4.75" style="333" customWidth="1"/>
    <col min="11003" max="11003" width="2.25" style="333" customWidth="1"/>
    <col min="11004" max="11004" width="4" style="333" customWidth="1"/>
    <col min="11005" max="11005" width="8.5" style="333" customWidth="1"/>
    <col min="11006" max="11007" width="5.75" style="333" customWidth="1"/>
    <col min="11008" max="11008" width="3.125" style="333" customWidth="1"/>
    <col min="11009" max="11015" width="3.25" style="333" customWidth="1"/>
    <col min="11016" max="11016" width="4.875" style="333" customWidth="1"/>
    <col min="11017" max="11017" width="3.25" style="333" customWidth="1"/>
    <col min="11018" max="11018" width="4.5" style="333" customWidth="1"/>
    <col min="11019" max="11020" width="3.25" style="333" customWidth="1"/>
    <col min="11021" max="11021" width="4.25" style="333" customWidth="1"/>
    <col min="11022" max="11024" width="3.25" style="333" customWidth="1"/>
    <col min="11025" max="11025" width="4.375" style="333" customWidth="1"/>
    <col min="11026" max="11027" width="3.25" style="333" customWidth="1"/>
    <col min="11028" max="11028" width="2.75" style="333" customWidth="1"/>
    <col min="11029" max="11029" width="3.25" style="333" customWidth="1"/>
    <col min="11030" max="11030" width="1.125" style="333" customWidth="1"/>
    <col min="11031" max="11031" width="3" style="333" customWidth="1"/>
    <col min="11032" max="11032" width="7" style="333" customWidth="1"/>
    <col min="11033" max="11042" width="3.25" style="333" customWidth="1"/>
    <col min="11043" max="11043" width="5.875" style="333" customWidth="1"/>
    <col min="11044" max="11046" width="3.25" style="333" customWidth="1"/>
    <col min="11047" max="11048" width="4.25" style="333" customWidth="1"/>
    <col min="11049" max="11049" width="3.25" style="333" customWidth="1"/>
    <col min="11050" max="11050" width="4.125" style="333" customWidth="1"/>
    <col min="11051" max="11051" width="3.25" style="333" customWidth="1"/>
    <col min="11052" max="11052" width="4.375" style="333" customWidth="1"/>
    <col min="11053" max="11054" width="3.25" style="333" customWidth="1"/>
    <col min="11055" max="11055" width="2.75" style="333" customWidth="1"/>
    <col min="11056" max="11056" width="3.25" style="333" customWidth="1"/>
    <col min="11057" max="11057" width="1.125" style="333" customWidth="1"/>
    <col min="11058" max="11058" width="3" style="333" customWidth="1"/>
    <col min="11059" max="11059" width="7" style="333" customWidth="1"/>
    <col min="11060" max="11067" width="3.25" style="333" customWidth="1"/>
    <col min="11068" max="11068" width="6" style="333" customWidth="1"/>
    <col min="11069" max="11069" width="3.25" style="333" customWidth="1"/>
    <col min="11070" max="11070" width="4.625" style="333" customWidth="1"/>
    <col min="11071" max="11072" width="3.25" style="333" customWidth="1"/>
    <col min="11073" max="11073" width="3.875" style="333" customWidth="1"/>
    <col min="11074" max="11074" width="4.25" style="333" customWidth="1"/>
    <col min="11075" max="11075" width="6.75" style="333" customWidth="1"/>
    <col min="11076" max="11076" width="3.25" style="333" customWidth="1"/>
    <col min="11077" max="11077" width="4" style="333" customWidth="1"/>
    <col min="11078" max="11078" width="3.625" style="333" customWidth="1"/>
    <col min="11079" max="11079" width="3.25" style="333" customWidth="1"/>
    <col min="11080" max="11080" width="4.125" style="333" customWidth="1"/>
    <col min="11081" max="11082" width="3.25" style="333" customWidth="1"/>
    <col min="11083" max="11083" width="2" style="333" customWidth="1"/>
    <col min="11084" max="11084" width="12.25" style="333" customWidth="1"/>
    <col min="11085" max="11090" width="3.25" style="333" customWidth="1"/>
    <col min="11091" max="11091" width="5.875" style="333" customWidth="1"/>
    <col min="11092" max="11092" width="2.625" style="333" customWidth="1"/>
    <col min="11093" max="11093" width="5.375" style="333" customWidth="1"/>
    <col min="11094" max="11095" width="3.25" style="333" customWidth="1"/>
    <col min="11096" max="11096" width="3.875" style="333" customWidth="1"/>
    <col min="11097" max="11097" width="4.25" style="333" customWidth="1"/>
    <col min="11098" max="11098" width="6.625" style="333" customWidth="1"/>
    <col min="11099" max="11099" width="3.25" style="333" customWidth="1"/>
    <col min="11100" max="11100" width="5.375" style="333" customWidth="1"/>
    <col min="11101" max="11101" width="3.375" style="333" customWidth="1"/>
    <col min="11102" max="11102" width="3.25" style="333" customWidth="1"/>
    <col min="11103" max="11103" width="4.125" style="333" customWidth="1"/>
    <col min="11104" max="11105" width="3.25" style="333" customWidth="1"/>
    <col min="11106" max="11106" width="1" style="333" customWidth="1"/>
    <col min="11107" max="11107" width="12.5" style="333" customWidth="1"/>
    <col min="11108" max="11113" width="3.25" style="333" customWidth="1"/>
    <col min="11114" max="11114" width="5.75" style="333" customWidth="1"/>
    <col min="11115" max="11115" width="3.25" style="333" customWidth="1"/>
    <col min="11116" max="11116" width="2.625" style="333" customWidth="1"/>
    <col min="11117" max="11118" width="3.25" style="333" customWidth="1"/>
    <col min="11119" max="11119" width="6.375" style="333" customWidth="1"/>
    <col min="11120" max="11121" width="3.25" style="333" customWidth="1"/>
    <col min="11122" max="11122" width="4.25" style="333" customWidth="1"/>
    <col min="11123" max="11124" width="4.625" style="333" customWidth="1"/>
    <col min="11125" max="11126" width="3.25" style="333" customWidth="1"/>
    <col min="11127" max="11127" width="4.5" style="333" customWidth="1"/>
    <col min="11128" max="11129" width="3.25" style="333" customWidth="1"/>
    <col min="11130" max="11130" width="6" style="333" customWidth="1"/>
    <col min="11131" max="11139" width="3.25" style="333" customWidth="1"/>
    <col min="11140" max="11140" width="4.375" style="333" customWidth="1"/>
    <col min="11141" max="11143" width="3.25" style="333" customWidth="1"/>
    <col min="11144" max="11144" width="5" style="333" customWidth="1"/>
    <col min="11145" max="11145" width="3.25" style="333" customWidth="1"/>
    <col min="11146" max="11146" width="4.5" style="333" customWidth="1"/>
    <col min="11147" max="11148" width="3.25" style="333" customWidth="1"/>
    <col min="11149" max="11149" width="4.875" style="333" customWidth="1"/>
    <col min="11150" max="11155" width="3.25" style="333" customWidth="1"/>
    <col min="11156" max="11156" width="4.25" style="333" customWidth="1"/>
    <col min="11157" max="11200" width="3.25" style="333" customWidth="1"/>
    <col min="11201" max="11242" width="9" style="333"/>
    <col min="11243" max="11255" width="4" style="333" customWidth="1"/>
    <col min="11256" max="11256" width="3.5" style="333" customWidth="1"/>
    <col min="11257" max="11257" width="4" style="333" customWidth="1"/>
    <col min="11258" max="11258" width="4.75" style="333" customWidth="1"/>
    <col min="11259" max="11259" width="2.25" style="333" customWidth="1"/>
    <col min="11260" max="11260" width="4" style="333" customWidth="1"/>
    <col min="11261" max="11261" width="8.5" style="333" customWidth="1"/>
    <col min="11262" max="11263" width="5.75" style="333" customWidth="1"/>
    <col min="11264" max="11264" width="3.125" style="333" customWidth="1"/>
    <col min="11265" max="11271" width="3.25" style="333" customWidth="1"/>
    <col min="11272" max="11272" width="4.875" style="333" customWidth="1"/>
    <col min="11273" max="11273" width="3.25" style="333" customWidth="1"/>
    <col min="11274" max="11274" width="4.5" style="333" customWidth="1"/>
    <col min="11275" max="11276" width="3.25" style="333" customWidth="1"/>
    <col min="11277" max="11277" width="4.25" style="333" customWidth="1"/>
    <col min="11278" max="11280" width="3.25" style="333" customWidth="1"/>
    <col min="11281" max="11281" width="4.375" style="333" customWidth="1"/>
    <col min="11282" max="11283" width="3.25" style="333" customWidth="1"/>
    <col min="11284" max="11284" width="2.75" style="333" customWidth="1"/>
    <col min="11285" max="11285" width="3.25" style="333" customWidth="1"/>
    <col min="11286" max="11286" width="1.125" style="333" customWidth="1"/>
    <col min="11287" max="11287" width="3" style="333" customWidth="1"/>
    <col min="11288" max="11288" width="7" style="333" customWidth="1"/>
    <col min="11289" max="11298" width="3.25" style="333" customWidth="1"/>
    <col min="11299" max="11299" width="5.875" style="333" customWidth="1"/>
    <col min="11300" max="11302" width="3.25" style="333" customWidth="1"/>
    <col min="11303" max="11304" width="4.25" style="333" customWidth="1"/>
    <col min="11305" max="11305" width="3.25" style="333" customWidth="1"/>
    <col min="11306" max="11306" width="4.125" style="333" customWidth="1"/>
    <col min="11307" max="11307" width="3.25" style="333" customWidth="1"/>
    <col min="11308" max="11308" width="4.375" style="333" customWidth="1"/>
    <col min="11309" max="11310" width="3.25" style="333" customWidth="1"/>
    <col min="11311" max="11311" width="2.75" style="333" customWidth="1"/>
    <col min="11312" max="11312" width="3.25" style="333" customWidth="1"/>
    <col min="11313" max="11313" width="1.125" style="333" customWidth="1"/>
    <col min="11314" max="11314" width="3" style="333" customWidth="1"/>
    <col min="11315" max="11315" width="7" style="333" customWidth="1"/>
    <col min="11316" max="11323" width="3.25" style="333" customWidth="1"/>
    <col min="11324" max="11324" width="6" style="333" customWidth="1"/>
    <col min="11325" max="11325" width="3.25" style="333" customWidth="1"/>
    <col min="11326" max="11326" width="4.625" style="333" customWidth="1"/>
    <col min="11327" max="11328" width="3.25" style="333" customWidth="1"/>
    <col min="11329" max="11329" width="3.875" style="333" customWidth="1"/>
    <col min="11330" max="11330" width="4.25" style="333" customWidth="1"/>
    <col min="11331" max="11331" width="6.75" style="333" customWidth="1"/>
    <col min="11332" max="11332" width="3.25" style="333" customWidth="1"/>
    <col min="11333" max="11333" width="4" style="333" customWidth="1"/>
    <col min="11334" max="11334" width="3.625" style="333" customWidth="1"/>
    <col min="11335" max="11335" width="3.25" style="333" customWidth="1"/>
    <col min="11336" max="11336" width="4.125" style="333" customWidth="1"/>
    <col min="11337" max="11338" width="3.25" style="333" customWidth="1"/>
    <col min="11339" max="11339" width="2" style="333" customWidth="1"/>
    <col min="11340" max="11340" width="12.25" style="333" customWidth="1"/>
    <col min="11341" max="11346" width="3.25" style="333" customWidth="1"/>
    <col min="11347" max="11347" width="5.875" style="333" customWidth="1"/>
    <col min="11348" max="11348" width="2.625" style="333" customWidth="1"/>
    <col min="11349" max="11349" width="5.375" style="333" customWidth="1"/>
    <col min="11350" max="11351" width="3.25" style="333" customWidth="1"/>
    <col min="11352" max="11352" width="3.875" style="333" customWidth="1"/>
    <col min="11353" max="11353" width="4.25" style="333" customWidth="1"/>
    <col min="11354" max="11354" width="6.625" style="333" customWidth="1"/>
    <col min="11355" max="11355" width="3.25" style="333" customWidth="1"/>
    <col min="11356" max="11356" width="5.375" style="333" customWidth="1"/>
    <col min="11357" max="11357" width="3.375" style="333" customWidth="1"/>
    <col min="11358" max="11358" width="3.25" style="333" customWidth="1"/>
    <col min="11359" max="11359" width="4.125" style="333" customWidth="1"/>
    <col min="11360" max="11361" width="3.25" style="333" customWidth="1"/>
    <col min="11362" max="11362" width="1" style="333" customWidth="1"/>
    <col min="11363" max="11363" width="12.5" style="333" customWidth="1"/>
    <col min="11364" max="11369" width="3.25" style="333" customWidth="1"/>
    <col min="11370" max="11370" width="5.75" style="333" customWidth="1"/>
    <col min="11371" max="11371" width="3.25" style="333" customWidth="1"/>
    <col min="11372" max="11372" width="2.625" style="333" customWidth="1"/>
    <col min="11373" max="11374" width="3.25" style="333" customWidth="1"/>
    <col min="11375" max="11375" width="6.375" style="333" customWidth="1"/>
    <col min="11376" max="11377" width="3.25" style="333" customWidth="1"/>
    <col min="11378" max="11378" width="4.25" style="333" customWidth="1"/>
    <col min="11379" max="11380" width="4.625" style="333" customWidth="1"/>
    <col min="11381" max="11382" width="3.25" style="333" customWidth="1"/>
    <col min="11383" max="11383" width="4.5" style="333" customWidth="1"/>
    <col min="11384" max="11385" width="3.25" style="333" customWidth="1"/>
    <col min="11386" max="11386" width="6" style="333" customWidth="1"/>
    <col min="11387" max="11395" width="3.25" style="333" customWidth="1"/>
    <col min="11396" max="11396" width="4.375" style="333" customWidth="1"/>
    <col min="11397" max="11399" width="3.25" style="333" customWidth="1"/>
    <col min="11400" max="11400" width="5" style="333" customWidth="1"/>
    <col min="11401" max="11401" width="3.25" style="333" customWidth="1"/>
    <col min="11402" max="11402" width="4.5" style="333" customWidth="1"/>
    <col min="11403" max="11404" width="3.25" style="333" customWidth="1"/>
    <col min="11405" max="11405" width="4.875" style="333" customWidth="1"/>
    <col min="11406" max="11411" width="3.25" style="333" customWidth="1"/>
    <col min="11412" max="11412" width="4.25" style="333" customWidth="1"/>
    <col min="11413" max="11456" width="3.25" style="333" customWidth="1"/>
    <col min="11457" max="11498" width="9" style="333"/>
    <col min="11499" max="11511" width="4" style="333" customWidth="1"/>
    <col min="11512" max="11512" width="3.5" style="333" customWidth="1"/>
    <col min="11513" max="11513" width="4" style="333" customWidth="1"/>
    <col min="11514" max="11514" width="4.75" style="333" customWidth="1"/>
    <col min="11515" max="11515" width="2.25" style="333" customWidth="1"/>
    <col min="11516" max="11516" width="4" style="333" customWidth="1"/>
    <col min="11517" max="11517" width="8.5" style="333" customWidth="1"/>
    <col min="11518" max="11519" width="5.75" style="333" customWidth="1"/>
    <col min="11520" max="11520" width="3.125" style="333" customWidth="1"/>
    <col min="11521" max="11527" width="3.25" style="333" customWidth="1"/>
    <col min="11528" max="11528" width="4.875" style="333" customWidth="1"/>
    <col min="11529" max="11529" width="3.25" style="333" customWidth="1"/>
    <col min="11530" max="11530" width="4.5" style="333" customWidth="1"/>
    <col min="11531" max="11532" width="3.25" style="333" customWidth="1"/>
    <col min="11533" max="11533" width="4.25" style="333" customWidth="1"/>
    <col min="11534" max="11536" width="3.25" style="333" customWidth="1"/>
    <col min="11537" max="11537" width="4.375" style="333" customWidth="1"/>
    <col min="11538" max="11539" width="3.25" style="333" customWidth="1"/>
    <col min="11540" max="11540" width="2.75" style="333" customWidth="1"/>
    <col min="11541" max="11541" width="3.25" style="333" customWidth="1"/>
    <col min="11542" max="11542" width="1.125" style="333" customWidth="1"/>
    <col min="11543" max="11543" width="3" style="333" customWidth="1"/>
    <col min="11544" max="11544" width="7" style="333" customWidth="1"/>
    <col min="11545" max="11554" width="3.25" style="333" customWidth="1"/>
    <col min="11555" max="11555" width="5.875" style="333" customWidth="1"/>
    <col min="11556" max="11558" width="3.25" style="333" customWidth="1"/>
    <col min="11559" max="11560" width="4.25" style="333" customWidth="1"/>
    <col min="11561" max="11561" width="3.25" style="333" customWidth="1"/>
    <col min="11562" max="11562" width="4.125" style="333" customWidth="1"/>
    <col min="11563" max="11563" width="3.25" style="333" customWidth="1"/>
    <col min="11564" max="11564" width="4.375" style="333" customWidth="1"/>
    <col min="11565" max="11566" width="3.25" style="333" customWidth="1"/>
    <col min="11567" max="11567" width="2.75" style="333" customWidth="1"/>
    <col min="11568" max="11568" width="3.25" style="333" customWidth="1"/>
    <col min="11569" max="11569" width="1.125" style="333" customWidth="1"/>
    <col min="11570" max="11570" width="3" style="333" customWidth="1"/>
    <col min="11571" max="11571" width="7" style="333" customWidth="1"/>
    <col min="11572" max="11579" width="3.25" style="333" customWidth="1"/>
    <col min="11580" max="11580" width="6" style="333" customWidth="1"/>
    <col min="11581" max="11581" width="3.25" style="333" customWidth="1"/>
    <col min="11582" max="11582" width="4.625" style="333" customWidth="1"/>
    <col min="11583" max="11584" width="3.25" style="333" customWidth="1"/>
    <col min="11585" max="11585" width="3.875" style="333" customWidth="1"/>
    <col min="11586" max="11586" width="4.25" style="333" customWidth="1"/>
    <col min="11587" max="11587" width="6.75" style="333" customWidth="1"/>
    <col min="11588" max="11588" width="3.25" style="333" customWidth="1"/>
    <col min="11589" max="11589" width="4" style="333" customWidth="1"/>
    <col min="11590" max="11590" width="3.625" style="333" customWidth="1"/>
    <col min="11591" max="11591" width="3.25" style="333" customWidth="1"/>
    <col min="11592" max="11592" width="4.125" style="333" customWidth="1"/>
    <col min="11593" max="11594" width="3.25" style="333" customWidth="1"/>
    <col min="11595" max="11595" width="2" style="333" customWidth="1"/>
    <col min="11596" max="11596" width="12.25" style="333" customWidth="1"/>
    <col min="11597" max="11602" width="3.25" style="333" customWidth="1"/>
    <col min="11603" max="11603" width="5.875" style="333" customWidth="1"/>
    <col min="11604" max="11604" width="2.625" style="333" customWidth="1"/>
    <col min="11605" max="11605" width="5.375" style="333" customWidth="1"/>
    <col min="11606" max="11607" width="3.25" style="333" customWidth="1"/>
    <col min="11608" max="11608" width="3.875" style="333" customWidth="1"/>
    <col min="11609" max="11609" width="4.25" style="333" customWidth="1"/>
    <col min="11610" max="11610" width="6.625" style="333" customWidth="1"/>
    <col min="11611" max="11611" width="3.25" style="333" customWidth="1"/>
    <col min="11612" max="11612" width="5.375" style="333" customWidth="1"/>
    <col min="11613" max="11613" width="3.375" style="333" customWidth="1"/>
    <col min="11614" max="11614" width="3.25" style="333" customWidth="1"/>
    <col min="11615" max="11615" width="4.125" style="333" customWidth="1"/>
    <col min="11616" max="11617" width="3.25" style="333" customWidth="1"/>
    <col min="11618" max="11618" width="1" style="333" customWidth="1"/>
    <col min="11619" max="11619" width="12.5" style="333" customWidth="1"/>
    <col min="11620" max="11625" width="3.25" style="333" customWidth="1"/>
    <col min="11626" max="11626" width="5.75" style="333" customWidth="1"/>
    <col min="11627" max="11627" width="3.25" style="333" customWidth="1"/>
    <col min="11628" max="11628" width="2.625" style="333" customWidth="1"/>
    <col min="11629" max="11630" width="3.25" style="333" customWidth="1"/>
    <col min="11631" max="11631" width="6.375" style="333" customWidth="1"/>
    <col min="11632" max="11633" width="3.25" style="333" customWidth="1"/>
    <col min="11634" max="11634" width="4.25" style="333" customWidth="1"/>
    <col min="11635" max="11636" width="4.625" style="333" customWidth="1"/>
    <col min="11637" max="11638" width="3.25" style="333" customWidth="1"/>
    <col min="11639" max="11639" width="4.5" style="333" customWidth="1"/>
    <col min="11640" max="11641" width="3.25" style="333" customWidth="1"/>
    <col min="11642" max="11642" width="6" style="333" customWidth="1"/>
    <col min="11643" max="11651" width="3.25" style="333" customWidth="1"/>
    <col min="11652" max="11652" width="4.375" style="333" customWidth="1"/>
    <col min="11653" max="11655" width="3.25" style="333" customWidth="1"/>
    <col min="11656" max="11656" width="5" style="333" customWidth="1"/>
    <col min="11657" max="11657" width="3.25" style="333" customWidth="1"/>
    <col min="11658" max="11658" width="4.5" style="333" customWidth="1"/>
    <col min="11659" max="11660" width="3.25" style="333" customWidth="1"/>
    <col min="11661" max="11661" width="4.875" style="333" customWidth="1"/>
    <col min="11662" max="11667" width="3.25" style="333" customWidth="1"/>
    <col min="11668" max="11668" width="4.25" style="333" customWidth="1"/>
    <col min="11669" max="11712" width="3.25" style="333" customWidth="1"/>
    <col min="11713" max="11754" width="9" style="333"/>
    <col min="11755" max="11767" width="4" style="333" customWidth="1"/>
    <col min="11768" max="11768" width="3.5" style="333" customWidth="1"/>
    <col min="11769" max="11769" width="4" style="333" customWidth="1"/>
    <col min="11770" max="11770" width="4.75" style="333" customWidth="1"/>
    <col min="11771" max="11771" width="2.25" style="333" customWidth="1"/>
    <col min="11772" max="11772" width="4" style="333" customWidth="1"/>
    <col min="11773" max="11773" width="8.5" style="333" customWidth="1"/>
    <col min="11774" max="11775" width="5.75" style="333" customWidth="1"/>
    <col min="11776" max="11776" width="3.125" style="333" customWidth="1"/>
    <col min="11777" max="11783" width="3.25" style="333" customWidth="1"/>
    <col min="11784" max="11784" width="4.875" style="333" customWidth="1"/>
    <col min="11785" max="11785" width="3.25" style="333" customWidth="1"/>
    <col min="11786" max="11786" width="4.5" style="333" customWidth="1"/>
    <col min="11787" max="11788" width="3.25" style="333" customWidth="1"/>
    <col min="11789" max="11789" width="4.25" style="333" customWidth="1"/>
    <col min="11790" max="11792" width="3.25" style="333" customWidth="1"/>
    <col min="11793" max="11793" width="4.375" style="333" customWidth="1"/>
    <col min="11794" max="11795" width="3.25" style="333" customWidth="1"/>
    <col min="11796" max="11796" width="2.75" style="333" customWidth="1"/>
    <col min="11797" max="11797" width="3.25" style="333" customWidth="1"/>
    <col min="11798" max="11798" width="1.125" style="333" customWidth="1"/>
    <col min="11799" max="11799" width="3" style="333" customWidth="1"/>
    <col min="11800" max="11800" width="7" style="333" customWidth="1"/>
    <col min="11801" max="11810" width="3.25" style="333" customWidth="1"/>
    <col min="11811" max="11811" width="5.875" style="333" customWidth="1"/>
    <col min="11812" max="11814" width="3.25" style="333" customWidth="1"/>
    <col min="11815" max="11816" width="4.25" style="333" customWidth="1"/>
    <col min="11817" max="11817" width="3.25" style="333" customWidth="1"/>
    <col min="11818" max="11818" width="4.125" style="333" customWidth="1"/>
    <col min="11819" max="11819" width="3.25" style="333" customWidth="1"/>
    <col min="11820" max="11820" width="4.375" style="333" customWidth="1"/>
    <col min="11821" max="11822" width="3.25" style="333" customWidth="1"/>
    <col min="11823" max="11823" width="2.75" style="333" customWidth="1"/>
    <col min="11824" max="11824" width="3.25" style="333" customWidth="1"/>
    <col min="11825" max="11825" width="1.125" style="333" customWidth="1"/>
    <col min="11826" max="11826" width="3" style="333" customWidth="1"/>
    <col min="11827" max="11827" width="7" style="333" customWidth="1"/>
    <col min="11828" max="11835" width="3.25" style="333" customWidth="1"/>
    <col min="11836" max="11836" width="6" style="333" customWidth="1"/>
    <col min="11837" max="11837" width="3.25" style="333" customWidth="1"/>
    <col min="11838" max="11838" width="4.625" style="333" customWidth="1"/>
    <col min="11839" max="11840" width="3.25" style="333" customWidth="1"/>
    <col min="11841" max="11841" width="3.875" style="333" customWidth="1"/>
    <col min="11842" max="11842" width="4.25" style="333" customWidth="1"/>
    <col min="11843" max="11843" width="6.75" style="333" customWidth="1"/>
    <col min="11844" max="11844" width="3.25" style="333" customWidth="1"/>
    <col min="11845" max="11845" width="4" style="333" customWidth="1"/>
    <col min="11846" max="11846" width="3.625" style="333" customWidth="1"/>
    <col min="11847" max="11847" width="3.25" style="333" customWidth="1"/>
    <col min="11848" max="11848" width="4.125" style="333" customWidth="1"/>
    <col min="11849" max="11850" width="3.25" style="333" customWidth="1"/>
    <col min="11851" max="11851" width="2" style="333" customWidth="1"/>
    <col min="11852" max="11852" width="12.25" style="333" customWidth="1"/>
    <col min="11853" max="11858" width="3.25" style="333" customWidth="1"/>
    <col min="11859" max="11859" width="5.875" style="333" customWidth="1"/>
    <col min="11860" max="11860" width="2.625" style="333" customWidth="1"/>
    <col min="11861" max="11861" width="5.375" style="333" customWidth="1"/>
    <col min="11862" max="11863" width="3.25" style="333" customWidth="1"/>
    <col min="11864" max="11864" width="3.875" style="333" customWidth="1"/>
    <col min="11865" max="11865" width="4.25" style="333" customWidth="1"/>
    <col min="11866" max="11866" width="6.625" style="333" customWidth="1"/>
    <col min="11867" max="11867" width="3.25" style="333" customWidth="1"/>
    <col min="11868" max="11868" width="5.375" style="333" customWidth="1"/>
    <col min="11869" max="11869" width="3.375" style="333" customWidth="1"/>
    <col min="11870" max="11870" width="3.25" style="333" customWidth="1"/>
    <col min="11871" max="11871" width="4.125" style="333" customWidth="1"/>
    <col min="11872" max="11873" width="3.25" style="333" customWidth="1"/>
    <col min="11874" max="11874" width="1" style="333" customWidth="1"/>
    <col min="11875" max="11875" width="12.5" style="333" customWidth="1"/>
    <col min="11876" max="11881" width="3.25" style="333" customWidth="1"/>
    <col min="11882" max="11882" width="5.75" style="333" customWidth="1"/>
    <col min="11883" max="11883" width="3.25" style="333" customWidth="1"/>
    <col min="11884" max="11884" width="2.625" style="333" customWidth="1"/>
    <col min="11885" max="11886" width="3.25" style="333" customWidth="1"/>
    <col min="11887" max="11887" width="6.375" style="333" customWidth="1"/>
    <col min="11888" max="11889" width="3.25" style="333" customWidth="1"/>
    <col min="11890" max="11890" width="4.25" style="333" customWidth="1"/>
    <col min="11891" max="11892" width="4.625" style="333" customWidth="1"/>
    <col min="11893" max="11894" width="3.25" style="333" customWidth="1"/>
    <col min="11895" max="11895" width="4.5" style="333" customWidth="1"/>
    <col min="11896" max="11897" width="3.25" style="333" customWidth="1"/>
    <col min="11898" max="11898" width="6" style="333" customWidth="1"/>
    <col min="11899" max="11907" width="3.25" style="333" customWidth="1"/>
    <col min="11908" max="11908" width="4.375" style="333" customWidth="1"/>
    <col min="11909" max="11911" width="3.25" style="333" customWidth="1"/>
    <col min="11912" max="11912" width="5" style="333" customWidth="1"/>
    <col min="11913" max="11913" width="3.25" style="333" customWidth="1"/>
    <col min="11914" max="11914" width="4.5" style="333" customWidth="1"/>
    <col min="11915" max="11916" width="3.25" style="333" customWidth="1"/>
    <col min="11917" max="11917" width="4.875" style="333" customWidth="1"/>
    <col min="11918" max="11923" width="3.25" style="333" customWidth="1"/>
    <col min="11924" max="11924" width="4.25" style="333" customWidth="1"/>
    <col min="11925" max="11968" width="3.25" style="333" customWidth="1"/>
    <col min="11969" max="12010" width="9" style="333"/>
    <col min="12011" max="12023" width="4" style="333" customWidth="1"/>
    <col min="12024" max="12024" width="3.5" style="333" customWidth="1"/>
    <col min="12025" max="12025" width="4" style="333" customWidth="1"/>
    <col min="12026" max="12026" width="4.75" style="333" customWidth="1"/>
    <col min="12027" max="12027" width="2.25" style="333" customWidth="1"/>
    <col min="12028" max="12028" width="4" style="333" customWidth="1"/>
    <col min="12029" max="12029" width="8.5" style="333" customWidth="1"/>
    <col min="12030" max="12031" width="5.75" style="333" customWidth="1"/>
    <col min="12032" max="12032" width="3.125" style="333" customWidth="1"/>
    <col min="12033" max="12039" width="3.25" style="333" customWidth="1"/>
    <col min="12040" max="12040" width="4.875" style="333" customWidth="1"/>
    <col min="12041" max="12041" width="3.25" style="333" customWidth="1"/>
    <col min="12042" max="12042" width="4.5" style="333" customWidth="1"/>
    <col min="12043" max="12044" width="3.25" style="333" customWidth="1"/>
    <col min="12045" max="12045" width="4.25" style="333" customWidth="1"/>
    <col min="12046" max="12048" width="3.25" style="333" customWidth="1"/>
    <col min="12049" max="12049" width="4.375" style="333" customWidth="1"/>
    <col min="12050" max="12051" width="3.25" style="333" customWidth="1"/>
    <col min="12052" max="12052" width="2.75" style="333" customWidth="1"/>
    <col min="12053" max="12053" width="3.25" style="333" customWidth="1"/>
    <col min="12054" max="12054" width="1.125" style="333" customWidth="1"/>
    <col min="12055" max="12055" width="3" style="333" customWidth="1"/>
    <col min="12056" max="12056" width="7" style="333" customWidth="1"/>
    <col min="12057" max="12066" width="3.25" style="333" customWidth="1"/>
    <col min="12067" max="12067" width="5.875" style="333" customWidth="1"/>
    <col min="12068" max="12070" width="3.25" style="333" customWidth="1"/>
    <col min="12071" max="12072" width="4.25" style="333" customWidth="1"/>
    <col min="12073" max="12073" width="3.25" style="333" customWidth="1"/>
    <col min="12074" max="12074" width="4.125" style="333" customWidth="1"/>
    <col min="12075" max="12075" width="3.25" style="333" customWidth="1"/>
    <col min="12076" max="12076" width="4.375" style="333" customWidth="1"/>
    <col min="12077" max="12078" width="3.25" style="333" customWidth="1"/>
    <col min="12079" max="12079" width="2.75" style="333" customWidth="1"/>
    <col min="12080" max="12080" width="3.25" style="333" customWidth="1"/>
    <col min="12081" max="12081" width="1.125" style="333" customWidth="1"/>
    <col min="12082" max="12082" width="3" style="333" customWidth="1"/>
    <col min="12083" max="12083" width="7" style="333" customWidth="1"/>
    <col min="12084" max="12091" width="3.25" style="333" customWidth="1"/>
    <col min="12092" max="12092" width="6" style="333" customWidth="1"/>
    <col min="12093" max="12093" width="3.25" style="333" customWidth="1"/>
    <col min="12094" max="12094" width="4.625" style="333" customWidth="1"/>
    <col min="12095" max="12096" width="3.25" style="333" customWidth="1"/>
    <col min="12097" max="12097" width="3.875" style="333" customWidth="1"/>
    <col min="12098" max="12098" width="4.25" style="333" customWidth="1"/>
    <col min="12099" max="12099" width="6.75" style="333" customWidth="1"/>
    <col min="12100" max="12100" width="3.25" style="333" customWidth="1"/>
    <col min="12101" max="12101" width="4" style="333" customWidth="1"/>
    <col min="12102" max="12102" width="3.625" style="333" customWidth="1"/>
    <col min="12103" max="12103" width="3.25" style="333" customWidth="1"/>
    <col min="12104" max="12104" width="4.125" style="333" customWidth="1"/>
    <col min="12105" max="12106" width="3.25" style="333" customWidth="1"/>
    <col min="12107" max="12107" width="2" style="333" customWidth="1"/>
    <col min="12108" max="12108" width="12.25" style="333" customWidth="1"/>
    <col min="12109" max="12114" width="3.25" style="333" customWidth="1"/>
    <col min="12115" max="12115" width="5.875" style="333" customWidth="1"/>
    <col min="12116" max="12116" width="2.625" style="333" customWidth="1"/>
    <col min="12117" max="12117" width="5.375" style="333" customWidth="1"/>
    <col min="12118" max="12119" width="3.25" style="333" customWidth="1"/>
    <col min="12120" max="12120" width="3.875" style="333" customWidth="1"/>
    <col min="12121" max="12121" width="4.25" style="333" customWidth="1"/>
    <col min="12122" max="12122" width="6.625" style="333" customWidth="1"/>
    <col min="12123" max="12123" width="3.25" style="333" customWidth="1"/>
    <col min="12124" max="12124" width="5.375" style="333" customWidth="1"/>
    <col min="12125" max="12125" width="3.375" style="333" customWidth="1"/>
    <col min="12126" max="12126" width="3.25" style="333" customWidth="1"/>
    <col min="12127" max="12127" width="4.125" style="333" customWidth="1"/>
    <col min="12128" max="12129" width="3.25" style="333" customWidth="1"/>
    <col min="12130" max="12130" width="1" style="333" customWidth="1"/>
    <col min="12131" max="12131" width="12.5" style="333" customWidth="1"/>
    <col min="12132" max="12137" width="3.25" style="333" customWidth="1"/>
    <col min="12138" max="12138" width="5.75" style="333" customWidth="1"/>
    <col min="12139" max="12139" width="3.25" style="333" customWidth="1"/>
    <col min="12140" max="12140" width="2.625" style="333" customWidth="1"/>
    <col min="12141" max="12142" width="3.25" style="333" customWidth="1"/>
    <col min="12143" max="12143" width="6.375" style="333" customWidth="1"/>
    <col min="12144" max="12145" width="3.25" style="333" customWidth="1"/>
    <col min="12146" max="12146" width="4.25" style="333" customWidth="1"/>
    <col min="12147" max="12148" width="4.625" style="333" customWidth="1"/>
    <col min="12149" max="12150" width="3.25" style="333" customWidth="1"/>
    <col min="12151" max="12151" width="4.5" style="333" customWidth="1"/>
    <col min="12152" max="12153" width="3.25" style="333" customWidth="1"/>
    <col min="12154" max="12154" width="6" style="333" customWidth="1"/>
    <col min="12155" max="12163" width="3.25" style="333" customWidth="1"/>
    <col min="12164" max="12164" width="4.375" style="333" customWidth="1"/>
    <col min="12165" max="12167" width="3.25" style="333" customWidth="1"/>
    <col min="12168" max="12168" width="5" style="333" customWidth="1"/>
    <col min="12169" max="12169" width="3.25" style="333" customWidth="1"/>
    <col min="12170" max="12170" width="4.5" style="333" customWidth="1"/>
    <col min="12171" max="12172" width="3.25" style="333" customWidth="1"/>
    <col min="12173" max="12173" width="4.875" style="333" customWidth="1"/>
    <col min="12174" max="12179" width="3.25" style="333" customWidth="1"/>
    <col min="12180" max="12180" width="4.25" style="333" customWidth="1"/>
    <col min="12181" max="12224" width="3.25" style="333" customWidth="1"/>
    <col min="12225" max="12266" width="9" style="333"/>
    <col min="12267" max="12279" width="4" style="333" customWidth="1"/>
    <col min="12280" max="12280" width="3.5" style="333" customWidth="1"/>
    <col min="12281" max="12281" width="4" style="333" customWidth="1"/>
    <col min="12282" max="12282" width="4.75" style="333" customWidth="1"/>
    <col min="12283" max="12283" width="2.25" style="333" customWidth="1"/>
    <col min="12284" max="12284" width="4" style="333" customWidth="1"/>
    <col min="12285" max="12285" width="8.5" style="333" customWidth="1"/>
    <col min="12286" max="12287" width="5.75" style="333" customWidth="1"/>
    <col min="12288" max="12288" width="3.125" style="333" customWidth="1"/>
    <col min="12289" max="12295" width="3.25" style="333" customWidth="1"/>
    <col min="12296" max="12296" width="4.875" style="333" customWidth="1"/>
    <col min="12297" max="12297" width="3.25" style="333" customWidth="1"/>
    <col min="12298" max="12298" width="4.5" style="333" customWidth="1"/>
    <col min="12299" max="12300" width="3.25" style="333" customWidth="1"/>
    <col min="12301" max="12301" width="4.25" style="333" customWidth="1"/>
    <col min="12302" max="12304" width="3.25" style="333" customWidth="1"/>
    <col min="12305" max="12305" width="4.375" style="333" customWidth="1"/>
    <col min="12306" max="12307" width="3.25" style="333" customWidth="1"/>
    <col min="12308" max="12308" width="2.75" style="333" customWidth="1"/>
    <col min="12309" max="12309" width="3.25" style="333" customWidth="1"/>
    <col min="12310" max="12310" width="1.125" style="333" customWidth="1"/>
    <col min="12311" max="12311" width="3" style="333" customWidth="1"/>
    <col min="12312" max="12312" width="7" style="333" customWidth="1"/>
    <col min="12313" max="12322" width="3.25" style="333" customWidth="1"/>
    <col min="12323" max="12323" width="5.875" style="333" customWidth="1"/>
    <col min="12324" max="12326" width="3.25" style="333" customWidth="1"/>
    <col min="12327" max="12328" width="4.25" style="333" customWidth="1"/>
    <col min="12329" max="12329" width="3.25" style="333" customWidth="1"/>
    <col min="12330" max="12330" width="4.125" style="333" customWidth="1"/>
    <col min="12331" max="12331" width="3.25" style="333" customWidth="1"/>
    <col min="12332" max="12332" width="4.375" style="333" customWidth="1"/>
    <col min="12333" max="12334" width="3.25" style="333" customWidth="1"/>
    <col min="12335" max="12335" width="2.75" style="333" customWidth="1"/>
    <col min="12336" max="12336" width="3.25" style="333" customWidth="1"/>
    <col min="12337" max="12337" width="1.125" style="333" customWidth="1"/>
    <col min="12338" max="12338" width="3" style="333" customWidth="1"/>
    <col min="12339" max="12339" width="7" style="333" customWidth="1"/>
    <col min="12340" max="12347" width="3.25" style="333" customWidth="1"/>
    <col min="12348" max="12348" width="6" style="333" customWidth="1"/>
    <col min="12349" max="12349" width="3.25" style="333" customWidth="1"/>
    <col min="12350" max="12350" width="4.625" style="333" customWidth="1"/>
    <col min="12351" max="12352" width="3.25" style="333" customWidth="1"/>
    <col min="12353" max="12353" width="3.875" style="333" customWidth="1"/>
    <col min="12354" max="12354" width="4.25" style="333" customWidth="1"/>
    <col min="12355" max="12355" width="6.75" style="333" customWidth="1"/>
    <col min="12356" max="12356" width="3.25" style="333" customWidth="1"/>
    <col min="12357" max="12357" width="4" style="333" customWidth="1"/>
    <col min="12358" max="12358" width="3.625" style="333" customWidth="1"/>
    <col min="12359" max="12359" width="3.25" style="333" customWidth="1"/>
    <col min="12360" max="12360" width="4.125" style="333" customWidth="1"/>
    <col min="12361" max="12362" width="3.25" style="333" customWidth="1"/>
    <col min="12363" max="12363" width="2" style="333" customWidth="1"/>
    <col min="12364" max="12364" width="12.25" style="333" customWidth="1"/>
    <col min="12365" max="12370" width="3.25" style="333" customWidth="1"/>
    <col min="12371" max="12371" width="5.875" style="333" customWidth="1"/>
    <col min="12372" max="12372" width="2.625" style="333" customWidth="1"/>
    <col min="12373" max="12373" width="5.375" style="333" customWidth="1"/>
    <col min="12374" max="12375" width="3.25" style="333" customWidth="1"/>
    <col min="12376" max="12376" width="3.875" style="333" customWidth="1"/>
    <col min="12377" max="12377" width="4.25" style="333" customWidth="1"/>
    <col min="12378" max="12378" width="6.625" style="333" customWidth="1"/>
    <col min="12379" max="12379" width="3.25" style="333" customWidth="1"/>
    <col min="12380" max="12380" width="5.375" style="333" customWidth="1"/>
    <col min="12381" max="12381" width="3.375" style="333" customWidth="1"/>
    <col min="12382" max="12382" width="3.25" style="333" customWidth="1"/>
    <col min="12383" max="12383" width="4.125" style="333" customWidth="1"/>
    <col min="12384" max="12385" width="3.25" style="333" customWidth="1"/>
    <col min="12386" max="12386" width="1" style="333" customWidth="1"/>
    <col min="12387" max="12387" width="12.5" style="333" customWidth="1"/>
    <col min="12388" max="12393" width="3.25" style="333" customWidth="1"/>
    <col min="12394" max="12394" width="5.75" style="333" customWidth="1"/>
    <col min="12395" max="12395" width="3.25" style="333" customWidth="1"/>
    <col min="12396" max="12396" width="2.625" style="333" customWidth="1"/>
    <col min="12397" max="12398" width="3.25" style="333" customWidth="1"/>
    <col min="12399" max="12399" width="6.375" style="333" customWidth="1"/>
    <col min="12400" max="12401" width="3.25" style="333" customWidth="1"/>
    <col min="12402" max="12402" width="4.25" style="333" customWidth="1"/>
    <col min="12403" max="12404" width="4.625" style="333" customWidth="1"/>
    <col min="12405" max="12406" width="3.25" style="333" customWidth="1"/>
    <col min="12407" max="12407" width="4.5" style="333" customWidth="1"/>
    <col min="12408" max="12409" width="3.25" style="333" customWidth="1"/>
    <col min="12410" max="12410" width="6" style="333" customWidth="1"/>
    <col min="12411" max="12419" width="3.25" style="333" customWidth="1"/>
    <col min="12420" max="12420" width="4.375" style="333" customWidth="1"/>
    <col min="12421" max="12423" width="3.25" style="333" customWidth="1"/>
    <col min="12424" max="12424" width="5" style="333" customWidth="1"/>
    <col min="12425" max="12425" width="3.25" style="333" customWidth="1"/>
    <col min="12426" max="12426" width="4.5" style="333" customWidth="1"/>
    <col min="12427" max="12428" width="3.25" style="333" customWidth="1"/>
    <col min="12429" max="12429" width="4.875" style="333" customWidth="1"/>
    <col min="12430" max="12435" width="3.25" style="333" customWidth="1"/>
    <col min="12436" max="12436" width="4.25" style="333" customWidth="1"/>
    <col min="12437" max="12480" width="3.25" style="333" customWidth="1"/>
    <col min="12481" max="12522" width="9" style="333"/>
    <col min="12523" max="12535" width="4" style="333" customWidth="1"/>
    <col min="12536" max="12536" width="3.5" style="333" customWidth="1"/>
    <col min="12537" max="12537" width="4" style="333" customWidth="1"/>
    <col min="12538" max="12538" width="4.75" style="333" customWidth="1"/>
    <col min="12539" max="12539" width="2.25" style="333" customWidth="1"/>
    <col min="12540" max="12540" width="4" style="333" customWidth="1"/>
    <col min="12541" max="12541" width="8.5" style="333" customWidth="1"/>
    <col min="12542" max="12543" width="5.75" style="333" customWidth="1"/>
    <col min="12544" max="12544" width="3.125" style="333" customWidth="1"/>
    <col min="12545" max="12551" width="3.25" style="333" customWidth="1"/>
    <col min="12552" max="12552" width="4.875" style="333" customWidth="1"/>
    <col min="12553" max="12553" width="3.25" style="333" customWidth="1"/>
    <col min="12554" max="12554" width="4.5" style="333" customWidth="1"/>
    <col min="12555" max="12556" width="3.25" style="333" customWidth="1"/>
    <col min="12557" max="12557" width="4.25" style="333" customWidth="1"/>
    <col min="12558" max="12560" width="3.25" style="333" customWidth="1"/>
    <col min="12561" max="12561" width="4.375" style="333" customWidth="1"/>
    <col min="12562" max="12563" width="3.25" style="333" customWidth="1"/>
    <col min="12564" max="12564" width="2.75" style="333" customWidth="1"/>
    <col min="12565" max="12565" width="3.25" style="333" customWidth="1"/>
    <col min="12566" max="12566" width="1.125" style="333" customWidth="1"/>
    <col min="12567" max="12567" width="3" style="333" customWidth="1"/>
    <col min="12568" max="12568" width="7" style="333" customWidth="1"/>
    <col min="12569" max="12578" width="3.25" style="333" customWidth="1"/>
    <col min="12579" max="12579" width="5.875" style="333" customWidth="1"/>
    <col min="12580" max="12582" width="3.25" style="333" customWidth="1"/>
    <col min="12583" max="12584" width="4.25" style="333" customWidth="1"/>
    <col min="12585" max="12585" width="3.25" style="333" customWidth="1"/>
    <col min="12586" max="12586" width="4.125" style="333" customWidth="1"/>
    <col min="12587" max="12587" width="3.25" style="333" customWidth="1"/>
    <col min="12588" max="12588" width="4.375" style="333" customWidth="1"/>
    <col min="12589" max="12590" width="3.25" style="333" customWidth="1"/>
    <col min="12591" max="12591" width="2.75" style="333" customWidth="1"/>
    <col min="12592" max="12592" width="3.25" style="333" customWidth="1"/>
    <col min="12593" max="12593" width="1.125" style="333" customWidth="1"/>
    <col min="12594" max="12594" width="3" style="333" customWidth="1"/>
    <col min="12595" max="12595" width="7" style="333" customWidth="1"/>
    <col min="12596" max="12603" width="3.25" style="333" customWidth="1"/>
    <col min="12604" max="12604" width="6" style="333" customWidth="1"/>
    <col min="12605" max="12605" width="3.25" style="333" customWidth="1"/>
    <col min="12606" max="12606" width="4.625" style="333" customWidth="1"/>
    <col min="12607" max="12608" width="3.25" style="333" customWidth="1"/>
    <col min="12609" max="12609" width="3.875" style="333" customWidth="1"/>
    <col min="12610" max="12610" width="4.25" style="333" customWidth="1"/>
    <col min="12611" max="12611" width="6.75" style="333" customWidth="1"/>
    <col min="12612" max="12612" width="3.25" style="333" customWidth="1"/>
    <col min="12613" max="12613" width="4" style="333" customWidth="1"/>
    <col min="12614" max="12614" width="3.625" style="333" customWidth="1"/>
    <col min="12615" max="12615" width="3.25" style="333" customWidth="1"/>
    <col min="12616" max="12616" width="4.125" style="333" customWidth="1"/>
    <col min="12617" max="12618" width="3.25" style="333" customWidth="1"/>
    <col min="12619" max="12619" width="2" style="333" customWidth="1"/>
    <col min="12620" max="12620" width="12.25" style="333" customWidth="1"/>
    <col min="12621" max="12626" width="3.25" style="333" customWidth="1"/>
    <col min="12627" max="12627" width="5.875" style="333" customWidth="1"/>
    <col min="12628" max="12628" width="2.625" style="333" customWidth="1"/>
    <col min="12629" max="12629" width="5.375" style="333" customWidth="1"/>
    <col min="12630" max="12631" width="3.25" style="333" customWidth="1"/>
    <col min="12632" max="12632" width="3.875" style="333" customWidth="1"/>
    <col min="12633" max="12633" width="4.25" style="333" customWidth="1"/>
    <col min="12634" max="12634" width="6.625" style="333" customWidth="1"/>
    <col min="12635" max="12635" width="3.25" style="333" customWidth="1"/>
    <col min="12636" max="12636" width="5.375" style="333" customWidth="1"/>
    <col min="12637" max="12637" width="3.375" style="333" customWidth="1"/>
    <col min="12638" max="12638" width="3.25" style="333" customWidth="1"/>
    <col min="12639" max="12639" width="4.125" style="333" customWidth="1"/>
    <col min="12640" max="12641" width="3.25" style="333" customWidth="1"/>
    <col min="12642" max="12642" width="1" style="333" customWidth="1"/>
    <col min="12643" max="12643" width="12.5" style="333" customWidth="1"/>
    <col min="12644" max="12649" width="3.25" style="333" customWidth="1"/>
    <col min="12650" max="12650" width="5.75" style="333" customWidth="1"/>
    <col min="12651" max="12651" width="3.25" style="333" customWidth="1"/>
    <col min="12652" max="12652" width="2.625" style="333" customWidth="1"/>
    <col min="12653" max="12654" width="3.25" style="333" customWidth="1"/>
    <col min="12655" max="12655" width="6.375" style="333" customWidth="1"/>
    <col min="12656" max="12657" width="3.25" style="333" customWidth="1"/>
    <col min="12658" max="12658" width="4.25" style="333" customWidth="1"/>
    <col min="12659" max="12660" width="4.625" style="333" customWidth="1"/>
    <col min="12661" max="12662" width="3.25" style="333" customWidth="1"/>
    <col min="12663" max="12663" width="4.5" style="333" customWidth="1"/>
    <col min="12664" max="12665" width="3.25" style="333" customWidth="1"/>
    <col min="12666" max="12666" width="6" style="333" customWidth="1"/>
    <col min="12667" max="12675" width="3.25" style="333" customWidth="1"/>
    <col min="12676" max="12676" width="4.375" style="333" customWidth="1"/>
    <col min="12677" max="12679" width="3.25" style="333" customWidth="1"/>
    <col min="12680" max="12680" width="5" style="333" customWidth="1"/>
    <col min="12681" max="12681" width="3.25" style="333" customWidth="1"/>
    <col min="12682" max="12682" width="4.5" style="333" customWidth="1"/>
    <col min="12683" max="12684" width="3.25" style="333" customWidth="1"/>
    <col min="12685" max="12685" width="4.875" style="333" customWidth="1"/>
    <col min="12686" max="12691" width="3.25" style="333" customWidth="1"/>
    <col min="12692" max="12692" width="4.25" style="333" customWidth="1"/>
    <col min="12693" max="12736" width="3.25" style="333" customWidth="1"/>
    <col min="12737" max="12778" width="9" style="333"/>
    <col min="12779" max="12791" width="4" style="333" customWidth="1"/>
    <col min="12792" max="12792" width="3.5" style="333" customWidth="1"/>
    <col min="12793" max="12793" width="4" style="333" customWidth="1"/>
    <col min="12794" max="12794" width="4.75" style="333" customWidth="1"/>
    <col min="12795" max="12795" width="2.25" style="333" customWidth="1"/>
    <col min="12796" max="12796" width="4" style="333" customWidth="1"/>
    <col min="12797" max="12797" width="8.5" style="333" customWidth="1"/>
    <col min="12798" max="12799" width="5.75" style="333" customWidth="1"/>
    <col min="12800" max="12800" width="3.125" style="333" customWidth="1"/>
    <col min="12801" max="12807" width="3.25" style="333" customWidth="1"/>
    <col min="12808" max="12808" width="4.875" style="333" customWidth="1"/>
    <col min="12809" max="12809" width="3.25" style="333" customWidth="1"/>
    <col min="12810" max="12810" width="4.5" style="333" customWidth="1"/>
    <col min="12811" max="12812" width="3.25" style="333" customWidth="1"/>
    <col min="12813" max="12813" width="4.25" style="333" customWidth="1"/>
    <col min="12814" max="12816" width="3.25" style="333" customWidth="1"/>
    <col min="12817" max="12817" width="4.375" style="333" customWidth="1"/>
    <col min="12818" max="12819" width="3.25" style="333" customWidth="1"/>
    <col min="12820" max="12820" width="2.75" style="333" customWidth="1"/>
    <col min="12821" max="12821" width="3.25" style="333" customWidth="1"/>
    <col min="12822" max="12822" width="1.125" style="333" customWidth="1"/>
    <col min="12823" max="12823" width="3" style="333" customWidth="1"/>
    <col min="12824" max="12824" width="7" style="333" customWidth="1"/>
    <col min="12825" max="12834" width="3.25" style="333" customWidth="1"/>
    <col min="12835" max="12835" width="5.875" style="333" customWidth="1"/>
    <col min="12836" max="12838" width="3.25" style="333" customWidth="1"/>
    <col min="12839" max="12840" width="4.25" style="333" customWidth="1"/>
    <col min="12841" max="12841" width="3.25" style="333" customWidth="1"/>
    <col min="12842" max="12842" width="4.125" style="333" customWidth="1"/>
    <col min="12843" max="12843" width="3.25" style="333" customWidth="1"/>
    <col min="12844" max="12844" width="4.375" style="333" customWidth="1"/>
    <col min="12845" max="12846" width="3.25" style="333" customWidth="1"/>
    <col min="12847" max="12847" width="2.75" style="333" customWidth="1"/>
    <col min="12848" max="12848" width="3.25" style="333" customWidth="1"/>
    <col min="12849" max="12849" width="1.125" style="333" customWidth="1"/>
    <col min="12850" max="12850" width="3" style="333" customWidth="1"/>
    <col min="12851" max="12851" width="7" style="333" customWidth="1"/>
    <col min="12852" max="12859" width="3.25" style="333" customWidth="1"/>
    <col min="12860" max="12860" width="6" style="333" customWidth="1"/>
    <col min="12861" max="12861" width="3.25" style="333" customWidth="1"/>
    <col min="12862" max="12862" width="4.625" style="333" customWidth="1"/>
    <col min="12863" max="12864" width="3.25" style="333" customWidth="1"/>
    <col min="12865" max="12865" width="3.875" style="333" customWidth="1"/>
    <col min="12866" max="12866" width="4.25" style="333" customWidth="1"/>
    <col min="12867" max="12867" width="6.75" style="333" customWidth="1"/>
    <col min="12868" max="12868" width="3.25" style="333" customWidth="1"/>
    <col min="12869" max="12869" width="4" style="333" customWidth="1"/>
    <col min="12870" max="12870" width="3.625" style="333" customWidth="1"/>
    <col min="12871" max="12871" width="3.25" style="333" customWidth="1"/>
    <col min="12872" max="12872" width="4.125" style="333" customWidth="1"/>
    <col min="12873" max="12874" width="3.25" style="333" customWidth="1"/>
    <col min="12875" max="12875" width="2" style="333" customWidth="1"/>
    <col min="12876" max="12876" width="12.25" style="333" customWidth="1"/>
    <col min="12877" max="12882" width="3.25" style="333" customWidth="1"/>
    <col min="12883" max="12883" width="5.875" style="333" customWidth="1"/>
    <col min="12884" max="12884" width="2.625" style="333" customWidth="1"/>
    <col min="12885" max="12885" width="5.375" style="333" customWidth="1"/>
    <col min="12886" max="12887" width="3.25" style="333" customWidth="1"/>
    <col min="12888" max="12888" width="3.875" style="333" customWidth="1"/>
    <col min="12889" max="12889" width="4.25" style="333" customWidth="1"/>
    <col min="12890" max="12890" width="6.625" style="333" customWidth="1"/>
    <col min="12891" max="12891" width="3.25" style="333" customWidth="1"/>
    <col min="12892" max="12892" width="5.375" style="333" customWidth="1"/>
    <col min="12893" max="12893" width="3.375" style="333" customWidth="1"/>
    <col min="12894" max="12894" width="3.25" style="333" customWidth="1"/>
    <col min="12895" max="12895" width="4.125" style="333" customWidth="1"/>
    <col min="12896" max="12897" width="3.25" style="333" customWidth="1"/>
    <col min="12898" max="12898" width="1" style="333" customWidth="1"/>
    <col min="12899" max="12899" width="12.5" style="333" customWidth="1"/>
    <col min="12900" max="12905" width="3.25" style="333" customWidth="1"/>
    <col min="12906" max="12906" width="5.75" style="333" customWidth="1"/>
    <col min="12907" max="12907" width="3.25" style="333" customWidth="1"/>
    <col min="12908" max="12908" width="2.625" style="333" customWidth="1"/>
    <col min="12909" max="12910" width="3.25" style="333" customWidth="1"/>
    <col min="12911" max="12911" width="6.375" style="333" customWidth="1"/>
    <col min="12912" max="12913" width="3.25" style="333" customWidth="1"/>
    <col min="12914" max="12914" width="4.25" style="333" customWidth="1"/>
    <col min="12915" max="12916" width="4.625" style="333" customWidth="1"/>
    <col min="12917" max="12918" width="3.25" style="333" customWidth="1"/>
    <col min="12919" max="12919" width="4.5" style="333" customWidth="1"/>
    <col min="12920" max="12921" width="3.25" style="333" customWidth="1"/>
    <col min="12922" max="12922" width="6" style="333" customWidth="1"/>
    <col min="12923" max="12931" width="3.25" style="333" customWidth="1"/>
    <col min="12932" max="12932" width="4.375" style="333" customWidth="1"/>
    <col min="12933" max="12935" width="3.25" style="333" customWidth="1"/>
    <col min="12936" max="12936" width="5" style="333" customWidth="1"/>
    <col min="12937" max="12937" width="3.25" style="333" customWidth="1"/>
    <col min="12938" max="12938" width="4.5" style="333" customWidth="1"/>
    <col min="12939" max="12940" width="3.25" style="333" customWidth="1"/>
    <col min="12941" max="12941" width="4.875" style="333" customWidth="1"/>
    <col min="12942" max="12947" width="3.25" style="333" customWidth="1"/>
    <col min="12948" max="12948" width="4.25" style="333" customWidth="1"/>
    <col min="12949" max="12992" width="3.25" style="333" customWidth="1"/>
    <col min="12993" max="13034" width="9" style="333"/>
    <col min="13035" max="13047" width="4" style="333" customWidth="1"/>
    <col min="13048" max="13048" width="3.5" style="333" customWidth="1"/>
    <col min="13049" max="13049" width="4" style="333" customWidth="1"/>
    <col min="13050" max="13050" width="4.75" style="333" customWidth="1"/>
    <col min="13051" max="13051" width="2.25" style="333" customWidth="1"/>
    <col min="13052" max="13052" width="4" style="333" customWidth="1"/>
    <col min="13053" max="13053" width="8.5" style="333" customWidth="1"/>
    <col min="13054" max="13055" width="5.75" style="333" customWidth="1"/>
    <col min="13056" max="13056" width="3.125" style="333" customWidth="1"/>
    <col min="13057" max="13063" width="3.25" style="333" customWidth="1"/>
    <col min="13064" max="13064" width="4.875" style="333" customWidth="1"/>
    <col min="13065" max="13065" width="3.25" style="333" customWidth="1"/>
    <col min="13066" max="13066" width="4.5" style="333" customWidth="1"/>
    <col min="13067" max="13068" width="3.25" style="333" customWidth="1"/>
    <col min="13069" max="13069" width="4.25" style="333" customWidth="1"/>
    <col min="13070" max="13072" width="3.25" style="333" customWidth="1"/>
    <col min="13073" max="13073" width="4.375" style="333" customWidth="1"/>
    <col min="13074" max="13075" width="3.25" style="333" customWidth="1"/>
    <col min="13076" max="13076" width="2.75" style="333" customWidth="1"/>
    <col min="13077" max="13077" width="3.25" style="333" customWidth="1"/>
    <col min="13078" max="13078" width="1.125" style="333" customWidth="1"/>
    <col min="13079" max="13079" width="3" style="333" customWidth="1"/>
    <col min="13080" max="13080" width="7" style="333" customWidth="1"/>
    <col min="13081" max="13090" width="3.25" style="333" customWidth="1"/>
    <col min="13091" max="13091" width="5.875" style="333" customWidth="1"/>
    <col min="13092" max="13094" width="3.25" style="333" customWidth="1"/>
    <col min="13095" max="13096" width="4.25" style="333" customWidth="1"/>
    <col min="13097" max="13097" width="3.25" style="333" customWidth="1"/>
    <col min="13098" max="13098" width="4.125" style="333" customWidth="1"/>
    <col min="13099" max="13099" width="3.25" style="333" customWidth="1"/>
    <col min="13100" max="13100" width="4.375" style="333" customWidth="1"/>
    <col min="13101" max="13102" width="3.25" style="333" customWidth="1"/>
    <col min="13103" max="13103" width="2.75" style="333" customWidth="1"/>
    <col min="13104" max="13104" width="3.25" style="333" customWidth="1"/>
    <col min="13105" max="13105" width="1.125" style="333" customWidth="1"/>
    <col min="13106" max="13106" width="3" style="333" customWidth="1"/>
    <col min="13107" max="13107" width="7" style="333" customWidth="1"/>
    <col min="13108" max="13115" width="3.25" style="333" customWidth="1"/>
    <col min="13116" max="13116" width="6" style="333" customWidth="1"/>
    <col min="13117" max="13117" width="3.25" style="333" customWidth="1"/>
    <col min="13118" max="13118" width="4.625" style="333" customWidth="1"/>
    <col min="13119" max="13120" width="3.25" style="333" customWidth="1"/>
    <col min="13121" max="13121" width="3.875" style="333" customWidth="1"/>
    <col min="13122" max="13122" width="4.25" style="333" customWidth="1"/>
    <col min="13123" max="13123" width="6.75" style="333" customWidth="1"/>
    <col min="13124" max="13124" width="3.25" style="333" customWidth="1"/>
    <col min="13125" max="13125" width="4" style="333" customWidth="1"/>
    <col min="13126" max="13126" width="3.625" style="333" customWidth="1"/>
    <col min="13127" max="13127" width="3.25" style="333" customWidth="1"/>
    <col min="13128" max="13128" width="4.125" style="333" customWidth="1"/>
    <col min="13129" max="13130" width="3.25" style="333" customWidth="1"/>
    <col min="13131" max="13131" width="2" style="333" customWidth="1"/>
    <col min="13132" max="13132" width="12.25" style="333" customWidth="1"/>
    <col min="13133" max="13138" width="3.25" style="333" customWidth="1"/>
    <col min="13139" max="13139" width="5.875" style="333" customWidth="1"/>
    <col min="13140" max="13140" width="2.625" style="333" customWidth="1"/>
    <col min="13141" max="13141" width="5.375" style="333" customWidth="1"/>
    <col min="13142" max="13143" width="3.25" style="333" customWidth="1"/>
    <col min="13144" max="13144" width="3.875" style="333" customWidth="1"/>
    <col min="13145" max="13145" width="4.25" style="333" customWidth="1"/>
    <col min="13146" max="13146" width="6.625" style="333" customWidth="1"/>
    <col min="13147" max="13147" width="3.25" style="333" customWidth="1"/>
    <col min="13148" max="13148" width="5.375" style="333" customWidth="1"/>
    <col min="13149" max="13149" width="3.375" style="333" customWidth="1"/>
    <col min="13150" max="13150" width="3.25" style="333" customWidth="1"/>
    <col min="13151" max="13151" width="4.125" style="333" customWidth="1"/>
    <col min="13152" max="13153" width="3.25" style="333" customWidth="1"/>
    <col min="13154" max="13154" width="1" style="333" customWidth="1"/>
    <col min="13155" max="13155" width="12.5" style="333" customWidth="1"/>
    <col min="13156" max="13161" width="3.25" style="333" customWidth="1"/>
    <col min="13162" max="13162" width="5.75" style="333" customWidth="1"/>
    <col min="13163" max="13163" width="3.25" style="333" customWidth="1"/>
    <col min="13164" max="13164" width="2.625" style="333" customWidth="1"/>
    <col min="13165" max="13166" width="3.25" style="333" customWidth="1"/>
    <col min="13167" max="13167" width="6.375" style="333" customWidth="1"/>
    <col min="13168" max="13169" width="3.25" style="333" customWidth="1"/>
    <col min="13170" max="13170" width="4.25" style="333" customWidth="1"/>
    <col min="13171" max="13172" width="4.625" style="333" customWidth="1"/>
    <col min="13173" max="13174" width="3.25" style="333" customWidth="1"/>
    <col min="13175" max="13175" width="4.5" style="333" customWidth="1"/>
    <col min="13176" max="13177" width="3.25" style="333" customWidth="1"/>
    <col min="13178" max="13178" width="6" style="333" customWidth="1"/>
    <col min="13179" max="13187" width="3.25" style="333" customWidth="1"/>
    <col min="13188" max="13188" width="4.375" style="333" customWidth="1"/>
    <col min="13189" max="13191" width="3.25" style="333" customWidth="1"/>
    <col min="13192" max="13192" width="5" style="333" customWidth="1"/>
    <col min="13193" max="13193" width="3.25" style="333" customWidth="1"/>
    <col min="13194" max="13194" width="4.5" style="333" customWidth="1"/>
    <col min="13195" max="13196" width="3.25" style="333" customWidth="1"/>
    <col min="13197" max="13197" width="4.875" style="333" customWidth="1"/>
    <col min="13198" max="13203" width="3.25" style="333" customWidth="1"/>
    <col min="13204" max="13204" width="4.25" style="333" customWidth="1"/>
    <col min="13205" max="13248" width="3.25" style="333" customWidth="1"/>
    <col min="13249" max="13290" width="9" style="333"/>
    <col min="13291" max="13303" width="4" style="333" customWidth="1"/>
    <col min="13304" max="13304" width="3.5" style="333" customWidth="1"/>
    <col min="13305" max="13305" width="4" style="333" customWidth="1"/>
    <col min="13306" max="13306" width="4.75" style="333" customWidth="1"/>
    <col min="13307" max="13307" width="2.25" style="333" customWidth="1"/>
    <col min="13308" max="13308" width="4" style="333" customWidth="1"/>
    <col min="13309" max="13309" width="8.5" style="333" customWidth="1"/>
    <col min="13310" max="13311" width="5.75" style="333" customWidth="1"/>
    <col min="13312" max="13312" width="3.125" style="333" customWidth="1"/>
    <col min="13313" max="13319" width="3.25" style="333" customWidth="1"/>
    <col min="13320" max="13320" width="4.875" style="333" customWidth="1"/>
    <col min="13321" max="13321" width="3.25" style="333" customWidth="1"/>
    <col min="13322" max="13322" width="4.5" style="333" customWidth="1"/>
    <col min="13323" max="13324" width="3.25" style="333" customWidth="1"/>
    <col min="13325" max="13325" width="4.25" style="333" customWidth="1"/>
    <col min="13326" max="13328" width="3.25" style="333" customWidth="1"/>
    <col min="13329" max="13329" width="4.375" style="333" customWidth="1"/>
    <col min="13330" max="13331" width="3.25" style="333" customWidth="1"/>
    <col min="13332" max="13332" width="2.75" style="333" customWidth="1"/>
    <col min="13333" max="13333" width="3.25" style="333" customWidth="1"/>
    <col min="13334" max="13334" width="1.125" style="333" customWidth="1"/>
    <col min="13335" max="13335" width="3" style="333" customWidth="1"/>
    <col min="13336" max="13336" width="7" style="333" customWidth="1"/>
    <col min="13337" max="13346" width="3.25" style="333" customWidth="1"/>
    <col min="13347" max="13347" width="5.875" style="333" customWidth="1"/>
    <col min="13348" max="13350" width="3.25" style="333" customWidth="1"/>
    <col min="13351" max="13352" width="4.25" style="333" customWidth="1"/>
    <col min="13353" max="13353" width="3.25" style="333" customWidth="1"/>
    <col min="13354" max="13354" width="4.125" style="333" customWidth="1"/>
    <col min="13355" max="13355" width="3.25" style="333" customWidth="1"/>
    <col min="13356" max="13356" width="4.375" style="333" customWidth="1"/>
    <col min="13357" max="13358" width="3.25" style="333" customWidth="1"/>
    <col min="13359" max="13359" width="2.75" style="333" customWidth="1"/>
    <col min="13360" max="13360" width="3.25" style="333" customWidth="1"/>
    <col min="13361" max="13361" width="1.125" style="333" customWidth="1"/>
    <col min="13362" max="13362" width="3" style="333" customWidth="1"/>
    <col min="13363" max="13363" width="7" style="333" customWidth="1"/>
    <col min="13364" max="13371" width="3.25" style="333" customWidth="1"/>
    <col min="13372" max="13372" width="6" style="333" customWidth="1"/>
    <col min="13373" max="13373" width="3.25" style="333" customWidth="1"/>
    <col min="13374" max="13374" width="4.625" style="333" customWidth="1"/>
    <col min="13375" max="13376" width="3.25" style="333" customWidth="1"/>
    <col min="13377" max="13377" width="3.875" style="333" customWidth="1"/>
    <col min="13378" max="13378" width="4.25" style="333" customWidth="1"/>
    <col min="13379" max="13379" width="6.75" style="333" customWidth="1"/>
    <col min="13380" max="13380" width="3.25" style="333" customWidth="1"/>
    <col min="13381" max="13381" width="4" style="333" customWidth="1"/>
    <col min="13382" max="13382" width="3.625" style="333" customWidth="1"/>
    <col min="13383" max="13383" width="3.25" style="333" customWidth="1"/>
    <col min="13384" max="13384" width="4.125" style="333" customWidth="1"/>
    <col min="13385" max="13386" width="3.25" style="333" customWidth="1"/>
    <col min="13387" max="13387" width="2" style="333" customWidth="1"/>
    <col min="13388" max="13388" width="12.25" style="333" customWidth="1"/>
    <col min="13389" max="13394" width="3.25" style="333" customWidth="1"/>
    <col min="13395" max="13395" width="5.875" style="333" customWidth="1"/>
    <col min="13396" max="13396" width="2.625" style="333" customWidth="1"/>
    <col min="13397" max="13397" width="5.375" style="333" customWidth="1"/>
    <col min="13398" max="13399" width="3.25" style="333" customWidth="1"/>
    <col min="13400" max="13400" width="3.875" style="333" customWidth="1"/>
    <col min="13401" max="13401" width="4.25" style="333" customWidth="1"/>
    <col min="13402" max="13402" width="6.625" style="333" customWidth="1"/>
    <col min="13403" max="13403" width="3.25" style="333" customWidth="1"/>
    <col min="13404" max="13404" width="5.375" style="333" customWidth="1"/>
    <col min="13405" max="13405" width="3.375" style="333" customWidth="1"/>
    <col min="13406" max="13406" width="3.25" style="333" customWidth="1"/>
    <col min="13407" max="13407" width="4.125" style="333" customWidth="1"/>
    <col min="13408" max="13409" width="3.25" style="333" customWidth="1"/>
    <col min="13410" max="13410" width="1" style="333" customWidth="1"/>
    <col min="13411" max="13411" width="12.5" style="333" customWidth="1"/>
    <col min="13412" max="13417" width="3.25" style="333" customWidth="1"/>
    <col min="13418" max="13418" width="5.75" style="333" customWidth="1"/>
    <col min="13419" max="13419" width="3.25" style="333" customWidth="1"/>
    <col min="13420" max="13420" width="2.625" style="333" customWidth="1"/>
    <col min="13421" max="13422" width="3.25" style="333" customWidth="1"/>
    <col min="13423" max="13423" width="6.375" style="333" customWidth="1"/>
    <col min="13424" max="13425" width="3.25" style="333" customWidth="1"/>
    <col min="13426" max="13426" width="4.25" style="333" customWidth="1"/>
    <col min="13427" max="13428" width="4.625" style="333" customWidth="1"/>
    <col min="13429" max="13430" width="3.25" style="333" customWidth="1"/>
    <col min="13431" max="13431" width="4.5" style="333" customWidth="1"/>
    <col min="13432" max="13433" width="3.25" style="333" customWidth="1"/>
    <col min="13434" max="13434" width="6" style="333" customWidth="1"/>
    <col min="13435" max="13443" width="3.25" style="333" customWidth="1"/>
    <col min="13444" max="13444" width="4.375" style="333" customWidth="1"/>
    <col min="13445" max="13447" width="3.25" style="333" customWidth="1"/>
    <col min="13448" max="13448" width="5" style="333" customWidth="1"/>
    <col min="13449" max="13449" width="3.25" style="333" customWidth="1"/>
    <col min="13450" max="13450" width="4.5" style="333" customWidth="1"/>
    <col min="13451" max="13452" width="3.25" style="333" customWidth="1"/>
    <col min="13453" max="13453" width="4.875" style="333" customWidth="1"/>
    <col min="13454" max="13459" width="3.25" style="333" customWidth="1"/>
    <col min="13460" max="13460" width="4.25" style="333" customWidth="1"/>
    <col min="13461" max="13504" width="3.25" style="333" customWidth="1"/>
    <col min="13505" max="13546" width="9" style="333"/>
    <col min="13547" max="13559" width="4" style="333" customWidth="1"/>
    <col min="13560" max="13560" width="3.5" style="333" customWidth="1"/>
    <col min="13561" max="13561" width="4" style="333" customWidth="1"/>
    <col min="13562" max="13562" width="4.75" style="333" customWidth="1"/>
    <col min="13563" max="13563" width="2.25" style="333" customWidth="1"/>
    <col min="13564" max="13564" width="4" style="333" customWidth="1"/>
    <col min="13565" max="13565" width="8.5" style="333" customWidth="1"/>
    <col min="13566" max="13567" width="5.75" style="333" customWidth="1"/>
    <col min="13568" max="13568" width="3.125" style="333" customWidth="1"/>
    <col min="13569" max="13575" width="3.25" style="333" customWidth="1"/>
    <col min="13576" max="13576" width="4.875" style="333" customWidth="1"/>
    <col min="13577" max="13577" width="3.25" style="333" customWidth="1"/>
    <col min="13578" max="13578" width="4.5" style="333" customWidth="1"/>
    <col min="13579" max="13580" width="3.25" style="333" customWidth="1"/>
    <col min="13581" max="13581" width="4.25" style="333" customWidth="1"/>
    <col min="13582" max="13584" width="3.25" style="333" customWidth="1"/>
    <col min="13585" max="13585" width="4.375" style="333" customWidth="1"/>
    <col min="13586" max="13587" width="3.25" style="333" customWidth="1"/>
    <col min="13588" max="13588" width="2.75" style="333" customWidth="1"/>
    <col min="13589" max="13589" width="3.25" style="333" customWidth="1"/>
    <col min="13590" max="13590" width="1.125" style="333" customWidth="1"/>
    <col min="13591" max="13591" width="3" style="333" customWidth="1"/>
    <col min="13592" max="13592" width="7" style="333" customWidth="1"/>
    <col min="13593" max="13602" width="3.25" style="333" customWidth="1"/>
    <col min="13603" max="13603" width="5.875" style="333" customWidth="1"/>
    <col min="13604" max="13606" width="3.25" style="333" customWidth="1"/>
    <col min="13607" max="13608" width="4.25" style="333" customWidth="1"/>
    <col min="13609" max="13609" width="3.25" style="333" customWidth="1"/>
    <col min="13610" max="13610" width="4.125" style="333" customWidth="1"/>
    <col min="13611" max="13611" width="3.25" style="333" customWidth="1"/>
    <col min="13612" max="13612" width="4.375" style="333" customWidth="1"/>
    <col min="13613" max="13614" width="3.25" style="333" customWidth="1"/>
    <col min="13615" max="13615" width="2.75" style="333" customWidth="1"/>
    <col min="13616" max="13616" width="3.25" style="333" customWidth="1"/>
    <col min="13617" max="13617" width="1.125" style="333" customWidth="1"/>
    <col min="13618" max="13618" width="3" style="333" customWidth="1"/>
    <col min="13619" max="13619" width="7" style="333" customWidth="1"/>
    <col min="13620" max="13627" width="3.25" style="333" customWidth="1"/>
    <col min="13628" max="13628" width="6" style="333" customWidth="1"/>
    <col min="13629" max="13629" width="3.25" style="333" customWidth="1"/>
    <col min="13630" max="13630" width="4.625" style="333" customWidth="1"/>
    <col min="13631" max="13632" width="3.25" style="333" customWidth="1"/>
    <col min="13633" max="13633" width="3.875" style="333" customWidth="1"/>
    <col min="13634" max="13634" width="4.25" style="333" customWidth="1"/>
    <col min="13635" max="13635" width="6.75" style="333" customWidth="1"/>
    <col min="13636" max="13636" width="3.25" style="333" customWidth="1"/>
    <col min="13637" max="13637" width="4" style="333" customWidth="1"/>
    <col min="13638" max="13638" width="3.625" style="333" customWidth="1"/>
    <col min="13639" max="13639" width="3.25" style="333" customWidth="1"/>
    <col min="13640" max="13640" width="4.125" style="333" customWidth="1"/>
    <col min="13641" max="13642" width="3.25" style="333" customWidth="1"/>
    <col min="13643" max="13643" width="2" style="333" customWidth="1"/>
    <col min="13644" max="13644" width="12.25" style="333" customWidth="1"/>
    <col min="13645" max="13650" width="3.25" style="333" customWidth="1"/>
    <col min="13651" max="13651" width="5.875" style="333" customWidth="1"/>
    <col min="13652" max="13652" width="2.625" style="333" customWidth="1"/>
    <col min="13653" max="13653" width="5.375" style="333" customWidth="1"/>
    <col min="13654" max="13655" width="3.25" style="333" customWidth="1"/>
    <col min="13656" max="13656" width="3.875" style="333" customWidth="1"/>
    <col min="13657" max="13657" width="4.25" style="333" customWidth="1"/>
    <col min="13658" max="13658" width="6.625" style="333" customWidth="1"/>
    <col min="13659" max="13659" width="3.25" style="333" customWidth="1"/>
    <col min="13660" max="13660" width="5.375" style="333" customWidth="1"/>
    <col min="13661" max="13661" width="3.375" style="333" customWidth="1"/>
    <col min="13662" max="13662" width="3.25" style="333" customWidth="1"/>
    <col min="13663" max="13663" width="4.125" style="333" customWidth="1"/>
    <col min="13664" max="13665" width="3.25" style="333" customWidth="1"/>
    <col min="13666" max="13666" width="1" style="333" customWidth="1"/>
    <col min="13667" max="13667" width="12.5" style="333" customWidth="1"/>
    <col min="13668" max="13673" width="3.25" style="333" customWidth="1"/>
    <col min="13674" max="13674" width="5.75" style="333" customWidth="1"/>
    <col min="13675" max="13675" width="3.25" style="333" customWidth="1"/>
    <col min="13676" max="13676" width="2.625" style="333" customWidth="1"/>
    <col min="13677" max="13678" width="3.25" style="333" customWidth="1"/>
    <col min="13679" max="13679" width="6.375" style="333" customWidth="1"/>
    <col min="13680" max="13681" width="3.25" style="333" customWidth="1"/>
    <col min="13682" max="13682" width="4.25" style="333" customWidth="1"/>
    <col min="13683" max="13684" width="4.625" style="333" customWidth="1"/>
    <col min="13685" max="13686" width="3.25" style="333" customWidth="1"/>
    <col min="13687" max="13687" width="4.5" style="333" customWidth="1"/>
    <col min="13688" max="13689" width="3.25" style="333" customWidth="1"/>
    <col min="13690" max="13690" width="6" style="333" customWidth="1"/>
    <col min="13691" max="13699" width="3.25" style="333" customWidth="1"/>
    <col min="13700" max="13700" width="4.375" style="333" customWidth="1"/>
    <col min="13701" max="13703" width="3.25" style="333" customWidth="1"/>
    <col min="13704" max="13704" width="5" style="333" customWidth="1"/>
    <col min="13705" max="13705" width="3.25" style="333" customWidth="1"/>
    <col min="13706" max="13706" width="4.5" style="333" customWidth="1"/>
    <col min="13707" max="13708" width="3.25" style="333" customWidth="1"/>
    <col min="13709" max="13709" width="4.875" style="333" customWidth="1"/>
    <col min="13710" max="13715" width="3.25" style="333" customWidth="1"/>
    <col min="13716" max="13716" width="4.25" style="333" customWidth="1"/>
    <col min="13717" max="13760" width="3.25" style="333" customWidth="1"/>
    <col min="13761" max="13802" width="9" style="333"/>
    <col min="13803" max="13815" width="4" style="333" customWidth="1"/>
    <col min="13816" max="13816" width="3.5" style="333" customWidth="1"/>
    <col min="13817" max="13817" width="4" style="333" customWidth="1"/>
    <col min="13818" max="13818" width="4.75" style="333" customWidth="1"/>
    <col min="13819" max="13819" width="2.25" style="333" customWidth="1"/>
    <col min="13820" max="13820" width="4" style="333" customWidth="1"/>
    <col min="13821" max="13821" width="8.5" style="333" customWidth="1"/>
    <col min="13822" max="13823" width="5.75" style="333" customWidth="1"/>
    <col min="13824" max="13824" width="3.125" style="333" customWidth="1"/>
    <col min="13825" max="13831" width="3.25" style="333" customWidth="1"/>
    <col min="13832" max="13832" width="4.875" style="333" customWidth="1"/>
    <col min="13833" max="13833" width="3.25" style="333" customWidth="1"/>
    <col min="13834" max="13834" width="4.5" style="333" customWidth="1"/>
    <col min="13835" max="13836" width="3.25" style="333" customWidth="1"/>
    <col min="13837" max="13837" width="4.25" style="333" customWidth="1"/>
    <col min="13838" max="13840" width="3.25" style="333" customWidth="1"/>
    <col min="13841" max="13841" width="4.375" style="333" customWidth="1"/>
    <col min="13842" max="13843" width="3.25" style="333" customWidth="1"/>
    <col min="13844" max="13844" width="2.75" style="333" customWidth="1"/>
    <col min="13845" max="13845" width="3.25" style="333" customWidth="1"/>
    <col min="13846" max="13846" width="1.125" style="333" customWidth="1"/>
    <col min="13847" max="13847" width="3" style="333" customWidth="1"/>
    <col min="13848" max="13848" width="7" style="333" customWidth="1"/>
    <col min="13849" max="13858" width="3.25" style="333" customWidth="1"/>
    <col min="13859" max="13859" width="5.875" style="333" customWidth="1"/>
    <col min="13860" max="13862" width="3.25" style="333" customWidth="1"/>
    <col min="13863" max="13864" width="4.25" style="333" customWidth="1"/>
    <col min="13865" max="13865" width="3.25" style="333" customWidth="1"/>
    <col min="13866" max="13866" width="4.125" style="333" customWidth="1"/>
    <col min="13867" max="13867" width="3.25" style="333" customWidth="1"/>
    <col min="13868" max="13868" width="4.375" style="333" customWidth="1"/>
    <col min="13869" max="13870" width="3.25" style="333" customWidth="1"/>
    <col min="13871" max="13871" width="2.75" style="333" customWidth="1"/>
    <col min="13872" max="13872" width="3.25" style="333" customWidth="1"/>
    <col min="13873" max="13873" width="1.125" style="333" customWidth="1"/>
    <col min="13874" max="13874" width="3" style="333" customWidth="1"/>
    <col min="13875" max="13875" width="7" style="333" customWidth="1"/>
    <col min="13876" max="13883" width="3.25" style="333" customWidth="1"/>
    <col min="13884" max="13884" width="6" style="333" customWidth="1"/>
    <col min="13885" max="13885" width="3.25" style="333" customWidth="1"/>
    <col min="13886" max="13886" width="4.625" style="333" customWidth="1"/>
    <col min="13887" max="13888" width="3.25" style="333" customWidth="1"/>
    <col min="13889" max="13889" width="3.875" style="333" customWidth="1"/>
    <col min="13890" max="13890" width="4.25" style="333" customWidth="1"/>
    <col min="13891" max="13891" width="6.75" style="333" customWidth="1"/>
    <col min="13892" max="13892" width="3.25" style="333" customWidth="1"/>
    <col min="13893" max="13893" width="4" style="333" customWidth="1"/>
    <col min="13894" max="13894" width="3.625" style="333" customWidth="1"/>
    <col min="13895" max="13895" width="3.25" style="333" customWidth="1"/>
    <col min="13896" max="13896" width="4.125" style="333" customWidth="1"/>
    <col min="13897" max="13898" width="3.25" style="333" customWidth="1"/>
    <col min="13899" max="13899" width="2" style="333" customWidth="1"/>
    <col min="13900" max="13900" width="12.25" style="333" customWidth="1"/>
    <col min="13901" max="13906" width="3.25" style="333" customWidth="1"/>
    <col min="13907" max="13907" width="5.875" style="333" customWidth="1"/>
    <col min="13908" max="13908" width="2.625" style="333" customWidth="1"/>
    <col min="13909" max="13909" width="5.375" style="333" customWidth="1"/>
    <col min="13910" max="13911" width="3.25" style="333" customWidth="1"/>
    <col min="13912" max="13912" width="3.875" style="333" customWidth="1"/>
    <col min="13913" max="13913" width="4.25" style="333" customWidth="1"/>
    <col min="13914" max="13914" width="6.625" style="333" customWidth="1"/>
    <col min="13915" max="13915" width="3.25" style="333" customWidth="1"/>
    <col min="13916" max="13916" width="5.375" style="333" customWidth="1"/>
    <col min="13917" max="13917" width="3.375" style="333" customWidth="1"/>
    <col min="13918" max="13918" width="3.25" style="333" customWidth="1"/>
    <col min="13919" max="13919" width="4.125" style="333" customWidth="1"/>
    <col min="13920" max="13921" width="3.25" style="333" customWidth="1"/>
    <col min="13922" max="13922" width="1" style="333" customWidth="1"/>
    <col min="13923" max="13923" width="12.5" style="333" customWidth="1"/>
    <col min="13924" max="13929" width="3.25" style="333" customWidth="1"/>
    <col min="13930" max="13930" width="5.75" style="333" customWidth="1"/>
    <col min="13931" max="13931" width="3.25" style="333" customWidth="1"/>
    <col min="13932" max="13932" width="2.625" style="333" customWidth="1"/>
    <col min="13933" max="13934" width="3.25" style="333" customWidth="1"/>
    <col min="13935" max="13935" width="6.375" style="333" customWidth="1"/>
    <col min="13936" max="13937" width="3.25" style="333" customWidth="1"/>
    <col min="13938" max="13938" width="4.25" style="333" customWidth="1"/>
    <col min="13939" max="13940" width="4.625" style="333" customWidth="1"/>
    <col min="13941" max="13942" width="3.25" style="333" customWidth="1"/>
    <col min="13943" max="13943" width="4.5" style="333" customWidth="1"/>
    <col min="13944" max="13945" width="3.25" style="333" customWidth="1"/>
    <col min="13946" max="13946" width="6" style="333" customWidth="1"/>
    <col min="13947" max="13955" width="3.25" style="333" customWidth="1"/>
    <col min="13956" max="13956" width="4.375" style="333" customWidth="1"/>
    <col min="13957" max="13959" width="3.25" style="333" customWidth="1"/>
    <col min="13960" max="13960" width="5" style="333" customWidth="1"/>
    <col min="13961" max="13961" width="3.25" style="333" customWidth="1"/>
    <col min="13962" max="13962" width="4.5" style="333" customWidth="1"/>
    <col min="13963" max="13964" width="3.25" style="333" customWidth="1"/>
    <col min="13965" max="13965" width="4.875" style="333" customWidth="1"/>
    <col min="13966" max="13971" width="3.25" style="333" customWidth="1"/>
    <col min="13972" max="13972" width="4.25" style="333" customWidth="1"/>
    <col min="13973" max="14016" width="3.25" style="333" customWidth="1"/>
    <col min="14017" max="14058" width="9" style="333"/>
    <col min="14059" max="14071" width="4" style="333" customWidth="1"/>
    <col min="14072" max="14072" width="3.5" style="333" customWidth="1"/>
    <col min="14073" max="14073" width="4" style="333" customWidth="1"/>
    <col min="14074" max="14074" width="4.75" style="333" customWidth="1"/>
    <col min="14075" max="14075" width="2.25" style="333" customWidth="1"/>
    <col min="14076" max="14076" width="4" style="333" customWidth="1"/>
    <col min="14077" max="14077" width="8.5" style="333" customWidth="1"/>
    <col min="14078" max="14079" width="5.75" style="333" customWidth="1"/>
    <col min="14080" max="14080" width="3.125" style="333" customWidth="1"/>
    <col min="14081" max="14087" width="3.25" style="333" customWidth="1"/>
    <col min="14088" max="14088" width="4.875" style="333" customWidth="1"/>
    <col min="14089" max="14089" width="3.25" style="333" customWidth="1"/>
    <col min="14090" max="14090" width="4.5" style="333" customWidth="1"/>
    <col min="14091" max="14092" width="3.25" style="333" customWidth="1"/>
    <col min="14093" max="14093" width="4.25" style="333" customWidth="1"/>
    <col min="14094" max="14096" width="3.25" style="333" customWidth="1"/>
    <col min="14097" max="14097" width="4.375" style="333" customWidth="1"/>
    <col min="14098" max="14099" width="3.25" style="333" customWidth="1"/>
    <col min="14100" max="14100" width="2.75" style="333" customWidth="1"/>
    <col min="14101" max="14101" width="3.25" style="333" customWidth="1"/>
    <col min="14102" max="14102" width="1.125" style="333" customWidth="1"/>
    <col min="14103" max="14103" width="3" style="333" customWidth="1"/>
    <col min="14104" max="14104" width="7" style="333" customWidth="1"/>
    <col min="14105" max="14114" width="3.25" style="333" customWidth="1"/>
    <col min="14115" max="14115" width="5.875" style="333" customWidth="1"/>
    <col min="14116" max="14118" width="3.25" style="333" customWidth="1"/>
    <col min="14119" max="14120" width="4.25" style="333" customWidth="1"/>
    <col min="14121" max="14121" width="3.25" style="333" customWidth="1"/>
    <col min="14122" max="14122" width="4.125" style="333" customWidth="1"/>
    <col min="14123" max="14123" width="3.25" style="333" customWidth="1"/>
    <col min="14124" max="14124" width="4.375" style="333" customWidth="1"/>
    <col min="14125" max="14126" width="3.25" style="333" customWidth="1"/>
    <col min="14127" max="14127" width="2.75" style="333" customWidth="1"/>
    <col min="14128" max="14128" width="3.25" style="333" customWidth="1"/>
    <col min="14129" max="14129" width="1.125" style="333" customWidth="1"/>
    <col min="14130" max="14130" width="3" style="333" customWidth="1"/>
    <col min="14131" max="14131" width="7" style="333" customWidth="1"/>
    <col min="14132" max="14139" width="3.25" style="333" customWidth="1"/>
    <col min="14140" max="14140" width="6" style="333" customWidth="1"/>
    <col min="14141" max="14141" width="3.25" style="333" customWidth="1"/>
    <col min="14142" max="14142" width="4.625" style="333" customWidth="1"/>
    <col min="14143" max="14144" width="3.25" style="333" customWidth="1"/>
    <col min="14145" max="14145" width="3.875" style="333" customWidth="1"/>
    <col min="14146" max="14146" width="4.25" style="333" customWidth="1"/>
    <col min="14147" max="14147" width="6.75" style="333" customWidth="1"/>
    <col min="14148" max="14148" width="3.25" style="333" customWidth="1"/>
    <col min="14149" max="14149" width="4" style="333" customWidth="1"/>
    <col min="14150" max="14150" width="3.625" style="333" customWidth="1"/>
    <col min="14151" max="14151" width="3.25" style="333" customWidth="1"/>
    <col min="14152" max="14152" width="4.125" style="333" customWidth="1"/>
    <col min="14153" max="14154" width="3.25" style="333" customWidth="1"/>
    <col min="14155" max="14155" width="2" style="333" customWidth="1"/>
    <col min="14156" max="14156" width="12.25" style="333" customWidth="1"/>
    <col min="14157" max="14162" width="3.25" style="333" customWidth="1"/>
    <col min="14163" max="14163" width="5.875" style="333" customWidth="1"/>
    <col min="14164" max="14164" width="2.625" style="333" customWidth="1"/>
    <col min="14165" max="14165" width="5.375" style="333" customWidth="1"/>
    <col min="14166" max="14167" width="3.25" style="333" customWidth="1"/>
    <col min="14168" max="14168" width="3.875" style="333" customWidth="1"/>
    <col min="14169" max="14169" width="4.25" style="333" customWidth="1"/>
    <col min="14170" max="14170" width="6.625" style="333" customWidth="1"/>
    <col min="14171" max="14171" width="3.25" style="333" customWidth="1"/>
    <col min="14172" max="14172" width="5.375" style="333" customWidth="1"/>
    <col min="14173" max="14173" width="3.375" style="333" customWidth="1"/>
    <col min="14174" max="14174" width="3.25" style="333" customWidth="1"/>
    <col min="14175" max="14175" width="4.125" style="333" customWidth="1"/>
    <col min="14176" max="14177" width="3.25" style="333" customWidth="1"/>
    <col min="14178" max="14178" width="1" style="333" customWidth="1"/>
    <col min="14179" max="14179" width="12.5" style="333" customWidth="1"/>
    <col min="14180" max="14185" width="3.25" style="333" customWidth="1"/>
    <col min="14186" max="14186" width="5.75" style="333" customWidth="1"/>
    <col min="14187" max="14187" width="3.25" style="333" customWidth="1"/>
    <col min="14188" max="14188" width="2.625" style="333" customWidth="1"/>
    <col min="14189" max="14190" width="3.25" style="333" customWidth="1"/>
    <col min="14191" max="14191" width="6.375" style="333" customWidth="1"/>
    <col min="14192" max="14193" width="3.25" style="333" customWidth="1"/>
    <col min="14194" max="14194" width="4.25" style="333" customWidth="1"/>
    <col min="14195" max="14196" width="4.625" style="333" customWidth="1"/>
    <col min="14197" max="14198" width="3.25" style="333" customWidth="1"/>
    <col min="14199" max="14199" width="4.5" style="333" customWidth="1"/>
    <col min="14200" max="14201" width="3.25" style="333" customWidth="1"/>
    <col min="14202" max="14202" width="6" style="333" customWidth="1"/>
    <col min="14203" max="14211" width="3.25" style="333" customWidth="1"/>
    <col min="14212" max="14212" width="4.375" style="333" customWidth="1"/>
    <col min="14213" max="14215" width="3.25" style="333" customWidth="1"/>
    <col min="14216" max="14216" width="5" style="333" customWidth="1"/>
    <col min="14217" max="14217" width="3.25" style="333" customWidth="1"/>
    <col min="14218" max="14218" width="4.5" style="333" customWidth="1"/>
    <col min="14219" max="14220" width="3.25" style="333" customWidth="1"/>
    <col min="14221" max="14221" width="4.875" style="333" customWidth="1"/>
    <col min="14222" max="14227" width="3.25" style="333" customWidth="1"/>
    <col min="14228" max="14228" width="4.25" style="333" customWidth="1"/>
    <col min="14229" max="14272" width="3.25" style="333" customWidth="1"/>
    <col min="14273" max="14314" width="9" style="333"/>
    <col min="14315" max="14327" width="4" style="333" customWidth="1"/>
    <col min="14328" max="14328" width="3.5" style="333" customWidth="1"/>
    <col min="14329" max="14329" width="4" style="333" customWidth="1"/>
    <col min="14330" max="14330" width="4.75" style="333" customWidth="1"/>
    <col min="14331" max="14331" width="2.25" style="333" customWidth="1"/>
    <col min="14332" max="14332" width="4" style="333" customWidth="1"/>
    <col min="14333" max="14333" width="8.5" style="333" customWidth="1"/>
    <col min="14334" max="14335" width="5.75" style="333" customWidth="1"/>
    <col min="14336" max="14336" width="3.125" style="333" customWidth="1"/>
    <col min="14337" max="14343" width="3.25" style="333" customWidth="1"/>
    <col min="14344" max="14344" width="4.875" style="333" customWidth="1"/>
    <col min="14345" max="14345" width="3.25" style="333" customWidth="1"/>
    <col min="14346" max="14346" width="4.5" style="333" customWidth="1"/>
    <col min="14347" max="14348" width="3.25" style="333" customWidth="1"/>
    <col min="14349" max="14349" width="4.25" style="333" customWidth="1"/>
    <col min="14350" max="14352" width="3.25" style="333" customWidth="1"/>
    <col min="14353" max="14353" width="4.375" style="333" customWidth="1"/>
    <col min="14354" max="14355" width="3.25" style="333" customWidth="1"/>
    <col min="14356" max="14356" width="2.75" style="333" customWidth="1"/>
    <col min="14357" max="14357" width="3.25" style="333" customWidth="1"/>
    <col min="14358" max="14358" width="1.125" style="333" customWidth="1"/>
    <col min="14359" max="14359" width="3" style="333" customWidth="1"/>
    <col min="14360" max="14360" width="7" style="333" customWidth="1"/>
    <col min="14361" max="14370" width="3.25" style="333" customWidth="1"/>
    <col min="14371" max="14371" width="5.875" style="333" customWidth="1"/>
    <col min="14372" max="14374" width="3.25" style="333" customWidth="1"/>
    <col min="14375" max="14376" width="4.25" style="333" customWidth="1"/>
    <col min="14377" max="14377" width="3.25" style="333" customWidth="1"/>
    <col min="14378" max="14378" width="4.125" style="333" customWidth="1"/>
    <col min="14379" max="14379" width="3.25" style="333" customWidth="1"/>
    <col min="14380" max="14380" width="4.375" style="333" customWidth="1"/>
    <col min="14381" max="14382" width="3.25" style="333" customWidth="1"/>
    <col min="14383" max="14383" width="2.75" style="333" customWidth="1"/>
    <col min="14384" max="14384" width="3.25" style="333" customWidth="1"/>
    <col min="14385" max="14385" width="1.125" style="333" customWidth="1"/>
    <col min="14386" max="14386" width="3" style="333" customWidth="1"/>
    <col min="14387" max="14387" width="7" style="333" customWidth="1"/>
    <col min="14388" max="14395" width="3.25" style="333" customWidth="1"/>
    <col min="14396" max="14396" width="6" style="333" customWidth="1"/>
    <col min="14397" max="14397" width="3.25" style="333" customWidth="1"/>
    <col min="14398" max="14398" width="4.625" style="333" customWidth="1"/>
    <col min="14399" max="14400" width="3.25" style="333" customWidth="1"/>
    <col min="14401" max="14401" width="3.875" style="333" customWidth="1"/>
    <col min="14402" max="14402" width="4.25" style="333" customWidth="1"/>
    <col min="14403" max="14403" width="6.75" style="333" customWidth="1"/>
    <col min="14404" max="14404" width="3.25" style="333" customWidth="1"/>
    <col min="14405" max="14405" width="4" style="333" customWidth="1"/>
    <col min="14406" max="14406" width="3.625" style="333" customWidth="1"/>
    <col min="14407" max="14407" width="3.25" style="333" customWidth="1"/>
    <col min="14408" max="14408" width="4.125" style="333" customWidth="1"/>
    <col min="14409" max="14410" width="3.25" style="333" customWidth="1"/>
    <col min="14411" max="14411" width="2" style="333" customWidth="1"/>
    <col min="14412" max="14412" width="12.25" style="333" customWidth="1"/>
    <col min="14413" max="14418" width="3.25" style="333" customWidth="1"/>
    <col min="14419" max="14419" width="5.875" style="333" customWidth="1"/>
    <col min="14420" max="14420" width="2.625" style="333" customWidth="1"/>
    <col min="14421" max="14421" width="5.375" style="333" customWidth="1"/>
    <col min="14422" max="14423" width="3.25" style="333" customWidth="1"/>
    <col min="14424" max="14424" width="3.875" style="333" customWidth="1"/>
    <col min="14425" max="14425" width="4.25" style="333" customWidth="1"/>
    <col min="14426" max="14426" width="6.625" style="333" customWidth="1"/>
    <col min="14427" max="14427" width="3.25" style="333" customWidth="1"/>
    <col min="14428" max="14428" width="5.375" style="333" customWidth="1"/>
    <col min="14429" max="14429" width="3.375" style="333" customWidth="1"/>
    <col min="14430" max="14430" width="3.25" style="333" customWidth="1"/>
    <col min="14431" max="14431" width="4.125" style="333" customWidth="1"/>
    <col min="14432" max="14433" width="3.25" style="333" customWidth="1"/>
    <col min="14434" max="14434" width="1" style="333" customWidth="1"/>
    <col min="14435" max="14435" width="12.5" style="333" customWidth="1"/>
    <col min="14436" max="14441" width="3.25" style="333" customWidth="1"/>
    <col min="14442" max="14442" width="5.75" style="333" customWidth="1"/>
    <col min="14443" max="14443" width="3.25" style="333" customWidth="1"/>
    <col min="14444" max="14444" width="2.625" style="333" customWidth="1"/>
    <col min="14445" max="14446" width="3.25" style="333" customWidth="1"/>
    <col min="14447" max="14447" width="6.375" style="333" customWidth="1"/>
    <col min="14448" max="14449" width="3.25" style="333" customWidth="1"/>
    <col min="14450" max="14450" width="4.25" style="333" customWidth="1"/>
    <col min="14451" max="14452" width="4.625" style="333" customWidth="1"/>
    <col min="14453" max="14454" width="3.25" style="333" customWidth="1"/>
    <col min="14455" max="14455" width="4.5" style="333" customWidth="1"/>
    <col min="14456" max="14457" width="3.25" style="333" customWidth="1"/>
    <col min="14458" max="14458" width="6" style="333" customWidth="1"/>
    <col min="14459" max="14467" width="3.25" style="333" customWidth="1"/>
    <col min="14468" max="14468" width="4.375" style="333" customWidth="1"/>
    <col min="14469" max="14471" width="3.25" style="333" customWidth="1"/>
    <col min="14472" max="14472" width="5" style="333" customWidth="1"/>
    <col min="14473" max="14473" width="3.25" style="333" customWidth="1"/>
    <col min="14474" max="14474" width="4.5" style="333" customWidth="1"/>
    <col min="14475" max="14476" width="3.25" style="333" customWidth="1"/>
    <col min="14477" max="14477" width="4.875" style="333" customWidth="1"/>
    <col min="14478" max="14483" width="3.25" style="333" customWidth="1"/>
    <col min="14484" max="14484" width="4.25" style="333" customWidth="1"/>
    <col min="14485" max="14528" width="3.25" style="333" customWidth="1"/>
    <col min="14529" max="14570" width="9" style="333"/>
    <col min="14571" max="14583" width="4" style="333" customWidth="1"/>
    <col min="14584" max="14584" width="3.5" style="333" customWidth="1"/>
    <col min="14585" max="14585" width="4" style="333" customWidth="1"/>
    <col min="14586" max="14586" width="4.75" style="333" customWidth="1"/>
    <col min="14587" max="14587" width="2.25" style="333" customWidth="1"/>
    <col min="14588" max="14588" width="4" style="333" customWidth="1"/>
    <col min="14589" max="14589" width="8.5" style="333" customWidth="1"/>
    <col min="14590" max="14591" width="5.75" style="333" customWidth="1"/>
    <col min="14592" max="14592" width="3.125" style="333" customWidth="1"/>
    <col min="14593" max="14599" width="3.25" style="333" customWidth="1"/>
    <col min="14600" max="14600" width="4.875" style="333" customWidth="1"/>
    <col min="14601" max="14601" width="3.25" style="333" customWidth="1"/>
    <col min="14602" max="14602" width="4.5" style="333" customWidth="1"/>
    <col min="14603" max="14604" width="3.25" style="333" customWidth="1"/>
    <col min="14605" max="14605" width="4.25" style="333" customWidth="1"/>
    <col min="14606" max="14608" width="3.25" style="333" customWidth="1"/>
    <col min="14609" max="14609" width="4.375" style="333" customWidth="1"/>
    <col min="14610" max="14611" width="3.25" style="333" customWidth="1"/>
    <col min="14612" max="14612" width="2.75" style="333" customWidth="1"/>
    <col min="14613" max="14613" width="3.25" style="333" customWidth="1"/>
    <col min="14614" max="14614" width="1.125" style="333" customWidth="1"/>
    <col min="14615" max="14615" width="3" style="333" customWidth="1"/>
    <col min="14616" max="14616" width="7" style="333" customWidth="1"/>
    <col min="14617" max="14626" width="3.25" style="333" customWidth="1"/>
    <col min="14627" max="14627" width="5.875" style="333" customWidth="1"/>
    <col min="14628" max="14630" width="3.25" style="333" customWidth="1"/>
    <col min="14631" max="14632" width="4.25" style="333" customWidth="1"/>
    <col min="14633" max="14633" width="3.25" style="333" customWidth="1"/>
    <col min="14634" max="14634" width="4.125" style="333" customWidth="1"/>
    <col min="14635" max="14635" width="3.25" style="333" customWidth="1"/>
    <col min="14636" max="14636" width="4.375" style="333" customWidth="1"/>
    <col min="14637" max="14638" width="3.25" style="333" customWidth="1"/>
    <col min="14639" max="14639" width="2.75" style="333" customWidth="1"/>
    <col min="14640" max="14640" width="3.25" style="333" customWidth="1"/>
    <col min="14641" max="14641" width="1.125" style="333" customWidth="1"/>
    <col min="14642" max="14642" width="3" style="333" customWidth="1"/>
    <col min="14643" max="14643" width="7" style="333" customWidth="1"/>
    <col min="14644" max="14651" width="3.25" style="333" customWidth="1"/>
    <col min="14652" max="14652" width="6" style="333" customWidth="1"/>
    <col min="14653" max="14653" width="3.25" style="333" customWidth="1"/>
    <col min="14654" max="14654" width="4.625" style="333" customWidth="1"/>
    <col min="14655" max="14656" width="3.25" style="333" customWidth="1"/>
    <col min="14657" max="14657" width="3.875" style="333" customWidth="1"/>
    <col min="14658" max="14658" width="4.25" style="333" customWidth="1"/>
    <col min="14659" max="14659" width="6.75" style="333" customWidth="1"/>
    <col min="14660" max="14660" width="3.25" style="333" customWidth="1"/>
    <col min="14661" max="14661" width="4" style="333" customWidth="1"/>
    <col min="14662" max="14662" width="3.625" style="333" customWidth="1"/>
    <col min="14663" max="14663" width="3.25" style="333" customWidth="1"/>
    <col min="14664" max="14664" width="4.125" style="333" customWidth="1"/>
    <col min="14665" max="14666" width="3.25" style="333" customWidth="1"/>
    <col min="14667" max="14667" width="2" style="333" customWidth="1"/>
    <col min="14668" max="14668" width="12.25" style="333" customWidth="1"/>
    <col min="14669" max="14674" width="3.25" style="333" customWidth="1"/>
    <col min="14675" max="14675" width="5.875" style="333" customWidth="1"/>
    <col min="14676" max="14676" width="2.625" style="333" customWidth="1"/>
    <col min="14677" max="14677" width="5.375" style="333" customWidth="1"/>
    <col min="14678" max="14679" width="3.25" style="333" customWidth="1"/>
    <col min="14680" max="14680" width="3.875" style="333" customWidth="1"/>
    <col min="14681" max="14681" width="4.25" style="333" customWidth="1"/>
    <col min="14682" max="14682" width="6.625" style="333" customWidth="1"/>
    <col min="14683" max="14683" width="3.25" style="333" customWidth="1"/>
    <col min="14684" max="14684" width="5.375" style="333" customWidth="1"/>
    <col min="14685" max="14685" width="3.375" style="333" customWidth="1"/>
    <col min="14686" max="14686" width="3.25" style="333" customWidth="1"/>
    <col min="14687" max="14687" width="4.125" style="333" customWidth="1"/>
    <col min="14688" max="14689" width="3.25" style="333" customWidth="1"/>
    <col min="14690" max="14690" width="1" style="333" customWidth="1"/>
    <col min="14691" max="14691" width="12.5" style="333" customWidth="1"/>
    <col min="14692" max="14697" width="3.25" style="333" customWidth="1"/>
    <col min="14698" max="14698" width="5.75" style="333" customWidth="1"/>
    <col min="14699" max="14699" width="3.25" style="333" customWidth="1"/>
    <col min="14700" max="14700" width="2.625" style="333" customWidth="1"/>
    <col min="14701" max="14702" width="3.25" style="333" customWidth="1"/>
    <col min="14703" max="14703" width="6.375" style="333" customWidth="1"/>
    <col min="14704" max="14705" width="3.25" style="333" customWidth="1"/>
    <col min="14706" max="14706" width="4.25" style="333" customWidth="1"/>
    <col min="14707" max="14708" width="4.625" style="333" customWidth="1"/>
    <col min="14709" max="14710" width="3.25" style="333" customWidth="1"/>
    <col min="14711" max="14711" width="4.5" style="333" customWidth="1"/>
    <col min="14712" max="14713" width="3.25" style="333" customWidth="1"/>
    <col min="14714" max="14714" width="6" style="333" customWidth="1"/>
    <col min="14715" max="14723" width="3.25" style="333" customWidth="1"/>
    <col min="14724" max="14724" width="4.375" style="333" customWidth="1"/>
    <col min="14725" max="14727" width="3.25" style="333" customWidth="1"/>
    <col min="14728" max="14728" width="5" style="333" customWidth="1"/>
    <col min="14729" max="14729" width="3.25" style="333" customWidth="1"/>
    <col min="14730" max="14730" width="4.5" style="333" customWidth="1"/>
    <col min="14731" max="14732" width="3.25" style="333" customWidth="1"/>
    <col min="14733" max="14733" width="4.875" style="333" customWidth="1"/>
    <col min="14734" max="14739" width="3.25" style="333" customWidth="1"/>
    <col min="14740" max="14740" width="4.25" style="333" customWidth="1"/>
    <col min="14741" max="14784" width="3.25" style="333" customWidth="1"/>
    <col min="14785" max="14826" width="9" style="333"/>
    <col min="14827" max="14839" width="4" style="333" customWidth="1"/>
    <col min="14840" max="14840" width="3.5" style="333" customWidth="1"/>
    <col min="14841" max="14841" width="4" style="333" customWidth="1"/>
    <col min="14842" max="14842" width="4.75" style="333" customWidth="1"/>
    <col min="14843" max="14843" width="2.25" style="333" customWidth="1"/>
    <col min="14844" max="14844" width="4" style="333" customWidth="1"/>
    <col min="14845" max="14845" width="8.5" style="333" customWidth="1"/>
    <col min="14846" max="14847" width="5.75" style="333" customWidth="1"/>
    <col min="14848" max="14848" width="3.125" style="333" customWidth="1"/>
    <col min="14849" max="14855" width="3.25" style="333" customWidth="1"/>
    <col min="14856" max="14856" width="4.875" style="333" customWidth="1"/>
    <col min="14857" max="14857" width="3.25" style="333" customWidth="1"/>
    <col min="14858" max="14858" width="4.5" style="333" customWidth="1"/>
    <col min="14859" max="14860" width="3.25" style="333" customWidth="1"/>
    <col min="14861" max="14861" width="4.25" style="333" customWidth="1"/>
    <col min="14862" max="14864" width="3.25" style="333" customWidth="1"/>
    <col min="14865" max="14865" width="4.375" style="333" customWidth="1"/>
    <col min="14866" max="14867" width="3.25" style="333" customWidth="1"/>
    <col min="14868" max="14868" width="2.75" style="333" customWidth="1"/>
    <col min="14869" max="14869" width="3.25" style="333" customWidth="1"/>
    <col min="14870" max="14870" width="1.125" style="333" customWidth="1"/>
    <col min="14871" max="14871" width="3" style="333" customWidth="1"/>
    <col min="14872" max="14872" width="7" style="333" customWidth="1"/>
    <col min="14873" max="14882" width="3.25" style="333" customWidth="1"/>
    <col min="14883" max="14883" width="5.875" style="333" customWidth="1"/>
    <col min="14884" max="14886" width="3.25" style="333" customWidth="1"/>
    <col min="14887" max="14888" width="4.25" style="333" customWidth="1"/>
    <col min="14889" max="14889" width="3.25" style="333" customWidth="1"/>
    <col min="14890" max="14890" width="4.125" style="333" customWidth="1"/>
    <col min="14891" max="14891" width="3.25" style="333" customWidth="1"/>
    <col min="14892" max="14892" width="4.375" style="333" customWidth="1"/>
    <col min="14893" max="14894" width="3.25" style="333" customWidth="1"/>
    <col min="14895" max="14895" width="2.75" style="333" customWidth="1"/>
    <col min="14896" max="14896" width="3.25" style="333" customWidth="1"/>
    <col min="14897" max="14897" width="1.125" style="333" customWidth="1"/>
    <col min="14898" max="14898" width="3" style="333" customWidth="1"/>
    <col min="14899" max="14899" width="7" style="333" customWidth="1"/>
    <col min="14900" max="14907" width="3.25" style="333" customWidth="1"/>
    <col min="14908" max="14908" width="6" style="333" customWidth="1"/>
    <col min="14909" max="14909" width="3.25" style="333" customWidth="1"/>
    <col min="14910" max="14910" width="4.625" style="333" customWidth="1"/>
    <col min="14911" max="14912" width="3.25" style="333" customWidth="1"/>
    <col min="14913" max="14913" width="3.875" style="333" customWidth="1"/>
    <col min="14914" max="14914" width="4.25" style="333" customWidth="1"/>
    <col min="14915" max="14915" width="6.75" style="333" customWidth="1"/>
    <col min="14916" max="14916" width="3.25" style="333" customWidth="1"/>
    <col min="14917" max="14917" width="4" style="333" customWidth="1"/>
    <col min="14918" max="14918" width="3.625" style="333" customWidth="1"/>
    <col min="14919" max="14919" width="3.25" style="333" customWidth="1"/>
    <col min="14920" max="14920" width="4.125" style="333" customWidth="1"/>
    <col min="14921" max="14922" width="3.25" style="333" customWidth="1"/>
    <col min="14923" max="14923" width="2" style="333" customWidth="1"/>
    <col min="14924" max="14924" width="12.25" style="333" customWidth="1"/>
    <col min="14925" max="14930" width="3.25" style="333" customWidth="1"/>
    <col min="14931" max="14931" width="5.875" style="333" customWidth="1"/>
    <col min="14932" max="14932" width="2.625" style="333" customWidth="1"/>
    <col min="14933" max="14933" width="5.375" style="333" customWidth="1"/>
    <col min="14934" max="14935" width="3.25" style="333" customWidth="1"/>
    <col min="14936" max="14936" width="3.875" style="333" customWidth="1"/>
    <col min="14937" max="14937" width="4.25" style="333" customWidth="1"/>
    <col min="14938" max="14938" width="6.625" style="333" customWidth="1"/>
    <col min="14939" max="14939" width="3.25" style="333" customWidth="1"/>
    <col min="14940" max="14940" width="5.375" style="333" customWidth="1"/>
    <col min="14941" max="14941" width="3.375" style="333" customWidth="1"/>
    <col min="14942" max="14942" width="3.25" style="333" customWidth="1"/>
    <col min="14943" max="14943" width="4.125" style="333" customWidth="1"/>
    <col min="14944" max="14945" width="3.25" style="333" customWidth="1"/>
    <col min="14946" max="14946" width="1" style="333" customWidth="1"/>
    <col min="14947" max="14947" width="12.5" style="333" customWidth="1"/>
    <col min="14948" max="14953" width="3.25" style="333" customWidth="1"/>
    <col min="14954" max="14954" width="5.75" style="333" customWidth="1"/>
    <col min="14955" max="14955" width="3.25" style="333" customWidth="1"/>
    <col min="14956" max="14956" width="2.625" style="333" customWidth="1"/>
    <col min="14957" max="14958" width="3.25" style="333" customWidth="1"/>
    <col min="14959" max="14959" width="6.375" style="333" customWidth="1"/>
    <col min="14960" max="14961" width="3.25" style="333" customWidth="1"/>
    <col min="14962" max="14962" width="4.25" style="333" customWidth="1"/>
    <col min="14963" max="14964" width="4.625" style="333" customWidth="1"/>
    <col min="14965" max="14966" width="3.25" style="333" customWidth="1"/>
    <col min="14967" max="14967" width="4.5" style="333" customWidth="1"/>
    <col min="14968" max="14969" width="3.25" style="333" customWidth="1"/>
    <col min="14970" max="14970" width="6" style="333" customWidth="1"/>
    <col min="14971" max="14979" width="3.25" style="333" customWidth="1"/>
    <col min="14980" max="14980" width="4.375" style="333" customWidth="1"/>
    <col min="14981" max="14983" width="3.25" style="333" customWidth="1"/>
    <col min="14984" max="14984" width="5" style="333" customWidth="1"/>
    <col min="14985" max="14985" width="3.25" style="333" customWidth="1"/>
    <col min="14986" max="14986" width="4.5" style="333" customWidth="1"/>
    <col min="14987" max="14988" width="3.25" style="333" customWidth="1"/>
    <col min="14989" max="14989" width="4.875" style="333" customWidth="1"/>
    <col min="14990" max="14995" width="3.25" style="333" customWidth="1"/>
    <col min="14996" max="14996" width="4.25" style="333" customWidth="1"/>
    <col min="14997" max="15040" width="3.25" style="333" customWidth="1"/>
    <col min="15041" max="15082" width="9" style="333"/>
    <col min="15083" max="15095" width="4" style="333" customWidth="1"/>
    <col min="15096" max="15096" width="3.5" style="333" customWidth="1"/>
    <col min="15097" max="15097" width="4" style="333" customWidth="1"/>
    <col min="15098" max="15098" width="4.75" style="333" customWidth="1"/>
    <col min="15099" max="15099" width="2.25" style="333" customWidth="1"/>
    <col min="15100" max="15100" width="4" style="333" customWidth="1"/>
    <col min="15101" max="15101" width="8.5" style="333" customWidth="1"/>
    <col min="15102" max="15103" width="5.75" style="333" customWidth="1"/>
    <col min="15104" max="15104" width="3.125" style="333" customWidth="1"/>
    <col min="15105" max="15111" width="3.25" style="333" customWidth="1"/>
    <col min="15112" max="15112" width="4.875" style="333" customWidth="1"/>
    <col min="15113" max="15113" width="3.25" style="333" customWidth="1"/>
    <col min="15114" max="15114" width="4.5" style="333" customWidth="1"/>
    <col min="15115" max="15116" width="3.25" style="333" customWidth="1"/>
    <col min="15117" max="15117" width="4.25" style="333" customWidth="1"/>
    <col min="15118" max="15120" width="3.25" style="333" customWidth="1"/>
    <col min="15121" max="15121" width="4.375" style="333" customWidth="1"/>
    <col min="15122" max="15123" width="3.25" style="333" customWidth="1"/>
    <col min="15124" max="15124" width="2.75" style="333" customWidth="1"/>
    <col min="15125" max="15125" width="3.25" style="333" customWidth="1"/>
    <col min="15126" max="15126" width="1.125" style="333" customWidth="1"/>
    <col min="15127" max="15127" width="3" style="333" customWidth="1"/>
    <col min="15128" max="15128" width="7" style="333" customWidth="1"/>
    <col min="15129" max="15138" width="3.25" style="333" customWidth="1"/>
    <col min="15139" max="15139" width="5.875" style="333" customWidth="1"/>
    <col min="15140" max="15142" width="3.25" style="333" customWidth="1"/>
    <col min="15143" max="15144" width="4.25" style="333" customWidth="1"/>
    <col min="15145" max="15145" width="3.25" style="333" customWidth="1"/>
    <col min="15146" max="15146" width="4.125" style="333" customWidth="1"/>
    <col min="15147" max="15147" width="3.25" style="333" customWidth="1"/>
    <col min="15148" max="15148" width="4.375" style="333" customWidth="1"/>
    <col min="15149" max="15150" width="3.25" style="333" customWidth="1"/>
    <col min="15151" max="15151" width="2.75" style="333" customWidth="1"/>
    <col min="15152" max="15152" width="3.25" style="333" customWidth="1"/>
    <col min="15153" max="15153" width="1.125" style="333" customWidth="1"/>
    <col min="15154" max="15154" width="3" style="333" customWidth="1"/>
    <col min="15155" max="15155" width="7" style="333" customWidth="1"/>
    <col min="15156" max="15163" width="3.25" style="333" customWidth="1"/>
    <col min="15164" max="15164" width="6" style="333" customWidth="1"/>
    <col min="15165" max="15165" width="3.25" style="333" customWidth="1"/>
    <col min="15166" max="15166" width="4.625" style="333" customWidth="1"/>
    <col min="15167" max="15168" width="3.25" style="333" customWidth="1"/>
    <col min="15169" max="15169" width="3.875" style="333" customWidth="1"/>
    <col min="15170" max="15170" width="4.25" style="333" customWidth="1"/>
    <col min="15171" max="15171" width="6.75" style="333" customWidth="1"/>
    <col min="15172" max="15172" width="3.25" style="333" customWidth="1"/>
    <col min="15173" max="15173" width="4" style="333" customWidth="1"/>
    <col min="15174" max="15174" width="3.625" style="333" customWidth="1"/>
    <col min="15175" max="15175" width="3.25" style="333" customWidth="1"/>
    <col min="15176" max="15176" width="4.125" style="333" customWidth="1"/>
    <col min="15177" max="15178" width="3.25" style="333" customWidth="1"/>
    <col min="15179" max="15179" width="2" style="333" customWidth="1"/>
    <col min="15180" max="15180" width="12.25" style="333" customWidth="1"/>
    <col min="15181" max="15186" width="3.25" style="333" customWidth="1"/>
    <col min="15187" max="15187" width="5.875" style="333" customWidth="1"/>
    <col min="15188" max="15188" width="2.625" style="333" customWidth="1"/>
    <col min="15189" max="15189" width="5.375" style="333" customWidth="1"/>
    <col min="15190" max="15191" width="3.25" style="333" customWidth="1"/>
    <col min="15192" max="15192" width="3.875" style="333" customWidth="1"/>
    <col min="15193" max="15193" width="4.25" style="333" customWidth="1"/>
    <col min="15194" max="15194" width="6.625" style="333" customWidth="1"/>
    <col min="15195" max="15195" width="3.25" style="333" customWidth="1"/>
    <col min="15196" max="15196" width="5.375" style="333" customWidth="1"/>
    <col min="15197" max="15197" width="3.375" style="333" customWidth="1"/>
    <col min="15198" max="15198" width="3.25" style="333" customWidth="1"/>
    <col min="15199" max="15199" width="4.125" style="333" customWidth="1"/>
    <col min="15200" max="15201" width="3.25" style="333" customWidth="1"/>
    <col min="15202" max="15202" width="1" style="333" customWidth="1"/>
    <col min="15203" max="15203" width="12.5" style="333" customWidth="1"/>
    <col min="15204" max="15209" width="3.25" style="333" customWidth="1"/>
    <col min="15210" max="15210" width="5.75" style="333" customWidth="1"/>
    <col min="15211" max="15211" width="3.25" style="333" customWidth="1"/>
    <col min="15212" max="15212" width="2.625" style="333" customWidth="1"/>
    <col min="15213" max="15214" width="3.25" style="333" customWidth="1"/>
    <col min="15215" max="15215" width="6.375" style="333" customWidth="1"/>
    <col min="15216" max="15217" width="3.25" style="333" customWidth="1"/>
    <col min="15218" max="15218" width="4.25" style="333" customWidth="1"/>
    <col min="15219" max="15220" width="4.625" style="333" customWidth="1"/>
    <col min="15221" max="15222" width="3.25" style="333" customWidth="1"/>
    <col min="15223" max="15223" width="4.5" style="333" customWidth="1"/>
    <col min="15224" max="15225" width="3.25" style="333" customWidth="1"/>
    <col min="15226" max="15226" width="6" style="333" customWidth="1"/>
    <col min="15227" max="15235" width="3.25" style="333" customWidth="1"/>
    <col min="15236" max="15236" width="4.375" style="333" customWidth="1"/>
    <col min="15237" max="15239" width="3.25" style="333" customWidth="1"/>
    <col min="15240" max="15240" width="5" style="333" customWidth="1"/>
    <col min="15241" max="15241" width="3.25" style="333" customWidth="1"/>
    <col min="15242" max="15242" width="4.5" style="333" customWidth="1"/>
    <col min="15243" max="15244" width="3.25" style="333" customWidth="1"/>
    <col min="15245" max="15245" width="4.875" style="333" customWidth="1"/>
    <col min="15246" max="15251" width="3.25" style="333" customWidth="1"/>
    <col min="15252" max="15252" width="4.25" style="333" customWidth="1"/>
    <col min="15253" max="15296" width="3.25" style="333" customWidth="1"/>
    <col min="15297" max="15338" width="9" style="333"/>
    <col min="15339" max="15351" width="4" style="333" customWidth="1"/>
    <col min="15352" max="15352" width="3.5" style="333" customWidth="1"/>
    <col min="15353" max="15353" width="4" style="333" customWidth="1"/>
    <col min="15354" max="15354" width="4.75" style="333" customWidth="1"/>
    <col min="15355" max="15355" width="2.25" style="333" customWidth="1"/>
    <col min="15356" max="15356" width="4" style="333" customWidth="1"/>
    <col min="15357" max="15357" width="8.5" style="333" customWidth="1"/>
    <col min="15358" max="15359" width="5.75" style="333" customWidth="1"/>
    <col min="15360" max="15360" width="3.125" style="333" customWidth="1"/>
    <col min="15361" max="15367" width="3.25" style="333" customWidth="1"/>
    <col min="15368" max="15368" width="4.875" style="333" customWidth="1"/>
    <col min="15369" max="15369" width="3.25" style="333" customWidth="1"/>
    <col min="15370" max="15370" width="4.5" style="333" customWidth="1"/>
    <col min="15371" max="15372" width="3.25" style="333" customWidth="1"/>
    <col min="15373" max="15373" width="4.25" style="333" customWidth="1"/>
    <col min="15374" max="15376" width="3.25" style="333" customWidth="1"/>
    <col min="15377" max="15377" width="4.375" style="333" customWidth="1"/>
    <col min="15378" max="15379" width="3.25" style="333" customWidth="1"/>
    <col min="15380" max="15380" width="2.75" style="333" customWidth="1"/>
    <col min="15381" max="15381" width="3.25" style="333" customWidth="1"/>
    <col min="15382" max="15382" width="1.125" style="333" customWidth="1"/>
    <col min="15383" max="15383" width="3" style="333" customWidth="1"/>
    <col min="15384" max="15384" width="7" style="333" customWidth="1"/>
    <col min="15385" max="15394" width="3.25" style="333" customWidth="1"/>
    <col min="15395" max="15395" width="5.875" style="333" customWidth="1"/>
    <col min="15396" max="15398" width="3.25" style="333" customWidth="1"/>
    <col min="15399" max="15400" width="4.25" style="333" customWidth="1"/>
    <col min="15401" max="15401" width="3.25" style="333" customWidth="1"/>
    <col min="15402" max="15402" width="4.125" style="333" customWidth="1"/>
    <col min="15403" max="15403" width="3.25" style="333" customWidth="1"/>
    <col min="15404" max="15404" width="4.375" style="333" customWidth="1"/>
    <col min="15405" max="15406" width="3.25" style="333" customWidth="1"/>
    <col min="15407" max="15407" width="2.75" style="333" customWidth="1"/>
    <col min="15408" max="15408" width="3.25" style="333" customWidth="1"/>
    <col min="15409" max="15409" width="1.125" style="333" customWidth="1"/>
    <col min="15410" max="15410" width="3" style="333" customWidth="1"/>
    <col min="15411" max="15411" width="7" style="333" customWidth="1"/>
    <col min="15412" max="15419" width="3.25" style="333" customWidth="1"/>
    <col min="15420" max="15420" width="6" style="333" customWidth="1"/>
    <col min="15421" max="15421" width="3.25" style="333" customWidth="1"/>
    <col min="15422" max="15422" width="4.625" style="333" customWidth="1"/>
    <col min="15423" max="15424" width="3.25" style="333" customWidth="1"/>
    <col min="15425" max="15425" width="3.875" style="333" customWidth="1"/>
    <col min="15426" max="15426" width="4.25" style="333" customWidth="1"/>
    <col min="15427" max="15427" width="6.75" style="333" customWidth="1"/>
    <col min="15428" max="15428" width="3.25" style="333" customWidth="1"/>
    <col min="15429" max="15429" width="4" style="333" customWidth="1"/>
    <col min="15430" max="15430" width="3.625" style="333" customWidth="1"/>
    <col min="15431" max="15431" width="3.25" style="333" customWidth="1"/>
    <col min="15432" max="15432" width="4.125" style="333" customWidth="1"/>
    <col min="15433" max="15434" width="3.25" style="333" customWidth="1"/>
    <col min="15435" max="15435" width="2" style="333" customWidth="1"/>
    <col min="15436" max="15436" width="12.25" style="333" customWidth="1"/>
    <col min="15437" max="15442" width="3.25" style="333" customWidth="1"/>
    <col min="15443" max="15443" width="5.875" style="333" customWidth="1"/>
    <col min="15444" max="15444" width="2.625" style="333" customWidth="1"/>
    <col min="15445" max="15445" width="5.375" style="333" customWidth="1"/>
    <col min="15446" max="15447" width="3.25" style="333" customWidth="1"/>
    <col min="15448" max="15448" width="3.875" style="333" customWidth="1"/>
    <col min="15449" max="15449" width="4.25" style="333" customWidth="1"/>
    <col min="15450" max="15450" width="6.625" style="333" customWidth="1"/>
    <col min="15451" max="15451" width="3.25" style="333" customWidth="1"/>
    <col min="15452" max="15452" width="5.375" style="333" customWidth="1"/>
    <col min="15453" max="15453" width="3.375" style="333" customWidth="1"/>
    <col min="15454" max="15454" width="3.25" style="333" customWidth="1"/>
    <col min="15455" max="15455" width="4.125" style="333" customWidth="1"/>
    <col min="15456" max="15457" width="3.25" style="333" customWidth="1"/>
    <col min="15458" max="15458" width="1" style="333" customWidth="1"/>
    <col min="15459" max="15459" width="12.5" style="333" customWidth="1"/>
    <col min="15460" max="15465" width="3.25" style="333" customWidth="1"/>
    <col min="15466" max="15466" width="5.75" style="333" customWidth="1"/>
    <col min="15467" max="15467" width="3.25" style="333" customWidth="1"/>
    <col min="15468" max="15468" width="2.625" style="333" customWidth="1"/>
    <col min="15469" max="15470" width="3.25" style="333" customWidth="1"/>
    <col min="15471" max="15471" width="6.375" style="333" customWidth="1"/>
    <col min="15472" max="15473" width="3.25" style="333" customWidth="1"/>
    <col min="15474" max="15474" width="4.25" style="333" customWidth="1"/>
    <col min="15475" max="15476" width="4.625" style="333" customWidth="1"/>
    <col min="15477" max="15478" width="3.25" style="333" customWidth="1"/>
    <col min="15479" max="15479" width="4.5" style="333" customWidth="1"/>
    <col min="15480" max="15481" width="3.25" style="333" customWidth="1"/>
    <col min="15482" max="15482" width="6" style="333" customWidth="1"/>
    <col min="15483" max="15491" width="3.25" style="333" customWidth="1"/>
    <col min="15492" max="15492" width="4.375" style="333" customWidth="1"/>
    <col min="15493" max="15495" width="3.25" style="333" customWidth="1"/>
    <col min="15496" max="15496" width="5" style="333" customWidth="1"/>
    <col min="15497" max="15497" width="3.25" style="333" customWidth="1"/>
    <col min="15498" max="15498" width="4.5" style="333" customWidth="1"/>
    <col min="15499" max="15500" width="3.25" style="333" customWidth="1"/>
    <col min="15501" max="15501" width="4.875" style="333" customWidth="1"/>
    <col min="15502" max="15507" width="3.25" style="333" customWidth="1"/>
    <col min="15508" max="15508" width="4.25" style="333" customWidth="1"/>
    <col min="15509" max="15552" width="3.25" style="333" customWidth="1"/>
    <col min="15553" max="15594" width="9" style="333"/>
    <col min="15595" max="15607" width="4" style="333" customWidth="1"/>
    <col min="15608" max="15608" width="3.5" style="333" customWidth="1"/>
    <col min="15609" max="15609" width="4" style="333" customWidth="1"/>
    <col min="15610" max="15610" width="4.75" style="333" customWidth="1"/>
    <col min="15611" max="15611" width="2.25" style="333" customWidth="1"/>
    <col min="15612" max="15612" width="4" style="333" customWidth="1"/>
    <col min="15613" max="15613" width="8.5" style="333" customWidth="1"/>
    <col min="15614" max="15615" width="5.75" style="333" customWidth="1"/>
    <col min="15616" max="15616" width="3.125" style="333" customWidth="1"/>
    <col min="15617" max="15623" width="3.25" style="333" customWidth="1"/>
    <col min="15624" max="15624" width="4.875" style="333" customWidth="1"/>
    <col min="15625" max="15625" width="3.25" style="333" customWidth="1"/>
    <col min="15626" max="15626" width="4.5" style="333" customWidth="1"/>
    <col min="15627" max="15628" width="3.25" style="333" customWidth="1"/>
    <col min="15629" max="15629" width="4.25" style="333" customWidth="1"/>
    <col min="15630" max="15632" width="3.25" style="333" customWidth="1"/>
    <col min="15633" max="15633" width="4.375" style="333" customWidth="1"/>
    <col min="15634" max="15635" width="3.25" style="333" customWidth="1"/>
    <col min="15636" max="15636" width="2.75" style="333" customWidth="1"/>
    <col min="15637" max="15637" width="3.25" style="333" customWidth="1"/>
    <col min="15638" max="15638" width="1.125" style="333" customWidth="1"/>
    <col min="15639" max="15639" width="3" style="333" customWidth="1"/>
    <col min="15640" max="15640" width="7" style="333" customWidth="1"/>
    <col min="15641" max="15650" width="3.25" style="333" customWidth="1"/>
    <col min="15651" max="15651" width="5.875" style="333" customWidth="1"/>
    <col min="15652" max="15654" width="3.25" style="333" customWidth="1"/>
    <col min="15655" max="15656" width="4.25" style="333" customWidth="1"/>
    <col min="15657" max="15657" width="3.25" style="333" customWidth="1"/>
    <col min="15658" max="15658" width="4.125" style="333" customWidth="1"/>
    <col min="15659" max="15659" width="3.25" style="333" customWidth="1"/>
    <col min="15660" max="15660" width="4.375" style="333" customWidth="1"/>
    <col min="15661" max="15662" width="3.25" style="333" customWidth="1"/>
    <col min="15663" max="15663" width="2.75" style="333" customWidth="1"/>
    <col min="15664" max="15664" width="3.25" style="333" customWidth="1"/>
    <col min="15665" max="15665" width="1.125" style="333" customWidth="1"/>
    <col min="15666" max="15666" width="3" style="333" customWidth="1"/>
    <col min="15667" max="15667" width="7" style="333" customWidth="1"/>
    <col min="15668" max="15675" width="3.25" style="333" customWidth="1"/>
    <col min="15676" max="15676" width="6" style="333" customWidth="1"/>
    <col min="15677" max="15677" width="3.25" style="333" customWidth="1"/>
    <col min="15678" max="15678" width="4.625" style="333" customWidth="1"/>
    <col min="15679" max="15680" width="3.25" style="333" customWidth="1"/>
    <col min="15681" max="15681" width="3.875" style="333" customWidth="1"/>
    <col min="15682" max="15682" width="4.25" style="333" customWidth="1"/>
    <col min="15683" max="15683" width="6.75" style="333" customWidth="1"/>
    <col min="15684" max="15684" width="3.25" style="333" customWidth="1"/>
    <col min="15685" max="15685" width="4" style="333" customWidth="1"/>
    <col min="15686" max="15686" width="3.625" style="333" customWidth="1"/>
    <col min="15687" max="15687" width="3.25" style="333" customWidth="1"/>
    <col min="15688" max="15688" width="4.125" style="333" customWidth="1"/>
    <col min="15689" max="15690" width="3.25" style="333" customWidth="1"/>
    <col min="15691" max="15691" width="2" style="333" customWidth="1"/>
    <col min="15692" max="15692" width="12.25" style="333" customWidth="1"/>
    <col min="15693" max="15698" width="3.25" style="333" customWidth="1"/>
    <col min="15699" max="15699" width="5.875" style="333" customWidth="1"/>
    <col min="15700" max="15700" width="2.625" style="333" customWidth="1"/>
    <col min="15701" max="15701" width="5.375" style="333" customWidth="1"/>
    <col min="15702" max="15703" width="3.25" style="333" customWidth="1"/>
    <col min="15704" max="15704" width="3.875" style="333" customWidth="1"/>
    <col min="15705" max="15705" width="4.25" style="333" customWidth="1"/>
    <col min="15706" max="15706" width="6.625" style="333" customWidth="1"/>
    <col min="15707" max="15707" width="3.25" style="333" customWidth="1"/>
    <col min="15708" max="15708" width="5.375" style="333" customWidth="1"/>
    <col min="15709" max="15709" width="3.375" style="333" customWidth="1"/>
    <col min="15710" max="15710" width="3.25" style="333" customWidth="1"/>
    <col min="15711" max="15711" width="4.125" style="333" customWidth="1"/>
    <col min="15712" max="15713" width="3.25" style="333" customWidth="1"/>
    <col min="15714" max="15714" width="1" style="333" customWidth="1"/>
    <col min="15715" max="15715" width="12.5" style="333" customWidth="1"/>
    <col min="15716" max="15721" width="3.25" style="333" customWidth="1"/>
    <col min="15722" max="15722" width="5.75" style="333" customWidth="1"/>
    <col min="15723" max="15723" width="3.25" style="333" customWidth="1"/>
    <col min="15724" max="15724" width="2.625" style="333" customWidth="1"/>
    <col min="15725" max="15726" width="3.25" style="333" customWidth="1"/>
    <col min="15727" max="15727" width="6.375" style="333" customWidth="1"/>
    <col min="15728" max="15729" width="3.25" style="333" customWidth="1"/>
    <col min="15730" max="15730" width="4.25" style="333" customWidth="1"/>
    <col min="15731" max="15732" width="4.625" style="333" customWidth="1"/>
    <col min="15733" max="15734" width="3.25" style="333" customWidth="1"/>
    <col min="15735" max="15735" width="4.5" style="333" customWidth="1"/>
    <col min="15736" max="15737" width="3.25" style="333" customWidth="1"/>
    <col min="15738" max="15738" width="6" style="333" customWidth="1"/>
    <col min="15739" max="15747" width="3.25" style="333" customWidth="1"/>
    <col min="15748" max="15748" width="4.375" style="333" customWidth="1"/>
    <col min="15749" max="15751" width="3.25" style="333" customWidth="1"/>
    <col min="15752" max="15752" width="5" style="333" customWidth="1"/>
    <col min="15753" max="15753" width="3.25" style="333" customWidth="1"/>
    <col min="15754" max="15754" width="4.5" style="333" customWidth="1"/>
    <col min="15755" max="15756" width="3.25" style="333" customWidth="1"/>
    <col min="15757" max="15757" width="4.875" style="333" customWidth="1"/>
    <col min="15758" max="15763" width="3.25" style="333" customWidth="1"/>
    <col min="15764" max="15764" width="4.25" style="333" customWidth="1"/>
    <col min="15765" max="15808" width="3.25" style="333" customWidth="1"/>
    <col min="15809" max="15850" width="9" style="333"/>
    <col min="15851" max="15863" width="4" style="333" customWidth="1"/>
    <col min="15864" max="15864" width="3.5" style="333" customWidth="1"/>
    <col min="15865" max="15865" width="4" style="333" customWidth="1"/>
    <col min="15866" max="15866" width="4.75" style="333" customWidth="1"/>
    <col min="15867" max="15867" width="2.25" style="333" customWidth="1"/>
    <col min="15868" max="15868" width="4" style="333" customWidth="1"/>
    <col min="15869" max="15869" width="8.5" style="333" customWidth="1"/>
    <col min="15870" max="15871" width="5.75" style="333" customWidth="1"/>
    <col min="15872" max="15872" width="3.125" style="333" customWidth="1"/>
    <col min="15873" max="15879" width="3.25" style="333" customWidth="1"/>
    <col min="15880" max="15880" width="4.875" style="333" customWidth="1"/>
    <col min="15881" max="15881" width="3.25" style="333" customWidth="1"/>
    <col min="15882" max="15882" width="4.5" style="333" customWidth="1"/>
    <col min="15883" max="15884" width="3.25" style="333" customWidth="1"/>
    <col min="15885" max="15885" width="4.25" style="333" customWidth="1"/>
    <col min="15886" max="15888" width="3.25" style="333" customWidth="1"/>
    <col min="15889" max="15889" width="4.375" style="333" customWidth="1"/>
    <col min="15890" max="15891" width="3.25" style="333" customWidth="1"/>
    <col min="15892" max="15892" width="2.75" style="333" customWidth="1"/>
    <col min="15893" max="15893" width="3.25" style="333" customWidth="1"/>
    <col min="15894" max="15894" width="1.125" style="333" customWidth="1"/>
    <col min="15895" max="15895" width="3" style="333" customWidth="1"/>
    <col min="15896" max="15896" width="7" style="333" customWidth="1"/>
    <col min="15897" max="15906" width="3.25" style="333" customWidth="1"/>
    <col min="15907" max="15907" width="5.875" style="333" customWidth="1"/>
    <col min="15908" max="15910" width="3.25" style="333" customWidth="1"/>
    <col min="15911" max="15912" width="4.25" style="333" customWidth="1"/>
    <col min="15913" max="15913" width="3.25" style="333" customWidth="1"/>
    <col min="15914" max="15914" width="4.125" style="333" customWidth="1"/>
    <col min="15915" max="15915" width="3.25" style="333" customWidth="1"/>
    <col min="15916" max="15916" width="4.375" style="333" customWidth="1"/>
    <col min="15917" max="15918" width="3.25" style="333" customWidth="1"/>
    <col min="15919" max="15919" width="2.75" style="333" customWidth="1"/>
    <col min="15920" max="15920" width="3.25" style="333" customWidth="1"/>
    <col min="15921" max="15921" width="1.125" style="333" customWidth="1"/>
    <col min="15922" max="15922" width="3" style="333" customWidth="1"/>
    <col min="15923" max="15923" width="7" style="333" customWidth="1"/>
    <col min="15924" max="15931" width="3.25" style="333" customWidth="1"/>
    <col min="15932" max="15932" width="6" style="333" customWidth="1"/>
    <col min="15933" max="15933" width="3.25" style="333" customWidth="1"/>
    <col min="15934" max="15934" width="4.625" style="333" customWidth="1"/>
    <col min="15935" max="15936" width="3.25" style="333" customWidth="1"/>
    <col min="15937" max="15937" width="3.875" style="333" customWidth="1"/>
    <col min="15938" max="15938" width="4.25" style="333" customWidth="1"/>
    <col min="15939" max="15939" width="6.75" style="333" customWidth="1"/>
    <col min="15940" max="15940" width="3.25" style="333" customWidth="1"/>
    <col min="15941" max="15941" width="4" style="333" customWidth="1"/>
    <col min="15942" max="15942" width="3.625" style="333" customWidth="1"/>
    <col min="15943" max="15943" width="3.25" style="333" customWidth="1"/>
    <col min="15944" max="15944" width="4.125" style="333" customWidth="1"/>
    <col min="15945" max="15946" width="3.25" style="333" customWidth="1"/>
    <col min="15947" max="15947" width="2" style="333" customWidth="1"/>
    <col min="15948" max="15948" width="12.25" style="333" customWidth="1"/>
    <col min="15949" max="15954" width="3.25" style="333" customWidth="1"/>
    <col min="15955" max="15955" width="5.875" style="333" customWidth="1"/>
    <col min="15956" max="15956" width="2.625" style="333" customWidth="1"/>
    <col min="15957" max="15957" width="5.375" style="333" customWidth="1"/>
    <col min="15958" max="15959" width="3.25" style="333" customWidth="1"/>
    <col min="15960" max="15960" width="3.875" style="333" customWidth="1"/>
    <col min="15961" max="15961" width="4.25" style="333" customWidth="1"/>
    <col min="15962" max="15962" width="6.625" style="333" customWidth="1"/>
    <col min="15963" max="15963" width="3.25" style="333" customWidth="1"/>
    <col min="15964" max="15964" width="5.375" style="333" customWidth="1"/>
    <col min="15965" max="15965" width="3.375" style="333" customWidth="1"/>
    <col min="15966" max="15966" width="3.25" style="333" customWidth="1"/>
    <col min="15967" max="15967" width="4.125" style="333" customWidth="1"/>
    <col min="15968" max="15969" width="3.25" style="333" customWidth="1"/>
    <col min="15970" max="15970" width="1" style="333" customWidth="1"/>
    <col min="15971" max="15971" width="12.5" style="333" customWidth="1"/>
    <col min="15972" max="15977" width="3.25" style="333" customWidth="1"/>
    <col min="15978" max="15978" width="5.75" style="333" customWidth="1"/>
    <col min="15979" max="15979" width="3.25" style="333" customWidth="1"/>
    <col min="15980" max="15980" width="2.625" style="333" customWidth="1"/>
    <col min="15981" max="15982" width="3.25" style="333" customWidth="1"/>
    <col min="15983" max="15983" width="6.375" style="333" customWidth="1"/>
    <col min="15984" max="15985" width="3.25" style="333" customWidth="1"/>
    <col min="15986" max="15986" width="4.25" style="333" customWidth="1"/>
    <col min="15987" max="15988" width="4.625" style="333" customWidth="1"/>
    <col min="15989" max="15990" width="3.25" style="333" customWidth="1"/>
    <col min="15991" max="15991" width="4.5" style="333" customWidth="1"/>
    <col min="15992" max="15993" width="3.25" style="333" customWidth="1"/>
    <col min="15994" max="15994" width="6" style="333" customWidth="1"/>
    <col min="15995" max="16003" width="3.25" style="333" customWidth="1"/>
    <col min="16004" max="16004" width="4.375" style="333" customWidth="1"/>
    <col min="16005" max="16007" width="3.25" style="333" customWidth="1"/>
    <col min="16008" max="16008" width="5" style="333" customWidth="1"/>
    <col min="16009" max="16009" width="3.25" style="333" customWidth="1"/>
    <col min="16010" max="16010" width="4.5" style="333" customWidth="1"/>
    <col min="16011" max="16012" width="3.25" style="333" customWidth="1"/>
    <col min="16013" max="16013" width="4.875" style="333" customWidth="1"/>
    <col min="16014" max="16019" width="3.25" style="333" customWidth="1"/>
    <col min="16020" max="16020" width="4.25" style="333" customWidth="1"/>
    <col min="16021" max="16064" width="3.25" style="333" customWidth="1"/>
    <col min="16065" max="16106" width="9" style="333"/>
    <col min="16107" max="16119" width="4" style="333" customWidth="1"/>
    <col min="16120" max="16120" width="3.5" style="333" customWidth="1"/>
    <col min="16121" max="16121" width="4" style="333" customWidth="1"/>
    <col min="16122" max="16122" width="4.75" style="333" customWidth="1"/>
    <col min="16123" max="16123" width="2.25" style="333" customWidth="1"/>
    <col min="16124" max="16124" width="4" style="333" customWidth="1"/>
    <col min="16125" max="16125" width="8.5" style="333" customWidth="1"/>
    <col min="16126" max="16127" width="5.75" style="333" customWidth="1"/>
    <col min="16128" max="16128" width="3.125" style="333" customWidth="1"/>
    <col min="16129" max="16135" width="3.25" style="333" customWidth="1"/>
    <col min="16136" max="16136" width="4.875" style="333" customWidth="1"/>
    <col min="16137" max="16137" width="3.25" style="333" customWidth="1"/>
    <col min="16138" max="16138" width="4.5" style="333" customWidth="1"/>
    <col min="16139" max="16140" width="3.25" style="333" customWidth="1"/>
    <col min="16141" max="16141" width="4.25" style="333" customWidth="1"/>
    <col min="16142" max="16144" width="3.25" style="333" customWidth="1"/>
    <col min="16145" max="16145" width="4.375" style="333" customWidth="1"/>
    <col min="16146" max="16147" width="3.25" style="333" customWidth="1"/>
    <col min="16148" max="16148" width="2.75" style="333" customWidth="1"/>
    <col min="16149" max="16149" width="3.25" style="333" customWidth="1"/>
    <col min="16150" max="16150" width="1.125" style="333" customWidth="1"/>
    <col min="16151" max="16151" width="3" style="333" customWidth="1"/>
    <col min="16152" max="16152" width="7" style="333" customWidth="1"/>
    <col min="16153" max="16162" width="3.25" style="333" customWidth="1"/>
    <col min="16163" max="16163" width="5.875" style="333" customWidth="1"/>
    <col min="16164" max="16166" width="3.25" style="333" customWidth="1"/>
    <col min="16167" max="16168" width="4.25" style="333" customWidth="1"/>
    <col min="16169" max="16169" width="3.25" style="333" customWidth="1"/>
    <col min="16170" max="16170" width="4.125" style="333" customWidth="1"/>
    <col min="16171" max="16171" width="3.25" style="333" customWidth="1"/>
    <col min="16172" max="16172" width="4.375" style="333" customWidth="1"/>
    <col min="16173" max="16174" width="3.25" style="333" customWidth="1"/>
    <col min="16175" max="16175" width="2.75" style="333" customWidth="1"/>
    <col min="16176" max="16176" width="3.25" style="333" customWidth="1"/>
    <col min="16177" max="16177" width="1.125" style="333" customWidth="1"/>
    <col min="16178" max="16178" width="3" style="333" customWidth="1"/>
    <col min="16179" max="16179" width="7" style="333" customWidth="1"/>
    <col min="16180" max="16187" width="3.25" style="333" customWidth="1"/>
    <col min="16188" max="16188" width="6" style="333" customWidth="1"/>
    <col min="16189" max="16189" width="3.25" style="333" customWidth="1"/>
    <col min="16190" max="16190" width="4.625" style="333" customWidth="1"/>
    <col min="16191" max="16192" width="3.25" style="333" customWidth="1"/>
    <col min="16193" max="16193" width="3.875" style="333" customWidth="1"/>
    <col min="16194" max="16194" width="4.25" style="333" customWidth="1"/>
    <col min="16195" max="16195" width="6.75" style="333" customWidth="1"/>
    <col min="16196" max="16196" width="3.25" style="333" customWidth="1"/>
    <col min="16197" max="16197" width="4" style="333" customWidth="1"/>
    <col min="16198" max="16198" width="3.625" style="333" customWidth="1"/>
    <col min="16199" max="16199" width="3.25" style="333" customWidth="1"/>
    <col min="16200" max="16200" width="4.125" style="333" customWidth="1"/>
    <col min="16201" max="16202" width="3.25" style="333" customWidth="1"/>
    <col min="16203" max="16203" width="2" style="333" customWidth="1"/>
    <col min="16204" max="16204" width="12.25" style="333" customWidth="1"/>
    <col min="16205" max="16210" width="3.25" style="333" customWidth="1"/>
    <col min="16211" max="16211" width="5.875" style="333" customWidth="1"/>
    <col min="16212" max="16212" width="2.625" style="333" customWidth="1"/>
    <col min="16213" max="16213" width="5.375" style="333" customWidth="1"/>
    <col min="16214" max="16215" width="3.25" style="333" customWidth="1"/>
    <col min="16216" max="16216" width="3.875" style="333" customWidth="1"/>
    <col min="16217" max="16217" width="4.25" style="333" customWidth="1"/>
    <col min="16218" max="16218" width="6.625" style="333" customWidth="1"/>
    <col min="16219" max="16219" width="3.25" style="333" customWidth="1"/>
    <col min="16220" max="16220" width="5.375" style="333" customWidth="1"/>
    <col min="16221" max="16221" width="3.375" style="333" customWidth="1"/>
    <col min="16222" max="16222" width="3.25" style="333" customWidth="1"/>
    <col min="16223" max="16223" width="4.125" style="333" customWidth="1"/>
    <col min="16224" max="16225" width="3.25" style="333" customWidth="1"/>
    <col min="16226" max="16226" width="1" style="333" customWidth="1"/>
    <col min="16227" max="16227" width="12.5" style="333" customWidth="1"/>
    <col min="16228" max="16233" width="3.25" style="333" customWidth="1"/>
    <col min="16234" max="16234" width="5.75" style="333" customWidth="1"/>
    <col min="16235" max="16235" width="3.25" style="333" customWidth="1"/>
    <col min="16236" max="16236" width="2.625" style="333" customWidth="1"/>
    <col min="16237" max="16238" width="3.25" style="333" customWidth="1"/>
    <col min="16239" max="16239" width="6.375" style="333" customWidth="1"/>
    <col min="16240" max="16241" width="3.25" style="333" customWidth="1"/>
    <col min="16242" max="16242" width="4.25" style="333" customWidth="1"/>
    <col min="16243" max="16244" width="4.625" style="333" customWidth="1"/>
    <col min="16245" max="16246" width="3.25" style="333" customWidth="1"/>
    <col min="16247" max="16247" width="4.5" style="333" customWidth="1"/>
    <col min="16248" max="16249" width="3.25" style="333" customWidth="1"/>
    <col min="16250" max="16250" width="6" style="333" customWidth="1"/>
    <col min="16251" max="16259" width="3.25" style="333" customWidth="1"/>
    <col min="16260" max="16260" width="4.375" style="333" customWidth="1"/>
    <col min="16261" max="16263" width="3.25" style="333" customWidth="1"/>
    <col min="16264" max="16264" width="5" style="333" customWidth="1"/>
    <col min="16265" max="16265" width="3.25" style="333" customWidth="1"/>
    <col min="16266" max="16266" width="4.5" style="333" customWidth="1"/>
    <col min="16267" max="16268" width="3.25" style="333" customWidth="1"/>
    <col min="16269" max="16269" width="4.875" style="333" customWidth="1"/>
    <col min="16270" max="16275" width="3.25" style="333" customWidth="1"/>
    <col min="16276" max="16276" width="4.25" style="333" customWidth="1"/>
    <col min="16277" max="16320" width="3.25" style="333" customWidth="1"/>
    <col min="16321" max="16384" width="9" style="333"/>
  </cols>
  <sheetData>
    <row r="1" spans="1:192" ht="13.5" customHeight="1">
      <c r="A1" s="332" t="s">
        <v>5151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 t="s">
        <v>5152</v>
      </c>
      <c r="X1" s="332"/>
      <c r="Y1" s="332"/>
      <c r="Z1" s="332"/>
      <c r="AA1" s="332"/>
      <c r="AB1" s="332"/>
      <c r="AC1" s="332"/>
      <c r="AD1" s="332"/>
      <c r="AE1" s="332"/>
      <c r="AF1" s="332"/>
      <c r="AG1" s="332"/>
      <c r="AH1" s="332"/>
      <c r="AI1" s="332"/>
      <c r="AJ1" s="332"/>
      <c r="AK1" s="332"/>
      <c r="AL1" s="332"/>
      <c r="AM1" s="332"/>
      <c r="AN1" s="332"/>
      <c r="AO1" s="332"/>
      <c r="AP1" s="332"/>
      <c r="AQ1" s="332"/>
      <c r="AR1" s="332"/>
      <c r="AS1" s="332"/>
      <c r="AT1" s="332"/>
      <c r="AU1" s="332"/>
      <c r="AV1" s="332"/>
      <c r="AW1" s="332"/>
      <c r="AX1" s="332"/>
      <c r="AY1" s="332"/>
      <c r="AZ1" s="332"/>
      <c r="BA1" s="332"/>
      <c r="BB1" s="332"/>
      <c r="BC1" s="332"/>
      <c r="BD1" s="332"/>
      <c r="BE1" s="332"/>
      <c r="BF1" s="332"/>
      <c r="BG1" s="332"/>
      <c r="BH1" s="332"/>
      <c r="BI1" s="332"/>
      <c r="BJ1" s="332"/>
      <c r="BK1" s="332"/>
      <c r="BL1" s="332"/>
      <c r="BM1" s="332"/>
      <c r="BN1" s="332"/>
      <c r="BO1" s="332"/>
      <c r="BP1" s="332"/>
      <c r="BQ1" s="332"/>
      <c r="BR1" s="332"/>
      <c r="BS1" s="332"/>
      <c r="BT1" s="332"/>
      <c r="BU1" s="332"/>
      <c r="BV1" s="332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5"/>
      <c r="DS1" s="335"/>
      <c r="DT1" s="335"/>
      <c r="DU1" s="335"/>
      <c r="DV1" s="335"/>
      <c r="DW1" s="335"/>
      <c r="DX1" s="335"/>
      <c r="DY1" s="335"/>
      <c r="DZ1" s="335"/>
      <c r="EA1" s="335"/>
      <c r="EB1" s="335"/>
      <c r="EC1" s="335"/>
      <c r="ED1" s="335"/>
      <c r="EE1" s="335"/>
      <c r="EF1" s="335"/>
      <c r="EG1" s="335"/>
      <c r="EH1" s="335"/>
      <c r="EI1" s="335"/>
      <c r="EJ1" s="335"/>
      <c r="EK1" s="335"/>
      <c r="EL1" s="335"/>
      <c r="EM1" s="335"/>
      <c r="EN1" s="335"/>
      <c r="EO1" s="335"/>
      <c r="EP1" s="335"/>
      <c r="EQ1" s="335"/>
      <c r="ER1" s="335"/>
      <c r="ES1" s="335"/>
      <c r="ET1" s="335"/>
      <c r="EU1" s="335"/>
      <c r="EV1" s="335"/>
      <c r="EW1" s="335"/>
      <c r="EX1" s="335"/>
      <c r="EY1" s="335"/>
      <c r="EZ1" s="335"/>
      <c r="FA1" s="335"/>
      <c r="FB1" s="335"/>
      <c r="FC1" s="335"/>
      <c r="FD1" s="335"/>
      <c r="FE1" s="335"/>
      <c r="FF1" s="335"/>
      <c r="FG1" s="335"/>
      <c r="FH1" s="335"/>
      <c r="FI1" s="335"/>
      <c r="FJ1" s="335"/>
      <c r="FK1" s="335"/>
      <c r="FL1" s="335"/>
      <c r="FM1" s="335"/>
      <c r="FN1" s="335"/>
      <c r="FO1" s="335"/>
      <c r="FP1" s="335"/>
      <c r="FQ1" s="335"/>
      <c r="FR1" s="335"/>
      <c r="FS1" s="335"/>
      <c r="FT1" s="335"/>
      <c r="FU1" s="335"/>
      <c r="FV1" s="335"/>
      <c r="FW1" s="335"/>
      <c r="FX1" s="335"/>
      <c r="FY1" s="335"/>
      <c r="FZ1" s="335"/>
      <c r="GA1" s="335"/>
      <c r="GB1" s="335"/>
      <c r="GC1" s="335"/>
      <c r="GD1" s="335"/>
      <c r="GE1" s="335"/>
      <c r="GF1" s="335"/>
      <c r="GG1" s="335"/>
      <c r="GH1" s="335"/>
      <c r="GI1" s="335"/>
      <c r="GJ1" s="335"/>
    </row>
    <row r="2" spans="1:192" ht="13.5" customHeight="1">
      <c r="A2" s="332"/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  <c r="V2" s="332"/>
      <c r="W2" s="332"/>
      <c r="X2" s="332"/>
      <c r="Y2" s="332"/>
      <c r="Z2" s="332"/>
      <c r="AA2" s="332"/>
      <c r="AB2" s="332"/>
      <c r="AC2" s="332"/>
      <c r="AD2" s="332"/>
      <c r="AE2" s="332"/>
      <c r="AF2" s="332"/>
      <c r="AG2" s="332"/>
      <c r="AH2" s="332"/>
      <c r="AI2" s="332"/>
      <c r="AJ2" s="332"/>
      <c r="AK2" s="332"/>
      <c r="AL2" s="332"/>
      <c r="AM2" s="332"/>
      <c r="AN2" s="332"/>
      <c r="AO2" s="332"/>
      <c r="AP2" s="332"/>
      <c r="AQ2" s="332"/>
      <c r="AR2" s="332"/>
      <c r="AS2" s="332"/>
      <c r="AT2" s="332"/>
      <c r="AU2" s="332"/>
      <c r="AV2" s="332"/>
      <c r="AW2" s="332"/>
      <c r="AX2" s="332"/>
      <c r="AY2" s="332"/>
      <c r="AZ2" s="332"/>
      <c r="BA2" s="332"/>
      <c r="BB2" s="332"/>
      <c r="BC2" s="332"/>
      <c r="BD2" s="332"/>
      <c r="BE2" s="332"/>
      <c r="BF2" s="332"/>
      <c r="BG2" s="332"/>
      <c r="BH2" s="332"/>
      <c r="BI2" s="332"/>
      <c r="BJ2" s="332"/>
      <c r="BK2" s="332"/>
      <c r="BL2" s="332"/>
      <c r="BM2" s="332"/>
      <c r="BN2" s="332"/>
      <c r="BO2" s="332"/>
      <c r="BP2" s="332"/>
      <c r="BQ2" s="332"/>
      <c r="BR2" s="332"/>
      <c r="BS2" s="332"/>
      <c r="BT2" s="332"/>
      <c r="BU2" s="332"/>
      <c r="BV2" s="332"/>
      <c r="BX2" s="334"/>
      <c r="BY2" s="334"/>
      <c r="BZ2" s="334"/>
      <c r="CA2" s="334"/>
      <c r="CB2" s="334"/>
      <c r="CC2" s="334"/>
      <c r="CD2" s="334"/>
      <c r="CE2" s="334"/>
      <c r="CF2" s="334"/>
      <c r="CG2" s="334"/>
      <c r="CH2" s="334"/>
      <c r="CI2" s="334"/>
      <c r="CJ2" s="334"/>
      <c r="CK2" s="334"/>
      <c r="CL2" s="334"/>
      <c r="CM2" s="334"/>
      <c r="CN2" s="334"/>
      <c r="CO2" s="334"/>
      <c r="CP2" s="334"/>
      <c r="CQ2" s="334"/>
      <c r="CR2" s="334"/>
      <c r="CS2" s="334"/>
      <c r="CT2" s="334"/>
      <c r="CU2" s="334"/>
      <c r="CV2" s="334"/>
      <c r="CW2" s="334"/>
      <c r="CX2" s="334"/>
      <c r="CY2" s="334"/>
      <c r="CZ2" s="334"/>
      <c r="DA2" s="334"/>
      <c r="DB2" s="334"/>
      <c r="DC2" s="334"/>
      <c r="DD2" s="334"/>
      <c r="DE2" s="334"/>
      <c r="DF2" s="334"/>
      <c r="DG2" s="334"/>
      <c r="DH2" s="334"/>
      <c r="DI2" s="334"/>
      <c r="DJ2" s="334"/>
      <c r="DK2" s="334"/>
      <c r="DL2" s="334"/>
      <c r="DM2" s="334"/>
      <c r="DN2" s="334"/>
      <c r="DO2" s="334"/>
      <c r="DP2" s="334"/>
      <c r="DQ2" s="334"/>
      <c r="DR2" s="335"/>
      <c r="DS2" s="335"/>
      <c r="DT2" s="335"/>
      <c r="DU2" s="335"/>
      <c r="DV2" s="335"/>
      <c r="DW2" s="335"/>
      <c r="DX2" s="335"/>
      <c r="DY2" s="335"/>
      <c r="DZ2" s="335"/>
      <c r="EA2" s="335"/>
      <c r="EB2" s="335"/>
      <c r="EC2" s="335"/>
      <c r="ED2" s="335"/>
      <c r="EE2" s="335"/>
      <c r="EF2" s="335"/>
      <c r="EG2" s="335"/>
      <c r="EH2" s="335"/>
      <c r="EI2" s="335"/>
      <c r="EJ2" s="335"/>
      <c r="EK2" s="335"/>
      <c r="EL2" s="335"/>
      <c r="EM2" s="335"/>
      <c r="EN2" s="335"/>
      <c r="EO2" s="335"/>
      <c r="EP2" s="335"/>
      <c r="EQ2" s="335"/>
      <c r="ER2" s="335"/>
      <c r="ES2" s="335"/>
      <c r="ET2" s="335"/>
      <c r="EU2" s="335"/>
      <c r="EV2" s="335"/>
      <c r="EW2" s="335"/>
      <c r="EX2" s="335"/>
      <c r="EY2" s="335"/>
      <c r="EZ2" s="335"/>
      <c r="FA2" s="335"/>
      <c r="FB2" s="335"/>
      <c r="FC2" s="335"/>
      <c r="FD2" s="335"/>
      <c r="FE2" s="335"/>
      <c r="FF2" s="335"/>
      <c r="FG2" s="335"/>
      <c r="FH2" s="335"/>
      <c r="FI2" s="335"/>
      <c r="FJ2" s="335"/>
      <c r="FK2" s="335"/>
      <c r="FL2" s="335"/>
      <c r="FM2" s="335"/>
      <c r="FN2" s="335"/>
      <c r="FO2" s="335"/>
      <c r="FP2" s="335"/>
      <c r="FQ2" s="335"/>
      <c r="FR2" s="335"/>
      <c r="FS2" s="335"/>
      <c r="FT2" s="335"/>
      <c r="FU2" s="335"/>
      <c r="FV2" s="335"/>
      <c r="FW2" s="335"/>
      <c r="FX2" s="335"/>
      <c r="FY2" s="335"/>
      <c r="FZ2" s="335"/>
      <c r="GA2" s="335"/>
      <c r="GB2" s="335"/>
      <c r="GC2" s="335"/>
      <c r="GD2" s="335"/>
      <c r="GE2" s="335"/>
      <c r="GF2" s="335"/>
      <c r="GG2" s="335"/>
      <c r="GH2" s="335"/>
      <c r="GI2" s="335"/>
      <c r="GJ2" s="335"/>
    </row>
    <row r="3" spans="1:192" ht="23.25" customHeight="1">
      <c r="A3" s="336" t="s">
        <v>5153</v>
      </c>
      <c r="B3" s="336"/>
      <c r="C3" s="336"/>
      <c r="D3" s="336"/>
      <c r="E3" s="336"/>
      <c r="W3" s="337" t="s">
        <v>5154</v>
      </c>
      <c r="X3" s="337"/>
      <c r="Y3" s="337"/>
      <c r="Z3" s="337"/>
      <c r="AA3" s="337"/>
      <c r="AX3" s="337" t="s">
        <v>5155</v>
      </c>
      <c r="AY3" s="337"/>
      <c r="AZ3" s="337"/>
      <c r="BA3" s="337"/>
      <c r="BB3" s="337"/>
      <c r="BX3" s="337" t="s">
        <v>5156</v>
      </c>
      <c r="BY3" s="337"/>
      <c r="BZ3" s="337"/>
      <c r="CA3" s="337"/>
      <c r="CB3" s="337"/>
      <c r="CU3" s="337" t="s">
        <v>5157</v>
      </c>
      <c r="CV3" s="337"/>
      <c r="CW3" s="337"/>
      <c r="CX3" s="337"/>
      <c r="CY3" s="337"/>
      <c r="DB3" s="338"/>
      <c r="DC3" s="338"/>
      <c r="DR3" s="337" t="s">
        <v>5158</v>
      </c>
      <c r="DS3" s="337"/>
      <c r="DT3" s="337"/>
      <c r="DU3" s="337"/>
      <c r="DV3" s="337"/>
    </row>
    <row r="4" spans="1:192" ht="23.25" customHeight="1">
      <c r="A4" s="336"/>
      <c r="B4" s="336"/>
      <c r="C4" s="336"/>
      <c r="D4" s="336"/>
      <c r="E4" s="336"/>
      <c r="X4" s="339" t="s">
        <v>5159</v>
      </c>
      <c r="AY4" s="339" t="s">
        <v>5159</v>
      </c>
      <c r="BX4" s="339" t="s">
        <v>5159</v>
      </c>
      <c r="CU4" s="339" t="s">
        <v>5159</v>
      </c>
      <c r="DS4" s="339" t="s">
        <v>5159</v>
      </c>
    </row>
    <row r="5" spans="1:192" ht="10.5" customHeight="1"/>
    <row r="6" spans="1:192" ht="23.25" customHeight="1">
      <c r="A6" s="339"/>
      <c r="B6" s="339" t="s">
        <v>5160</v>
      </c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  <c r="U6" s="339"/>
      <c r="V6" s="339"/>
      <c r="Y6" s="339" t="s">
        <v>5161</v>
      </c>
      <c r="AZ6" s="339" t="s">
        <v>5161</v>
      </c>
      <c r="BY6" s="339" t="s">
        <v>5161</v>
      </c>
      <c r="CB6" s="339" t="s">
        <v>5162</v>
      </c>
      <c r="CV6" s="339" t="s">
        <v>5161</v>
      </c>
      <c r="CY6" s="339" t="s">
        <v>5162</v>
      </c>
      <c r="DT6" s="339" t="s">
        <v>5163</v>
      </c>
    </row>
    <row r="7" spans="1:192" ht="23.25" customHeight="1">
      <c r="A7" s="339"/>
      <c r="B7" s="339" t="s">
        <v>5164</v>
      </c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39"/>
      <c r="T7" s="339"/>
      <c r="U7" s="339"/>
      <c r="V7" s="339"/>
      <c r="Y7" s="333" t="s">
        <v>5165</v>
      </c>
      <c r="Z7" s="339" t="s">
        <v>5166</v>
      </c>
      <c r="AZ7" s="333" t="s">
        <v>5165</v>
      </c>
      <c r="BA7" s="339" t="s">
        <v>5167</v>
      </c>
      <c r="BY7" s="333" t="s">
        <v>5165</v>
      </c>
      <c r="BZ7" s="339" t="s">
        <v>5168</v>
      </c>
      <c r="CV7" s="333" t="s">
        <v>5165</v>
      </c>
      <c r="CW7" s="339" t="s">
        <v>5169</v>
      </c>
      <c r="DT7" s="339" t="s">
        <v>5170</v>
      </c>
    </row>
    <row r="8" spans="1:192" ht="23.25" customHeight="1">
      <c r="A8" s="339"/>
      <c r="B8" s="339" t="s">
        <v>5171</v>
      </c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  <c r="T8" s="339"/>
      <c r="U8" s="339"/>
      <c r="V8" s="339"/>
      <c r="Z8" s="333" t="s">
        <v>5172</v>
      </c>
      <c r="BA8" s="339" t="s">
        <v>5173</v>
      </c>
      <c r="BZ8" s="339" t="s">
        <v>5174</v>
      </c>
      <c r="CW8" s="339" t="s">
        <v>5175</v>
      </c>
      <c r="DT8" s="333" t="s">
        <v>5176</v>
      </c>
    </row>
    <row r="9" spans="1:192" ht="23.25" customHeight="1">
      <c r="A9" s="339"/>
      <c r="B9" s="339" t="s">
        <v>5177</v>
      </c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Z9" s="333" t="s">
        <v>5178</v>
      </c>
      <c r="BA9" s="339" t="s">
        <v>5179</v>
      </c>
      <c r="BZ9" s="339" t="s">
        <v>5180</v>
      </c>
      <c r="CW9" s="339" t="s">
        <v>5181</v>
      </c>
      <c r="DT9" s="339" t="s">
        <v>5182</v>
      </c>
      <c r="DU9" s="339"/>
      <c r="DV9" s="339"/>
      <c r="DW9" s="339"/>
      <c r="DX9" s="339"/>
      <c r="DY9" s="339"/>
      <c r="DZ9" s="339"/>
      <c r="EA9" s="340"/>
      <c r="EB9" s="341">
        <f>CB13</f>
        <v>1452</v>
      </c>
      <c r="EC9" s="341"/>
      <c r="ED9" s="341"/>
      <c r="EE9" s="341"/>
      <c r="EF9" s="339" t="s">
        <v>5183</v>
      </c>
      <c r="EG9" s="339"/>
      <c r="EH9" s="339"/>
      <c r="EI9" s="339"/>
      <c r="EJ9" s="339"/>
      <c r="EK9" s="342">
        <f>EB9*39.28/88.21</f>
        <v>646.57703208253042</v>
      </c>
      <c r="EL9" s="342"/>
      <c r="EM9" s="342"/>
      <c r="EN9" s="343"/>
      <c r="EO9" s="343"/>
      <c r="EQ9" s="342"/>
      <c r="ER9" s="342"/>
      <c r="EU9" s="343"/>
      <c r="EV9" s="343"/>
      <c r="EW9" s="343"/>
      <c r="EX9" s="343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3"/>
      <c r="GB9" s="343"/>
      <c r="GC9" s="343"/>
      <c r="GD9" s="343"/>
      <c r="GE9" s="343"/>
      <c r="GF9" s="343"/>
      <c r="GG9" s="343"/>
      <c r="GH9" s="343"/>
      <c r="GI9" s="343"/>
      <c r="GJ9" s="343"/>
    </row>
    <row r="10" spans="1:192" ht="23.25" customHeight="1">
      <c r="A10" s="339"/>
      <c r="B10" s="339" t="s">
        <v>5185</v>
      </c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 t="s">
        <v>5186</v>
      </c>
      <c r="AA10" s="339"/>
      <c r="AB10" s="339"/>
      <c r="AC10" s="339"/>
      <c r="AD10" s="339"/>
      <c r="AE10" s="339"/>
      <c r="AF10" s="339"/>
      <c r="AG10" s="340"/>
      <c r="AH10" s="377">
        <f>단가대비표!E443</f>
        <v>1452</v>
      </c>
      <c r="AI10" s="377"/>
      <c r="AJ10" s="377"/>
      <c r="AK10" s="377"/>
      <c r="AL10" s="339" t="s">
        <v>5187</v>
      </c>
      <c r="AM10" s="339"/>
      <c r="AN10" s="339"/>
      <c r="AO10" s="339"/>
      <c r="AP10" s="339"/>
      <c r="AQ10" s="339"/>
      <c r="AR10" s="342">
        <f>AH10*34.71/117.11</f>
        <v>430.35539236615148</v>
      </c>
      <c r="AS10" s="342"/>
      <c r="AT10" s="342"/>
      <c r="AU10" s="344"/>
      <c r="AX10" s="339"/>
      <c r="AY10" s="339"/>
      <c r="AZ10" s="339"/>
      <c r="BA10" s="339" t="s">
        <v>5182</v>
      </c>
      <c r="BB10" s="339"/>
      <c r="BC10" s="339"/>
      <c r="BD10" s="339"/>
      <c r="BE10" s="339"/>
      <c r="BF10" s="339"/>
      <c r="BG10" s="339"/>
      <c r="BH10" s="340"/>
      <c r="BI10" s="341">
        <f>AH10</f>
        <v>1452</v>
      </c>
      <c r="BJ10" s="341"/>
      <c r="BK10" s="341"/>
      <c r="BL10" s="341"/>
      <c r="BM10" s="339" t="s">
        <v>5188</v>
      </c>
      <c r="BN10" s="339"/>
      <c r="BO10" s="339"/>
      <c r="BP10" s="339"/>
      <c r="BQ10" s="339"/>
      <c r="BR10" s="339"/>
      <c r="BS10" s="342">
        <f>BI10*34.71/92.97</f>
        <v>542.09874152952568</v>
      </c>
      <c r="BT10" s="342"/>
      <c r="BU10" s="342"/>
      <c r="BV10" s="344"/>
      <c r="BX10" s="339"/>
      <c r="BY10" s="339"/>
      <c r="BZ10" s="339" t="s">
        <v>5189</v>
      </c>
      <c r="CA10" s="339"/>
      <c r="CB10" s="339"/>
      <c r="CC10" s="339"/>
      <c r="CD10" s="339"/>
      <c r="CE10" s="339"/>
      <c r="CF10" s="339"/>
      <c r="CG10" s="340"/>
      <c r="CH10" s="345"/>
      <c r="CI10" s="345"/>
      <c r="CJ10" s="345"/>
      <c r="CK10" s="345"/>
      <c r="CL10" s="339"/>
      <c r="CM10" s="339"/>
      <c r="CN10" s="339"/>
      <c r="CO10" s="339"/>
      <c r="CP10" s="339"/>
      <c r="CQ10" s="339"/>
      <c r="CR10" s="344"/>
      <c r="CS10" s="344"/>
      <c r="CT10" s="344"/>
      <c r="CU10" s="339"/>
      <c r="CV10" s="339"/>
      <c r="CW10" s="339" t="s">
        <v>5190</v>
      </c>
      <c r="CX10" s="339"/>
      <c r="CY10" s="339"/>
      <c r="CZ10" s="339"/>
      <c r="DA10" s="339"/>
      <c r="DB10" s="339"/>
      <c r="DC10" s="339"/>
      <c r="DD10" s="340"/>
      <c r="DE10" s="345"/>
      <c r="DF10" s="345"/>
      <c r="DG10" s="345"/>
      <c r="DH10" s="345"/>
      <c r="DI10" s="339"/>
      <c r="DJ10" s="339"/>
      <c r="DK10" s="339"/>
      <c r="DL10" s="339"/>
      <c r="DM10" s="339"/>
      <c r="DN10" s="339"/>
      <c r="DO10" s="344"/>
      <c r="DP10" s="344"/>
      <c r="DQ10" s="344"/>
      <c r="DT10" s="339" t="s">
        <v>5191</v>
      </c>
      <c r="DU10" s="339"/>
      <c r="DV10" s="342">
        <f>EK9</f>
        <v>646.57703208253042</v>
      </c>
      <c r="DW10" s="346"/>
      <c r="DX10" s="346"/>
      <c r="DY10" s="339" t="s">
        <v>5192</v>
      </c>
      <c r="DZ10" s="341">
        <f>CG13</f>
        <v>36655</v>
      </c>
      <c r="EA10" s="341"/>
      <c r="EB10" s="341"/>
      <c r="EC10" s="341"/>
      <c r="ED10" s="339" t="s">
        <v>5193</v>
      </c>
      <c r="EE10" s="341">
        <f>CL13</f>
        <v>9393</v>
      </c>
      <c r="EF10" s="341"/>
      <c r="EG10" s="341"/>
      <c r="EH10" s="339" t="s">
        <v>5194</v>
      </c>
      <c r="EI10" s="339" t="s">
        <v>5195</v>
      </c>
      <c r="EJ10" s="339"/>
      <c r="EK10" s="339"/>
      <c r="EL10" s="341">
        <f>(DV10+DZ10+EE10)/2.39</f>
        <v>19537.479929741643</v>
      </c>
      <c r="EM10" s="341"/>
      <c r="EN10" s="341"/>
      <c r="EQ10" s="341"/>
      <c r="ER10" s="341"/>
      <c r="ES10" s="344"/>
    </row>
    <row r="11" spans="1:192" ht="23.25" customHeight="1">
      <c r="A11" s="339"/>
      <c r="B11" s="339" t="s">
        <v>5197</v>
      </c>
      <c r="C11" s="339"/>
      <c r="D11" s="339"/>
      <c r="E11" s="339"/>
      <c r="F11" s="339"/>
      <c r="G11" s="339"/>
      <c r="H11" s="339"/>
      <c r="I11" s="339"/>
      <c r="J11" s="339"/>
      <c r="K11" s="339"/>
      <c r="L11" s="376">
        <f>단가대비표!F553</f>
        <v>138290</v>
      </c>
      <c r="M11" s="376"/>
      <c r="N11" s="376"/>
      <c r="O11" s="339" t="s">
        <v>5198</v>
      </c>
      <c r="P11" s="339"/>
      <c r="Q11" s="339" t="s">
        <v>5199</v>
      </c>
      <c r="R11" s="347">
        <f>41.2*1/450*7*L11*1/8</f>
        <v>11078.565555555555</v>
      </c>
      <c r="S11" s="347"/>
      <c r="T11" s="339" t="s">
        <v>5200</v>
      </c>
      <c r="U11" s="339"/>
      <c r="V11" s="339"/>
      <c r="W11" s="339"/>
      <c r="X11" s="339"/>
      <c r="Y11" s="339"/>
      <c r="Z11" s="339" t="s">
        <v>5196</v>
      </c>
      <c r="AA11" s="339"/>
      <c r="AB11" s="342">
        <f>AR10</f>
        <v>430.35539236615148</v>
      </c>
      <c r="AC11" s="346"/>
      <c r="AD11" s="346"/>
      <c r="AE11" s="339" t="s">
        <v>5201</v>
      </c>
      <c r="AF11" s="341">
        <f>단가대비표!F510</f>
        <v>36655</v>
      </c>
      <c r="AG11" s="341"/>
      <c r="AH11" s="341"/>
      <c r="AI11" s="341"/>
      <c r="AJ11" s="339" t="s">
        <v>5192</v>
      </c>
      <c r="AK11" s="341">
        <f>단가대비표!G510</f>
        <v>9393</v>
      </c>
      <c r="AL11" s="341"/>
      <c r="AM11" s="341"/>
      <c r="AN11" s="339" t="s">
        <v>5194</v>
      </c>
      <c r="AO11" s="339" t="s">
        <v>5202</v>
      </c>
      <c r="AP11" s="339"/>
      <c r="AQ11" s="339"/>
      <c r="AR11" s="341">
        <f>(AB11+AF11+AK11)/3.69</f>
        <v>12595.760268933916</v>
      </c>
      <c r="AS11" s="341"/>
      <c r="AT11" s="341"/>
      <c r="AU11" s="345"/>
      <c r="AX11" s="339"/>
      <c r="AY11" s="339"/>
      <c r="AZ11" s="339"/>
      <c r="BA11" s="339" t="s">
        <v>5196</v>
      </c>
      <c r="BB11" s="339"/>
      <c r="BC11" s="342">
        <f>BS10</f>
        <v>542.09874152952568</v>
      </c>
      <c r="BD11" s="346"/>
      <c r="BE11" s="346"/>
      <c r="BF11" s="339" t="s">
        <v>5203</v>
      </c>
      <c r="BG11" s="341">
        <f>AF11</f>
        <v>36655</v>
      </c>
      <c r="BH11" s="341"/>
      <c r="BI11" s="341"/>
      <c r="BJ11" s="341"/>
      <c r="BK11" s="339" t="s">
        <v>5192</v>
      </c>
      <c r="BL11" s="341">
        <f>AK11</f>
        <v>9393</v>
      </c>
      <c r="BM11" s="341"/>
      <c r="BN11" s="341"/>
      <c r="BO11" s="339" t="s">
        <v>5194</v>
      </c>
      <c r="BP11" s="339" t="s">
        <v>5204</v>
      </c>
      <c r="BQ11" s="339"/>
      <c r="BR11" s="339"/>
      <c r="BS11" s="341">
        <f>(BC11+BG11+BL11)/4.65</f>
        <v>10019.376073447209</v>
      </c>
      <c r="BT11" s="341"/>
      <c r="BU11" s="341"/>
      <c r="BV11" s="345"/>
      <c r="BX11" s="339"/>
      <c r="BY11" s="339"/>
      <c r="BZ11" s="339" t="s">
        <v>5205</v>
      </c>
      <c r="CA11" s="339"/>
      <c r="CB11" s="344"/>
      <c r="CC11" s="340"/>
      <c r="CD11" s="340"/>
      <c r="CE11" s="339"/>
      <c r="CF11" s="341"/>
      <c r="CG11" s="341"/>
      <c r="CH11" s="341"/>
      <c r="CI11" s="341"/>
      <c r="CJ11" s="339"/>
      <c r="CK11" s="341"/>
      <c r="CL11" s="341"/>
      <c r="CM11" s="341"/>
      <c r="CN11" s="339"/>
      <c r="CO11" s="339"/>
      <c r="CP11" s="339"/>
      <c r="CQ11" s="339"/>
      <c r="CR11" s="341"/>
      <c r="CS11" s="341"/>
      <c r="CT11" s="341"/>
      <c r="CU11" s="339"/>
      <c r="CV11" s="339"/>
      <c r="CW11" s="339" t="s">
        <v>5206</v>
      </c>
      <c r="CX11" s="339"/>
      <c r="CY11" s="344"/>
      <c r="CZ11" s="340"/>
      <c r="DA11" s="340"/>
      <c r="DB11" s="339"/>
      <c r="DC11" s="341"/>
      <c r="DD11" s="341"/>
      <c r="DE11" s="341"/>
      <c r="DF11" s="341"/>
      <c r="DG11" s="339"/>
      <c r="DH11" s="341"/>
      <c r="DI11" s="341"/>
      <c r="DJ11" s="341"/>
      <c r="DK11" s="339"/>
      <c r="DL11" s="339"/>
      <c r="DM11" s="339"/>
      <c r="DN11" s="339"/>
      <c r="DO11" s="341"/>
      <c r="DP11" s="341"/>
      <c r="DQ11" s="341"/>
      <c r="DR11" s="339"/>
      <c r="DS11" s="339"/>
      <c r="ED11" s="345"/>
      <c r="EE11" s="345"/>
      <c r="EF11" s="345"/>
      <c r="EG11" s="339"/>
      <c r="EH11" s="339"/>
      <c r="EI11" s="339"/>
      <c r="EJ11" s="339"/>
      <c r="EK11" s="339"/>
      <c r="EL11" s="339"/>
      <c r="EM11" s="344"/>
      <c r="EN11" s="344"/>
      <c r="EO11" s="344"/>
      <c r="EP11" s="344"/>
      <c r="ES11" s="345"/>
      <c r="EU11" s="344"/>
      <c r="EV11" s="344"/>
      <c r="EW11" s="344"/>
      <c r="EX11" s="344"/>
      <c r="EY11" s="344"/>
      <c r="EZ11" s="344"/>
      <c r="FA11" s="344"/>
      <c r="FB11" s="344"/>
      <c r="FC11" s="344"/>
      <c r="FD11" s="344"/>
      <c r="FE11" s="344"/>
      <c r="FF11" s="344"/>
      <c r="FG11" s="344"/>
      <c r="FH11" s="344"/>
      <c r="FI11" s="344"/>
      <c r="FJ11" s="344"/>
      <c r="FK11" s="344"/>
      <c r="FL11" s="344"/>
      <c r="FM11" s="344"/>
      <c r="FN11" s="344"/>
      <c r="FO11" s="344"/>
      <c r="FP11" s="344"/>
      <c r="FQ11" s="344"/>
      <c r="FR11" s="344"/>
      <c r="FS11" s="344"/>
      <c r="FT11" s="344"/>
      <c r="FU11" s="344"/>
      <c r="FV11" s="344"/>
      <c r="FW11" s="344"/>
      <c r="FX11" s="344"/>
      <c r="FY11" s="344"/>
      <c r="FZ11" s="344"/>
      <c r="GA11" s="344"/>
      <c r="GB11" s="344"/>
      <c r="GC11" s="344"/>
      <c r="GD11" s="344"/>
      <c r="GE11" s="344"/>
      <c r="GF11" s="344"/>
      <c r="GG11" s="344"/>
      <c r="GH11" s="344"/>
      <c r="GI11" s="344"/>
      <c r="GJ11" s="344"/>
    </row>
    <row r="12" spans="1:192" ht="23.25" customHeight="1">
      <c r="W12" s="339"/>
      <c r="X12" s="339"/>
      <c r="Y12" s="339" t="s">
        <v>5207</v>
      </c>
      <c r="Z12" s="339"/>
      <c r="AA12" s="339"/>
      <c r="AB12" s="339"/>
      <c r="AC12" s="348">
        <f>R11</f>
        <v>11078.565555555555</v>
      </c>
      <c r="AD12" s="346"/>
      <c r="AE12" s="346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  <c r="AP12" s="339"/>
      <c r="AQ12" s="339"/>
      <c r="AR12" s="339"/>
      <c r="AS12" s="339"/>
      <c r="AT12" s="339"/>
      <c r="AU12" s="339"/>
      <c r="AX12" s="339"/>
      <c r="AY12" s="339"/>
      <c r="AZ12" s="339" t="s">
        <v>5207</v>
      </c>
      <c r="BA12" s="339"/>
      <c r="BB12" s="339"/>
      <c r="BC12" s="339"/>
      <c r="BD12" s="348">
        <f>R21</f>
        <v>8951.9726666666666</v>
      </c>
      <c r="BE12" s="346"/>
      <c r="BF12" s="346"/>
      <c r="BG12" s="339"/>
      <c r="BH12" s="339"/>
      <c r="BI12" s="339"/>
      <c r="BJ12" s="339"/>
      <c r="BK12" s="339"/>
      <c r="BL12" s="339"/>
      <c r="BM12" s="339"/>
      <c r="BN12" s="339"/>
      <c r="BO12" s="339"/>
      <c r="BP12" s="339"/>
      <c r="BQ12" s="339"/>
      <c r="BR12" s="339"/>
      <c r="BS12" s="339"/>
      <c r="BT12" s="339"/>
      <c r="BU12" s="339"/>
      <c r="BV12" s="339"/>
      <c r="BX12" s="339"/>
      <c r="BY12" s="339"/>
      <c r="BZ12" s="339" t="s">
        <v>5208</v>
      </c>
      <c r="CA12" s="339"/>
      <c r="CB12" s="339"/>
      <c r="CC12" s="349"/>
      <c r="CD12" s="340"/>
      <c r="CE12" s="340"/>
      <c r="CF12" s="339"/>
      <c r="CG12" s="339"/>
      <c r="CH12" s="339"/>
      <c r="CI12" s="339"/>
      <c r="CJ12" s="339"/>
      <c r="CK12" s="339"/>
      <c r="CL12" s="339"/>
      <c r="CM12" s="339"/>
      <c r="CN12" s="339"/>
      <c r="CO12" s="339"/>
      <c r="CP12" s="339"/>
      <c r="CQ12" s="339"/>
      <c r="CR12" s="339"/>
      <c r="CS12" s="339"/>
      <c r="CT12" s="339"/>
      <c r="CU12" s="339"/>
      <c r="CV12" s="339"/>
      <c r="CW12" s="339" t="s">
        <v>5209</v>
      </c>
      <c r="CX12" s="339"/>
      <c r="CY12" s="339"/>
      <c r="CZ12" s="349"/>
      <c r="DA12" s="340"/>
      <c r="DB12" s="340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 t="s">
        <v>5210</v>
      </c>
      <c r="DU12" s="339"/>
      <c r="DV12" s="339"/>
      <c r="DW12" s="339"/>
      <c r="ED12" s="345"/>
      <c r="EE12" s="339"/>
      <c r="EF12" s="345"/>
      <c r="EG12" s="345"/>
      <c r="EH12" s="345"/>
      <c r="EI12" s="339"/>
      <c r="EJ12" s="339"/>
      <c r="EK12" s="339"/>
      <c r="EL12" s="339"/>
      <c r="EM12" s="345"/>
      <c r="EN12" s="345"/>
      <c r="EO12" s="345"/>
      <c r="EP12" s="345"/>
      <c r="EQ12" s="339"/>
      <c r="ER12" s="339"/>
      <c r="ES12" s="339"/>
      <c r="EU12" s="345"/>
      <c r="EV12" s="345"/>
      <c r="EW12" s="345"/>
      <c r="EX12" s="345"/>
      <c r="EY12" s="345"/>
      <c r="EZ12" s="345"/>
      <c r="FA12" s="345"/>
      <c r="FB12" s="345"/>
      <c r="FC12" s="345"/>
      <c r="FD12" s="345"/>
      <c r="FE12" s="345"/>
      <c r="FF12" s="345"/>
      <c r="FG12" s="345"/>
      <c r="FH12" s="345"/>
      <c r="FI12" s="345"/>
      <c r="FJ12" s="345"/>
      <c r="FK12" s="345"/>
      <c r="FL12" s="345"/>
      <c r="FM12" s="345"/>
      <c r="FN12" s="345"/>
      <c r="FO12" s="345"/>
      <c r="FP12" s="345"/>
      <c r="FQ12" s="345"/>
      <c r="FR12" s="345"/>
      <c r="FS12" s="345"/>
      <c r="FT12" s="345"/>
      <c r="FU12" s="345"/>
      <c r="FV12" s="345"/>
      <c r="FW12" s="345"/>
      <c r="FX12" s="345"/>
      <c r="FY12" s="345"/>
      <c r="FZ12" s="345"/>
      <c r="GA12" s="345"/>
      <c r="GB12" s="345"/>
      <c r="GC12" s="345"/>
      <c r="GD12" s="345"/>
      <c r="GE12" s="345"/>
      <c r="GF12" s="345"/>
      <c r="GG12" s="345"/>
      <c r="GH12" s="345"/>
      <c r="GI12" s="345"/>
      <c r="GJ12" s="345"/>
    </row>
    <row r="13" spans="1:192" ht="23.25" customHeight="1">
      <c r="A13" s="336" t="s">
        <v>5211</v>
      </c>
      <c r="B13" s="336"/>
      <c r="C13" s="336"/>
      <c r="D13" s="336"/>
      <c r="E13" s="336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39"/>
      <c r="AN13" s="339"/>
      <c r="AO13" s="339"/>
      <c r="AP13" s="339"/>
      <c r="AQ13" s="339"/>
      <c r="AR13" s="339"/>
      <c r="AS13" s="339"/>
      <c r="AT13" s="339"/>
      <c r="AU13" s="339"/>
      <c r="AX13" s="339"/>
      <c r="AY13" s="339"/>
      <c r="AZ13" s="339"/>
      <c r="BA13" s="339"/>
      <c r="BB13" s="339"/>
      <c r="BC13" s="339"/>
      <c r="BD13" s="339"/>
      <c r="BE13" s="339"/>
      <c r="BF13" s="339"/>
      <c r="BG13" s="339"/>
      <c r="BH13" s="339"/>
      <c r="BI13" s="339"/>
      <c r="BJ13" s="339"/>
      <c r="BK13" s="339"/>
      <c r="BL13" s="339"/>
      <c r="BM13" s="339"/>
      <c r="BN13" s="339"/>
      <c r="BO13" s="339"/>
      <c r="BP13" s="339"/>
      <c r="BQ13" s="339"/>
      <c r="BR13" s="339"/>
      <c r="BS13" s="339"/>
      <c r="BT13" s="339"/>
      <c r="BU13" s="339"/>
      <c r="BV13" s="339"/>
      <c r="BX13" s="339"/>
      <c r="BY13" s="339"/>
      <c r="BZ13" s="339" t="s">
        <v>5196</v>
      </c>
      <c r="CA13" s="339"/>
      <c r="CB13" s="348">
        <f>AH10</f>
        <v>1452</v>
      </c>
      <c r="CC13" s="346"/>
      <c r="CD13" s="346"/>
      <c r="CE13" s="346"/>
      <c r="CF13" s="339" t="s">
        <v>5212</v>
      </c>
      <c r="CG13" s="348">
        <f>AF11</f>
        <v>36655</v>
      </c>
      <c r="CH13" s="346"/>
      <c r="CI13" s="346"/>
      <c r="CJ13" s="346"/>
      <c r="CK13" s="339" t="s">
        <v>5212</v>
      </c>
      <c r="CL13" s="341">
        <f>BL11</f>
        <v>9393</v>
      </c>
      <c r="CM13" s="341"/>
      <c r="CN13" s="341"/>
      <c r="CO13" s="339" t="s">
        <v>5194</v>
      </c>
      <c r="CP13" s="339" t="s">
        <v>5213</v>
      </c>
      <c r="CQ13" s="339" t="s">
        <v>5214</v>
      </c>
      <c r="CR13" s="339"/>
      <c r="CS13" s="339"/>
      <c r="CT13" s="350">
        <f>(CB13+CG13+CL13)/6.55</f>
        <v>7251.9083969465655</v>
      </c>
      <c r="CU13" s="339"/>
      <c r="CV13" s="339"/>
      <c r="CW13" s="339" t="s">
        <v>5196</v>
      </c>
      <c r="CX13" s="339"/>
      <c r="CY13" s="348">
        <f>CB13</f>
        <v>1452</v>
      </c>
      <c r="CZ13" s="346"/>
      <c r="DA13" s="346"/>
      <c r="DB13" s="346"/>
      <c r="DC13" s="339" t="s">
        <v>5215</v>
      </c>
      <c r="DD13" s="348">
        <f>AF11</f>
        <v>36655</v>
      </c>
      <c r="DE13" s="346"/>
      <c r="DF13" s="346"/>
      <c r="DG13" s="346"/>
      <c r="DH13" s="339" t="s">
        <v>5212</v>
      </c>
      <c r="DI13" s="341">
        <f>CL13</f>
        <v>9393</v>
      </c>
      <c r="DJ13" s="341"/>
      <c r="DK13" s="341"/>
      <c r="DL13" s="339" t="s">
        <v>5194</v>
      </c>
      <c r="DM13" s="339" t="s">
        <v>5213</v>
      </c>
      <c r="DN13" s="339" t="s">
        <v>5216</v>
      </c>
      <c r="DO13" s="339"/>
      <c r="DP13" s="339"/>
      <c r="DQ13" s="350">
        <f>(CY13+DD13+DI13)/5.51</f>
        <v>8620.6896551724149</v>
      </c>
      <c r="DR13" s="339"/>
      <c r="DS13" s="339"/>
      <c r="DX13" s="339"/>
      <c r="DY13" s="339"/>
      <c r="DZ13" s="339"/>
      <c r="EA13" s="339"/>
      <c r="EB13" s="340"/>
      <c r="EC13" s="345"/>
      <c r="ED13" s="339"/>
      <c r="EE13" s="339"/>
      <c r="EF13" s="339"/>
      <c r="EG13" s="339"/>
      <c r="EH13" s="339"/>
      <c r="EI13" s="339"/>
      <c r="EJ13" s="339"/>
      <c r="EK13" s="339"/>
      <c r="EL13" s="339"/>
      <c r="EM13" s="339"/>
      <c r="EN13" s="339"/>
      <c r="EO13" s="339"/>
      <c r="EP13" s="339"/>
      <c r="EQ13" s="339"/>
      <c r="ER13" s="339"/>
      <c r="ES13" s="339"/>
      <c r="EU13" s="339"/>
      <c r="EV13" s="339"/>
      <c r="EW13" s="339"/>
      <c r="EX13" s="339"/>
      <c r="EY13" s="339"/>
      <c r="EZ13" s="339"/>
      <c r="FA13" s="339"/>
      <c r="FB13" s="339"/>
      <c r="FC13" s="339"/>
      <c r="FD13" s="339"/>
      <c r="FE13" s="339"/>
      <c r="FF13" s="339"/>
      <c r="FG13" s="339"/>
      <c r="FH13" s="339"/>
      <c r="FI13" s="339"/>
      <c r="FJ13" s="339"/>
      <c r="FK13" s="339"/>
      <c r="FL13" s="339"/>
      <c r="FM13" s="339"/>
      <c r="FN13" s="339"/>
      <c r="FO13" s="339"/>
      <c r="FP13" s="339"/>
      <c r="FQ13" s="339"/>
      <c r="FR13" s="339"/>
      <c r="FS13" s="339"/>
      <c r="FT13" s="339"/>
      <c r="FU13" s="339"/>
      <c r="FV13" s="339"/>
      <c r="FW13" s="339"/>
      <c r="FX13" s="339"/>
      <c r="FY13" s="339"/>
      <c r="FZ13" s="339"/>
      <c r="GA13" s="339"/>
      <c r="GB13" s="339"/>
      <c r="GC13" s="339"/>
      <c r="GD13" s="339"/>
      <c r="GE13" s="339"/>
      <c r="GF13" s="339"/>
      <c r="GG13" s="339"/>
      <c r="GH13" s="339"/>
      <c r="GI13" s="339"/>
      <c r="GJ13" s="339"/>
    </row>
    <row r="14" spans="1:192" ht="23.25" customHeight="1">
      <c r="A14" s="336"/>
      <c r="B14" s="336"/>
      <c r="C14" s="336"/>
      <c r="D14" s="336"/>
      <c r="E14" s="336"/>
      <c r="W14" s="339"/>
      <c r="X14" s="339"/>
      <c r="Y14" s="339" t="s">
        <v>5217</v>
      </c>
      <c r="Z14" s="339"/>
      <c r="AA14" s="339"/>
      <c r="AB14" s="339"/>
      <c r="AC14" s="339" t="s">
        <v>5218</v>
      </c>
      <c r="AD14" s="339"/>
      <c r="AE14" s="339"/>
      <c r="AF14" s="339"/>
      <c r="AG14" s="339"/>
      <c r="AH14" s="339"/>
      <c r="AI14" s="339"/>
      <c r="AJ14" s="339"/>
      <c r="AK14" s="339"/>
      <c r="AL14" s="339"/>
      <c r="AM14" s="339"/>
      <c r="AN14" s="339"/>
      <c r="AO14" s="339"/>
      <c r="AP14" s="339"/>
      <c r="AQ14" s="339"/>
      <c r="AR14" s="339"/>
      <c r="AS14" s="339"/>
      <c r="AT14" s="339"/>
      <c r="AU14" s="339"/>
      <c r="AX14" s="339"/>
      <c r="AY14" s="339"/>
      <c r="AZ14" s="339" t="s">
        <v>5217</v>
      </c>
      <c r="BA14" s="339"/>
      <c r="BB14" s="339"/>
      <c r="BC14" s="339"/>
      <c r="BD14" s="339" t="s">
        <v>5218</v>
      </c>
      <c r="BE14" s="339"/>
      <c r="BF14" s="339"/>
      <c r="BG14" s="339"/>
      <c r="BH14" s="339"/>
      <c r="BI14" s="339"/>
      <c r="BJ14" s="339"/>
      <c r="BK14" s="339"/>
      <c r="BL14" s="339"/>
      <c r="BM14" s="339"/>
      <c r="BN14" s="339"/>
      <c r="BO14" s="339"/>
      <c r="BP14" s="339"/>
      <c r="BQ14" s="339"/>
      <c r="BR14" s="339"/>
      <c r="BS14" s="339"/>
      <c r="BT14" s="339"/>
      <c r="BU14" s="339"/>
      <c r="BV14" s="339"/>
      <c r="BX14" s="339"/>
      <c r="BY14" s="339" t="s">
        <v>5219</v>
      </c>
      <c r="BZ14" s="339"/>
      <c r="CA14" s="339"/>
      <c r="CB14" s="339"/>
      <c r="CC14" s="339"/>
      <c r="CD14" s="339"/>
      <c r="CE14" s="339"/>
      <c r="CF14" s="339"/>
      <c r="CG14" s="339"/>
      <c r="CH14" s="339"/>
      <c r="CI14" s="339"/>
      <c r="CJ14" s="339"/>
      <c r="CK14" s="339"/>
      <c r="CL14" s="339"/>
      <c r="CM14" s="339"/>
      <c r="CN14" s="339"/>
      <c r="CO14" s="339"/>
      <c r="CP14" s="339"/>
      <c r="CQ14" s="339"/>
      <c r="CR14" s="339"/>
      <c r="CS14" s="339"/>
      <c r="CT14" s="339"/>
      <c r="CU14" s="339"/>
      <c r="CV14" s="339" t="s">
        <v>5219</v>
      </c>
      <c r="CW14" s="339"/>
      <c r="CX14" s="339"/>
      <c r="CY14" s="339"/>
      <c r="CZ14" s="339"/>
      <c r="DA14" s="339"/>
      <c r="DB14" s="339"/>
      <c r="DC14" s="339"/>
      <c r="DD14" s="339"/>
      <c r="DE14" s="339"/>
      <c r="DF14" s="339"/>
      <c r="DG14" s="339"/>
      <c r="DH14" s="339"/>
      <c r="DI14" s="339"/>
      <c r="DJ14" s="339"/>
      <c r="DK14" s="339"/>
      <c r="DL14" s="339"/>
      <c r="DM14" s="339"/>
      <c r="DN14" s="339"/>
      <c r="DO14" s="339"/>
      <c r="DP14" s="339"/>
      <c r="DQ14" s="339"/>
      <c r="DR14" s="339"/>
      <c r="DS14" s="339"/>
      <c r="DT14" s="339" t="s">
        <v>5220</v>
      </c>
      <c r="DU14" s="339"/>
      <c r="DV14" s="339"/>
      <c r="DW14" s="339"/>
      <c r="DX14" s="351">
        <f>EL10</f>
        <v>19537.479929741643</v>
      </c>
      <c r="DY14" s="352"/>
      <c r="DZ14" s="352"/>
      <c r="EA14" s="352"/>
      <c r="EB14" s="353" t="s">
        <v>5221</v>
      </c>
      <c r="EC14" s="345"/>
      <c r="ED14" s="339"/>
      <c r="EE14" s="339"/>
      <c r="EF14" s="339"/>
      <c r="EG14" s="339"/>
      <c r="EH14" s="339"/>
      <c r="EI14" s="339"/>
      <c r="EJ14" s="339"/>
      <c r="EK14" s="339"/>
      <c r="EL14" s="339"/>
      <c r="EM14" s="339"/>
      <c r="EN14" s="339"/>
      <c r="EO14" s="339"/>
      <c r="EP14" s="339"/>
      <c r="EQ14" s="339"/>
      <c r="ER14" s="339"/>
      <c r="ES14" s="339"/>
      <c r="EU14" s="339"/>
      <c r="EV14" s="339"/>
      <c r="EW14" s="339"/>
      <c r="EX14" s="339"/>
      <c r="EY14" s="339"/>
      <c r="EZ14" s="339"/>
      <c r="FA14" s="339"/>
      <c r="FB14" s="339"/>
      <c r="FC14" s="339"/>
      <c r="FD14" s="339"/>
      <c r="FE14" s="339"/>
      <c r="FF14" s="339"/>
      <c r="FG14" s="339"/>
      <c r="FH14" s="339"/>
      <c r="FI14" s="339"/>
      <c r="FJ14" s="339"/>
      <c r="FK14" s="339"/>
      <c r="FL14" s="339"/>
      <c r="FM14" s="339"/>
      <c r="FN14" s="339"/>
      <c r="FO14" s="339"/>
      <c r="FP14" s="339"/>
      <c r="FQ14" s="339"/>
      <c r="FR14" s="339"/>
      <c r="FS14" s="339"/>
      <c r="FT14" s="339"/>
      <c r="FU14" s="339"/>
      <c r="FV14" s="339"/>
      <c r="FW14" s="339"/>
      <c r="FX14" s="339"/>
      <c r="FY14" s="339"/>
      <c r="FZ14" s="339"/>
      <c r="GA14" s="339"/>
      <c r="GB14" s="339"/>
      <c r="GC14" s="339"/>
      <c r="GD14" s="339"/>
      <c r="GE14" s="339"/>
      <c r="GF14" s="339"/>
      <c r="GG14" s="339"/>
      <c r="GH14" s="339"/>
      <c r="GI14" s="339"/>
      <c r="GJ14" s="339"/>
    </row>
    <row r="15" spans="1:192" ht="10.5" customHeight="1">
      <c r="W15" s="339"/>
      <c r="X15" s="339"/>
      <c r="Y15" s="339"/>
      <c r="Z15" s="339"/>
      <c r="AA15" s="339"/>
      <c r="AB15" s="339"/>
      <c r="AC15" s="339"/>
      <c r="AD15" s="339"/>
      <c r="AE15" s="339"/>
      <c r="AF15" s="339"/>
      <c r="AG15" s="339"/>
      <c r="AH15" s="339"/>
      <c r="AI15" s="339"/>
      <c r="AJ15" s="339"/>
      <c r="AK15" s="339"/>
      <c r="AL15" s="339"/>
      <c r="AM15" s="339"/>
      <c r="AN15" s="339"/>
      <c r="AO15" s="339"/>
      <c r="AP15" s="339"/>
      <c r="AQ15" s="339"/>
      <c r="AR15" s="339"/>
      <c r="AS15" s="339"/>
      <c r="AT15" s="339"/>
      <c r="AU15" s="339"/>
      <c r="AX15" s="339"/>
      <c r="AY15" s="339"/>
      <c r="AZ15" s="339"/>
      <c r="BA15" s="339"/>
      <c r="BB15" s="339"/>
      <c r="BC15" s="339"/>
      <c r="BD15" s="339"/>
      <c r="BE15" s="339"/>
      <c r="BF15" s="339"/>
      <c r="BG15" s="339"/>
      <c r="BH15" s="339"/>
      <c r="BI15" s="339"/>
      <c r="BJ15" s="339"/>
      <c r="BK15" s="339"/>
      <c r="BL15" s="339"/>
      <c r="BM15" s="339"/>
      <c r="BN15" s="339"/>
      <c r="BO15" s="339"/>
      <c r="BP15" s="339"/>
      <c r="BQ15" s="339"/>
      <c r="BR15" s="339"/>
      <c r="BS15" s="339"/>
      <c r="BT15" s="339"/>
      <c r="BU15" s="339"/>
      <c r="BV15" s="339"/>
      <c r="BX15" s="339"/>
      <c r="BY15" s="339"/>
      <c r="BZ15" s="339"/>
      <c r="CA15" s="339"/>
      <c r="CB15" s="339"/>
      <c r="CC15" s="339"/>
      <c r="CD15" s="339"/>
      <c r="CE15" s="339"/>
      <c r="CF15" s="339"/>
      <c r="CG15" s="339"/>
      <c r="CH15" s="339"/>
      <c r="CI15" s="339"/>
      <c r="CJ15" s="339"/>
      <c r="CK15" s="339"/>
      <c r="CL15" s="339"/>
      <c r="CM15" s="339"/>
      <c r="CN15" s="339"/>
      <c r="CO15" s="339"/>
      <c r="CP15" s="339"/>
      <c r="CQ15" s="339"/>
      <c r="CR15" s="339"/>
      <c r="CS15" s="339"/>
      <c r="CT15" s="339"/>
      <c r="CU15" s="339"/>
      <c r="CV15" s="339"/>
      <c r="CW15" s="339"/>
      <c r="CX15" s="339"/>
      <c r="CY15" s="339"/>
      <c r="CZ15" s="339"/>
      <c r="DA15" s="339"/>
      <c r="DB15" s="339"/>
      <c r="DC15" s="339"/>
      <c r="DD15" s="339"/>
      <c r="DE15" s="339"/>
      <c r="DF15" s="339"/>
      <c r="DG15" s="339"/>
      <c r="DH15" s="339"/>
      <c r="DI15" s="339"/>
      <c r="DJ15" s="339"/>
      <c r="DK15" s="339"/>
      <c r="DL15" s="339"/>
      <c r="DM15" s="339"/>
      <c r="DN15" s="339"/>
      <c r="DO15" s="339"/>
      <c r="DP15" s="339"/>
      <c r="DQ15" s="339"/>
      <c r="DR15" s="339"/>
      <c r="DS15" s="339"/>
      <c r="DT15" s="339"/>
      <c r="DU15" s="339"/>
      <c r="DV15" s="339"/>
      <c r="DW15" s="339"/>
      <c r="DX15" s="339"/>
      <c r="DY15" s="339"/>
      <c r="DZ15" s="339"/>
      <c r="EA15" s="339"/>
      <c r="EB15" s="339"/>
      <c r="EC15" s="339"/>
      <c r="ED15" s="339"/>
      <c r="EE15" s="339"/>
      <c r="EF15" s="339"/>
      <c r="EG15" s="339"/>
      <c r="EH15" s="339"/>
      <c r="EI15" s="339"/>
      <c r="EJ15" s="339"/>
      <c r="EK15" s="339"/>
      <c r="EL15" s="339"/>
      <c r="EM15" s="339"/>
      <c r="EN15" s="339"/>
      <c r="EO15" s="339"/>
      <c r="EP15" s="339"/>
      <c r="EQ15" s="339"/>
      <c r="ER15" s="339"/>
      <c r="ES15" s="339"/>
      <c r="EU15" s="339"/>
      <c r="EV15" s="339"/>
      <c r="EW15" s="339"/>
      <c r="EX15" s="339"/>
      <c r="EY15" s="339"/>
      <c r="EZ15" s="339"/>
      <c r="FA15" s="339"/>
      <c r="FB15" s="339"/>
      <c r="FC15" s="339"/>
      <c r="FD15" s="339"/>
      <c r="FE15" s="339"/>
      <c r="FF15" s="339"/>
      <c r="FG15" s="339"/>
      <c r="FH15" s="339"/>
      <c r="FI15" s="339"/>
      <c r="FJ15" s="339"/>
      <c r="FK15" s="339"/>
      <c r="FL15" s="339"/>
      <c r="FM15" s="339"/>
      <c r="FN15" s="339"/>
      <c r="FO15" s="339"/>
      <c r="FP15" s="339"/>
      <c r="FQ15" s="339"/>
      <c r="FR15" s="339"/>
      <c r="FS15" s="339"/>
      <c r="FT15" s="339"/>
      <c r="FU15" s="339"/>
      <c r="FV15" s="339"/>
      <c r="FW15" s="339"/>
      <c r="FX15" s="339"/>
      <c r="FY15" s="339"/>
      <c r="FZ15" s="339"/>
      <c r="GA15" s="339"/>
      <c r="GB15" s="339"/>
      <c r="GC15" s="339"/>
      <c r="GD15" s="339"/>
      <c r="GE15" s="339"/>
      <c r="GF15" s="339"/>
      <c r="GG15" s="339"/>
      <c r="GH15" s="339"/>
      <c r="GI15" s="339"/>
      <c r="GJ15" s="339"/>
    </row>
    <row r="16" spans="1:192" ht="23.25" customHeight="1">
      <c r="A16" s="339"/>
      <c r="B16" s="339" t="s">
        <v>5223</v>
      </c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 t="s">
        <v>5220</v>
      </c>
      <c r="AA16" s="339"/>
      <c r="AB16" s="339"/>
      <c r="AC16" s="339"/>
      <c r="AD16" s="348">
        <f>AR11</f>
        <v>12595.760268933916</v>
      </c>
      <c r="AE16" s="346"/>
      <c r="AF16" s="346"/>
      <c r="AG16" s="339" t="s">
        <v>5212</v>
      </c>
      <c r="AH16" s="342">
        <f>AC12</f>
        <v>11078.565555555555</v>
      </c>
      <c r="AI16" s="342"/>
      <c r="AJ16" s="342"/>
      <c r="AK16" s="349" t="s">
        <v>5224</v>
      </c>
      <c r="AL16" s="348">
        <f>AD16+AH16</f>
        <v>23674.325824489471</v>
      </c>
      <c r="AM16" s="348"/>
      <c r="AN16" s="348"/>
      <c r="AO16" s="348"/>
      <c r="AP16" s="339" t="s">
        <v>5225</v>
      </c>
      <c r="AR16" s="339"/>
      <c r="AS16" s="354">
        <f>INT((AD16+AH16)/25)</f>
        <v>946</v>
      </c>
      <c r="AT16" s="354"/>
      <c r="AU16" s="339" t="s">
        <v>5226</v>
      </c>
      <c r="AX16" s="339"/>
      <c r="AY16" s="339"/>
      <c r="AZ16" s="339"/>
      <c r="BA16" s="339" t="s">
        <v>5220</v>
      </c>
      <c r="BB16" s="339"/>
      <c r="BC16" s="339"/>
      <c r="BD16" s="339"/>
      <c r="BE16" s="348">
        <f>BS11</f>
        <v>10019.376073447209</v>
      </c>
      <c r="BF16" s="346"/>
      <c r="BG16" s="346"/>
      <c r="BH16" s="339" t="s">
        <v>5212</v>
      </c>
      <c r="BI16" s="342">
        <f>BD12</f>
        <v>8951.9726666666666</v>
      </c>
      <c r="BJ16" s="342"/>
      <c r="BK16" s="342"/>
      <c r="BL16" s="349" t="s">
        <v>5224</v>
      </c>
      <c r="BM16" s="351">
        <f>BE16+BI16</f>
        <v>18971.348740113877</v>
      </c>
      <c r="BN16" s="351"/>
      <c r="BO16" s="351"/>
      <c r="BP16" s="351"/>
      <c r="BQ16" s="339" t="s">
        <v>5227</v>
      </c>
      <c r="BS16" s="339"/>
      <c r="BT16" s="355"/>
      <c r="BU16" s="355"/>
      <c r="BX16" s="339"/>
      <c r="BY16" s="339"/>
      <c r="BZ16" s="339" t="s">
        <v>5220</v>
      </c>
      <c r="CA16" s="339"/>
      <c r="CB16" s="339"/>
      <c r="CC16" s="339"/>
      <c r="CD16" s="351">
        <f>CT13</f>
        <v>7251.9083969465655</v>
      </c>
      <c r="CE16" s="352"/>
      <c r="CF16" s="352"/>
      <c r="CG16" s="339" t="s">
        <v>5228</v>
      </c>
      <c r="CH16" s="344"/>
      <c r="CI16" s="344"/>
      <c r="CJ16" s="344"/>
      <c r="CK16" s="349"/>
      <c r="CL16" s="349"/>
      <c r="CM16" s="349"/>
      <c r="CN16" s="349"/>
      <c r="CO16" s="349"/>
      <c r="CP16" s="339"/>
      <c r="CR16" s="339"/>
      <c r="CS16" s="356"/>
      <c r="CT16" s="356"/>
      <c r="CU16" s="339"/>
      <c r="CV16" s="339"/>
      <c r="CW16" s="339" t="s">
        <v>5220</v>
      </c>
      <c r="CX16" s="339"/>
      <c r="CY16" s="339"/>
      <c r="CZ16" s="339"/>
      <c r="DA16" s="351">
        <f>DQ13</f>
        <v>8620.6896551724149</v>
      </c>
      <c r="DB16" s="352"/>
      <c r="DC16" s="352"/>
      <c r="DD16" s="339" t="s">
        <v>5228</v>
      </c>
      <c r="DE16" s="344"/>
      <c r="DF16" s="344"/>
      <c r="DG16" s="344"/>
      <c r="DH16" s="349"/>
      <c r="DI16" s="349"/>
      <c r="DJ16" s="349"/>
      <c r="DK16" s="349"/>
      <c r="DL16" s="349"/>
      <c r="DM16" s="339"/>
      <c r="DO16" s="339"/>
      <c r="DP16" s="356"/>
      <c r="DQ16" s="356"/>
      <c r="DR16" s="339"/>
      <c r="DS16" s="339"/>
      <c r="DT16" s="339"/>
      <c r="DU16" s="339"/>
      <c r="DV16" s="339"/>
      <c r="DW16" s="339"/>
      <c r="DX16" s="339"/>
      <c r="DY16" s="339"/>
      <c r="DZ16" s="339"/>
      <c r="EA16" s="339"/>
      <c r="EB16" s="339"/>
      <c r="EC16" s="339"/>
      <c r="ED16" s="339"/>
      <c r="EE16" s="339"/>
      <c r="EF16" s="339"/>
      <c r="EG16" s="339"/>
      <c r="EH16" s="339"/>
      <c r="EI16" s="339"/>
      <c r="EJ16" s="339"/>
      <c r="EK16" s="339"/>
      <c r="EL16" s="339"/>
      <c r="EM16" s="339"/>
      <c r="EN16" s="339"/>
      <c r="EO16" s="339"/>
      <c r="EP16" s="339"/>
      <c r="EQ16" s="355"/>
      <c r="ER16" s="355"/>
      <c r="EU16" s="339"/>
      <c r="EV16" s="339"/>
      <c r="EW16" s="339"/>
      <c r="EX16" s="339"/>
      <c r="EY16" s="339"/>
      <c r="EZ16" s="339"/>
      <c r="FA16" s="339"/>
      <c r="FB16" s="339"/>
      <c r="FC16" s="339"/>
      <c r="FD16" s="339"/>
      <c r="FE16" s="339"/>
      <c r="FF16" s="339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</row>
    <row r="17" spans="1:192" ht="23.25" customHeight="1">
      <c r="A17" s="339"/>
      <c r="B17" s="339" t="s">
        <v>5229</v>
      </c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  <c r="N17" s="339"/>
      <c r="O17" s="339"/>
      <c r="P17" s="339"/>
      <c r="Q17" s="339"/>
      <c r="R17" s="339"/>
      <c r="S17" s="339"/>
      <c r="T17" s="339"/>
      <c r="U17" s="339"/>
      <c r="V17" s="339"/>
      <c r="W17" s="339"/>
      <c r="X17" s="339"/>
      <c r="Y17" s="339"/>
      <c r="Z17" s="339"/>
      <c r="AA17" s="339"/>
      <c r="AB17" s="339"/>
      <c r="AC17" s="339"/>
      <c r="AD17" s="339"/>
      <c r="AE17" s="339"/>
      <c r="AF17" s="339"/>
      <c r="AG17" s="339"/>
      <c r="AH17" s="339"/>
      <c r="AI17" s="339"/>
      <c r="AJ17" s="339"/>
      <c r="AK17" s="339"/>
      <c r="AL17" s="339"/>
      <c r="AM17" s="339"/>
      <c r="AN17" s="339"/>
      <c r="AO17" s="339"/>
      <c r="AP17" s="339"/>
      <c r="AQ17" s="339"/>
      <c r="AR17" s="339"/>
      <c r="AS17" s="339"/>
      <c r="AT17" s="339"/>
      <c r="AU17" s="339"/>
      <c r="AX17" s="339"/>
      <c r="AY17" s="339"/>
      <c r="AZ17" s="339"/>
      <c r="BA17" s="339"/>
      <c r="BB17" s="339"/>
      <c r="BC17" s="339"/>
      <c r="BD17" s="339"/>
      <c r="BE17" s="339"/>
      <c r="BF17" s="339"/>
      <c r="BG17" s="339"/>
      <c r="BH17" s="339"/>
      <c r="BI17" s="339"/>
      <c r="BJ17" s="339"/>
      <c r="BK17" s="339"/>
      <c r="BL17" s="339"/>
      <c r="BM17" s="339"/>
      <c r="BN17" s="339"/>
      <c r="BO17" s="339"/>
      <c r="BP17" s="339"/>
      <c r="BQ17" s="339"/>
      <c r="BR17" s="339"/>
      <c r="BS17" s="339"/>
      <c r="BT17" s="339"/>
      <c r="BU17" s="339"/>
      <c r="BV17" s="339"/>
      <c r="BX17" s="339"/>
      <c r="BY17" s="339"/>
      <c r="BZ17" s="339"/>
      <c r="CA17" s="339"/>
      <c r="CB17" s="339"/>
      <c r="CC17" s="339"/>
      <c r="CD17" s="339"/>
      <c r="CE17" s="339"/>
      <c r="CF17" s="339"/>
      <c r="CG17" s="339"/>
      <c r="CH17" s="339"/>
      <c r="CI17" s="339"/>
      <c r="CJ17" s="339"/>
      <c r="CK17" s="339"/>
      <c r="CL17" s="339"/>
      <c r="CM17" s="339"/>
      <c r="CN17" s="339"/>
      <c r="CO17" s="339"/>
      <c r="CP17" s="339"/>
      <c r="CQ17" s="339"/>
      <c r="CR17" s="339"/>
      <c r="CS17" s="339"/>
      <c r="CT17" s="339"/>
      <c r="CU17" s="339"/>
      <c r="CV17" s="339"/>
      <c r="CW17" s="339"/>
      <c r="CX17" s="339"/>
      <c r="CY17" s="339"/>
      <c r="CZ17" s="339"/>
      <c r="DA17" s="339"/>
      <c r="DB17" s="339"/>
      <c r="DC17" s="339"/>
      <c r="DD17" s="339"/>
      <c r="DE17" s="339"/>
      <c r="DF17" s="339"/>
      <c r="DG17" s="339"/>
      <c r="DH17" s="339"/>
      <c r="DI17" s="339"/>
      <c r="DJ17" s="339"/>
      <c r="DK17" s="339"/>
      <c r="DL17" s="339"/>
      <c r="DM17" s="339"/>
      <c r="DN17" s="339"/>
      <c r="DO17" s="339"/>
      <c r="DP17" s="339"/>
      <c r="DQ17" s="339"/>
      <c r="DR17" s="339"/>
      <c r="DS17" s="339"/>
      <c r="DT17" s="339"/>
      <c r="DU17" s="339"/>
      <c r="DV17" s="339"/>
      <c r="DW17" s="339"/>
      <c r="DX17" s="339"/>
      <c r="DY17" s="348"/>
      <c r="DZ17" s="346"/>
      <c r="EA17" s="346"/>
      <c r="EB17" s="339"/>
      <c r="EC17" s="342"/>
      <c r="ED17" s="342"/>
      <c r="EE17" s="342"/>
      <c r="EF17" s="349"/>
      <c r="EG17" s="348"/>
      <c r="EH17" s="348"/>
      <c r="EI17" s="348"/>
      <c r="EJ17" s="348"/>
      <c r="EK17" s="339"/>
      <c r="EM17" s="339"/>
      <c r="EN17" s="356"/>
      <c r="EO17" s="356"/>
      <c r="EP17" s="339"/>
      <c r="EQ17" s="356"/>
      <c r="ER17" s="356"/>
      <c r="ES17" s="356"/>
    </row>
    <row r="18" spans="1:192" ht="23.25" customHeight="1">
      <c r="A18" s="339"/>
      <c r="B18" s="339" t="s">
        <v>5230</v>
      </c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X18" s="339" t="s">
        <v>5231</v>
      </c>
      <c r="AU18" s="339"/>
      <c r="AY18" s="339" t="s">
        <v>5231</v>
      </c>
      <c r="BV18" s="339"/>
      <c r="BX18" s="339" t="s">
        <v>5231</v>
      </c>
      <c r="CU18" s="339" t="s">
        <v>5231</v>
      </c>
      <c r="DS18" s="339" t="s">
        <v>5231</v>
      </c>
      <c r="EP18" s="339"/>
    </row>
    <row r="19" spans="1:192" ht="23.25" customHeight="1">
      <c r="A19" s="339"/>
      <c r="B19" s="339" t="s">
        <v>5232</v>
      </c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AU19" s="339"/>
      <c r="BV19" s="339"/>
      <c r="EP19" s="339"/>
    </row>
    <row r="20" spans="1:192" ht="23.25" customHeight="1">
      <c r="A20" s="339"/>
      <c r="B20" s="339" t="s">
        <v>5234</v>
      </c>
      <c r="C20" s="339"/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  <c r="T20" s="339"/>
      <c r="U20" s="339"/>
      <c r="V20" s="339"/>
      <c r="Y20" s="339" t="s">
        <v>5233</v>
      </c>
      <c r="AU20" s="339"/>
      <c r="AZ20" s="339" t="s">
        <v>5233</v>
      </c>
      <c r="BV20" s="339"/>
      <c r="BY20" s="339" t="s">
        <v>5233</v>
      </c>
      <c r="CB20" s="339" t="s">
        <v>5235</v>
      </c>
      <c r="CV20" s="339" t="s">
        <v>5233</v>
      </c>
      <c r="CY20" s="339" t="s">
        <v>5235</v>
      </c>
      <c r="DT20" s="339" t="s">
        <v>5236</v>
      </c>
    </row>
    <row r="21" spans="1:192" ht="23.25" customHeight="1">
      <c r="A21" s="339"/>
      <c r="B21" s="339" t="s">
        <v>5238</v>
      </c>
      <c r="C21" s="339"/>
      <c r="D21" s="339"/>
      <c r="E21" s="339"/>
      <c r="F21" s="339"/>
      <c r="G21" s="339"/>
      <c r="H21" s="339"/>
      <c r="I21" s="339"/>
      <c r="J21" s="339"/>
      <c r="K21" s="339"/>
      <c r="L21" s="357">
        <f>L11</f>
        <v>138290</v>
      </c>
      <c r="M21" s="357"/>
      <c r="N21" s="357"/>
      <c r="O21" s="339" t="s">
        <v>5239</v>
      </c>
      <c r="P21" s="339"/>
      <c r="Q21" s="339" t="s">
        <v>5224</v>
      </c>
      <c r="R21" s="347">
        <f>29.13*1/450*8*L21*1/8</f>
        <v>8951.9726666666666</v>
      </c>
      <c r="S21" s="347"/>
      <c r="T21" s="339" t="s">
        <v>5227</v>
      </c>
      <c r="U21" s="339"/>
      <c r="V21" s="339"/>
      <c r="Y21" s="333" t="s">
        <v>5237</v>
      </c>
      <c r="Z21" s="339" t="s">
        <v>5240</v>
      </c>
      <c r="AU21" s="339"/>
      <c r="AZ21" s="333" t="s">
        <v>5237</v>
      </c>
      <c r="BA21" s="339" t="s">
        <v>5241</v>
      </c>
      <c r="BV21" s="339"/>
      <c r="BY21" s="333" t="s">
        <v>5237</v>
      </c>
      <c r="BZ21" s="339" t="s">
        <v>5242</v>
      </c>
      <c r="CV21" s="333" t="s">
        <v>5237</v>
      </c>
      <c r="CW21" s="339" t="s">
        <v>5243</v>
      </c>
      <c r="DT21" s="339" t="s">
        <v>5244</v>
      </c>
    </row>
    <row r="22" spans="1:192" ht="23.25" customHeight="1">
      <c r="Z22" s="333" t="s">
        <v>5245</v>
      </c>
      <c r="AE22" s="358"/>
      <c r="AF22" s="358"/>
      <c r="AG22" s="358"/>
      <c r="AU22" s="339"/>
      <c r="BA22" s="339" t="s">
        <v>5246</v>
      </c>
      <c r="BF22" s="358"/>
      <c r="BG22" s="358"/>
      <c r="BH22" s="358"/>
      <c r="BV22" s="339"/>
      <c r="BZ22" s="339" t="s">
        <v>5247</v>
      </c>
      <c r="CW22" s="339" t="s">
        <v>5248</v>
      </c>
      <c r="DT22" s="339" t="s">
        <v>5249</v>
      </c>
      <c r="EQ22" s="342"/>
      <c r="ER22" s="342"/>
    </row>
    <row r="23" spans="1:192" ht="23.25" customHeight="1">
      <c r="A23" s="336" t="s">
        <v>5250</v>
      </c>
      <c r="B23" s="336"/>
      <c r="C23" s="336"/>
      <c r="D23" s="336"/>
      <c r="E23" s="336"/>
      <c r="Z23" s="333" t="s">
        <v>5251</v>
      </c>
      <c r="AU23" s="339"/>
      <c r="BA23" s="333" t="s">
        <v>5252</v>
      </c>
      <c r="BV23" s="339"/>
      <c r="BZ23" s="339" t="s">
        <v>5253</v>
      </c>
      <c r="CW23" s="339" t="s">
        <v>5254</v>
      </c>
      <c r="DT23" s="339" t="s">
        <v>5184</v>
      </c>
      <c r="DU23" s="339"/>
      <c r="DV23" s="339"/>
      <c r="DW23" s="339"/>
      <c r="DX23" s="339"/>
      <c r="DY23" s="339"/>
      <c r="DZ23" s="339"/>
      <c r="EA23" s="340"/>
      <c r="EB23" s="341">
        <f>EB9</f>
        <v>1452</v>
      </c>
      <c r="EC23" s="341"/>
      <c r="ED23" s="341"/>
      <c r="EE23" s="341"/>
      <c r="EF23" s="339" t="s">
        <v>5255</v>
      </c>
      <c r="EG23" s="339"/>
      <c r="EH23" s="339"/>
      <c r="EI23" s="339"/>
      <c r="EJ23" s="339"/>
      <c r="EK23" s="339"/>
      <c r="EL23" s="359">
        <f>EB23*73.56/122.49</f>
        <v>871.98236590742113</v>
      </c>
      <c r="EM23" s="359"/>
      <c r="EN23" s="359"/>
      <c r="EO23" s="360"/>
      <c r="EQ23" s="341"/>
      <c r="ER23" s="341"/>
      <c r="ES23" s="344"/>
      <c r="EU23" s="360"/>
      <c r="EV23" s="360"/>
      <c r="EW23" s="360"/>
      <c r="EX23" s="360"/>
      <c r="EY23" s="360"/>
      <c r="EZ23" s="360"/>
      <c r="FA23" s="360"/>
      <c r="FB23" s="360"/>
      <c r="FC23" s="360"/>
      <c r="FD23" s="360"/>
      <c r="FE23" s="360"/>
      <c r="FF23" s="360"/>
      <c r="FG23" s="360"/>
      <c r="FH23" s="360"/>
      <c r="FI23" s="360"/>
      <c r="FJ23" s="360"/>
      <c r="FK23" s="360"/>
      <c r="FL23" s="360"/>
      <c r="FM23" s="360"/>
      <c r="FN23" s="360"/>
      <c r="FO23" s="360"/>
      <c r="FP23" s="360"/>
      <c r="FQ23" s="360"/>
      <c r="FR23" s="360"/>
      <c r="FS23" s="360"/>
      <c r="FT23" s="360"/>
      <c r="FU23" s="360"/>
      <c r="FV23" s="360"/>
      <c r="FW23" s="360"/>
      <c r="FX23" s="360"/>
      <c r="FY23" s="360"/>
      <c r="FZ23" s="360"/>
      <c r="GA23" s="360"/>
      <c r="GB23" s="360"/>
      <c r="GC23" s="360"/>
      <c r="GD23" s="360"/>
      <c r="GE23" s="360"/>
      <c r="GF23" s="360"/>
      <c r="GG23" s="360"/>
      <c r="GH23" s="360"/>
      <c r="GI23" s="360"/>
      <c r="GJ23" s="360"/>
    </row>
    <row r="24" spans="1:192" ht="23.25" customHeight="1">
      <c r="A24" s="336"/>
      <c r="B24" s="336"/>
      <c r="C24" s="336"/>
      <c r="D24" s="336"/>
      <c r="E24" s="336"/>
      <c r="W24" s="339"/>
      <c r="X24" s="339"/>
      <c r="Y24" s="339"/>
      <c r="Z24" s="339" t="s">
        <v>5184</v>
      </c>
      <c r="AA24" s="339"/>
      <c r="AB24" s="339"/>
      <c r="AC24" s="339"/>
      <c r="AD24" s="339"/>
      <c r="AE24" s="339"/>
      <c r="AF24" s="339"/>
      <c r="AG24" s="340"/>
      <c r="AH24" s="341">
        <f>AH10</f>
        <v>1452</v>
      </c>
      <c r="AI24" s="341"/>
      <c r="AJ24" s="341"/>
      <c r="AK24" s="341"/>
      <c r="AL24" s="339" t="s">
        <v>5256</v>
      </c>
      <c r="AM24" s="339"/>
      <c r="AN24" s="339"/>
      <c r="AO24" s="339"/>
      <c r="AP24" s="339"/>
      <c r="AQ24" s="339"/>
      <c r="AR24" s="342">
        <f>AH24*68.99/151.39</f>
        <v>661.69152519981503</v>
      </c>
      <c r="AS24" s="342"/>
      <c r="AT24" s="342"/>
      <c r="AU24" s="339"/>
      <c r="AX24" s="339"/>
      <c r="AY24" s="339"/>
      <c r="AZ24" s="339"/>
      <c r="BA24" s="339" t="s">
        <v>5184</v>
      </c>
      <c r="BB24" s="339"/>
      <c r="BC24" s="339"/>
      <c r="BD24" s="339"/>
      <c r="BE24" s="339"/>
      <c r="BF24" s="339"/>
      <c r="BG24" s="339"/>
      <c r="BH24" s="340"/>
      <c r="BI24" s="341">
        <f>AH10</f>
        <v>1452</v>
      </c>
      <c r="BJ24" s="341"/>
      <c r="BK24" s="341"/>
      <c r="BL24" s="341"/>
      <c r="BM24" s="339" t="s">
        <v>5257</v>
      </c>
      <c r="BN24" s="339"/>
      <c r="BO24" s="339"/>
      <c r="BP24" s="339"/>
      <c r="BQ24" s="339"/>
      <c r="BR24" s="339"/>
      <c r="BS24" s="342">
        <f>BI24*68.99/127.25</f>
        <v>787.21791748526516</v>
      </c>
      <c r="BT24" s="342"/>
      <c r="BU24" s="342"/>
      <c r="BV24" s="339"/>
      <c r="BX24" s="339"/>
      <c r="BY24" s="339"/>
      <c r="BZ24" s="339" t="s">
        <v>5258</v>
      </c>
      <c r="CA24" s="339"/>
      <c r="CB24" s="339"/>
      <c r="CC24" s="339"/>
      <c r="CD24" s="339"/>
      <c r="CE24" s="339"/>
      <c r="CF24" s="339"/>
      <c r="CG24" s="340"/>
      <c r="CH24" s="345"/>
      <c r="CI24" s="345"/>
      <c r="CJ24" s="345"/>
      <c r="CK24" s="345"/>
      <c r="CL24" s="339"/>
      <c r="CM24" s="339"/>
      <c r="CN24" s="339"/>
      <c r="CO24" s="339"/>
      <c r="CP24" s="339"/>
      <c r="CQ24" s="339"/>
      <c r="CR24" s="344"/>
      <c r="CS24" s="344"/>
      <c r="CT24" s="344"/>
      <c r="CU24" s="339"/>
      <c r="CV24" s="339"/>
      <c r="CW24" s="339" t="s">
        <v>5258</v>
      </c>
      <c r="CX24" s="339"/>
      <c r="CY24" s="339"/>
      <c r="CZ24" s="339"/>
      <c r="DA24" s="339"/>
      <c r="DB24" s="339"/>
      <c r="DC24" s="339"/>
      <c r="DD24" s="340"/>
      <c r="DE24" s="345"/>
      <c r="DF24" s="345"/>
      <c r="DG24" s="345"/>
      <c r="DH24" s="345"/>
      <c r="DI24" s="339"/>
      <c r="DJ24" s="339"/>
      <c r="DK24" s="339"/>
      <c r="DL24" s="339"/>
      <c r="DM24" s="339"/>
      <c r="DN24" s="339"/>
      <c r="DO24" s="344"/>
      <c r="DP24" s="344"/>
      <c r="DQ24" s="344"/>
      <c r="DT24" s="339" t="s">
        <v>5196</v>
      </c>
      <c r="DU24" s="339"/>
      <c r="DV24" s="342">
        <f>EL23</f>
        <v>871.98236590742113</v>
      </c>
      <c r="DW24" s="346"/>
      <c r="DX24" s="346"/>
      <c r="DY24" s="339" t="s">
        <v>5192</v>
      </c>
      <c r="DZ24" s="341">
        <f>DZ10</f>
        <v>36655</v>
      </c>
      <c r="EA24" s="341"/>
      <c r="EB24" s="341"/>
      <c r="EC24" s="341"/>
      <c r="ED24" s="339" t="s">
        <v>5192</v>
      </c>
      <c r="EE24" s="341">
        <f>CL13</f>
        <v>9393</v>
      </c>
      <c r="EF24" s="341"/>
      <c r="EG24" s="341"/>
      <c r="EH24" s="339" t="s">
        <v>5194</v>
      </c>
      <c r="EI24" s="339" t="s">
        <v>5259</v>
      </c>
      <c r="EJ24" s="339"/>
      <c r="EK24" s="339"/>
      <c r="EL24" s="361">
        <f>(DV24+DZ24+EE24)/1.72</f>
        <v>27279.059515062458</v>
      </c>
      <c r="EM24" s="361"/>
      <c r="EN24" s="361"/>
      <c r="EQ24" s="362"/>
      <c r="ER24" s="362"/>
    </row>
    <row r="25" spans="1:192" ht="23.25" customHeight="1">
      <c r="A25" s="339"/>
      <c r="B25" s="339" t="s">
        <v>5260</v>
      </c>
      <c r="C25" s="339"/>
      <c r="D25" s="339"/>
      <c r="E25" s="339"/>
      <c r="F25" s="339"/>
      <c r="G25" s="339"/>
      <c r="H25" s="339"/>
      <c r="I25" s="339"/>
      <c r="J25" s="339"/>
      <c r="K25" s="339"/>
      <c r="L25" s="339"/>
      <c r="M25" s="339"/>
      <c r="N25" s="339"/>
      <c r="O25" s="339"/>
      <c r="P25" s="339"/>
      <c r="Q25" s="339"/>
      <c r="R25" s="339"/>
      <c r="S25" s="339"/>
      <c r="T25" s="339"/>
      <c r="U25" s="339"/>
      <c r="V25" s="339"/>
      <c r="W25" s="339"/>
      <c r="X25" s="339"/>
      <c r="Y25" s="339"/>
      <c r="Z25" s="339" t="s">
        <v>5196</v>
      </c>
      <c r="AA25" s="339"/>
      <c r="AB25" s="342">
        <f>AR24</f>
        <v>661.69152519981503</v>
      </c>
      <c r="AC25" s="346"/>
      <c r="AD25" s="346"/>
      <c r="AE25" s="339" t="s">
        <v>5192</v>
      </c>
      <c r="AF25" s="341">
        <f>AF11</f>
        <v>36655</v>
      </c>
      <c r="AG25" s="341"/>
      <c r="AH25" s="341"/>
      <c r="AI25" s="341"/>
      <c r="AJ25" s="339" t="s">
        <v>5192</v>
      </c>
      <c r="AK25" s="341">
        <f>AK11</f>
        <v>9393</v>
      </c>
      <c r="AL25" s="341"/>
      <c r="AM25" s="341"/>
      <c r="AN25" s="339" t="s">
        <v>5261</v>
      </c>
      <c r="AO25" s="339" t="s">
        <v>5262</v>
      </c>
      <c r="AP25" s="339"/>
      <c r="AQ25" s="339"/>
      <c r="AR25" s="363">
        <f>INT((AB25+AF25+AK25)/2.85)</f>
        <v>16389</v>
      </c>
      <c r="AS25" s="363"/>
      <c r="AT25" s="363"/>
      <c r="AU25" s="339" t="s">
        <v>5263</v>
      </c>
      <c r="AX25" s="339"/>
      <c r="AY25" s="339"/>
      <c r="AZ25" s="339"/>
      <c r="BA25" s="339" t="s">
        <v>5264</v>
      </c>
      <c r="BB25" s="339"/>
      <c r="BC25" s="342">
        <f>BS24</f>
        <v>787.21791748526516</v>
      </c>
      <c r="BD25" s="346"/>
      <c r="BE25" s="346"/>
      <c r="BF25" s="339" t="s">
        <v>5193</v>
      </c>
      <c r="BG25" s="341">
        <f>BG11</f>
        <v>36655</v>
      </c>
      <c r="BH25" s="341"/>
      <c r="BI25" s="341"/>
      <c r="BJ25" s="341"/>
      <c r="BK25" s="339" t="s">
        <v>5193</v>
      </c>
      <c r="BL25" s="341">
        <f>BL11</f>
        <v>9393</v>
      </c>
      <c r="BM25" s="341"/>
      <c r="BN25" s="341"/>
      <c r="BO25" s="339" t="s">
        <v>5261</v>
      </c>
      <c r="BP25" s="339" t="s">
        <v>5265</v>
      </c>
      <c r="BQ25" s="339"/>
      <c r="BR25" s="339"/>
      <c r="BS25" s="363">
        <f>INT((BC25+BG25+BL25)/3.4)</f>
        <v>13775</v>
      </c>
      <c r="BT25" s="363"/>
      <c r="BU25" s="363"/>
      <c r="BV25" s="339"/>
      <c r="BX25" s="339"/>
      <c r="BY25" s="339"/>
      <c r="BZ25" s="339" t="s">
        <v>5266</v>
      </c>
      <c r="CA25" s="339"/>
      <c r="CB25" s="339"/>
      <c r="CC25" s="349"/>
      <c r="CD25" s="340"/>
      <c r="CE25" s="340"/>
      <c r="CF25" s="339"/>
      <c r="CG25" s="339"/>
      <c r="CH25" s="339"/>
      <c r="CI25" s="339"/>
      <c r="CJ25" s="339"/>
      <c r="CK25" s="339"/>
      <c r="CL25" s="339"/>
      <c r="CM25" s="339"/>
      <c r="CN25" s="339"/>
      <c r="CO25" s="339"/>
      <c r="CP25" s="339"/>
      <c r="CQ25" s="339"/>
      <c r="CR25" s="339"/>
      <c r="CS25" s="339"/>
      <c r="CT25" s="339"/>
      <c r="CU25" s="339"/>
      <c r="CV25" s="339"/>
      <c r="CW25" s="339" t="s">
        <v>5267</v>
      </c>
      <c r="CX25" s="339"/>
      <c r="CY25" s="339"/>
      <c r="CZ25" s="349"/>
      <c r="DA25" s="340"/>
      <c r="DB25" s="340"/>
      <c r="DC25" s="339"/>
      <c r="DD25" s="339"/>
      <c r="DE25" s="339"/>
      <c r="DF25" s="339"/>
      <c r="DG25" s="339"/>
      <c r="DH25" s="339"/>
      <c r="DI25" s="339"/>
      <c r="DJ25" s="339"/>
      <c r="DK25" s="339"/>
      <c r="DL25" s="339"/>
      <c r="DM25" s="339"/>
      <c r="DN25" s="339"/>
      <c r="DO25" s="339"/>
      <c r="DP25" s="339"/>
      <c r="DQ25" s="339"/>
      <c r="DR25" s="339"/>
      <c r="DS25" s="339"/>
      <c r="ED25" s="345"/>
      <c r="EE25" s="345"/>
      <c r="EF25" s="345"/>
      <c r="EG25" s="339"/>
      <c r="EH25" s="339"/>
      <c r="EI25" s="339"/>
      <c r="EJ25" s="339"/>
      <c r="EK25" s="339"/>
      <c r="EL25" s="339"/>
      <c r="EM25" s="344"/>
      <c r="EN25" s="344"/>
      <c r="EO25" s="344"/>
      <c r="EP25" s="344"/>
      <c r="EQ25" s="344"/>
      <c r="ER25" s="344"/>
      <c r="ES25" s="344"/>
      <c r="ET25" s="344"/>
      <c r="EU25" s="344"/>
      <c r="EV25" s="344"/>
      <c r="EW25" s="344"/>
      <c r="EX25" s="344"/>
      <c r="EY25" s="344"/>
      <c r="EZ25" s="344"/>
      <c r="FA25" s="344"/>
      <c r="FB25" s="344"/>
      <c r="FC25" s="344"/>
      <c r="FD25" s="344"/>
      <c r="FE25" s="344"/>
      <c r="FF25" s="344"/>
      <c r="FG25" s="344"/>
      <c r="FH25" s="344"/>
      <c r="FI25" s="344"/>
      <c r="FJ25" s="344"/>
      <c r="FK25" s="344"/>
      <c r="FL25" s="344"/>
      <c r="FM25" s="344"/>
      <c r="FN25" s="344"/>
      <c r="FO25" s="344"/>
      <c r="FP25" s="344"/>
      <c r="FQ25" s="344"/>
      <c r="FR25" s="344"/>
      <c r="FS25" s="344"/>
      <c r="FT25" s="344"/>
      <c r="FU25" s="344"/>
      <c r="FV25" s="344"/>
      <c r="FW25" s="344"/>
      <c r="FX25" s="344"/>
      <c r="FY25" s="344"/>
      <c r="FZ25" s="344"/>
      <c r="GA25" s="344"/>
      <c r="GB25" s="344"/>
      <c r="GC25" s="344"/>
      <c r="GD25" s="344"/>
      <c r="GE25" s="344"/>
      <c r="GF25" s="344"/>
      <c r="GG25" s="344"/>
      <c r="GH25" s="344"/>
      <c r="GI25" s="344"/>
      <c r="GJ25" s="344"/>
    </row>
    <row r="26" spans="1:192" ht="23.25" customHeight="1">
      <c r="A26" s="339"/>
      <c r="B26" s="339" t="s">
        <v>5164</v>
      </c>
      <c r="C26" s="339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  <c r="R26" s="339"/>
      <c r="S26" s="339"/>
      <c r="T26" s="339"/>
      <c r="U26" s="339"/>
      <c r="V26" s="339"/>
      <c r="W26" s="339"/>
      <c r="X26" s="339"/>
      <c r="Y26" s="339" t="s">
        <v>5268</v>
      </c>
      <c r="Z26" s="339"/>
      <c r="AA26" s="339"/>
      <c r="AB26" s="339"/>
      <c r="AC26" s="348">
        <f>AC12</f>
        <v>11078.565555555555</v>
      </c>
      <c r="AD26" s="346"/>
      <c r="AE26" s="346"/>
      <c r="AF26" s="339"/>
      <c r="AG26" s="339"/>
      <c r="AH26" s="339"/>
      <c r="AI26" s="339"/>
      <c r="AJ26" s="339"/>
      <c r="AK26" s="339"/>
      <c r="AL26" s="339"/>
      <c r="AM26" s="339"/>
      <c r="AN26" s="339"/>
      <c r="AO26" s="339"/>
      <c r="AP26" s="339"/>
      <c r="AQ26" s="339"/>
      <c r="AR26" s="339"/>
      <c r="AS26" s="339"/>
      <c r="AT26" s="339"/>
      <c r="AU26" s="339"/>
      <c r="AX26" s="339"/>
      <c r="AY26" s="339"/>
      <c r="AZ26" s="339" t="s">
        <v>5268</v>
      </c>
      <c r="BA26" s="339"/>
      <c r="BB26" s="339"/>
      <c r="BC26" s="339"/>
      <c r="BD26" s="348">
        <f>BD12</f>
        <v>8951.9726666666666</v>
      </c>
      <c r="BE26" s="346"/>
      <c r="BF26" s="346"/>
      <c r="BG26" s="339"/>
      <c r="BH26" s="339"/>
      <c r="BI26" s="339"/>
      <c r="BJ26" s="339"/>
      <c r="BK26" s="339"/>
      <c r="BL26" s="339"/>
      <c r="BM26" s="339"/>
      <c r="BN26" s="339"/>
      <c r="BO26" s="339"/>
      <c r="BP26" s="339"/>
      <c r="BQ26" s="339"/>
      <c r="BR26" s="339"/>
      <c r="BS26" s="339"/>
      <c r="BT26" s="339"/>
      <c r="BU26" s="339"/>
      <c r="BV26" s="339"/>
      <c r="BX26" s="339"/>
      <c r="BY26" s="339"/>
      <c r="BZ26" s="339" t="s">
        <v>5269</v>
      </c>
      <c r="CA26" s="339"/>
      <c r="CB26" s="349"/>
      <c r="CC26" s="340"/>
      <c r="CD26" s="340"/>
      <c r="CE26" s="340"/>
      <c r="CF26" s="339"/>
      <c r="CG26" s="349"/>
      <c r="CH26" s="340"/>
      <c r="CI26" s="340"/>
      <c r="CJ26" s="340"/>
      <c r="CK26" s="339"/>
      <c r="CL26" s="345"/>
      <c r="CM26" s="345"/>
      <c r="CN26" s="345"/>
      <c r="CO26" s="339"/>
      <c r="CP26" s="339"/>
      <c r="CQ26" s="339"/>
      <c r="CR26" s="339"/>
      <c r="CS26" s="339"/>
      <c r="CT26" s="364"/>
      <c r="CU26" s="339"/>
      <c r="CV26" s="339"/>
      <c r="CW26" s="339" t="s">
        <v>5270</v>
      </c>
      <c r="CX26" s="339"/>
      <c r="CY26" s="349"/>
      <c r="CZ26" s="340"/>
      <c r="DA26" s="340"/>
      <c r="DB26" s="340"/>
      <c r="DC26" s="339"/>
      <c r="DD26" s="349"/>
      <c r="DE26" s="340"/>
      <c r="DF26" s="340"/>
      <c r="DG26" s="340"/>
      <c r="DH26" s="339"/>
      <c r="DI26" s="345"/>
      <c r="DJ26" s="345"/>
      <c r="DK26" s="345"/>
      <c r="DL26" s="339"/>
      <c r="DM26" s="339"/>
      <c r="DN26" s="339"/>
      <c r="DO26" s="339"/>
      <c r="DP26" s="339"/>
      <c r="DQ26" s="364"/>
      <c r="DR26" s="339"/>
      <c r="DS26" s="339"/>
      <c r="DT26" s="339" t="s">
        <v>5271</v>
      </c>
      <c r="DU26" s="339"/>
      <c r="DV26" s="339"/>
      <c r="DW26" s="339"/>
      <c r="ED26" s="345"/>
      <c r="EE26" s="339"/>
      <c r="EF26" s="345"/>
      <c r="EG26" s="345"/>
      <c r="EH26" s="345"/>
      <c r="EI26" s="339"/>
      <c r="EJ26" s="339"/>
      <c r="EK26" s="339"/>
      <c r="EL26" s="339"/>
      <c r="EM26" s="345"/>
      <c r="EN26" s="345"/>
      <c r="EO26" s="345"/>
      <c r="EP26" s="345"/>
      <c r="EQ26" s="339"/>
      <c r="ER26" s="339"/>
      <c r="ES26" s="339"/>
      <c r="EU26" s="345"/>
      <c r="EV26" s="345"/>
      <c r="EW26" s="345"/>
      <c r="EX26" s="345"/>
      <c r="EY26" s="345"/>
      <c r="EZ26" s="345"/>
      <c r="FA26" s="345"/>
      <c r="FB26" s="345"/>
      <c r="FC26" s="345"/>
      <c r="FD26" s="345"/>
      <c r="FE26" s="345"/>
      <c r="FF26" s="345"/>
      <c r="FG26" s="345"/>
      <c r="FH26" s="345"/>
      <c r="FI26" s="345"/>
      <c r="FJ26" s="345"/>
      <c r="FK26" s="345"/>
      <c r="FL26" s="345"/>
      <c r="FM26" s="345"/>
      <c r="FN26" s="345"/>
      <c r="FO26" s="345"/>
      <c r="FP26" s="345"/>
      <c r="FQ26" s="345"/>
      <c r="FR26" s="345"/>
      <c r="FS26" s="345"/>
      <c r="FT26" s="345"/>
      <c r="FU26" s="345"/>
      <c r="FV26" s="345"/>
      <c r="FW26" s="345"/>
      <c r="FX26" s="345"/>
      <c r="FY26" s="345"/>
      <c r="FZ26" s="345"/>
      <c r="GA26" s="345"/>
      <c r="GB26" s="345"/>
      <c r="GC26" s="345"/>
      <c r="GD26" s="345"/>
      <c r="GE26" s="345"/>
      <c r="GF26" s="345"/>
      <c r="GG26" s="345"/>
      <c r="GH26" s="345"/>
      <c r="GI26" s="345"/>
      <c r="GJ26" s="345"/>
    </row>
    <row r="27" spans="1:192" ht="23.25" customHeight="1">
      <c r="A27" s="339"/>
      <c r="B27" s="339" t="s">
        <v>5273</v>
      </c>
      <c r="C27" s="339"/>
      <c r="D27" s="339"/>
      <c r="E27" s="339"/>
      <c r="F27" s="339"/>
      <c r="G27" s="339"/>
      <c r="H27" s="339"/>
      <c r="I27" s="339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339"/>
      <c r="AI27" s="339"/>
      <c r="AJ27" s="339"/>
      <c r="AK27" s="339"/>
      <c r="AL27" s="339"/>
      <c r="AM27" s="339"/>
      <c r="AN27" s="339"/>
      <c r="AO27" s="339"/>
      <c r="AP27" s="339"/>
      <c r="AQ27" s="339"/>
      <c r="AR27" s="339"/>
      <c r="AS27" s="339"/>
      <c r="AT27" s="339"/>
      <c r="AU27" s="339"/>
      <c r="AX27" s="339"/>
      <c r="AY27" s="339"/>
      <c r="AZ27" s="339"/>
      <c r="BA27" s="339"/>
      <c r="BB27" s="339"/>
      <c r="BC27" s="339"/>
      <c r="BD27" s="339"/>
      <c r="BE27" s="339"/>
      <c r="BF27" s="339"/>
      <c r="BG27" s="339"/>
      <c r="BH27" s="339"/>
      <c r="BI27" s="339"/>
      <c r="BJ27" s="339"/>
      <c r="BK27" s="339"/>
      <c r="BL27" s="339"/>
      <c r="BM27" s="339"/>
      <c r="BN27" s="339"/>
      <c r="BO27" s="339"/>
      <c r="BP27" s="339"/>
      <c r="BQ27" s="339"/>
      <c r="BR27" s="339"/>
      <c r="BS27" s="339"/>
      <c r="BT27" s="339"/>
      <c r="BU27" s="339"/>
      <c r="BV27" s="339"/>
      <c r="BX27" s="339"/>
      <c r="BY27" s="339"/>
      <c r="BZ27" s="339" t="s">
        <v>5264</v>
      </c>
      <c r="CA27" s="339"/>
      <c r="CB27" s="348">
        <f>AH24</f>
        <v>1452</v>
      </c>
      <c r="CC27" s="346"/>
      <c r="CD27" s="346"/>
      <c r="CE27" s="346"/>
      <c r="CF27" s="339" t="s">
        <v>5215</v>
      </c>
      <c r="CG27" s="348">
        <f>AF25</f>
        <v>36655</v>
      </c>
      <c r="CH27" s="346"/>
      <c r="CI27" s="346"/>
      <c r="CJ27" s="346"/>
      <c r="CK27" s="340" t="s">
        <v>5215</v>
      </c>
      <c r="CL27" s="341">
        <f>CL13</f>
        <v>9393</v>
      </c>
      <c r="CM27" s="341"/>
      <c r="CN27" s="341"/>
      <c r="CO27" s="339" t="s">
        <v>5261</v>
      </c>
      <c r="CP27" s="340" t="s">
        <v>5274</v>
      </c>
      <c r="CQ27" s="339" t="s">
        <v>5275</v>
      </c>
      <c r="CR27" s="339"/>
      <c r="CS27" s="339"/>
      <c r="CT27" s="350">
        <f>(CB27+CG27+CL27)/3.66</f>
        <v>12978.142076502732</v>
      </c>
      <c r="CU27" s="339"/>
      <c r="CV27" s="339"/>
      <c r="CW27" s="339" t="s">
        <v>5264</v>
      </c>
      <c r="CX27" s="339"/>
      <c r="CY27" s="348">
        <f>CY13</f>
        <v>1452</v>
      </c>
      <c r="CZ27" s="346"/>
      <c r="DA27" s="346"/>
      <c r="DB27" s="346"/>
      <c r="DC27" s="339" t="s">
        <v>5276</v>
      </c>
      <c r="DD27" s="348">
        <f>DD13</f>
        <v>36655</v>
      </c>
      <c r="DE27" s="346"/>
      <c r="DF27" s="346"/>
      <c r="DG27" s="346"/>
      <c r="DH27" s="340" t="s">
        <v>5215</v>
      </c>
      <c r="DI27" s="341">
        <f>DI13</f>
        <v>9393</v>
      </c>
      <c r="DJ27" s="341"/>
      <c r="DK27" s="341"/>
      <c r="DL27" s="339" t="s">
        <v>5261</v>
      </c>
      <c r="DM27" s="340" t="s">
        <v>5274</v>
      </c>
      <c r="DN27" s="339" t="s">
        <v>5277</v>
      </c>
      <c r="DO27" s="339"/>
      <c r="DP27" s="339"/>
      <c r="DQ27" s="365">
        <f>(CY27+DD27+DI27)/3.24</f>
        <v>14660.493827160493</v>
      </c>
      <c r="DR27" s="339"/>
      <c r="DS27" s="339"/>
      <c r="DX27" s="339"/>
      <c r="DY27" s="339"/>
      <c r="DZ27" s="339"/>
      <c r="EA27" s="339"/>
      <c r="EB27" s="340"/>
      <c r="EC27" s="345"/>
      <c r="ED27" s="339"/>
      <c r="EE27" s="339"/>
      <c r="EF27" s="339"/>
      <c r="EG27" s="339"/>
      <c r="EH27" s="339"/>
      <c r="EI27" s="339"/>
      <c r="EJ27" s="339"/>
      <c r="EK27" s="339"/>
      <c r="EL27" s="339"/>
      <c r="EM27" s="339"/>
      <c r="EN27" s="339"/>
      <c r="EO27" s="339"/>
      <c r="EP27" s="339"/>
      <c r="EQ27" s="355"/>
      <c r="ER27" s="355"/>
      <c r="EU27" s="339"/>
      <c r="EV27" s="339"/>
      <c r="EW27" s="339"/>
      <c r="EX27" s="339"/>
      <c r="EY27" s="339"/>
      <c r="EZ27" s="339"/>
      <c r="FA27" s="339"/>
      <c r="FB27" s="339"/>
      <c r="FC27" s="339"/>
      <c r="FD27" s="339"/>
      <c r="FE27" s="339"/>
      <c r="FF27" s="339"/>
      <c r="FG27" s="339"/>
      <c r="FH27" s="339"/>
      <c r="FI27" s="339"/>
      <c r="FJ27" s="339"/>
      <c r="FK27" s="339"/>
      <c r="FL27" s="339"/>
      <c r="FM27" s="339"/>
      <c r="FN27" s="339"/>
      <c r="FO27" s="339"/>
      <c r="FP27" s="339"/>
      <c r="FQ27" s="339"/>
      <c r="FR27" s="339"/>
      <c r="FS27" s="339"/>
      <c r="FT27" s="339"/>
      <c r="FU27" s="339"/>
      <c r="FV27" s="339"/>
      <c r="FW27" s="339"/>
      <c r="FX27" s="339"/>
      <c r="FY27" s="339"/>
      <c r="FZ27" s="339"/>
      <c r="GA27" s="339"/>
      <c r="GB27" s="339"/>
      <c r="GC27" s="339"/>
      <c r="GD27" s="339"/>
      <c r="GE27" s="339"/>
      <c r="GF27" s="339"/>
      <c r="GG27" s="339"/>
      <c r="GH27" s="339"/>
      <c r="GI27" s="339"/>
      <c r="GJ27" s="339"/>
    </row>
    <row r="28" spans="1:192" ht="23.25" customHeight="1">
      <c r="A28" s="339"/>
      <c r="B28" s="339" t="s">
        <v>5280</v>
      </c>
      <c r="C28" s="339"/>
      <c r="D28" s="339"/>
      <c r="E28" s="339"/>
      <c r="F28" s="339"/>
      <c r="G28" s="339"/>
      <c r="H28" s="339"/>
      <c r="I28" s="339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 t="s">
        <v>5272</v>
      </c>
      <c r="Z28" s="339"/>
      <c r="AA28" s="339"/>
      <c r="AB28" s="339"/>
      <c r="AC28" s="339" t="s">
        <v>5222</v>
      </c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X28" s="339"/>
      <c r="AY28" s="339"/>
      <c r="AZ28" s="339" t="s">
        <v>5272</v>
      </c>
      <c r="BA28" s="339"/>
      <c r="BB28" s="339"/>
      <c r="BC28" s="339"/>
      <c r="BD28" s="339" t="s">
        <v>5222</v>
      </c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  <c r="BR28" s="339"/>
      <c r="BS28" s="339"/>
      <c r="BT28" s="339"/>
      <c r="BU28" s="339"/>
      <c r="BV28" s="339"/>
      <c r="BX28" s="339"/>
      <c r="BY28" s="339" t="s">
        <v>5272</v>
      </c>
      <c r="BZ28" s="339"/>
      <c r="CA28" s="339"/>
      <c r="CB28" s="339"/>
      <c r="CC28" s="339"/>
      <c r="CD28" s="339"/>
      <c r="CE28" s="339"/>
      <c r="CF28" s="339"/>
      <c r="CG28" s="339"/>
      <c r="CH28" s="339"/>
      <c r="CI28" s="339"/>
      <c r="CJ28" s="339"/>
      <c r="CK28" s="339"/>
      <c r="CL28" s="339"/>
      <c r="CM28" s="339"/>
      <c r="CN28" s="339"/>
      <c r="CO28" s="339"/>
      <c r="CP28" s="339"/>
      <c r="CQ28" s="339"/>
      <c r="CR28" s="339"/>
      <c r="CS28" s="339"/>
      <c r="CT28" s="339"/>
      <c r="CU28" s="339"/>
      <c r="CV28" s="339" t="s">
        <v>5272</v>
      </c>
      <c r="CW28" s="339"/>
      <c r="CX28" s="339"/>
      <c r="CY28" s="339"/>
      <c r="CZ28" s="339"/>
      <c r="DA28" s="339"/>
      <c r="DB28" s="339"/>
      <c r="DC28" s="339"/>
      <c r="DD28" s="339"/>
      <c r="DE28" s="339"/>
      <c r="DF28" s="339"/>
      <c r="DG28" s="339"/>
      <c r="DH28" s="339"/>
      <c r="DI28" s="339"/>
      <c r="DJ28" s="339"/>
      <c r="DK28" s="339"/>
      <c r="DL28" s="339"/>
      <c r="DM28" s="339"/>
      <c r="DN28" s="339"/>
      <c r="DO28" s="339"/>
      <c r="DP28" s="339"/>
      <c r="DQ28" s="339"/>
      <c r="DR28" s="339"/>
      <c r="DS28" s="339"/>
      <c r="DT28" s="339" t="s">
        <v>5281</v>
      </c>
      <c r="DU28" s="339"/>
      <c r="DV28" s="339"/>
      <c r="DW28" s="339"/>
      <c r="DX28" s="351">
        <f>EL24</f>
        <v>27279.059515062458</v>
      </c>
      <c r="DY28" s="352"/>
      <c r="DZ28" s="352"/>
      <c r="EA28" s="352"/>
      <c r="EB28" s="353" t="s">
        <v>5282</v>
      </c>
      <c r="EC28" s="345"/>
      <c r="ED28" s="339"/>
      <c r="EE28" s="339"/>
      <c r="EF28" s="339"/>
      <c r="EG28" s="339"/>
      <c r="EH28" s="339"/>
      <c r="EI28" s="339"/>
      <c r="EJ28" s="339"/>
      <c r="EK28" s="339"/>
      <c r="EL28" s="339"/>
      <c r="EM28" s="339"/>
      <c r="EN28" s="339"/>
      <c r="EO28" s="339"/>
      <c r="EP28" s="339"/>
      <c r="EQ28" s="339"/>
      <c r="ER28" s="339"/>
      <c r="ES28" s="339"/>
      <c r="ET28" s="339"/>
      <c r="EU28" s="339"/>
      <c r="EV28" s="339"/>
      <c r="EW28" s="339"/>
      <c r="EX28" s="339"/>
      <c r="EY28" s="339"/>
      <c r="EZ28" s="339"/>
      <c r="FA28" s="339"/>
      <c r="FB28" s="339"/>
      <c r="FC28" s="339"/>
      <c r="FD28" s="339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</row>
    <row r="29" spans="1:192" ht="23.25" customHeight="1">
      <c r="A29" s="339"/>
      <c r="B29" s="339" t="s">
        <v>5283</v>
      </c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  <c r="AP29" s="339"/>
      <c r="AQ29" s="339"/>
      <c r="AR29" s="339"/>
      <c r="AS29" s="339"/>
      <c r="AT29" s="339"/>
      <c r="AU29" s="339"/>
      <c r="AX29" s="339"/>
      <c r="AY29" s="339"/>
      <c r="AZ29" s="339"/>
      <c r="BA29" s="339"/>
      <c r="BB29" s="339"/>
      <c r="BC29" s="339"/>
      <c r="BD29" s="339"/>
      <c r="BE29" s="339"/>
      <c r="BF29" s="339"/>
      <c r="BG29" s="339"/>
      <c r="BH29" s="339"/>
      <c r="BI29" s="339"/>
      <c r="BJ29" s="339"/>
      <c r="BK29" s="339"/>
      <c r="BL29" s="339"/>
      <c r="BM29" s="339"/>
      <c r="BN29" s="339"/>
      <c r="BO29" s="339"/>
      <c r="BP29" s="339"/>
      <c r="BQ29" s="339"/>
      <c r="BR29" s="339"/>
      <c r="BS29" s="339"/>
      <c r="BT29" s="339"/>
      <c r="BU29" s="339"/>
      <c r="BV29" s="339"/>
      <c r="BX29" s="339"/>
      <c r="BY29" s="339"/>
      <c r="BZ29" s="339"/>
      <c r="CA29" s="339"/>
      <c r="CB29" s="339"/>
      <c r="CC29" s="339"/>
      <c r="CD29" s="339"/>
      <c r="CE29" s="339"/>
      <c r="CF29" s="339"/>
      <c r="CG29" s="339"/>
      <c r="CH29" s="339"/>
      <c r="CI29" s="339"/>
      <c r="CJ29" s="339"/>
      <c r="CK29" s="339"/>
      <c r="CL29" s="339"/>
      <c r="CM29" s="339"/>
      <c r="CN29" s="339"/>
      <c r="CO29" s="339"/>
      <c r="CP29" s="339"/>
      <c r="CQ29" s="339"/>
      <c r="CR29" s="339"/>
      <c r="CS29" s="339"/>
      <c r="CT29" s="339"/>
      <c r="CU29" s="339"/>
      <c r="CV29" s="339"/>
      <c r="CW29" s="339"/>
      <c r="CX29" s="339"/>
      <c r="CY29" s="339"/>
      <c r="CZ29" s="339"/>
      <c r="DA29" s="339"/>
      <c r="DB29" s="339"/>
      <c r="DC29" s="339"/>
      <c r="DD29" s="339"/>
      <c r="DE29" s="339"/>
      <c r="DF29" s="339"/>
      <c r="DG29" s="339"/>
      <c r="DH29" s="339"/>
      <c r="DI29" s="339"/>
      <c r="DJ29" s="339"/>
      <c r="DK29" s="339"/>
      <c r="DL29" s="339"/>
      <c r="DM29" s="339"/>
      <c r="DN29" s="339"/>
      <c r="DO29" s="339"/>
      <c r="DP29" s="339"/>
      <c r="DQ29" s="339"/>
      <c r="DR29" s="339"/>
      <c r="DS29" s="339"/>
      <c r="DT29" s="339"/>
      <c r="DU29" s="339"/>
      <c r="DV29" s="339"/>
      <c r="DW29" s="339"/>
      <c r="DX29" s="339"/>
      <c r="DY29" s="339"/>
      <c r="DZ29" s="339"/>
      <c r="EA29" s="339"/>
      <c r="EB29" s="339"/>
      <c r="EC29" s="339"/>
      <c r="ED29" s="339"/>
      <c r="EE29" s="339"/>
      <c r="EF29" s="339"/>
      <c r="EG29" s="339"/>
      <c r="EH29" s="339"/>
      <c r="EI29" s="339"/>
      <c r="EJ29" s="339"/>
      <c r="EK29" s="339"/>
      <c r="EL29" s="339"/>
      <c r="EM29" s="339"/>
      <c r="EN29" s="339"/>
      <c r="EO29" s="339"/>
      <c r="EP29" s="339"/>
      <c r="EQ29" s="339"/>
      <c r="ER29" s="339"/>
      <c r="ES29" s="339"/>
      <c r="ET29" s="339"/>
      <c r="EU29" s="339"/>
      <c r="EV29" s="339"/>
      <c r="EW29" s="339"/>
      <c r="EX29" s="339"/>
      <c r="EY29" s="339"/>
      <c r="EZ29" s="339"/>
      <c r="FA29" s="339"/>
      <c r="FB29" s="339"/>
      <c r="FC29" s="339"/>
      <c r="FD29" s="339"/>
      <c r="FE29" s="339"/>
      <c r="FF29" s="339"/>
      <c r="FG29" s="339"/>
      <c r="FH29" s="339"/>
      <c r="FI29" s="339"/>
      <c r="FJ29" s="339"/>
      <c r="FK29" s="339"/>
      <c r="FL29" s="339"/>
      <c r="FM29" s="339"/>
      <c r="FN29" s="339"/>
      <c r="FO29" s="339"/>
      <c r="FP29" s="339"/>
      <c r="FQ29" s="339"/>
      <c r="FR29" s="339"/>
      <c r="FS29" s="339"/>
      <c r="FT29" s="339"/>
      <c r="FU29" s="339"/>
      <c r="FV29" s="339"/>
      <c r="FW29" s="339"/>
      <c r="FX29" s="339"/>
      <c r="FY29" s="339"/>
      <c r="FZ29" s="339"/>
      <c r="GA29" s="339"/>
      <c r="GB29" s="339"/>
      <c r="GC29" s="339"/>
      <c r="GD29" s="339"/>
      <c r="GE29" s="339"/>
      <c r="GF29" s="339"/>
      <c r="GG29" s="339"/>
      <c r="GH29" s="339"/>
      <c r="GI29" s="339"/>
      <c r="GJ29" s="339"/>
    </row>
    <row r="30" spans="1:192" ht="23.25" customHeight="1">
      <c r="A30" s="339"/>
      <c r="B30" s="339" t="s">
        <v>5284</v>
      </c>
      <c r="C30" s="339"/>
      <c r="D30" s="339"/>
      <c r="E30" s="339"/>
      <c r="F30" s="339"/>
      <c r="G30" s="339"/>
      <c r="H30" s="339"/>
      <c r="I30" s="339"/>
      <c r="J30" s="339"/>
      <c r="K30" s="339"/>
      <c r="L30" s="357">
        <f>L21</f>
        <v>138290</v>
      </c>
      <c r="M30" s="357"/>
      <c r="N30" s="357"/>
      <c r="O30" s="339" t="s">
        <v>5285</v>
      </c>
      <c r="P30" s="339"/>
      <c r="Q30" s="339" t="s">
        <v>5199</v>
      </c>
      <c r="R30" s="347">
        <f>48.93*1/450*5*L30*1/3.9</f>
        <v>19277.862393162392</v>
      </c>
      <c r="S30" s="347"/>
      <c r="T30" s="339" t="s">
        <v>5286</v>
      </c>
      <c r="U30" s="339"/>
      <c r="V30" s="339"/>
      <c r="W30" s="339"/>
      <c r="X30" s="339"/>
      <c r="Y30" s="339"/>
      <c r="Z30" s="339" t="s">
        <v>5278</v>
      </c>
      <c r="AA30" s="339"/>
      <c r="AB30" s="339"/>
      <c r="AC30" s="339"/>
      <c r="AD30" s="348">
        <f>AR25</f>
        <v>16389</v>
      </c>
      <c r="AE30" s="346"/>
      <c r="AF30" s="346"/>
      <c r="AG30" s="339" t="s">
        <v>5215</v>
      </c>
      <c r="AH30" s="342">
        <f>AC26</f>
        <v>11078.565555555555</v>
      </c>
      <c r="AI30" s="342"/>
      <c r="AJ30" s="342"/>
      <c r="AK30" s="349" t="s">
        <v>5199</v>
      </c>
      <c r="AL30" s="348">
        <f>AD30+AH30</f>
        <v>27467.565555555557</v>
      </c>
      <c r="AM30" s="348"/>
      <c r="AN30" s="348"/>
      <c r="AO30" s="348"/>
      <c r="AP30" s="339" t="s">
        <v>5287</v>
      </c>
      <c r="AR30" s="339"/>
      <c r="AS30" s="352">
        <f>INT((AD30+AH30)/25)</f>
        <v>1098</v>
      </c>
      <c r="AT30" s="352"/>
      <c r="AU30" s="339" t="s">
        <v>5263</v>
      </c>
      <c r="AX30" s="339"/>
      <c r="AY30" s="339"/>
      <c r="AZ30" s="339"/>
      <c r="BA30" s="339" t="s">
        <v>5278</v>
      </c>
      <c r="BB30" s="339"/>
      <c r="BC30" s="339"/>
      <c r="BD30" s="339"/>
      <c r="BE30" s="348">
        <f>BS25</f>
        <v>13775</v>
      </c>
      <c r="BF30" s="346"/>
      <c r="BG30" s="346"/>
      <c r="BH30" s="339" t="s">
        <v>5215</v>
      </c>
      <c r="BI30" s="342">
        <f>BD26</f>
        <v>8951.9726666666666</v>
      </c>
      <c r="BJ30" s="342"/>
      <c r="BK30" s="342"/>
      <c r="BL30" s="349" t="s">
        <v>5199</v>
      </c>
      <c r="BM30" s="351">
        <f>BE30+BI30</f>
        <v>22726.972666666668</v>
      </c>
      <c r="BN30" s="351"/>
      <c r="BO30" s="351"/>
      <c r="BP30" s="351"/>
      <c r="BQ30" s="339" t="s">
        <v>5288</v>
      </c>
      <c r="BS30" s="339"/>
      <c r="BT30" s="366"/>
      <c r="BU30" s="366"/>
      <c r="BX30" s="339"/>
      <c r="BY30" s="339"/>
      <c r="BZ30" s="339" t="s">
        <v>5278</v>
      </c>
      <c r="CA30" s="339"/>
      <c r="CB30" s="339"/>
      <c r="CC30" s="339"/>
      <c r="CD30" s="351">
        <f>CT27</f>
        <v>12978.142076502732</v>
      </c>
      <c r="CE30" s="352"/>
      <c r="CF30" s="352"/>
      <c r="CG30" s="339" t="s">
        <v>5279</v>
      </c>
      <c r="CH30" s="344"/>
      <c r="CI30" s="344"/>
      <c r="CJ30" s="344"/>
      <c r="CK30" s="349"/>
      <c r="CL30" s="349"/>
      <c r="CM30" s="349"/>
      <c r="CN30" s="349"/>
      <c r="CO30" s="349"/>
      <c r="CP30" s="339"/>
      <c r="CR30" s="339"/>
      <c r="CS30" s="340"/>
      <c r="CT30" s="340"/>
      <c r="CU30" s="339"/>
      <c r="CV30" s="339"/>
      <c r="CW30" s="339" t="s">
        <v>5278</v>
      </c>
      <c r="CX30" s="339"/>
      <c r="CY30" s="339"/>
      <c r="CZ30" s="339"/>
      <c r="DA30" s="351">
        <f>DQ27</f>
        <v>14660.493827160493</v>
      </c>
      <c r="DB30" s="352"/>
      <c r="DC30" s="352"/>
      <c r="DD30" s="339" t="s">
        <v>5279</v>
      </c>
      <c r="DE30" s="344"/>
      <c r="DF30" s="344"/>
      <c r="DG30" s="344"/>
      <c r="DH30" s="349"/>
      <c r="DI30" s="349"/>
      <c r="DJ30" s="349"/>
      <c r="DK30" s="349"/>
      <c r="DL30" s="349"/>
      <c r="DM30" s="339"/>
      <c r="DO30" s="339"/>
      <c r="DP30" s="340"/>
      <c r="DQ30" s="340"/>
      <c r="DR30" s="339"/>
      <c r="DS30" s="339" t="s">
        <v>5289</v>
      </c>
      <c r="DT30" s="339"/>
      <c r="DU30" s="339"/>
      <c r="DV30" s="339"/>
      <c r="DW30" s="348">
        <f>EL24</f>
        <v>27279.059515062458</v>
      </c>
      <c r="DX30" s="346"/>
      <c r="DY30" s="346"/>
      <c r="DZ30" s="339" t="s">
        <v>5043</v>
      </c>
      <c r="EA30" s="348">
        <f>DX14</f>
        <v>19537.479929741643</v>
      </c>
      <c r="EB30" s="346"/>
      <c r="EC30" s="346"/>
      <c r="ED30" s="339" t="s">
        <v>5290</v>
      </c>
      <c r="EE30" s="346">
        <f>DW30-EA30</f>
        <v>7741.5795853208147</v>
      </c>
      <c r="EF30" s="346"/>
      <c r="EG30" s="339" t="s">
        <v>5274</v>
      </c>
      <c r="EH30" s="340">
        <v>10</v>
      </c>
      <c r="EI30" s="333" t="s">
        <v>5199</v>
      </c>
      <c r="EJ30" s="367">
        <f>EE30/EH30</f>
        <v>774.15795853208147</v>
      </c>
      <c r="EK30" s="367"/>
      <c r="EL30" s="353" t="s">
        <v>5291</v>
      </c>
      <c r="EM30" s="339"/>
      <c r="EO30" s="339"/>
      <c r="EP30" s="339"/>
      <c r="ES30" s="339"/>
      <c r="ET30" s="339"/>
      <c r="EU30" s="339"/>
      <c r="EV30" s="339"/>
      <c r="EW30" s="339"/>
      <c r="EX30" s="339"/>
      <c r="EY30" s="339"/>
      <c r="EZ30" s="339"/>
      <c r="FA30" s="339"/>
      <c r="FB30" s="339"/>
      <c r="FC30" s="339"/>
      <c r="FD30" s="339"/>
      <c r="FE30" s="339"/>
      <c r="FF30" s="339"/>
      <c r="FG30" s="339"/>
      <c r="FH30" s="339"/>
      <c r="FI30" s="339"/>
      <c r="FJ30" s="339"/>
      <c r="FK30" s="339"/>
      <c r="FL30" s="339"/>
      <c r="FM30" s="339"/>
      <c r="FN30" s="339"/>
      <c r="FO30" s="339"/>
      <c r="FP30" s="339"/>
      <c r="FQ30" s="339"/>
      <c r="FR30" s="339"/>
      <c r="FS30" s="339"/>
      <c r="FT30" s="339"/>
      <c r="FU30" s="339"/>
      <c r="FV30" s="339"/>
      <c r="FW30" s="339"/>
      <c r="FX30" s="339"/>
      <c r="FY30" s="339"/>
      <c r="FZ30" s="339"/>
      <c r="GA30" s="339"/>
      <c r="GB30" s="339"/>
      <c r="GC30" s="339"/>
      <c r="GD30" s="339"/>
      <c r="GE30" s="339"/>
      <c r="GF30" s="339"/>
      <c r="GG30" s="339"/>
      <c r="GH30" s="339"/>
      <c r="GI30" s="339"/>
      <c r="GJ30" s="339"/>
    </row>
    <row r="31" spans="1:192" ht="23.25" customHeight="1">
      <c r="W31" s="339"/>
      <c r="X31" s="339" t="s">
        <v>5289</v>
      </c>
      <c r="Y31" s="339"/>
      <c r="Z31" s="339"/>
      <c r="AA31" s="339"/>
      <c r="AB31" s="346">
        <f>AS30</f>
        <v>1098</v>
      </c>
      <c r="AC31" s="346"/>
      <c r="AD31" s="339"/>
      <c r="AE31" s="339" t="s">
        <v>5043</v>
      </c>
      <c r="AF31" s="346">
        <f>AS16</f>
        <v>946</v>
      </c>
      <c r="AG31" s="346"/>
      <c r="AH31" s="346"/>
      <c r="AI31" s="339" t="s">
        <v>5293</v>
      </c>
      <c r="AJ31" s="346">
        <f>AB31-AF31</f>
        <v>152</v>
      </c>
      <c r="AK31" s="346"/>
      <c r="AL31" s="339" t="s">
        <v>5292</v>
      </c>
      <c r="AM31" s="340">
        <v>10</v>
      </c>
      <c r="AN31" s="333" t="s">
        <v>5294</v>
      </c>
      <c r="AO31" s="352">
        <f>AJ31/AM31</f>
        <v>15.2</v>
      </c>
      <c r="AP31" s="352"/>
      <c r="AQ31" s="339" t="s">
        <v>5263</v>
      </c>
      <c r="AR31" s="339"/>
      <c r="AT31" s="339"/>
      <c r="AU31" s="339"/>
      <c r="AX31" s="339"/>
      <c r="AY31" s="339" t="s">
        <v>5295</v>
      </c>
      <c r="AZ31" s="339"/>
      <c r="BA31" s="339"/>
      <c r="BB31" s="339"/>
      <c r="BC31" s="348">
        <f>BM30</f>
        <v>22726.972666666668</v>
      </c>
      <c r="BD31" s="346"/>
      <c r="BE31" s="346"/>
      <c r="BF31" s="339" t="s">
        <v>5043</v>
      </c>
      <c r="BG31" s="348">
        <f>BM16</f>
        <v>18971.348740113877</v>
      </c>
      <c r="BH31" s="346"/>
      <c r="BI31" s="346"/>
      <c r="BJ31" s="339" t="s">
        <v>5290</v>
      </c>
      <c r="BK31" s="346">
        <f>BC31-BG31</f>
        <v>3755.6239265527911</v>
      </c>
      <c r="BL31" s="346"/>
      <c r="BM31" s="339" t="s">
        <v>5274</v>
      </c>
      <c r="BN31" s="340">
        <v>10</v>
      </c>
      <c r="BO31" s="333" t="s">
        <v>5199</v>
      </c>
      <c r="BP31" s="352">
        <f>BK31/BN31</f>
        <v>375.5623926552791</v>
      </c>
      <c r="BQ31" s="352"/>
      <c r="BR31" s="339" t="s">
        <v>5286</v>
      </c>
      <c r="BS31" s="339"/>
      <c r="BU31" s="339"/>
      <c r="BV31" s="339"/>
      <c r="BX31" s="339" t="s">
        <v>5289</v>
      </c>
      <c r="BY31" s="339"/>
      <c r="BZ31" s="339"/>
      <c r="CA31" s="339"/>
      <c r="CB31" s="348">
        <f>CD30</f>
        <v>12978.142076502732</v>
      </c>
      <c r="CC31" s="348"/>
      <c r="CD31" s="348"/>
      <c r="CE31" s="339" t="s">
        <v>5043</v>
      </c>
      <c r="CF31" s="348">
        <f>CD16</f>
        <v>7251.9083969465655</v>
      </c>
      <c r="CG31" s="346"/>
      <c r="CH31" s="346"/>
      <c r="CI31" s="339" t="s">
        <v>5290</v>
      </c>
      <c r="CJ31" s="341">
        <f>CB31-CF31</f>
        <v>5726.2336795561669</v>
      </c>
      <c r="CK31" s="341"/>
      <c r="CL31" s="339" t="s">
        <v>5274</v>
      </c>
      <c r="CM31" s="340">
        <v>10</v>
      </c>
      <c r="CN31" s="333" t="s">
        <v>5199</v>
      </c>
      <c r="CO31" s="368">
        <f>CJ31/CM31</f>
        <v>572.62336795561669</v>
      </c>
      <c r="CP31" s="368"/>
      <c r="CQ31" s="339" t="s">
        <v>5279</v>
      </c>
      <c r="CR31" s="339"/>
      <c r="CT31" s="339"/>
      <c r="CU31" s="339" t="s">
        <v>5289</v>
      </c>
      <c r="CV31" s="339"/>
      <c r="CW31" s="339"/>
      <c r="CX31" s="339"/>
      <c r="CY31" s="348">
        <f>DA30</f>
        <v>14660.493827160493</v>
      </c>
      <c r="CZ31" s="348"/>
      <c r="DA31" s="348"/>
      <c r="DB31" s="339" t="s">
        <v>5043</v>
      </c>
      <c r="DC31" s="348">
        <f>DA16</f>
        <v>8620.6896551724149</v>
      </c>
      <c r="DD31" s="346"/>
      <c r="DE31" s="346"/>
      <c r="DF31" s="339" t="s">
        <v>5290</v>
      </c>
      <c r="DG31" s="341">
        <f>CY31-DC31</f>
        <v>6039.8041719880785</v>
      </c>
      <c r="DH31" s="341"/>
      <c r="DI31" s="339" t="s">
        <v>5274</v>
      </c>
      <c r="DJ31" s="340">
        <v>10</v>
      </c>
      <c r="DK31" s="333" t="s">
        <v>5199</v>
      </c>
      <c r="DL31" s="368">
        <f>DG31/DJ31</f>
        <v>603.9804171988078</v>
      </c>
      <c r="DM31" s="368"/>
      <c r="DN31" s="339" t="s">
        <v>5279</v>
      </c>
      <c r="DO31" s="339"/>
      <c r="DQ31" s="339"/>
      <c r="DR31" s="339"/>
      <c r="DS31" s="339"/>
      <c r="DT31" s="339"/>
      <c r="DU31" s="339"/>
      <c r="DV31" s="339"/>
      <c r="DW31" s="339"/>
      <c r="DX31" s="339"/>
      <c r="DY31" s="349"/>
      <c r="DZ31" s="340"/>
      <c r="EA31" s="340"/>
      <c r="EB31" s="339"/>
      <c r="EC31" s="344"/>
      <c r="ED31" s="344"/>
      <c r="EE31" s="344"/>
      <c r="EF31" s="349"/>
      <c r="EG31" s="349"/>
      <c r="EH31" s="349"/>
      <c r="EI31" s="349"/>
      <c r="EJ31" s="349"/>
      <c r="EK31" s="339"/>
      <c r="EM31" s="339"/>
      <c r="EN31" s="340"/>
      <c r="EO31" s="340"/>
      <c r="EP31" s="339"/>
      <c r="EQ31" s="340"/>
      <c r="ER31" s="340"/>
      <c r="ES31" s="340"/>
      <c r="ET31" s="340"/>
      <c r="EU31" s="340"/>
      <c r="EV31" s="340"/>
      <c r="EW31" s="340"/>
      <c r="EX31" s="340"/>
      <c r="EY31" s="340"/>
      <c r="EZ31" s="340"/>
      <c r="FA31" s="340"/>
      <c r="FB31" s="340"/>
      <c r="FC31" s="340"/>
      <c r="FD31" s="340"/>
      <c r="FE31" s="340"/>
      <c r="FF31" s="340"/>
      <c r="FG31" s="340"/>
      <c r="FH31" s="340"/>
      <c r="FI31" s="340"/>
      <c r="FJ31" s="340"/>
      <c r="FK31" s="340"/>
      <c r="FL31" s="340"/>
      <c r="FM31" s="340"/>
      <c r="FN31" s="340"/>
      <c r="FO31" s="340"/>
      <c r="FP31" s="340"/>
      <c r="FQ31" s="340"/>
      <c r="FR31" s="340"/>
      <c r="FS31" s="340"/>
      <c r="FT31" s="340"/>
      <c r="FU31" s="340"/>
      <c r="FV31" s="340"/>
      <c r="FW31" s="340"/>
      <c r="FX31" s="340"/>
      <c r="FY31" s="340"/>
      <c r="FZ31" s="340"/>
      <c r="GA31" s="340"/>
      <c r="GB31" s="340"/>
      <c r="GC31" s="340"/>
      <c r="GD31" s="340"/>
      <c r="GE31" s="340"/>
      <c r="GF31" s="340"/>
      <c r="GG31" s="340"/>
      <c r="GH31" s="340"/>
      <c r="GI31" s="340"/>
      <c r="GJ31" s="340"/>
    </row>
    <row r="32" spans="1:192" ht="23.25" customHeight="1"/>
  </sheetData>
  <mergeCells count="127">
    <mergeCell ref="DC31:DE31"/>
    <mergeCell ref="DG31:DH31"/>
    <mergeCell ref="DL31:DM31"/>
    <mergeCell ref="BP31:BQ31"/>
    <mergeCell ref="CB31:CD31"/>
    <mergeCell ref="CF31:CH31"/>
    <mergeCell ref="CJ31:CK31"/>
    <mergeCell ref="CO31:CP31"/>
    <mergeCell ref="CY31:DA31"/>
    <mergeCell ref="AB31:AC31"/>
    <mergeCell ref="AF31:AH31"/>
    <mergeCell ref="AJ31:AK31"/>
    <mergeCell ref="AO31:AP31"/>
    <mergeCell ref="BC31:BE31"/>
    <mergeCell ref="BG31:BI31"/>
    <mergeCell ref="BK31:BL31"/>
    <mergeCell ref="DA30:DC30"/>
    <mergeCell ref="DW30:DY30"/>
    <mergeCell ref="EA30:EC30"/>
    <mergeCell ref="EE30:EF30"/>
    <mergeCell ref="EJ30:EK30"/>
    <mergeCell ref="AS30:AT30"/>
    <mergeCell ref="BE30:BG30"/>
    <mergeCell ref="BI30:BK30"/>
    <mergeCell ref="BM30:BP30"/>
    <mergeCell ref="BT30:BU30"/>
    <mergeCell ref="CD30:CF30"/>
    <mergeCell ref="DI27:DK27"/>
    <mergeCell ref="DX28:EA28"/>
    <mergeCell ref="L30:N30"/>
    <mergeCell ref="R30:S30"/>
    <mergeCell ref="AD30:AF30"/>
    <mergeCell ref="AH30:AJ30"/>
    <mergeCell ref="AL30:AO30"/>
    <mergeCell ref="BL25:BN25"/>
    <mergeCell ref="BS25:BU25"/>
    <mergeCell ref="AC26:AE26"/>
    <mergeCell ref="BD26:BF26"/>
    <mergeCell ref="CB27:CE27"/>
    <mergeCell ref="CG27:CJ27"/>
    <mergeCell ref="CL27:CN27"/>
    <mergeCell ref="CY27:DB27"/>
    <mergeCell ref="DD27:DG27"/>
    <mergeCell ref="AB25:AD25"/>
    <mergeCell ref="AF25:AI25"/>
    <mergeCell ref="AK25:AM25"/>
    <mergeCell ref="AR25:AT25"/>
    <mergeCell ref="BC25:BE25"/>
    <mergeCell ref="BG25:BJ25"/>
    <mergeCell ref="EQ23:ER23"/>
    <mergeCell ref="AH24:AK24"/>
    <mergeCell ref="AR24:AT24"/>
    <mergeCell ref="BI24:BL24"/>
    <mergeCell ref="BS24:BU24"/>
    <mergeCell ref="DV24:DX24"/>
    <mergeCell ref="DZ24:EC24"/>
    <mergeCell ref="EE24:EG24"/>
    <mergeCell ref="EL24:EN24"/>
    <mergeCell ref="EQ17:ES17"/>
    <mergeCell ref="L21:N21"/>
    <mergeCell ref="R21:S21"/>
    <mergeCell ref="EQ22:ER22"/>
    <mergeCell ref="A23:E24"/>
    <mergeCell ref="EB23:EE23"/>
    <mergeCell ref="EL23:EN23"/>
    <mergeCell ref="DY17:EA17"/>
    <mergeCell ref="EC17:EE17"/>
    <mergeCell ref="EG17:EJ17"/>
    <mergeCell ref="EN17:EO17"/>
    <mergeCell ref="BM16:BP16"/>
    <mergeCell ref="CD16:CF16"/>
    <mergeCell ref="CS16:CT16"/>
    <mergeCell ref="DA16:DC16"/>
    <mergeCell ref="DP16:DQ16"/>
    <mergeCell ref="AD16:AF16"/>
    <mergeCell ref="AH16:AJ16"/>
    <mergeCell ref="AL16:AO16"/>
    <mergeCell ref="AS16:AT16"/>
    <mergeCell ref="BE16:BG16"/>
    <mergeCell ref="BI16:BK16"/>
    <mergeCell ref="A13:E14"/>
    <mergeCell ref="CB13:CE13"/>
    <mergeCell ref="CG13:CJ13"/>
    <mergeCell ref="CL13:CN13"/>
    <mergeCell ref="CY13:DB13"/>
    <mergeCell ref="DD13:DG13"/>
    <mergeCell ref="DI13:DK13"/>
    <mergeCell ref="DX14:EA14"/>
    <mergeCell ref="CR11:CT11"/>
    <mergeCell ref="DC11:DF11"/>
    <mergeCell ref="DH11:DJ11"/>
    <mergeCell ref="DO11:DQ11"/>
    <mergeCell ref="AC12:AE12"/>
    <mergeCell ref="BD12:BF12"/>
    <mergeCell ref="BC11:BE11"/>
    <mergeCell ref="BG11:BJ11"/>
    <mergeCell ref="BL11:BN11"/>
    <mergeCell ref="BS11:BU11"/>
    <mergeCell ref="CF11:CI11"/>
    <mergeCell ref="CK11:CM11"/>
    <mergeCell ref="EQ10:ER10"/>
    <mergeCell ref="L11:N11"/>
    <mergeCell ref="R11:S11"/>
    <mergeCell ref="AB11:AD11"/>
    <mergeCell ref="AF11:AI11"/>
    <mergeCell ref="AK11:AM11"/>
    <mergeCell ref="AR11:AT11"/>
    <mergeCell ref="EQ9:ER9"/>
    <mergeCell ref="AH10:AK10"/>
    <mergeCell ref="AR10:AT10"/>
    <mergeCell ref="BI10:BL10"/>
    <mergeCell ref="BS10:BU10"/>
    <mergeCell ref="DV10:DX10"/>
    <mergeCell ref="DZ10:EC10"/>
    <mergeCell ref="EE10:EG10"/>
    <mergeCell ref="EL10:EN10"/>
    <mergeCell ref="BX3:CB3"/>
    <mergeCell ref="CU3:CY3"/>
    <mergeCell ref="DR3:DV3"/>
    <mergeCell ref="EB9:EE9"/>
    <mergeCell ref="EK9:EM9"/>
    <mergeCell ref="A1:V2"/>
    <mergeCell ref="W1:AW2"/>
    <mergeCell ref="AX1:BV2"/>
    <mergeCell ref="A3:E4"/>
    <mergeCell ref="W3:AA3"/>
    <mergeCell ref="AX3:BB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pageOrder="overThenDown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workbookViewId="0">
      <selection activeCell="L33" sqref="L33"/>
    </sheetView>
  </sheetViews>
  <sheetFormatPr defaultRowHeight="13.5"/>
  <cols>
    <col min="1" max="1" width="16.125" style="225" customWidth="1"/>
    <col min="2" max="2" width="9" style="225"/>
    <col min="3" max="4" width="16.625" style="225" customWidth="1"/>
    <col min="5" max="5" width="10.875" style="225" customWidth="1"/>
    <col min="6" max="256" width="9" style="225"/>
    <col min="257" max="257" width="16.125" style="225" customWidth="1"/>
    <col min="258" max="258" width="9" style="225"/>
    <col min="259" max="260" width="16.625" style="225" customWidth="1"/>
    <col min="261" max="512" width="9" style="225"/>
    <col min="513" max="513" width="16.125" style="225" customWidth="1"/>
    <col min="514" max="514" width="9" style="225"/>
    <col min="515" max="516" width="16.625" style="225" customWidth="1"/>
    <col min="517" max="768" width="9" style="225"/>
    <col min="769" max="769" width="16.125" style="225" customWidth="1"/>
    <col min="770" max="770" width="9" style="225"/>
    <col min="771" max="772" width="16.625" style="225" customWidth="1"/>
    <col min="773" max="1024" width="9" style="225"/>
    <col min="1025" max="1025" width="16.125" style="225" customWidth="1"/>
    <col min="1026" max="1026" width="9" style="225"/>
    <col min="1027" max="1028" width="16.625" style="225" customWidth="1"/>
    <col min="1029" max="1280" width="9" style="225"/>
    <col min="1281" max="1281" width="16.125" style="225" customWidth="1"/>
    <col min="1282" max="1282" width="9" style="225"/>
    <col min="1283" max="1284" width="16.625" style="225" customWidth="1"/>
    <col min="1285" max="1536" width="9" style="225"/>
    <col min="1537" max="1537" width="16.125" style="225" customWidth="1"/>
    <col min="1538" max="1538" width="9" style="225"/>
    <col min="1539" max="1540" width="16.625" style="225" customWidth="1"/>
    <col min="1541" max="1792" width="9" style="225"/>
    <col min="1793" max="1793" width="16.125" style="225" customWidth="1"/>
    <col min="1794" max="1794" width="9" style="225"/>
    <col min="1795" max="1796" width="16.625" style="225" customWidth="1"/>
    <col min="1797" max="2048" width="9" style="225"/>
    <col min="2049" max="2049" width="16.125" style="225" customWidth="1"/>
    <col min="2050" max="2050" width="9" style="225"/>
    <col min="2051" max="2052" width="16.625" style="225" customWidth="1"/>
    <col min="2053" max="2304" width="9" style="225"/>
    <col min="2305" max="2305" width="16.125" style="225" customWidth="1"/>
    <col min="2306" max="2306" width="9" style="225"/>
    <col min="2307" max="2308" width="16.625" style="225" customWidth="1"/>
    <col min="2309" max="2560" width="9" style="225"/>
    <col min="2561" max="2561" width="16.125" style="225" customWidth="1"/>
    <col min="2562" max="2562" width="9" style="225"/>
    <col min="2563" max="2564" width="16.625" style="225" customWidth="1"/>
    <col min="2565" max="2816" width="9" style="225"/>
    <col min="2817" max="2817" width="16.125" style="225" customWidth="1"/>
    <col min="2818" max="2818" width="9" style="225"/>
    <col min="2819" max="2820" width="16.625" style="225" customWidth="1"/>
    <col min="2821" max="3072" width="9" style="225"/>
    <col min="3073" max="3073" width="16.125" style="225" customWidth="1"/>
    <col min="3074" max="3074" width="9" style="225"/>
    <col min="3075" max="3076" width="16.625" style="225" customWidth="1"/>
    <col min="3077" max="3328" width="9" style="225"/>
    <col min="3329" max="3329" width="16.125" style="225" customWidth="1"/>
    <col min="3330" max="3330" width="9" style="225"/>
    <col min="3331" max="3332" width="16.625" style="225" customWidth="1"/>
    <col min="3333" max="3584" width="9" style="225"/>
    <col min="3585" max="3585" width="16.125" style="225" customWidth="1"/>
    <col min="3586" max="3586" width="9" style="225"/>
    <col min="3587" max="3588" width="16.625" style="225" customWidth="1"/>
    <col min="3589" max="3840" width="9" style="225"/>
    <col min="3841" max="3841" width="16.125" style="225" customWidth="1"/>
    <col min="3842" max="3842" width="9" style="225"/>
    <col min="3843" max="3844" width="16.625" style="225" customWidth="1"/>
    <col min="3845" max="4096" width="9" style="225"/>
    <col min="4097" max="4097" width="16.125" style="225" customWidth="1"/>
    <col min="4098" max="4098" width="9" style="225"/>
    <col min="4099" max="4100" width="16.625" style="225" customWidth="1"/>
    <col min="4101" max="4352" width="9" style="225"/>
    <col min="4353" max="4353" width="16.125" style="225" customWidth="1"/>
    <col min="4354" max="4354" width="9" style="225"/>
    <col min="4355" max="4356" width="16.625" style="225" customWidth="1"/>
    <col min="4357" max="4608" width="9" style="225"/>
    <col min="4609" max="4609" width="16.125" style="225" customWidth="1"/>
    <col min="4610" max="4610" width="9" style="225"/>
    <col min="4611" max="4612" width="16.625" style="225" customWidth="1"/>
    <col min="4613" max="4864" width="9" style="225"/>
    <col min="4865" max="4865" width="16.125" style="225" customWidth="1"/>
    <col min="4866" max="4866" width="9" style="225"/>
    <col min="4867" max="4868" width="16.625" style="225" customWidth="1"/>
    <col min="4869" max="5120" width="9" style="225"/>
    <col min="5121" max="5121" width="16.125" style="225" customWidth="1"/>
    <col min="5122" max="5122" width="9" style="225"/>
    <col min="5123" max="5124" width="16.625" style="225" customWidth="1"/>
    <col min="5125" max="5376" width="9" style="225"/>
    <col min="5377" max="5377" width="16.125" style="225" customWidth="1"/>
    <col min="5378" max="5378" width="9" style="225"/>
    <col min="5379" max="5380" width="16.625" style="225" customWidth="1"/>
    <col min="5381" max="5632" width="9" style="225"/>
    <col min="5633" max="5633" width="16.125" style="225" customWidth="1"/>
    <col min="5634" max="5634" width="9" style="225"/>
    <col min="5635" max="5636" width="16.625" style="225" customWidth="1"/>
    <col min="5637" max="5888" width="9" style="225"/>
    <col min="5889" max="5889" width="16.125" style="225" customWidth="1"/>
    <col min="5890" max="5890" width="9" style="225"/>
    <col min="5891" max="5892" width="16.625" style="225" customWidth="1"/>
    <col min="5893" max="6144" width="9" style="225"/>
    <col min="6145" max="6145" width="16.125" style="225" customWidth="1"/>
    <col min="6146" max="6146" width="9" style="225"/>
    <col min="6147" max="6148" width="16.625" style="225" customWidth="1"/>
    <col min="6149" max="6400" width="9" style="225"/>
    <col min="6401" max="6401" width="16.125" style="225" customWidth="1"/>
    <col min="6402" max="6402" width="9" style="225"/>
    <col min="6403" max="6404" width="16.625" style="225" customWidth="1"/>
    <col min="6405" max="6656" width="9" style="225"/>
    <col min="6657" max="6657" width="16.125" style="225" customWidth="1"/>
    <col min="6658" max="6658" width="9" style="225"/>
    <col min="6659" max="6660" width="16.625" style="225" customWidth="1"/>
    <col min="6661" max="6912" width="9" style="225"/>
    <col min="6913" max="6913" width="16.125" style="225" customWidth="1"/>
    <col min="6914" max="6914" width="9" style="225"/>
    <col min="6915" max="6916" width="16.625" style="225" customWidth="1"/>
    <col min="6917" max="7168" width="9" style="225"/>
    <col min="7169" max="7169" width="16.125" style="225" customWidth="1"/>
    <col min="7170" max="7170" width="9" style="225"/>
    <col min="7171" max="7172" width="16.625" style="225" customWidth="1"/>
    <col min="7173" max="7424" width="9" style="225"/>
    <col min="7425" max="7425" width="16.125" style="225" customWidth="1"/>
    <col min="7426" max="7426" width="9" style="225"/>
    <col min="7427" max="7428" width="16.625" style="225" customWidth="1"/>
    <col min="7429" max="7680" width="9" style="225"/>
    <col min="7681" max="7681" width="16.125" style="225" customWidth="1"/>
    <col min="7682" max="7682" width="9" style="225"/>
    <col min="7683" max="7684" width="16.625" style="225" customWidth="1"/>
    <col min="7685" max="7936" width="9" style="225"/>
    <col min="7937" max="7937" width="16.125" style="225" customWidth="1"/>
    <col min="7938" max="7938" width="9" style="225"/>
    <col min="7939" max="7940" width="16.625" style="225" customWidth="1"/>
    <col min="7941" max="8192" width="9" style="225"/>
    <col min="8193" max="8193" width="16.125" style="225" customWidth="1"/>
    <col min="8194" max="8194" width="9" style="225"/>
    <col min="8195" max="8196" width="16.625" style="225" customWidth="1"/>
    <col min="8197" max="8448" width="9" style="225"/>
    <col min="8449" max="8449" width="16.125" style="225" customWidth="1"/>
    <col min="8450" max="8450" width="9" style="225"/>
    <col min="8451" max="8452" width="16.625" style="225" customWidth="1"/>
    <col min="8453" max="8704" width="9" style="225"/>
    <col min="8705" max="8705" width="16.125" style="225" customWidth="1"/>
    <col min="8706" max="8706" width="9" style="225"/>
    <col min="8707" max="8708" width="16.625" style="225" customWidth="1"/>
    <col min="8709" max="8960" width="9" style="225"/>
    <col min="8961" max="8961" width="16.125" style="225" customWidth="1"/>
    <col min="8962" max="8962" width="9" style="225"/>
    <col min="8963" max="8964" width="16.625" style="225" customWidth="1"/>
    <col min="8965" max="9216" width="9" style="225"/>
    <col min="9217" max="9217" width="16.125" style="225" customWidth="1"/>
    <col min="9218" max="9218" width="9" style="225"/>
    <col min="9219" max="9220" width="16.625" style="225" customWidth="1"/>
    <col min="9221" max="9472" width="9" style="225"/>
    <col min="9473" max="9473" width="16.125" style="225" customWidth="1"/>
    <col min="9474" max="9474" width="9" style="225"/>
    <col min="9475" max="9476" width="16.625" style="225" customWidth="1"/>
    <col min="9477" max="9728" width="9" style="225"/>
    <col min="9729" max="9729" width="16.125" style="225" customWidth="1"/>
    <col min="9730" max="9730" width="9" style="225"/>
    <col min="9731" max="9732" width="16.625" style="225" customWidth="1"/>
    <col min="9733" max="9984" width="9" style="225"/>
    <col min="9985" max="9985" width="16.125" style="225" customWidth="1"/>
    <col min="9986" max="9986" width="9" style="225"/>
    <col min="9987" max="9988" width="16.625" style="225" customWidth="1"/>
    <col min="9989" max="10240" width="9" style="225"/>
    <col min="10241" max="10241" width="16.125" style="225" customWidth="1"/>
    <col min="10242" max="10242" width="9" style="225"/>
    <col min="10243" max="10244" width="16.625" style="225" customWidth="1"/>
    <col min="10245" max="10496" width="9" style="225"/>
    <col min="10497" max="10497" width="16.125" style="225" customWidth="1"/>
    <col min="10498" max="10498" width="9" style="225"/>
    <col min="10499" max="10500" width="16.625" style="225" customWidth="1"/>
    <col min="10501" max="10752" width="9" style="225"/>
    <col min="10753" max="10753" width="16.125" style="225" customWidth="1"/>
    <col min="10754" max="10754" width="9" style="225"/>
    <col min="10755" max="10756" width="16.625" style="225" customWidth="1"/>
    <col min="10757" max="11008" width="9" style="225"/>
    <col min="11009" max="11009" width="16.125" style="225" customWidth="1"/>
    <col min="11010" max="11010" width="9" style="225"/>
    <col min="11011" max="11012" width="16.625" style="225" customWidth="1"/>
    <col min="11013" max="11264" width="9" style="225"/>
    <col min="11265" max="11265" width="16.125" style="225" customWidth="1"/>
    <col min="11266" max="11266" width="9" style="225"/>
    <col min="11267" max="11268" width="16.625" style="225" customWidth="1"/>
    <col min="11269" max="11520" width="9" style="225"/>
    <col min="11521" max="11521" width="16.125" style="225" customWidth="1"/>
    <col min="11522" max="11522" width="9" style="225"/>
    <col min="11523" max="11524" width="16.625" style="225" customWidth="1"/>
    <col min="11525" max="11776" width="9" style="225"/>
    <col min="11777" max="11777" width="16.125" style="225" customWidth="1"/>
    <col min="11778" max="11778" width="9" style="225"/>
    <col min="11779" max="11780" width="16.625" style="225" customWidth="1"/>
    <col min="11781" max="12032" width="9" style="225"/>
    <col min="12033" max="12033" width="16.125" style="225" customWidth="1"/>
    <col min="12034" max="12034" width="9" style="225"/>
    <col min="12035" max="12036" width="16.625" style="225" customWidth="1"/>
    <col min="12037" max="12288" width="9" style="225"/>
    <col min="12289" max="12289" width="16.125" style="225" customWidth="1"/>
    <col min="12290" max="12290" width="9" style="225"/>
    <col min="12291" max="12292" width="16.625" style="225" customWidth="1"/>
    <col min="12293" max="12544" width="9" style="225"/>
    <col min="12545" max="12545" width="16.125" style="225" customWidth="1"/>
    <col min="12546" max="12546" width="9" style="225"/>
    <col min="12547" max="12548" width="16.625" style="225" customWidth="1"/>
    <col min="12549" max="12800" width="9" style="225"/>
    <col min="12801" max="12801" width="16.125" style="225" customWidth="1"/>
    <col min="12802" max="12802" width="9" style="225"/>
    <col min="12803" max="12804" width="16.625" style="225" customWidth="1"/>
    <col min="12805" max="13056" width="9" style="225"/>
    <col min="13057" max="13057" width="16.125" style="225" customWidth="1"/>
    <col min="13058" max="13058" width="9" style="225"/>
    <col min="13059" max="13060" width="16.625" style="225" customWidth="1"/>
    <col min="13061" max="13312" width="9" style="225"/>
    <col min="13313" max="13313" width="16.125" style="225" customWidth="1"/>
    <col min="13314" max="13314" width="9" style="225"/>
    <col min="13315" max="13316" width="16.625" style="225" customWidth="1"/>
    <col min="13317" max="13568" width="9" style="225"/>
    <col min="13569" max="13569" width="16.125" style="225" customWidth="1"/>
    <col min="13570" max="13570" width="9" style="225"/>
    <col min="13571" max="13572" width="16.625" style="225" customWidth="1"/>
    <col min="13573" max="13824" width="9" style="225"/>
    <col min="13825" max="13825" width="16.125" style="225" customWidth="1"/>
    <col min="13826" max="13826" width="9" style="225"/>
    <col min="13827" max="13828" width="16.625" style="225" customWidth="1"/>
    <col min="13829" max="14080" width="9" style="225"/>
    <col min="14081" max="14081" width="16.125" style="225" customWidth="1"/>
    <col min="14082" max="14082" width="9" style="225"/>
    <col min="14083" max="14084" width="16.625" style="225" customWidth="1"/>
    <col min="14085" max="14336" width="9" style="225"/>
    <col min="14337" max="14337" width="16.125" style="225" customWidth="1"/>
    <col min="14338" max="14338" width="9" style="225"/>
    <col min="14339" max="14340" width="16.625" style="225" customWidth="1"/>
    <col min="14341" max="14592" width="9" style="225"/>
    <col min="14593" max="14593" width="16.125" style="225" customWidth="1"/>
    <col min="14594" max="14594" width="9" style="225"/>
    <col min="14595" max="14596" width="16.625" style="225" customWidth="1"/>
    <col min="14597" max="14848" width="9" style="225"/>
    <col min="14849" max="14849" width="16.125" style="225" customWidth="1"/>
    <col min="14850" max="14850" width="9" style="225"/>
    <col min="14851" max="14852" width="16.625" style="225" customWidth="1"/>
    <col min="14853" max="15104" width="9" style="225"/>
    <col min="15105" max="15105" width="16.125" style="225" customWidth="1"/>
    <col min="15106" max="15106" width="9" style="225"/>
    <col min="15107" max="15108" width="16.625" style="225" customWidth="1"/>
    <col min="15109" max="15360" width="9" style="225"/>
    <col min="15361" max="15361" width="16.125" style="225" customWidth="1"/>
    <col min="15362" max="15362" width="9" style="225"/>
    <col min="15363" max="15364" width="16.625" style="225" customWidth="1"/>
    <col min="15365" max="15616" width="9" style="225"/>
    <col min="15617" max="15617" width="16.125" style="225" customWidth="1"/>
    <col min="15618" max="15618" width="9" style="225"/>
    <col min="15619" max="15620" width="16.625" style="225" customWidth="1"/>
    <col min="15621" max="15872" width="9" style="225"/>
    <col min="15873" max="15873" width="16.125" style="225" customWidth="1"/>
    <col min="15874" max="15874" width="9" style="225"/>
    <col min="15875" max="15876" width="16.625" style="225" customWidth="1"/>
    <col min="15877" max="16128" width="9" style="225"/>
    <col min="16129" max="16129" width="16.125" style="225" customWidth="1"/>
    <col min="16130" max="16130" width="9" style="225"/>
    <col min="16131" max="16132" width="16.625" style="225" customWidth="1"/>
    <col min="16133" max="16384" width="9" style="225"/>
  </cols>
  <sheetData>
    <row r="1" spans="1:5" ht="17.100000000000001" customHeight="1"/>
    <row r="2" spans="1:5" ht="17.100000000000001" customHeight="1">
      <c r="A2" s="226" t="s">
        <v>5107</v>
      </c>
      <c r="B2" s="227"/>
      <c r="C2" s="227"/>
      <c r="D2" s="227"/>
      <c r="E2" s="227"/>
    </row>
    <row r="3" spans="1:5" ht="17.100000000000001" customHeight="1">
      <c r="A3" s="228" t="s">
        <v>5108</v>
      </c>
      <c r="B3" s="227"/>
      <c r="C3" s="227"/>
      <c r="D3" s="227"/>
      <c r="E3" s="227"/>
    </row>
    <row r="4" spans="1:5" ht="17.100000000000001" customHeight="1">
      <c r="A4" s="229" t="s">
        <v>5109</v>
      </c>
      <c r="B4" s="227"/>
      <c r="C4" s="227"/>
      <c r="D4" s="227"/>
      <c r="E4" s="227"/>
    </row>
    <row r="5" spans="1:5" ht="17.100000000000001" customHeight="1">
      <c r="A5" s="230" t="s">
        <v>5110</v>
      </c>
      <c r="B5" s="227"/>
      <c r="C5" s="227"/>
      <c r="D5" s="227"/>
      <c r="E5" s="227"/>
    </row>
    <row r="6" spans="1:5" ht="17.100000000000001" customHeight="1">
      <c r="A6" s="230" t="s">
        <v>5111</v>
      </c>
      <c r="B6" s="227"/>
      <c r="C6" s="227"/>
      <c r="D6" s="227"/>
      <c r="E6" s="227"/>
    </row>
    <row r="7" spans="1:5" ht="17.100000000000001" customHeight="1">
      <c r="A7" s="230" t="s">
        <v>5112</v>
      </c>
      <c r="B7" s="227"/>
      <c r="C7" s="227"/>
      <c r="D7" s="227"/>
      <c r="E7" s="227"/>
    </row>
    <row r="8" spans="1:5" ht="17.100000000000001" customHeight="1">
      <c r="A8" s="230" t="s">
        <v>5113</v>
      </c>
      <c r="B8" s="227"/>
      <c r="C8" s="227"/>
      <c r="D8" s="227"/>
      <c r="E8" s="227"/>
    </row>
    <row r="9" spans="1:5" ht="17.100000000000001" customHeight="1">
      <c r="A9" s="228" t="s">
        <v>5108</v>
      </c>
      <c r="B9" s="227"/>
      <c r="C9" s="227"/>
      <c r="D9" s="227"/>
      <c r="E9" s="227"/>
    </row>
    <row r="10" spans="1:5" ht="17.100000000000001" customHeight="1">
      <c r="A10" s="230" t="s">
        <v>5114</v>
      </c>
      <c r="B10" s="227"/>
      <c r="C10" s="227"/>
      <c r="D10" s="227"/>
      <c r="E10" s="227"/>
    </row>
    <row r="11" spans="1:5" ht="17.100000000000001" customHeight="1">
      <c r="A11" s="231" t="s">
        <v>5115</v>
      </c>
      <c r="B11" s="232"/>
      <c r="C11" s="232" t="s">
        <v>5108</v>
      </c>
      <c r="D11" s="233"/>
      <c r="E11" s="233" t="s">
        <v>5116</v>
      </c>
    </row>
    <row r="12" spans="1:5" ht="17.100000000000001" customHeight="1">
      <c r="A12" s="234" t="s">
        <v>5117</v>
      </c>
      <c r="B12" s="235" t="s">
        <v>5118</v>
      </c>
      <c r="C12" s="235" t="s">
        <v>5119</v>
      </c>
      <c r="D12" s="235" t="s">
        <v>5120</v>
      </c>
      <c r="E12" s="236" t="s">
        <v>5121</v>
      </c>
    </row>
    <row r="13" spans="1:5" ht="17.100000000000001" customHeight="1">
      <c r="A13" s="237" t="s">
        <v>5122</v>
      </c>
      <c r="B13" s="238"/>
      <c r="C13" s="238"/>
      <c r="D13" s="238"/>
      <c r="E13" s="239"/>
    </row>
    <row r="14" spans="1:5" ht="17.100000000000001" customHeight="1">
      <c r="A14" s="240" t="s">
        <v>5123</v>
      </c>
      <c r="B14" s="241">
        <v>4.2</v>
      </c>
      <c r="C14" s="241">
        <v>4.3</v>
      </c>
      <c r="D14" s="241">
        <v>5.2</v>
      </c>
      <c r="E14" s="242" t="s">
        <v>5108</v>
      </c>
    </row>
    <row r="15" spans="1:5" ht="17.100000000000001" customHeight="1">
      <c r="A15" s="240" t="s">
        <v>5124</v>
      </c>
      <c r="B15" s="241">
        <v>4.4000000000000004</v>
      </c>
      <c r="C15" s="241">
        <v>4.5</v>
      </c>
      <c r="D15" s="241">
        <v>5.3</v>
      </c>
      <c r="E15" s="242" t="s">
        <v>5108</v>
      </c>
    </row>
    <row r="16" spans="1:5" ht="17.100000000000001" customHeight="1">
      <c r="A16" s="240" t="s">
        <v>5125</v>
      </c>
      <c r="B16" s="241">
        <v>5</v>
      </c>
      <c r="C16" s="241">
        <v>5.0999999999999996</v>
      </c>
      <c r="D16" s="241">
        <v>5.7</v>
      </c>
      <c r="E16" s="242" t="s">
        <v>5108</v>
      </c>
    </row>
    <row r="17" spans="1:5" ht="17.100000000000001" customHeight="1">
      <c r="A17" s="240" t="s">
        <v>5126</v>
      </c>
      <c r="B17" s="241">
        <v>5.4</v>
      </c>
      <c r="C17" s="241">
        <v>5.4</v>
      </c>
      <c r="D17" s="241">
        <v>5.9</v>
      </c>
      <c r="E17" s="242" t="s">
        <v>5108</v>
      </c>
    </row>
    <row r="18" spans="1:5" ht="17.100000000000001" customHeight="1">
      <c r="A18" s="243" t="s">
        <v>5127</v>
      </c>
      <c r="B18" s="232"/>
      <c r="C18" s="232" t="s">
        <v>5108</v>
      </c>
      <c r="D18" s="244"/>
      <c r="E18" s="244" t="s">
        <v>5116</v>
      </c>
    </row>
    <row r="19" spans="1:5" ht="17.100000000000001" customHeight="1">
      <c r="A19" s="234" t="s">
        <v>5117</v>
      </c>
      <c r="B19" s="235" t="s">
        <v>5118</v>
      </c>
      <c r="C19" s="235" t="s">
        <v>5119</v>
      </c>
      <c r="D19" s="235" t="s">
        <v>5120</v>
      </c>
      <c r="E19" s="236" t="s">
        <v>5121</v>
      </c>
    </row>
    <row r="20" spans="1:5" ht="17.100000000000001" customHeight="1">
      <c r="A20" s="237" t="s">
        <v>5122</v>
      </c>
      <c r="B20" s="238"/>
      <c r="C20" s="238"/>
      <c r="D20" s="238"/>
      <c r="E20" s="239"/>
    </row>
    <row r="21" spans="1:5" ht="17.100000000000001" customHeight="1">
      <c r="A21" s="240" t="s">
        <v>5123</v>
      </c>
      <c r="B21" s="241">
        <v>4.8</v>
      </c>
      <c r="C21" s="241">
        <v>4.9000000000000004</v>
      </c>
      <c r="D21" s="241">
        <v>5.6</v>
      </c>
      <c r="E21" s="242" t="s">
        <v>5108</v>
      </c>
    </row>
    <row r="22" spans="1:5" ht="17.100000000000001" customHeight="1">
      <c r="A22" s="240" t="s">
        <v>5124</v>
      </c>
      <c r="B22" s="241">
        <v>5</v>
      </c>
      <c r="C22" s="241">
        <v>5.0999999999999996</v>
      </c>
      <c r="D22" s="241">
        <v>5.7</v>
      </c>
      <c r="E22" s="242" t="s">
        <v>5108</v>
      </c>
    </row>
    <row r="23" spans="1:5" ht="17.100000000000001" customHeight="1">
      <c r="A23" s="240" t="s">
        <v>5125</v>
      </c>
      <c r="B23" s="241">
        <v>5.5</v>
      </c>
      <c r="C23" s="241">
        <v>5.5</v>
      </c>
      <c r="D23" s="241">
        <v>6</v>
      </c>
      <c r="E23" s="242" t="s">
        <v>5108</v>
      </c>
    </row>
    <row r="24" spans="1:5" ht="17.100000000000001" customHeight="1">
      <c r="A24" s="240" t="s">
        <v>5126</v>
      </c>
      <c r="B24" s="241">
        <v>5.8</v>
      </c>
      <c r="C24" s="241">
        <v>5.8</v>
      </c>
      <c r="D24" s="241">
        <v>6.2</v>
      </c>
      <c r="E24" s="242" t="s">
        <v>5108</v>
      </c>
    </row>
    <row r="25" spans="1:5" ht="17.100000000000001" customHeight="1">
      <c r="A25" s="230" t="s">
        <v>5128</v>
      </c>
      <c r="B25" s="227"/>
      <c r="C25" s="227"/>
      <c r="D25" s="227"/>
      <c r="E25" s="227"/>
    </row>
    <row r="26" spans="1:5" ht="17.100000000000001" customHeight="1">
      <c r="A26" s="228" t="s">
        <v>5108</v>
      </c>
      <c r="B26" s="227"/>
      <c r="C26" s="227"/>
      <c r="D26" s="227"/>
      <c r="E26" s="227"/>
    </row>
    <row r="27" spans="1:5" ht="17.100000000000001" customHeight="1">
      <c r="A27" s="229" t="s">
        <v>5129</v>
      </c>
      <c r="B27" s="227"/>
      <c r="C27" s="227"/>
      <c r="D27" s="227"/>
      <c r="E27" s="227"/>
    </row>
    <row r="28" spans="1:5" ht="17.100000000000001" customHeight="1">
      <c r="A28" s="230" t="s">
        <v>5130</v>
      </c>
      <c r="B28" s="227"/>
      <c r="C28" s="227"/>
      <c r="D28" s="227"/>
      <c r="E28" s="227"/>
    </row>
    <row r="29" spans="1:5" ht="17.100000000000001" customHeight="1">
      <c r="A29" s="230" t="s">
        <v>5131</v>
      </c>
      <c r="B29" s="227"/>
      <c r="C29" s="227"/>
      <c r="D29" s="227"/>
      <c r="E29" s="227"/>
    </row>
    <row r="30" spans="1:5" ht="17.100000000000001" customHeight="1">
      <c r="A30" s="228" t="s">
        <v>5108</v>
      </c>
      <c r="B30" s="227"/>
      <c r="C30" s="227"/>
      <c r="D30" s="227"/>
      <c r="E30" s="227"/>
    </row>
    <row r="31" spans="1:5" ht="17.100000000000001" customHeight="1">
      <c r="A31" s="229" t="s">
        <v>5132</v>
      </c>
      <c r="B31" s="227"/>
      <c r="C31" s="227"/>
      <c r="D31" s="227"/>
      <c r="E31" s="227"/>
    </row>
    <row r="32" spans="1:5" ht="17.100000000000001" customHeight="1">
      <c r="A32" s="230" t="s">
        <v>5133</v>
      </c>
      <c r="B32" s="227"/>
      <c r="C32" s="227"/>
      <c r="D32" s="227"/>
      <c r="E32" s="227"/>
    </row>
    <row r="33" spans="1:5" ht="17.100000000000001" customHeight="1">
      <c r="A33" s="230" t="s">
        <v>5134</v>
      </c>
      <c r="B33" s="227"/>
      <c r="C33" s="227"/>
      <c r="D33" s="227"/>
      <c r="E33" s="227"/>
    </row>
  </sheetData>
  <mergeCells count="8">
    <mergeCell ref="B12:B13"/>
    <mergeCell ref="C12:C13"/>
    <mergeCell ref="D12:D13"/>
    <mergeCell ref="E12:E13"/>
    <mergeCell ref="B19:B20"/>
    <mergeCell ref="C19:C20"/>
    <mergeCell ref="D19:D20"/>
    <mergeCell ref="E19:E20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T3813"/>
  <sheetViews>
    <sheetView view="pageBreakPreview" topLeftCell="A3" zoomScaleNormal="100" zoomScaleSheetLayoutView="100" workbookViewId="0">
      <pane ySplit="2" topLeftCell="A2339" activePane="bottomLeft" state="frozen"/>
      <selection activeCell="A3" sqref="A3"/>
      <selection pane="bottomLeft" activeCell="I2347" sqref="I2347"/>
    </sheetView>
  </sheetViews>
  <sheetFormatPr defaultRowHeight="16.5"/>
  <cols>
    <col min="1" max="2" width="30.625" style="11" customWidth="1"/>
    <col min="3" max="3" width="4.625" style="11" customWidth="1"/>
    <col min="4" max="4" width="8.625" style="11" customWidth="1"/>
    <col min="5" max="12" width="13.625" style="11" customWidth="1"/>
    <col min="13" max="13" width="12.625" style="11" customWidth="1"/>
    <col min="14" max="14" width="18.375" style="11" hidden="1" customWidth="1"/>
    <col min="15" max="15" width="3.5" style="11" hidden="1" customWidth="1"/>
    <col min="16" max="16" width="4.25" style="11" hidden="1" customWidth="1"/>
    <col min="17" max="17" width="3.25" style="11" hidden="1" customWidth="1"/>
    <col min="18" max="18" width="4.625" style="11" hidden="1" customWidth="1"/>
    <col min="19" max="19" width="2.625" style="11" hidden="1" customWidth="1"/>
    <col min="20" max="20" width="7.375" style="11" hidden="1" customWidth="1"/>
    <col min="21" max="21" width="11.25" style="11" hidden="1" customWidth="1"/>
    <col min="22" max="22" width="9.5" style="11" hidden="1" customWidth="1"/>
    <col min="23" max="35" width="2.625" style="11" hidden="1" customWidth="1"/>
    <col min="36" max="36" width="1.625" style="11" hidden="1" customWidth="1"/>
    <col min="37" max="37" width="24.625" style="11" hidden="1" customWidth="1"/>
    <col min="38" max="38" width="1.625" style="11" hidden="1" customWidth="1"/>
    <col min="39" max="39" width="9" style="11" hidden="1" customWidth="1"/>
    <col min="40" max="41" width="0" style="11" hidden="1" customWidth="1"/>
    <col min="42" max="42" width="96.5" style="11" hidden="1" customWidth="1"/>
    <col min="43" max="43" width="18" style="11" hidden="1" customWidth="1"/>
    <col min="44" max="45" width="0" style="11" hidden="1" customWidth="1"/>
    <col min="46" max="46" width="102.125" style="11" hidden="1" customWidth="1"/>
    <col min="47" max="47" width="3.875" style="11" customWidth="1"/>
    <col min="48" max="48" width="15.75" style="11" customWidth="1"/>
    <col min="49" max="16384" width="9" style="11"/>
  </cols>
  <sheetData>
    <row r="1" spans="1:38" ht="31.5">
      <c r="A1" s="131" t="s">
        <v>3059</v>
      </c>
      <c r="B1" s="132"/>
      <c r="C1" s="132"/>
      <c r="D1" s="132"/>
      <c r="E1" s="132"/>
      <c r="F1" s="132"/>
      <c r="G1" s="132"/>
      <c r="H1" s="132"/>
      <c r="I1" s="132"/>
      <c r="J1" s="132"/>
    </row>
    <row r="2" spans="1:38" ht="30" customHeight="1">
      <c r="A2" s="133" t="s">
        <v>3020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38" ht="30" customHeight="1">
      <c r="A3" s="387" t="s">
        <v>0</v>
      </c>
      <c r="B3" s="387" t="s">
        <v>1</v>
      </c>
      <c r="C3" s="387" t="s">
        <v>2</v>
      </c>
      <c r="D3" s="387" t="s">
        <v>3</v>
      </c>
      <c r="E3" s="387" t="s">
        <v>4</v>
      </c>
      <c r="F3" s="387"/>
      <c r="G3" s="387" t="s">
        <v>7</v>
      </c>
      <c r="H3" s="387"/>
      <c r="I3" s="387" t="s">
        <v>8</v>
      </c>
      <c r="J3" s="387"/>
      <c r="K3" s="387" t="s">
        <v>9</v>
      </c>
      <c r="L3" s="387"/>
      <c r="M3" s="387" t="s">
        <v>10</v>
      </c>
      <c r="N3" s="130" t="s">
        <v>954</v>
      </c>
      <c r="O3" s="130" t="s">
        <v>11</v>
      </c>
      <c r="P3" s="130" t="s">
        <v>12</v>
      </c>
      <c r="Q3" s="130" t="s">
        <v>13</v>
      </c>
      <c r="R3" s="130" t="s">
        <v>14</v>
      </c>
      <c r="S3" s="130" t="s">
        <v>15</v>
      </c>
      <c r="T3" s="130" t="s">
        <v>16</v>
      </c>
      <c r="U3" s="130" t="s">
        <v>17</v>
      </c>
      <c r="V3" s="130" t="s">
        <v>18</v>
      </c>
      <c r="W3" s="130" t="s">
        <v>19</v>
      </c>
      <c r="X3" s="130" t="s">
        <v>20</v>
      </c>
      <c r="Y3" s="130" t="s">
        <v>21</v>
      </c>
      <c r="Z3" s="130" t="s">
        <v>22</v>
      </c>
      <c r="AA3" s="130" t="s">
        <v>23</v>
      </c>
      <c r="AB3" s="130" t="s">
        <v>24</v>
      </c>
      <c r="AC3" s="130" t="s">
        <v>25</v>
      </c>
      <c r="AD3" s="130" t="s">
        <v>955</v>
      </c>
      <c r="AE3" s="130" t="s">
        <v>956</v>
      </c>
      <c r="AF3" s="130" t="s">
        <v>957</v>
      </c>
      <c r="AG3" s="130" t="s">
        <v>958</v>
      </c>
      <c r="AH3" s="130" t="s">
        <v>959</v>
      </c>
      <c r="AI3" s="130" t="s">
        <v>960</v>
      </c>
      <c r="AJ3" s="130" t="s">
        <v>26</v>
      </c>
      <c r="AK3" s="130" t="s">
        <v>961</v>
      </c>
      <c r="AL3" s="130" t="s">
        <v>962</v>
      </c>
    </row>
    <row r="4" spans="1:38" ht="30" customHeight="1">
      <c r="A4" s="387"/>
      <c r="B4" s="387"/>
      <c r="C4" s="387"/>
      <c r="D4" s="387"/>
      <c r="E4" s="388" t="s">
        <v>5</v>
      </c>
      <c r="F4" s="388" t="s">
        <v>6</v>
      </c>
      <c r="G4" s="388" t="s">
        <v>5</v>
      </c>
      <c r="H4" s="388" t="s">
        <v>6</v>
      </c>
      <c r="I4" s="388" t="s">
        <v>5</v>
      </c>
      <c r="J4" s="388" t="s">
        <v>6</v>
      </c>
      <c r="K4" s="388" t="s">
        <v>5</v>
      </c>
      <c r="L4" s="388" t="s">
        <v>6</v>
      </c>
      <c r="M4" s="387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</row>
    <row r="5" spans="1:38" ht="30" customHeight="1">
      <c r="A5" s="389" t="s">
        <v>3013</v>
      </c>
      <c r="B5" s="390"/>
      <c r="C5" s="390"/>
      <c r="D5" s="390"/>
      <c r="E5" s="391"/>
      <c r="F5" s="392"/>
      <c r="G5" s="391"/>
      <c r="H5" s="392"/>
      <c r="I5" s="391"/>
      <c r="J5" s="392"/>
      <c r="K5" s="391"/>
      <c r="L5" s="392"/>
      <c r="M5" s="390"/>
      <c r="N5" s="118"/>
    </row>
    <row r="6" spans="1:38" ht="30" customHeight="1">
      <c r="A6" s="127" t="s">
        <v>3148</v>
      </c>
      <c r="B6" s="127"/>
      <c r="C6" s="127"/>
      <c r="D6" s="127"/>
      <c r="E6" s="128"/>
      <c r="F6" s="129"/>
      <c r="G6" s="128"/>
      <c r="H6" s="129"/>
      <c r="I6" s="128"/>
      <c r="J6" s="129"/>
      <c r="K6" s="128"/>
      <c r="L6" s="129"/>
      <c r="M6" s="127"/>
      <c r="N6" s="118" t="s">
        <v>34</v>
      </c>
    </row>
    <row r="7" spans="1:38" ht="30" customHeight="1">
      <c r="A7" s="9" t="s">
        <v>966</v>
      </c>
      <c r="B7" s="9" t="s">
        <v>967</v>
      </c>
      <c r="C7" s="9" t="s">
        <v>231</v>
      </c>
      <c r="D7" s="114">
        <v>0.12</v>
      </c>
      <c r="E7" s="115">
        <f>단가대비표!E4</f>
        <v>0</v>
      </c>
      <c r="F7" s="116">
        <f>TRUNC(E7*D7,1)</f>
        <v>0</v>
      </c>
      <c r="G7" s="115">
        <f>단가대비표!F4</f>
        <v>0</v>
      </c>
      <c r="H7" s="116">
        <f>TRUNC(G7*D7,1)</f>
        <v>0</v>
      </c>
      <c r="I7" s="115">
        <f>단가대비표!G4</f>
        <v>2600000</v>
      </c>
      <c r="J7" s="116">
        <f>TRUNC(I7*D7,1)</f>
        <v>312000</v>
      </c>
      <c r="K7" s="115">
        <f>TRUNC(E7+G7+I7,1)</f>
        <v>2600000</v>
      </c>
      <c r="L7" s="116">
        <f>TRUNC(F7+H7+J7,1)</f>
        <v>312000</v>
      </c>
      <c r="M7" s="9" t="s">
        <v>27</v>
      </c>
      <c r="N7" s="10" t="s">
        <v>34</v>
      </c>
      <c r="O7" s="10" t="s">
        <v>968</v>
      </c>
      <c r="P7" s="10" t="s">
        <v>30</v>
      </c>
      <c r="Q7" s="10" t="s">
        <v>30</v>
      </c>
      <c r="R7" s="10" t="s">
        <v>29</v>
      </c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0" t="s">
        <v>27</v>
      </c>
      <c r="AK7" s="10" t="s">
        <v>969</v>
      </c>
      <c r="AL7" s="10" t="s">
        <v>27</v>
      </c>
    </row>
    <row r="8" spans="1:38" ht="30" customHeight="1">
      <c r="A8" s="9" t="s">
        <v>928</v>
      </c>
      <c r="B8" s="9" t="s">
        <v>840</v>
      </c>
      <c r="C8" s="9" t="s">
        <v>841</v>
      </c>
      <c r="D8" s="114">
        <v>0.57999999999999996</v>
      </c>
      <c r="E8" s="115">
        <v>0</v>
      </c>
      <c r="F8" s="116">
        <f>TRUNC(E8*D8,1)</f>
        <v>0</v>
      </c>
      <c r="G8" s="115">
        <v>0</v>
      </c>
      <c r="H8" s="116">
        <f>TRUNC(G8*D8,1)</f>
        <v>0</v>
      </c>
      <c r="I8" s="115">
        <f>단가대비표!G594</f>
        <v>234297</v>
      </c>
      <c r="J8" s="116">
        <f>TRUNC(I8*D8,1)</f>
        <v>135892.20000000001</v>
      </c>
      <c r="K8" s="115">
        <f t="shared" ref="K8:L10" si="0">TRUNC(E8+G8+I8,1)</f>
        <v>234297</v>
      </c>
      <c r="L8" s="116">
        <f t="shared" si="0"/>
        <v>135892.20000000001</v>
      </c>
      <c r="M8" s="9" t="s">
        <v>27</v>
      </c>
      <c r="N8" s="10" t="s">
        <v>970</v>
      </c>
      <c r="O8" s="10" t="s">
        <v>929</v>
      </c>
      <c r="P8" s="10" t="s">
        <v>30</v>
      </c>
      <c r="Q8" s="10" t="s">
        <v>30</v>
      </c>
      <c r="R8" s="10" t="s">
        <v>29</v>
      </c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0" t="s">
        <v>27</v>
      </c>
      <c r="AK8" s="10" t="s">
        <v>2676</v>
      </c>
      <c r="AL8" s="10" t="s">
        <v>27</v>
      </c>
    </row>
    <row r="9" spans="1:38" ht="30" customHeight="1">
      <c r="A9" s="9" t="s">
        <v>926</v>
      </c>
      <c r="B9" s="9" t="s">
        <v>840</v>
      </c>
      <c r="C9" s="9" t="s">
        <v>841</v>
      </c>
      <c r="D9" s="114">
        <v>0.34</v>
      </c>
      <c r="E9" s="115">
        <v>0</v>
      </c>
      <c r="F9" s="116">
        <f>TRUNC(E9*D9,1)</f>
        <v>0</v>
      </c>
      <c r="G9" s="115">
        <v>0</v>
      </c>
      <c r="H9" s="116">
        <f>TRUNC(G9*D9,1)</f>
        <v>0</v>
      </c>
      <c r="I9" s="115">
        <f>단가대비표!G593</f>
        <v>166063</v>
      </c>
      <c r="J9" s="116">
        <f>TRUNC(I9*D9,1)</f>
        <v>56461.4</v>
      </c>
      <c r="K9" s="115">
        <f t="shared" si="0"/>
        <v>166063</v>
      </c>
      <c r="L9" s="116">
        <f t="shared" si="0"/>
        <v>56461.4</v>
      </c>
      <c r="M9" s="9" t="s">
        <v>27</v>
      </c>
      <c r="N9" s="10" t="s">
        <v>970</v>
      </c>
      <c r="O9" s="10" t="s">
        <v>927</v>
      </c>
      <c r="P9" s="10" t="s">
        <v>30</v>
      </c>
      <c r="Q9" s="10" t="s">
        <v>30</v>
      </c>
      <c r="R9" s="10" t="s">
        <v>29</v>
      </c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0" t="s">
        <v>27</v>
      </c>
      <c r="AK9" s="10" t="s">
        <v>2677</v>
      </c>
      <c r="AL9" s="10" t="s">
        <v>27</v>
      </c>
    </row>
    <row r="10" spans="1:38" ht="30" customHeight="1">
      <c r="A10" s="9" t="s">
        <v>2678</v>
      </c>
      <c r="B10" s="9" t="s">
        <v>268</v>
      </c>
      <c r="C10" s="9" t="s">
        <v>269</v>
      </c>
      <c r="D10" s="114">
        <v>2</v>
      </c>
      <c r="E10" s="115">
        <v>0</v>
      </c>
      <c r="F10" s="116">
        <f>TRUNC(E10*D10,1)</f>
        <v>0</v>
      </c>
      <c r="G10" s="115">
        <v>0</v>
      </c>
      <c r="H10" s="116">
        <f>TRUNC(G10*D10,1)</f>
        <v>0</v>
      </c>
      <c r="I10" s="115">
        <f>단가대비표!G493</f>
        <v>75373</v>
      </c>
      <c r="J10" s="116">
        <f>TRUNC(I10*D10,1)</f>
        <v>150746</v>
      </c>
      <c r="K10" s="115">
        <f t="shared" si="0"/>
        <v>75373</v>
      </c>
      <c r="L10" s="116">
        <f t="shared" si="0"/>
        <v>150746</v>
      </c>
      <c r="M10" s="9" t="s">
        <v>27</v>
      </c>
      <c r="N10" s="10" t="s">
        <v>970</v>
      </c>
      <c r="O10" s="10" t="s">
        <v>2679</v>
      </c>
      <c r="P10" s="10" t="s">
        <v>29</v>
      </c>
      <c r="Q10" s="10" t="s">
        <v>30</v>
      </c>
      <c r="R10" s="10" t="s">
        <v>30</v>
      </c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0" t="s">
        <v>27</v>
      </c>
      <c r="AK10" s="10" t="s">
        <v>2680</v>
      </c>
      <c r="AL10" s="10" t="s">
        <v>27</v>
      </c>
    </row>
    <row r="11" spans="1:38" ht="30" customHeight="1">
      <c r="A11" s="9" t="s">
        <v>965</v>
      </c>
      <c r="B11" s="9" t="s">
        <v>27</v>
      </c>
      <c r="C11" s="9" t="s">
        <v>27</v>
      </c>
      <c r="D11" s="114"/>
      <c r="E11" s="115"/>
      <c r="F11" s="116">
        <f>TRUNC(SUM(F7:F10),0)</f>
        <v>0</v>
      </c>
      <c r="G11" s="115"/>
      <c r="H11" s="116">
        <f>TRUNC(SUM(H7:H10),0)</f>
        <v>0</v>
      </c>
      <c r="I11" s="115"/>
      <c r="J11" s="116">
        <f>TRUNC(SUM(J7:J10),0)</f>
        <v>655099</v>
      </c>
      <c r="K11" s="115"/>
      <c r="L11" s="116">
        <f>F11+H11+J11</f>
        <v>655099</v>
      </c>
      <c r="M11" s="18"/>
      <c r="N11" s="10" t="s">
        <v>117</v>
      </c>
      <c r="O11" s="10" t="s">
        <v>117</v>
      </c>
      <c r="P11" s="10" t="s">
        <v>27</v>
      </c>
      <c r="Q11" s="10" t="s">
        <v>27</v>
      </c>
      <c r="R11" s="10" t="s">
        <v>27</v>
      </c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0" t="s">
        <v>27</v>
      </c>
      <c r="AK11" s="10" t="s">
        <v>27</v>
      </c>
      <c r="AL11" s="10" t="s">
        <v>27</v>
      </c>
    </row>
    <row r="12" spans="1:38" ht="30" customHeight="1">
      <c r="A12" s="114"/>
      <c r="B12" s="114"/>
      <c r="C12" s="114"/>
      <c r="D12" s="114"/>
      <c r="E12" s="115"/>
      <c r="F12" s="116"/>
      <c r="G12" s="115"/>
      <c r="H12" s="116"/>
      <c r="I12" s="115"/>
      <c r="J12" s="116"/>
      <c r="K12" s="115"/>
      <c r="L12" s="116"/>
      <c r="M12" s="114"/>
    </row>
    <row r="13" spans="1:38" ht="30" customHeight="1">
      <c r="A13" s="127" t="s">
        <v>3149</v>
      </c>
      <c r="B13" s="127"/>
      <c r="C13" s="127"/>
      <c r="D13" s="127"/>
      <c r="E13" s="128"/>
      <c r="F13" s="129"/>
      <c r="G13" s="128"/>
      <c r="H13" s="129"/>
      <c r="I13" s="128"/>
      <c r="J13" s="129"/>
      <c r="K13" s="128"/>
      <c r="L13" s="129"/>
      <c r="M13" s="127"/>
      <c r="N13" s="118" t="s">
        <v>36</v>
      </c>
    </row>
    <row r="14" spans="1:38" ht="30" customHeight="1">
      <c r="A14" s="9" t="s">
        <v>966</v>
      </c>
      <c r="B14" s="9" t="s">
        <v>967</v>
      </c>
      <c r="C14" s="9" t="s">
        <v>231</v>
      </c>
      <c r="D14" s="114">
        <v>0.16</v>
      </c>
      <c r="E14" s="115">
        <f>단가대비표!E4</f>
        <v>0</v>
      </c>
      <c r="F14" s="116">
        <f>TRUNC(E14*D14,1)</f>
        <v>0</v>
      </c>
      <c r="G14" s="115">
        <f>단가대비표!F4</f>
        <v>0</v>
      </c>
      <c r="H14" s="116">
        <f>TRUNC(G14*D14,1)</f>
        <v>0</v>
      </c>
      <c r="I14" s="115">
        <f>단가대비표!G4</f>
        <v>2600000</v>
      </c>
      <c r="J14" s="116">
        <f>TRUNC(I14*D14,1)</f>
        <v>416000</v>
      </c>
      <c r="K14" s="115">
        <f t="shared" ref="K14:L17" si="1">TRUNC(E14+G14+I14,1)</f>
        <v>2600000</v>
      </c>
      <c r="L14" s="116">
        <f t="shared" si="1"/>
        <v>416000</v>
      </c>
      <c r="M14" s="9" t="s">
        <v>27</v>
      </c>
      <c r="N14" s="10" t="s">
        <v>36</v>
      </c>
      <c r="O14" s="10" t="s">
        <v>968</v>
      </c>
      <c r="P14" s="10" t="s">
        <v>30</v>
      </c>
      <c r="Q14" s="10" t="s">
        <v>30</v>
      </c>
      <c r="R14" s="10" t="s">
        <v>29</v>
      </c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0" t="s">
        <v>27</v>
      </c>
      <c r="AK14" s="10" t="s">
        <v>971</v>
      </c>
      <c r="AL14" s="10" t="s">
        <v>27</v>
      </c>
    </row>
    <row r="15" spans="1:38" ht="30" customHeight="1">
      <c r="A15" s="9" t="s">
        <v>928</v>
      </c>
      <c r="B15" s="9" t="s">
        <v>840</v>
      </c>
      <c r="C15" s="9" t="s">
        <v>841</v>
      </c>
      <c r="D15" s="114">
        <v>0.57999999999999996</v>
      </c>
      <c r="E15" s="115">
        <v>0</v>
      </c>
      <c r="F15" s="116">
        <f>TRUNC(E15*D15,1)</f>
        <v>0</v>
      </c>
      <c r="G15" s="115">
        <v>0</v>
      </c>
      <c r="H15" s="116">
        <f>TRUNC(G15*D15,1)</f>
        <v>0</v>
      </c>
      <c r="I15" s="115">
        <f>단가대비표!G594</f>
        <v>234297</v>
      </c>
      <c r="J15" s="116">
        <f>TRUNC(I15*D15,1)</f>
        <v>135892.20000000001</v>
      </c>
      <c r="K15" s="115">
        <f t="shared" si="1"/>
        <v>234297</v>
      </c>
      <c r="L15" s="116">
        <f t="shared" si="1"/>
        <v>135892.20000000001</v>
      </c>
      <c r="M15" s="9" t="s">
        <v>27</v>
      </c>
      <c r="N15" s="10" t="s">
        <v>970</v>
      </c>
      <c r="O15" s="10" t="s">
        <v>929</v>
      </c>
      <c r="P15" s="10" t="s">
        <v>30</v>
      </c>
      <c r="Q15" s="10" t="s">
        <v>30</v>
      </c>
      <c r="R15" s="10" t="s">
        <v>29</v>
      </c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0" t="s">
        <v>27</v>
      </c>
      <c r="AK15" s="10" t="s">
        <v>2676</v>
      </c>
      <c r="AL15" s="10" t="s">
        <v>27</v>
      </c>
    </row>
    <row r="16" spans="1:38" ht="30" customHeight="1">
      <c r="A16" s="9" t="s">
        <v>926</v>
      </c>
      <c r="B16" s="9" t="s">
        <v>840</v>
      </c>
      <c r="C16" s="9" t="s">
        <v>841</v>
      </c>
      <c r="D16" s="114">
        <v>0.34</v>
      </c>
      <c r="E16" s="115">
        <v>0</v>
      </c>
      <c r="F16" s="116">
        <f>TRUNC(E16*D16,1)</f>
        <v>0</v>
      </c>
      <c r="G16" s="115">
        <v>0</v>
      </c>
      <c r="H16" s="116">
        <f>TRUNC(G16*D16,1)</f>
        <v>0</v>
      </c>
      <c r="I16" s="115">
        <f>단가대비표!G593</f>
        <v>166063</v>
      </c>
      <c r="J16" s="116">
        <f>TRUNC(I16*D16,1)</f>
        <v>56461.4</v>
      </c>
      <c r="K16" s="115">
        <f t="shared" si="1"/>
        <v>166063</v>
      </c>
      <c r="L16" s="116">
        <f t="shared" si="1"/>
        <v>56461.4</v>
      </c>
      <c r="M16" s="9" t="s">
        <v>27</v>
      </c>
      <c r="N16" s="10" t="s">
        <v>970</v>
      </c>
      <c r="O16" s="10" t="s">
        <v>927</v>
      </c>
      <c r="P16" s="10" t="s">
        <v>30</v>
      </c>
      <c r="Q16" s="10" t="s">
        <v>30</v>
      </c>
      <c r="R16" s="10" t="s">
        <v>29</v>
      </c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0" t="s">
        <v>27</v>
      </c>
      <c r="AK16" s="10" t="s">
        <v>2677</v>
      </c>
      <c r="AL16" s="10" t="s">
        <v>27</v>
      </c>
    </row>
    <row r="17" spans="1:38" ht="30" customHeight="1">
      <c r="A17" s="9" t="s">
        <v>2678</v>
      </c>
      <c r="B17" s="9" t="s">
        <v>268</v>
      </c>
      <c r="C17" s="9" t="s">
        <v>269</v>
      </c>
      <c r="D17" s="114">
        <v>2</v>
      </c>
      <c r="E17" s="115">
        <v>0</v>
      </c>
      <c r="F17" s="116">
        <f>TRUNC(E17*D17,1)</f>
        <v>0</v>
      </c>
      <c r="G17" s="115">
        <v>0</v>
      </c>
      <c r="H17" s="116">
        <f>TRUNC(G17*D17,1)</f>
        <v>0</v>
      </c>
      <c r="I17" s="115">
        <f>단가대비표!G493</f>
        <v>75373</v>
      </c>
      <c r="J17" s="116">
        <f>TRUNC(I17*D17,1)</f>
        <v>150746</v>
      </c>
      <c r="K17" s="115">
        <f t="shared" si="1"/>
        <v>75373</v>
      </c>
      <c r="L17" s="116">
        <f t="shared" si="1"/>
        <v>150746</v>
      </c>
      <c r="M17" s="9" t="s">
        <v>27</v>
      </c>
      <c r="N17" s="10" t="s">
        <v>970</v>
      </c>
      <c r="O17" s="10" t="s">
        <v>2679</v>
      </c>
      <c r="P17" s="10" t="s">
        <v>29</v>
      </c>
      <c r="Q17" s="10" t="s">
        <v>30</v>
      </c>
      <c r="R17" s="10" t="s">
        <v>30</v>
      </c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0" t="s">
        <v>27</v>
      </c>
      <c r="AK17" s="10" t="s">
        <v>2680</v>
      </c>
      <c r="AL17" s="10" t="s">
        <v>27</v>
      </c>
    </row>
    <row r="18" spans="1:38" ht="30" customHeight="1">
      <c r="A18" s="9" t="s">
        <v>965</v>
      </c>
      <c r="B18" s="9" t="s">
        <v>27</v>
      </c>
      <c r="C18" s="9" t="s">
        <v>27</v>
      </c>
      <c r="D18" s="114"/>
      <c r="E18" s="115"/>
      <c r="F18" s="116">
        <f>TRUNC(SUM(F14:F17),0)</f>
        <v>0</v>
      </c>
      <c r="G18" s="115"/>
      <c r="H18" s="116">
        <f>TRUNC(SUM(H14:H17),0)</f>
        <v>0</v>
      </c>
      <c r="I18" s="115"/>
      <c r="J18" s="116">
        <f>TRUNC(SUM(J14:J17),0)</f>
        <v>759099</v>
      </c>
      <c r="K18" s="115"/>
      <c r="L18" s="116">
        <f>F18+H18+J18</f>
        <v>759099</v>
      </c>
      <c r="M18" s="18"/>
      <c r="N18" s="10" t="s">
        <v>117</v>
      </c>
      <c r="O18" s="10" t="s">
        <v>117</v>
      </c>
      <c r="P18" s="10" t="s">
        <v>27</v>
      </c>
      <c r="Q18" s="10" t="s">
        <v>27</v>
      </c>
      <c r="R18" s="10" t="s">
        <v>27</v>
      </c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0" t="s">
        <v>27</v>
      </c>
      <c r="AK18" s="10" t="s">
        <v>27</v>
      </c>
      <c r="AL18" s="10" t="s">
        <v>27</v>
      </c>
    </row>
    <row r="19" spans="1:38" ht="30" customHeight="1">
      <c r="A19" s="114"/>
      <c r="B19" s="114"/>
      <c r="C19" s="114"/>
      <c r="D19" s="114"/>
      <c r="E19" s="115"/>
      <c r="F19" s="116"/>
      <c r="G19" s="115"/>
      <c r="H19" s="116"/>
      <c r="I19" s="115"/>
      <c r="J19" s="116"/>
      <c r="K19" s="115"/>
      <c r="L19" s="116"/>
      <c r="M19" s="114"/>
    </row>
    <row r="20" spans="1:38" ht="30" customHeight="1">
      <c r="A20" s="127" t="s">
        <v>3150</v>
      </c>
      <c r="B20" s="127"/>
      <c r="C20" s="127"/>
      <c r="D20" s="127"/>
      <c r="E20" s="128"/>
      <c r="F20" s="129"/>
      <c r="G20" s="128"/>
      <c r="H20" s="129"/>
      <c r="I20" s="128"/>
      <c r="J20" s="129"/>
      <c r="K20" s="128"/>
      <c r="L20" s="129"/>
      <c r="M20" s="127"/>
      <c r="N20" s="118" t="s">
        <v>38</v>
      </c>
    </row>
    <row r="21" spans="1:38" ht="30" customHeight="1">
      <c r="A21" s="9" t="s">
        <v>966</v>
      </c>
      <c r="B21" s="9" t="s">
        <v>967</v>
      </c>
      <c r="C21" s="9" t="s">
        <v>231</v>
      </c>
      <c r="D21" s="114">
        <v>0.25</v>
      </c>
      <c r="E21" s="115">
        <f>단가대비표!E4</f>
        <v>0</v>
      </c>
      <c r="F21" s="116">
        <f>TRUNC(E21*D21,1)</f>
        <v>0</v>
      </c>
      <c r="G21" s="115">
        <f>단가대비표!F4</f>
        <v>0</v>
      </c>
      <c r="H21" s="116">
        <f>TRUNC(G21*D21,1)</f>
        <v>0</v>
      </c>
      <c r="I21" s="115">
        <f>단가대비표!G4</f>
        <v>2600000</v>
      </c>
      <c r="J21" s="116">
        <f>TRUNC(I21*D21,1)</f>
        <v>650000</v>
      </c>
      <c r="K21" s="115">
        <f t="shared" ref="K21:L24" si="2">TRUNC(E21+G21+I21,1)</f>
        <v>2600000</v>
      </c>
      <c r="L21" s="116">
        <f t="shared" si="2"/>
        <v>650000</v>
      </c>
      <c r="M21" s="9" t="s">
        <v>27</v>
      </c>
      <c r="N21" s="10" t="s">
        <v>38</v>
      </c>
      <c r="O21" s="10" t="s">
        <v>968</v>
      </c>
      <c r="P21" s="10" t="s">
        <v>30</v>
      </c>
      <c r="Q21" s="10" t="s">
        <v>30</v>
      </c>
      <c r="R21" s="10" t="s">
        <v>29</v>
      </c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0" t="s">
        <v>27</v>
      </c>
      <c r="AK21" s="10" t="s">
        <v>972</v>
      </c>
      <c r="AL21" s="10" t="s">
        <v>27</v>
      </c>
    </row>
    <row r="22" spans="1:38" ht="30" customHeight="1">
      <c r="A22" s="9" t="s">
        <v>928</v>
      </c>
      <c r="B22" s="9" t="s">
        <v>840</v>
      </c>
      <c r="C22" s="9" t="s">
        <v>841</v>
      </c>
      <c r="D22" s="114">
        <v>0.57999999999999996</v>
      </c>
      <c r="E22" s="115">
        <v>0</v>
      </c>
      <c r="F22" s="116">
        <f>TRUNC(E22*D22,1)</f>
        <v>0</v>
      </c>
      <c r="G22" s="115">
        <v>0</v>
      </c>
      <c r="H22" s="116">
        <f>TRUNC(G22*D22,1)</f>
        <v>0</v>
      </c>
      <c r="I22" s="115">
        <f>단가대비표!G594</f>
        <v>234297</v>
      </c>
      <c r="J22" s="116">
        <f>TRUNC(I22*D22,1)</f>
        <v>135892.20000000001</v>
      </c>
      <c r="K22" s="115">
        <f t="shared" si="2"/>
        <v>234297</v>
      </c>
      <c r="L22" s="116">
        <f t="shared" si="2"/>
        <v>135892.20000000001</v>
      </c>
      <c r="M22" s="9" t="s">
        <v>27</v>
      </c>
      <c r="N22" s="10" t="s">
        <v>970</v>
      </c>
      <c r="O22" s="10" t="s">
        <v>929</v>
      </c>
      <c r="P22" s="10" t="s">
        <v>30</v>
      </c>
      <c r="Q22" s="10" t="s">
        <v>30</v>
      </c>
      <c r="R22" s="10" t="s">
        <v>29</v>
      </c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0" t="s">
        <v>27</v>
      </c>
      <c r="AK22" s="10" t="s">
        <v>2676</v>
      </c>
      <c r="AL22" s="10" t="s">
        <v>27</v>
      </c>
    </row>
    <row r="23" spans="1:38" ht="30" customHeight="1">
      <c r="A23" s="9" t="s">
        <v>926</v>
      </c>
      <c r="B23" s="9" t="s">
        <v>840</v>
      </c>
      <c r="C23" s="9" t="s">
        <v>841</v>
      </c>
      <c r="D23" s="114">
        <v>0.34</v>
      </c>
      <c r="E23" s="115">
        <v>0</v>
      </c>
      <c r="F23" s="116">
        <f>TRUNC(E23*D23,1)</f>
        <v>0</v>
      </c>
      <c r="G23" s="115">
        <v>0</v>
      </c>
      <c r="H23" s="116">
        <f>TRUNC(G23*D23,1)</f>
        <v>0</v>
      </c>
      <c r="I23" s="115">
        <f>단가대비표!G593</f>
        <v>166063</v>
      </c>
      <c r="J23" s="116">
        <f>TRUNC(I23*D23,1)</f>
        <v>56461.4</v>
      </c>
      <c r="K23" s="115">
        <f t="shared" si="2"/>
        <v>166063</v>
      </c>
      <c r="L23" s="116">
        <f t="shared" si="2"/>
        <v>56461.4</v>
      </c>
      <c r="M23" s="9" t="s">
        <v>27</v>
      </c>
      <c r="N23" s="10" t="s">
        <v>970</v>
      </c>
      <c r="O23" s="10" t="s">
        <v>927</v>
      </c>
      <c r="P23" s="10" t="s">
        <v>30</v>
      </c>
      <c r="Q23" s="10" t="s">
        <v>30</v>
      </c>
      <c r="R23" s="10" t="s">
        <v>29</v>
      </c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0" t="s">
        <v>27</v>
      </c>
      <c r="AK23" s="10" t="s">
        <v>2677</v>
      </c>
      <c r="AL23" s="10" t="s">
        <v>27</v>
      </c>
    </row>
    <row r="24" spans="1:38" ht="30" customHeight="1">
      <c r="A24" s="9" t="s">
        <v>2678</v>
      </c>
      <c r="B24" s="9" t="s">
        <v>268</v>
      </c>
      <c r="C24" s="9" t="s">
        <v>269</v>
      </c>
      <c r="D24" s="114">
        <v>2</v>
      </c>
      <c r="E24" s="115">
        <v>0</v>
      </c>
      <c r="F24" s="116">
        <f>TRUNC(E24*D24,1)</f>
        <v>0</v>
      </c>
      <c r="G24" s="115">
        <v>0</v>
      </c>
      <c r="H24" s="116">
        <f>TRUNC(G24*D24,1)</f>
        <v>0</v>
      </c>
      <c r="I24" s="115">
        <f>단가대비표!G493</f>
        <v>75373</v>
      </c>
      <c r="J24" s="116">
        <f>TRUNC(I24*D24,1)</f>
        <v>150746</v>
      </c>
      <c r="K24" s="115">
        <f t="shared" si="2"/>
        <v>75373</v>
      </c>
      <c r="L24" s="116">
        <f t="shared" si="2"/>
        <v>150746</v>
      </c>
      <c r="M24" s="9" t="s">
        <v>27</v>
      </c>
      <c r="N24" s="10" t="s">
        <v>970</v>
      </c>
      <c r="O24" s="10" t="s">
        <v>2679</v>
      </c>
      <c r="P24" s="10" t="s">
        <v>29</v>
      </c>
      <c r="Q24" s="10" t="s">
        <v>30</v>
      </c>
      <c r="R24" s="10" t="s">
        <v>30</v>
      </c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0" t="s">
        <v>27</v>
      </c>
      <c r="AK24" s="10" t="s">
        <v>2680</v>
      </c>
      <c r="AL24" s="10" t="s">
        <v>27</v>
      </c>
    </row>
    <row r="25" spans="1:38" ht="30" customHeight="1">
      <c r="A25" s="9" t="s">
        <v>965</v>
      </c>
      <c r="B25" s="9" t="s">
        <v>27</v>
      </c>
      <c r="C25" s="9" t="s">
        <v>27</v>
      </c>
      <c r="D25" s="114"/>
      <c r="E25" s="115"/>
      <c r="F25" s="116">
        <f>TRUNC(SUM(F21:F24),0)</f>
        <v>0</v>
      </c>
      <c r="G25" s="115"/>
      <c r="H25" s="116">
        <f>TRUNC(SUM(H21:H24),0)</f>
        <v>0</v>
      </c>
      <c r="I25" s="115"/>
      <c r="J25" s="116">
        <f>TRUNC(SUM(J21:J24),0)</f>
        <v>993099</v>
      </c>
      <c r="K25" s="115"/>
      <c r="L25" s="116">
        <f>F25+H25+J25</f>
        <v>993099</v>
      </c>
      <c r="M25" s="18"/>
      <c r="N25" s="10" t="s">
        <v>117</v>
      </c>
      <c r="O25" s="10" t="s">
        <v>117</v>
      </c>
      <c r="P25" s="10" t="s">
        <v>27</v>
      </c>
      <c r="Q25" s="10" t="s">
        <v>27</v>
      </c>
      <c r="R25" s="10" t="s">
        <v>27</v>
      </c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0" t="s">
        <v>27</v>
      </c>
      <c r="AK25" s="10" t="s">
        <v>27</v>
      </c>
      <c r="AL25" s="10" t="s">
        <v>27</v>
      </c>
    </row>
    <row r="26" spans="1:38" ht="30" customHeight="1">
      <c r="A26" s="114"/>
      <c r="B26" s="114"/>
      <c r="C26" s="114"/>
      <c r="D26" s="114"/>
      <c r="E26" s="115"/>
      <c r="F26" s="116"/>
      <c r="G26" s="115"/>
      <c r="H26" s="116"/>
      <c r="I26" s="115"/>
      <c r="J26" s="116"/>
      <c r="K26" s="115"/>
      <c r="L26" s="116"/>
      <c r="M26" s="114"/>
    </row>
    <row r="27" spans="1:38" ht="30" customHeight="1">
      <c r="A27" s="127" t="s">
        <v>3151</v>
      </c>
      <c r="B27" s="127"/>
      <c r="C27" s="127"/>
      <c r="D27" s="127"/>
      <c r="E27" s="128"/>
      <c r="F27" s="129"/>
      <c r="G27" s="128"/>
      <c r="H27" s="129"/>
      <c r="I27" s="128"/>
      <c r="J27" s="129"/>
      <c r="K27" s="128"/>
      <c r="L27" s="129"/>
      <c r="M27" s="127"/>
      <c r="N27" s="118" t="s">
        <v>40</v>
      </c>
    </row>
    <row r="28" spans="1:38" ht="30" customHeight="1">
      <c r="A28" s="9" t="s">
        <v>966</v>
      </c>
      <c r="B28" s="9" t="s">
        <v>973</v>
      </c>
      <c r="C28" s="9" t="s">
        <v>231</v>
      </c>
      <c r="D28" s="114">
        <v>0.12</v>
      </c>
      <c r="E28" s="115">
        <f>단가대비표!E5</f>
        <v>0</v>
      </c>
      <c r="F28" s="116">
        <f>TRUNC(E28*D28,1)</f>
        <v>0</v>
      </c>
      <c r="G28" s="115">
        <f>단가대비표!F5</f>
        <v>0</v>
      </c>
      <c r="H28" s="116">
        <f>TRUNC(G28*D28,1)</f>
        <v>0</v>
      </c>
      <c r="I28" s="115">
        <f>단가대비표!G5</f>
        <v>3800000</v>
      </c>
      <c r="J28" s="116">
        <f>TRUNC(I28*D28,1)</f>
        <v>456000</v>
      </c>
      <c r="K28" s="115">
        <f>TRUNC(E28+G28+I28,1)</f>
        <v>3800000</v>
      </c>
      <c r="L28" s="116">
        <f>TRUNC(F28+H28+J28,1)</f>
        <v>456000</v>
      </c>
      <c r="M28" s="9" t="s">
        <v>27</v>
      </c>
      <c r="N28" s="10" t="s">
        <v>40</v>
      </c>
      <c r="O28" s="10" t="s">
        <v>974</v>
      </c>
      <c r="P28" s="10" t="s">
        <v>30</v>
      </c>
      <c r="Q28" s="10" t="s">
        <v>30</v>
      </c>
      <c r="R28" s="10" t="s">
        <v>29</v>
      </c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0" t="s">
        <v>27</v>
      </c>
      <c r="AK28" s="10" t="s">
        <v>975</v>
      </c>
      <c r="AL28" s="10" t="s">
        <v>27</v>
      </c>
    </row>
    <row r="29" spans="1:38" ht="30" customHeight="1">
      <c r="A29" s="9" t="s">
        <v>928</v>
      </c>
      <c r="B29" s="9" t="s">
        <v>840</v>
      </c>
      <c r="C29" s="9" t="s">
        <v>841</v>
      </c>
      <c r="D29" s="114">
        <v>0.78</v>
      </c>
      <c r="E29" s="115">
        <v>0</v>
      </c>
      <c r="F29" s="116">
        <f>TRUNC(E29*D29,1)</f>
        <v>0</v>
      </c>
      <c r="G29" s="115">
        <v>0</v>
      </c>
      <c r="H29" s="116">
        <f>TRUNC(G29*D29,1)</f>
        <v>0</v>
      </c>
      <c r="I29" s="115">
        <f>단가대비표!G594</f>
        <v>234297</v>
      </c>
      <c r="J29" s="116">
        <f>TRUNC(I29*D29,1)</f>
        <v>182751.6</v>
      </c>
      <c r="K29" s="115">
        <f t="shared" ref="K29:L31" si="3">TRUNC(E29+G29+I29,1)</f>
        <v>234297</v>
      </c>
      <c r="L29" s="116">
        <f t="shared" si="3"/>
        <v>182751.6</v>
      </c>
      <c r="M29" s="9" t="s">
        <v>27</v>
      </c>
      <c r="N29" s="10" t="s">
        <v>976</v>
      </c>
      <c r="O29" s="10" t="s">
        <v>929</v>
      </c>
      <c r="P29" s="10" t="s">
        <v>30</v>
      </c>
      <c r="Q29" s="10" t="s">
        <v>30</v>
      </c>
      <c r="R29" s="10" t="s">
        <v>29</v>
      </c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0" t="s">
        <v>27</v>
      </c>
      <c r="AK29" s="10" t="s">
        <v>2681</v>
      </c>
      <c r="AL29" s="10" t="s">
        <v>27</v>
      </c>
    </row>
    <row r="30" spans="1:38" ht="30" customHeight="1">
      <c r="A30" s="9" t="s">
        <v>926</v>
      </c>
      <c r="B30" s="9" t="s">
        <v>840</v>
      </c>
      <c r="C30" s="9" t="s">
        <v>841</v>
      </c>
      <c r="D30" s="114">
        <v>0.38</v>
      </c>
      <c r="E30" s="115">
        <v>0</v>
      </c>
      <c r="F30" s="116">
        <f>TRUNC(E30*D30,1)</f>
        <v>0</v>
      </c>
      <c r="G30" s="115">
        <v>0</v>
      </c>
      <c r="H30" s="116">
        <f>TRUNC(G30*D30,1)</f>
        <v>0</v>
      </c>
      <c r="I30" s="115">
        <f>단가대비표!G593</f>
        <v>166063</v>
      </c>
      <c r="J30" s="116">
        <f>TRUNC(I30*D30,1)</f>
        <v>63103.9</v>
      </c>
      <c r="K30" s="115">
        <f t="shared" si="3"/>
        <v>166063</v>
      </c>
      <c r="L30" s="116">
        <f t="shared" si="3"/>
        <v>63103.9</v>
      </c>
      <c r="M30" s="9" t="s">
        <v>27</v>
      </c>
      <c r="N30" s="10" t="s">
        <v>976</v>
      </c>
      <c r="O30" s="10" t="s">
        <v>927</v>
      </c>
      <c r="P30" s="10" t="s">
        <v>30</v>
      </c>
      <c r="Q30" s="10" t="s">
        <v>30</v>
      </c>
      <c r="R30" s="10" t="s">
        <v>29</v>
      </c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0" t="s">
        <v>27</v>
      </c>
      <c r="AK30" s="10" t="s">
        <v>2682</v>
      </c>
      <c r="AL30" s="10" t="s">
        <v>27</v>
      </c>
    </row>
    <row r="31" spans="1:38" ht="30" customHeight="1">
      <c r="A31" s="9" t="s">
        <v>2678</v>
      </c>
      <c r="B31" s="9" t="s">
        <v>268</v>
      </c>
      <c r="C31" s="9" t="s">
        <v>269</v>
      </c>
      <c r="D31" s="114">
        <v>2</v>
      </c>
      <c r="E31" s="115">
        <v>0</v>
      </c>
      <c r="F31" s="116">
        <f>TRUNC(E31*D31,1)</f>
        <v>0</v>
      </c>
      <c r="G31" s="115">
        <v>0</v>
      </c>
      <c r="H31" s="116">
        <f>TRUNC(G31*D31,1)</f>
        <v>0</v>
      </c>
      <c r="I31" s="115">
        <f>단가대비표!G493</f>
        <v>75373</v>
      </c>
      <c r="J31" s="116">
        <f>TRUNC(I31*D31,1)</f>
        <v>150746</v>
      </c>
      <c r="K31" s="115">
        <f t="shared" si="3"/>
        <v>75373</v>
      </c>
      <c r="L31" s="116">
        <f t="shared" si="3"/>
        <v>150746</v>
      </c>
      <c r="M31" s="9" t="s">
        <v>27</v>
      </c>
      <c r="N31" s="10" t="s">
        <v>976</v>
      </c>
      <c r="O31" s="10" t="s">
        <v>2679</v>
      </c>
      <c r="P31" s="10" t="s">
        <v>29</v>
      </c>
      <c r="Q31" s="10" t="s">
        <v>30</v>
      </c>
      <c r="R31" s="10" t="s">
        <v>30</v>
      </c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0" t="s">
        <v>27</v>
      </c>
      <c r="AK31" s="10" t="s">
        <v>2683</v>
      </c>
      <c r="AL31" s="10" t="s">
        <v>27</v>
      </c>
    </row>
    <row r="32" spans="1:38" ht="30" customHeight="1">
      <c r="A32" s="9" t="s">
        <v>965</v>
      </c>
      <c r="B32" s="9" t="s">
        <v>27</v>
      </c>
      <c r="C32" s="9" t="s">
        <v>27</v>
      </c>
      <c r="D32" s="114"/>
      <c r="E32" s="115"/>
      <c r="F32" s="116">
        <f>TRUNC(SUM(F28:F31),0)</f>
        <v>0</v>
      </c>
      <c r="G32" s="115"/>
      <c r="H32" s="116">
        <f>TRUNC(SUM(H28:H31),0)</f>
        <v>0</v>
      </c>
      <c r="I32" s="115"/>
      <c r="J32" s="116">
        <f>TRUNC(SUM(J28:J31),0)</f>
        <v>852601</v>
      </c>
      <c r="K32" s="115"/>
      <c r="L32" s="116">
        <f>F32+H32+J32</f>
        <v>852601</v>
      </c>
      <c r="M32" s="18"/>
      <c r="N32" s="10" t="s">
        <v>117</v>
      </c>
      <c r="O32" s="10" t="s">
        <v>117</v>
      </c>
      <c r="P32" s="10" t="s">
        <v>27</v>
      </c>
      <c r="Q32" s="10" t="s">
        <v>27</v>
      </c>
      <c r="R32" s="10" t="s">
        <v>27</v>
      </c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0" t="s">
        <v>27</v>
      </c>
      <c r="AK32" s="10" t="s">
        <v>27</v>
      </c>
      <c r="AL32" s="10" t="s">
        <v>27</v>
      </c>
    </row>
    <row r="33" spans="1:38" ht="30" customHeight="1">
      <c r="A33" s="114"/>
      <c r="B33" s="114"/>
      <c r="C33" s="114"/>
      <c r="D33" s="114"/>
      <c r="E33" s="115"/>
      <c r="F33" s="116"/>
      <c r="G33" s="115"/>
      <c r="H33" s="116"/>
      <c r="I33" s="115"/>
      <c r="J33" s="116"/>
      <c r="K33" s="115"/>
      <c r="L33" s="116"/>
      <c r="M33" s="114"/>
    </row>
    <row r="34" spans="1:38" ht="30" customHeight="1">
      <c r="A34" s="127" t="s">
        <v>3152</v>
      </c>
      <c r="B34" s="127"/>
      <c r="C34" s="127"/>
      <c r="D34" s="127"/>
      <c r="E34" s="128"/>
      <c r="F34" s="129"/>
      <c r="G34" s="128"/>
      <c r="H34" s="129"/>
      <c r="I34" s="128"/>
      <c r="J34" s="129"/>
      <c r="K34" s="128"/>
      <c r="L34" s="129"/>
      <c r="M34" s="127"/>
      <c r="N34" s="118" t="s">
        <v>42</v>
      </c>
    </row>
    <row r="35" spans="1:38" ht="30" customHeight="1">
      <c r="A35" s="9" t="s">
        <v>966</v>
      </c>
      <c r="B35" s="9" t="s">
        <v>973</v>
      </c>
      <c r="C35" s="9" t="s">
        <v>231</v>
      </c>
      <c r="D35" s="114">
        <v>0.16</v>
      </c>
      <c r="E35" s="115">
        <f>단가대비표!E5</f>
        <v>0</v>
      </c>
      <c r="F35" s="116">
        <f>TRUNC(E35*D35,1)</f>
        <v>0</v>
      </c>
      <c r="G35" s="115">
        <f>단가대비표!F5</f>
        <v>0</v>
      </c>
      <c r="H35" s="116">
        <f>TRUNC(G35*D35,1)</f>
        <v>0</v>
      </c>
      <c r="I35" s="115">
        <f>단가대비표!G5</f>
        <v>3800000</v>
      </c>
      <c r="J35" s="116">
        <f>TRUNC(I35*D35,1)</f>
        <v>608000</v>
      </c>
      <c r="K35" s="115">
        <f t="shared" ref="K35:L38" si="4">TRUNC(E35+G35+I35,1)</f>
        <v>3800000</v>
      </c>
      <c r="L35" s="116">
        <f t="shared" si="4"/>
        <v>608000</v>
      </c>
      <c r="M35" s="9" t="s">
        <v>27</v>
      </c>
      <c r="N35" s="10" t="s">
        <v>42</v>
      </c>
      <c r="O35" s="10" t="s">
        <v>974</v>
      </c>
      <c r="P35" s="10" t="s">
        <v>30</v>
      </c>
      <c r="Q35" s="10" t="s">
        <v>30</v>
      </c>
      <c r="R35" s="10" t="s">
        <v>29</v>
      </c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0" t="s">
        <v>27</v>
      </c>
      <c r="AK35" s="10" t="s">
        <v>977</v>
      </c>
      <c r="AL35" s="10" t="s">
        <v>27</v>
      </c>
    </row>
    <row r="36" spans="1:38" ht="30" customHeight="1">
      <c r="A36" s="9" t="s">
        <v>928</v>
      </c>
      <c r="B36" s="9" t="s">
        <v>840</v>
      </c>
      <c r="C36" s="9" t="s">
        <v>841</v>
      </c>
      <c r="D36" s="114">
        <v>0.78</v>
      </c>
      <c r="E36" s="115">
        <v>0</v>
      </c>
      <c r="F36" s="116">
        <f>TRUNC(E36*D36,1)</f>
        <v>0</v>
      </c>
      <c r="G36" s="115">
        <v>0</v>
      </c>
      <c r="H36" s="116">
        <f>TRUNC(G36*D36,1)</f>
        <v>0</v>
      </c>
      <c r="I36" s="115">
        <f>단가대비표!G594</f>
        <v>234297</v>
      </c>
      <c r="J36" s="116">
        <f>TRUNC(I36*D36,1)</f>
        <v>182751.6</v>
      </c>
      <c r="K36" s="115">
        <f t="shared" si="4"/>
        <v>234297</v>
      </c>
      <c r="L36" s="116">
        <f t="shared" si="4"/>
        <v>182751.6</v>
      </c>
      <c r="M36" s="9" t="s">
        <v>27</v>
      </c>
      <c r="N36" s="10" t="s">
        <v>976</v>
      </c>
      <c r="O36" s="10" t="s">
        <v>929</v>
      </c>
      <c r="P36" s="10" t="s">
        <v>30</v>
      </c>
      <c r="Q36" s="10" t="s">
        <v>30</v>
      </c>
      <c r="R36" s="10" t="s">
        <v>29</v>
      </c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0" t="s">
        <v>27</v>
      </c>
      <c r="AK36" s="10" t="s">
        <v>2681</v>
      </c>
      <c r="AL36" s="10" t="s">
        <v>27</v>
      </c>
    </row>
    <row r="37" spans="1:38" ht="30" customHeight="1">
      <c r="A37" s="9" t="s">
        <v>926</v>
      </c>
      <c r="B37" s="9" t="s">
        <v>840</v>
      </c>
      <c r="C37" s="9" t="s">
        <v>841</v>
      </c>
      <c r="D37" s="114">
        <v>0.38</v>
      </c>
      <c r="E37" s="115">
        <v>0</v>
      </c>
      <c r="F37" s="116">
        <f>TRUNC(E37*D37,1)</f>
        <v>0</v>
      </c>
      <c r="G37" s="115">
        <v>0</v>
      </c>
      <c r="H37" s="116">
        <f>TRUNC(G37*D37,1)</f>
        <v>0</v>
      </c>
      <c r="I37" s="115">
        <f>단가대비표!G593</f>
        <v>166063</v>
      </c>
      <c r="J37" s="116">
        <f>TRUNC(I37*D37,1)</f>
        <v>63103.9</v>
      </c>
      <c r="K37" s="115">
        <f t="shared" si="4"/>
        <v>166063</v>
      </c>
      <c r="L37" s="116">
        <f t="shared" si="4"/>
        <v>63103.9</v>
      </c>
      <c r="M37" s="9" t="s">
        <v>27</v>
      </c>
      <c r="N37" s="10" t="s">
        <v>976</v>
      </c>
      <c r="O37" s="10" t="s">
        <v>927</v>
      </c>
      <c r="P37" s="10" t="s">
        <v>30</v>
      </c>
      <c r="Q37" s="10" t="s">
        <v>30</v>
      </c>
      <c r="R37" s="10" t="s">
        <v>29</v>
      </c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0" t="s">
        <v>27</v>
      </c>
      <c r="AK37" s="10" t="s">
        <v>2682</v>
      </c>
      <c r="AL37" s="10" t="s">
        <v>27</v>
      </c>
    </row>
    <row r="38" spans="1:38" ht="30" customHeight="1">
      <c r="A38" s="9" t="s">
        <v>2678</v>
      </c>
      <c r="B38" s="9" t="s">
        <v>268</v>
      </c>
      <c r="C38" s="9" t="s">
        <v>269</v>
      </c>
      <c r="D38" s="114">
        <v>2</v>
      </c>
      <c r="E38" s="115">
        <v>0</v>
      </c>
      <c r="F38" s="116">
        <f>TRUNC(E38*D38,1)</f>
        <v>0</v>
      </c>
      <c r="G38" s="115">
        <v>0</v>
      </c>
      <c r="H38" s="116">
        <f>TRUNC(G38*D38,1)</f>
        <v>0</v>
      </c>
      <c r="I38" s="115">
        <f>단가대비표!G493</f>
        <v>75373</v>
      </c>
      <c r="J38" s="116">
        <f>TRUNC(I38*D38,1)</f>
        <v>150746</v>
      </c>
      <c r="K38" s="115">
        <f t="shared" si="4"/>
        <v>75373</v>
      </c>
      <c r="L38" s="116">
        <f t="shared" si="4"/>
        <v>150746</v>
      </c>
      <c r="M38" s="9" t="s">
        <v>27</v>
      </c>
      <c r="N38" s="10" t="s">
        <v>976</v>
      </c>
      <c r="O38" s="10" t="s">
        <v>2679</v>
      </c>
      <c r="P38" s="10" t="s">
        <v>29</v>
      </c>
      <c r="Q38" s="10" t="s">
        <v>30</v>
      </c>
      <c r="R38" s="10" t="s">
        <v>30</v>
      </c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0" t="s">
        <v>27</v>
      </c>
      <c r="AK38" s="10" t="s">
        <v>2683</v>
      </c>
      <c r="AL38" s="10" t="s">
        <v>27</v>
      </c>
    </row>
    <row r="39" spans="1:38" ht="30" customHeight="1">
      <c r="A39" s="9" t="s">
        <v>965</v>
      </c>
      <c r="B39" s="9" t="s">
        <v>27</v>
      </c>
      <c r="C39" s="9" t="s">
        <v>27</v>
      </c>
      <c r="D39" s="114"/>
      <c r="E39" s="115"/>
      <c r="F39" s="116">
        <f>TRUNC(SUM(F35:F38),0)</f>
        <v>0</v>
      </c>
      <c r="G39" s="115"/>
      <c r="H39" s="116">
        <f>TRUNC(SUM(H35:H38),0)</f>
        <v>0</v>
      </c>
      <c r="I39" s="115"/>
      <c r="J39" s="116">
        <f>TRUNC(SUM(J35:J38),0)</f>
        <v>1004601</v>
      </c>
      <c r="K39" s="115"/>
      <c r="L39" s="116">
        <f>F39+H39+J39</f>
        <v>1004601</v>
      </c>
      <c r="M39" s="18"/>
      <c r="N39" s="10" t="s">
        <v>117</v>
      </c>
      <c r="O39" s="10" t="s">
        <v>117</v>
      </c>
      <c r="P39" s="10" t="s">
        <v>27</v>
      </c>
      <c r="Q39" s="10" t="s">
        <v>27</v>
      </c>
      <c r="R39" s="10" t="s">
        <v>27</v>
      </c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0" t="s">
        <v>27</v>
      </c>
      <c r="AK39" s="10" t="s">
        <v>27</v>
      </c>
      <c r="AL39" s="10" t="s">
        <v>27</v>
      </c>
    </row>
    <row r="40" spans="1:38" ht="30" customHeight="1">
      <c r="A40" s="114"/>
      <c r="B40" s="114"/>
      <c r="C40" s="114"/>
      <c r="D40" s="114"/>
      <c r="E40" s="115"/>
      <c r="F40" s="116"/>
      <c r="G40" s="115"/>
      <c r="H40" s="116"/>
      <c r="I40" s="115"/>
      <c r="J40" s="116"/>
      <c r="K40" s="115"/>
      <c r="L40" s="116"/>
      <c r="M40" s="114"/>
    </row>
    <row r="41" spans="1:38" ht="30" customHeight="1">
      <c r="A41" s="127" t="s">
        <v>3153</v>
      </c>
      <c r="B41" s="127"/>
      <c r="C41" s="127"/>
      <c r="D41" s="127"/>
      <c r="E41" s="128"/>
      <c r="F41" s="129"/>
      <c r="G41" s="128"/>
      <c r="H41" s="129"/>
      <c r="I41" s="128"/>
      <c r="J41" s="129"/>
      <c r="K41" s="128"/>
      <c r="L41" s="129"/>
      <c r="M41" s="127"/>
      <c r="N41" s="118" t="s">
        <v>44</v>
      </c>
    </row>
    <row r="42" spans="1:38" ht="30" customHeight="1">
      <c r="A42" s="9" t="s">
        <v>966</v>
      </c>
      <c r="B42" s="9" t="s">
        <v>973</v>
      </c>
      <c r="C42" s="9" t="s">
        <v>231</v>
      </c>
      <c r="D42" s="114">
        <v>0.25</v>
      </c>
      <c r="E42" s="115">
        <f>단가대비표!E5</f>
        <v>0</v>
      </c>
      <c r="F42" s="116">
        <f>TRUNC(E42*D42,1)</f>
        <v>0</v>
      </c>
      <c r="G42" s="115">
        <f>단가대비표!F5</f>
        <v>0</v>
      </c>
      <c r="H42" s="116">
        <f>TRUNC(G42*D42,1)</f>
        <v>0</v>
      </c>
      <c r="I42" s="115">
        <f>단가대비표!G5</f>
        <v>3800000</v>
      </c>
      <c r="J42" s="116">
        <f>TRUNC(I42*D42,1)</f>
        <v>950000</v>
      </c>
      <c r="K42" s="115">
        <f t="shared" ref="K42:L45" si="5">TRUNC(E42+G42+I42,1)</f>
        <v>3800000</v>
      </c>
      <c r="L42" s="116">
        <f t="shared" si="5"/>
        <v>950000</v>
      </c>
      <c r="M42" s="9" t="s">
        <v>27</v>
      </c>
      <c r="N42" s="10" t="s">
        <v>44</v>
      </c>
      <c r="O42" s="10" t="s">
        <v>974</v>
      </c>
      <c r="P42" s="10" t="s">
        <v>30</v>
      </c>
      <c r="Q42" s="10" t="s">
        <v>30</v>
      </c>
      <c r="R42" s="10" t="s">
        <v>29</v>
      </c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0" t="s">
        <v>27</v>
      </c>
      <c r="AK42" s="10" t="s">
        <v>978</v>
      </c>
      <c r="AL42" s="10" t="s">
        <v>27</v>
      </c>
    </row>
    <row r="43" spans="1:38" ht="30" customHeight="1">
      <c r="A43" s="9" t="s">
        <v>928</v>
      </c>
      <c r="B43" s="9" t="s">
        <v>840</v>
      </c>
      <c r="C43" s="9" t="s">
        <v>841</v>
      </c>
      <c r="D43" s="114">
        <v>0.78</v>
      </c>
      <c r="E43" s="115">
        <v>0</v>
      </c>
      <c r="F43" s="116">
        <f>TRUNC(E43*D43,1)</f>
        <v>0</v>
      </c>
      <c r="G43" s="115">
        <v>0</v>
      </c>
      <c r="H43" s="116">
        <f>TRUNC(G43*D43,1)</f>
        <v>0</v>
      </c>
      <c r="I43" s="115">
        <f>단가대비표!G594</f>
        <v>234297</v>
      </c>
      <c r="J43" s="116">
        <f>TRUNC(I43*D43,1)</f>
        <v>182751.6</v>
      </c>
      <c r="K43" s="115">
        <f t="shared" si="5"/>
        <v>234297</v>
      </c>
      <c r="L43" s="116">
        <f t="shared" si="5"/>
        <v>182751.6</v>
      </c>
      <c r="M43" s="9" t="s">
        <v>27</v>
      </c>
      <c r="N43" s="10" t="s">
        <v>976</v>
      </c>
      <c r="O43" s="10" t="s">
        <v>929</v>
      </c>
      <c r="P43" s="10" t="s">
        <v>30</v>
      </c>
      <c r="Q43" s="10" t="s">
        <v>30</v>
      </c>
      <c r="R43" s="10" t="s">
        <v>29</v>
      </c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0" t="s">
        <v>27</v>
      </c>
      <c r="AK43" s="10" t="s">
        <v>2681</v>
      </c>
      <c r="AL43" s="10" t="s">
        <v>27</v>
      </c>
    </row>
    <row r="44" spans="1:38" ht="30" customHeight="1">
      <c r="A44" s="9" t="s">
        <v>926</v>
      </c>
      <c r="B44" s="9" t="s">
        <v>840</v>
      </c>
      <c r="C44" s="9" t="s">
        <v>841</v>
      </c>
      <c r="D44" s="114">
        <v>0.38</v>
      </c>
      <c r="E44" s="115">
        <v>0</v>
      </c>
      <c r="F44" s="116">
        <f>TRUNC(E44*D44,1)</f>
        <v>0</v>
      </c>
      <c r="G44" s="115">
        <v>0</v>
      </c>
      <c r="H44" s="116">
        <f>TRUNC(G44*D44,1)</f>
        <v>0</v>
      </c>
      <c r="I44" s="115">
        <f>단가대비표!G593</f>
        <v>166063</v>
      </c>
      <c r="J44" s="116">
        <f>TRUNC(I44*D44,1)</f>
        <v>63103.9</v>
      </c>
      <c r="K44" s="115">
        <f t="shared" si="5"/>
        <v>166063</v>
      </c>
      <c r="L44" s="116">
        <f t="shared" si="5"/>
        <v>63103.9</v>
      </c>
      <c r="M44" s="9" t="s">
        <v>27</v>
      </c>
      <c r="N44" s="10" t="s">
        <v>976</v>
      </c>
      <c r="O44" s="10" t="s">
        <v>927</v>
      </c>
      <c r="P44" s="10" t="s">
        <v>30</v>
      </c>
      <c r="Q44" s="10" t="s">
        <v>30</v>
      </c>
      <c r="R44" s="10" t="s">
        <v>29</v>
      </c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0" t="s">
        <v>27</v>
      </c>
      <c r="AK44" s="10" t="s">
        <v>2682</v>
      </c>
      <c r="AL44" s="10" t="s">
        <v>27</v>
      </c>
    </row>
    <row r="45" spans="1:38" ht="30" customHeight="1">
      <c r="A45" s="9" t="s">
        <v>2678</v>
      </c>
      <c r="B45" s="9" t="s">
        <v>268</v>
      </c>
      <c r="C45" s="9" t="s">
        <v>269</v>
      </c>
      <c r="D45" s="114">
        <v>2</v>
      </c>
      <c r="E45" s="115">
        <v>0</v>
      </c>
      <c r="F45" s="116">
        <f>TRUNC(E45*D45,1)</f>
        <v>0</v>
      </c>
      <c r="G45" s="115">
        <v>0</v>
      </c>
      <c r="H45" s="116">
        <f>TRUNC(G45*D45,1)</f>
        <v>0</v>
      </c>
      <c r="I45" s="115">
        <f>단가대비표!G493</f>
        <v>75373</v>
      </c>
      <c r="J45" s="116">
        <f>TRUNC(I45*D45,1)</f>
        <v>150746</v>
      </c>
      <c r="K45" s="115">
        <f t="shared" si="5"/>
        <v>75373</v>
      </c>
      <c r="L45" s="116">
        <f t="shared" si="5"/>
        <v>150746</v>
      </c>
      <c r="M45" s="9" t="s">
        <v>27</v>
      </c>
      <c r="N45" s="10" t="s">
        <v>976</v>
      </c>
      <c r="O45" s="10" t="s">
        <v>2679</v>
      </c>
      <c r="P45" s="10" t="s">
        <v>29</v>
      </c>
      <c r="Q45" s="10" t="s">
        <v>30</v>
      </c>
      <c r="R45" s="10" t="s">
        <v>30</v>
      </c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0" t="s">
        <v>27</v>
      </c>
      <c r="AK45" s="10" t="s">
        <v>2683</v>
      </c>
      <c r="AL45" s="10" t="s">
        <v>27</v>
      </c>
    </row>
    <row r="46" spans="1:38" ht="30" customHeight="1">
      <c r="A46" s="9" t="s">
        <v>965</v>
      </c>
      <c r="B46" s="9" t="s">
        <v>27</v>
      </c>
      <c r="C46" s="9" t="s">
        <v>27</v>
      </c>
      <c r="D46" s="114"/>
      <c r="E46" s="115"/>
      <c r="F46" s="116">
        <f>TRUNC(SUM(F42:F45),0)</f>
        <v>0</v>
      </c>
      <c r="G46" s="115"/>
      <c r="H46" s="116">
        <f>TRUNC(SUM(H42:H45),0)</f>
        <v>0</v>
      </c>
      <c r="I46" s="115"/>
      <c r="J46" s="116">
        <f>TRUNC(SUM(J42:J45),0)</f>
        <v>1346601</v>
      </c>
      <c r="K46" s="115"/>
      <c r="L46" s="116">
        <f>F46+H46+J46</f>
        <v>1346601</v>
      </c>
      <c r="M46" s="18"/>
      <c r="N46" s="10" t="s">
        <v>117</v>
      </c>
      <c r="O46" s="10" t="s">
        <v>117</v>
      </c>
      <c r="P46" s="10" t="s">
        <v>27</v>
      </c>
      <c r="Q46" s="10" t="s">
        <v>27</v>
      </c>
      <c r="R46" s="10" t="s">
        <v>27</v>
      </c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0" t="s">
        <v>27</v>
      </c>
      <c r="AK46" s="10" t="s">
        <v>27</v>
      </c>
      <c r="AL46" s="10" t="s">
        <v>27</v>
      </c>
    </row>
    <row r="47" spans="1:38" ht="30" customHeight="1">
      <c r="A47" s="114"/>
      <c r="B47" s="114"/>
      <c r="C47" s="114"/>
      <c r="D47" s="114"/>
      <c r="E47" s="115"/>
      <c r="F47" s="116"/>
      <c r="G47" s="115"/>
      <c r="H47" s="116"/>
      <c r="I47" s="115"/>
      <c r="J47" s="116"/>
      <c r="K47" s="115"/>
      <c r="L47" s="116"/>
      <c r="M47" s="114"/>
    </row>
    <row r="48" spans="1:38" ht="30" customHeight="1">
      <c r="A48" s="127" t="s">
        <v>3154</v>
      </c>
      <c r="B48" s="127"/>
      <c r="C48" s="127"/>
      <c r="D48" s="127"/>
      <c r="E48" s="128"/>
      <c r="F48" s="129"/>
      <c r="G48" s="128"/>
      <c r="H48" s="129"/>
      <c r="I48" s="128"/>
      <c r="J48" s="129"/>
      <c r="K48" s="128"/>
      <c r="L48" s="129"/>
      <c r="M48" s="127"/>
      <c r="N48" s="118" t="s">
        <v>46</v>
      </c>
    </row>
    <row r="49" spans="1:38" ht="30" customHeight="1">
      <c r="A49" s="9" t="s">
        <v>966</v>
      </c>
      <c r="B49" s="9" t="s">
        <v>979</v>
      </c>
      <c r="C49" s="9" t="s">
        <v>231</v>
      </c>
      <c r="D49" s="114">
        <v>0.12</v>
      </c>
      <c r="E49" s="115">
        <f>단가대비표!E6</f>
        <v>0</v>
      </c>
      <c r="F49" s="116">
        <f>TRUNC(E49*D49,1)</f>
        <v>0</v>
      </c>
      <c r="G49" s="115">
        <f>단가대비표!F6</f>
        <v>0</v>
      </c>
      <c r="H49" s="116">
        <f>TRUNC(G49*D49,1)</f>
        <v>0</v>
      </c>
      <c r="I49" s="115">
        <f>단가대비표!G6</f>
        <v>2500000</v>
      </c>
      <c r="J49" s="116">
        <f>TRUNC(I49*D49,1)</f>
        <v>300000</v>
      </c>
      <c r="K49" s="115">
        <f t="shared" ref="K49:L52" si="6">TRUNC(E49+G49+I49,1)</f>
        <v>2500000</v>
      </c>
      <c r="L49" s="116">
        <f t="shared" si="6"/>
        <v>300000</v>
      </c>
      <c r="M49" s="9" t="s">
        <v>27</v>
      </c>
      <c r="N49" s="10" t="s">
        <v>46</v>
      </c>
      <c r="O49" s="10" t="s">
        <v>980</v>
      </c>
      <c r="P49" s="10" t="s">
        <v>30</v>
      </c>
      <c r="Q49" s="10" t="s">
        <v>30</v>
      </c>
      <c r="R49" s="10" t="s">
        <v>29</v>
      </c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0" t="s">
        <v>27</v>
      </c>
      <c r="AK49" s="10" t="s">
        <v>981</v>
      </c>
      <c r="AL49" s="10" t="s">
        <v>27</v>
      </c>
    </row>
    <row r="50" spans="1:38" ht="30" customHeight="1">
      <c r="A50" s="9" t="s">
        <v>928</v>
      </c>
      <c r="B50" s="9" t="s">
        <v>840</v>
      </c>
      <c r="C50" s="9" t="s">
        <v>841</v>
      </c>
      <c r="D50" s="114">
        <v>0.57999999999999996</v>
      </c>
      <c r="E50" s="115">
        <v>0</v>
      </c>
      <c r="F50" s="116">
        <f>TRUNC(E50*D50,1)</f>
        <v>0</v>
      </c>
      <c r="G50" s="115">
        <v>0</v>
      </c>
      <c r="H50" s="116">
        <f>TRUNC(G50*D50,1)</f>
        <v>0</v>
      </c>
      <c r="I50" s="115">
        <f>단가대비표!G594</f>
        <v>234297</v>
      </c>
      <c r="J50" s="116">
        <f>TRUNC(I50*D50,1)</f>
        <v>135892.20000000001</v>
      </c>
      <c r="K50" s="115">
        <f t="shared" si="6"/>
        <v>234297</v>
      </c>
      <c r="L50" s="116">
        <f t="shared" si="6"/>
        <v>135892.20000000001</v>
      </c>
      <c r="M50" s="9" t="s">
        <v>27</v>
      </c>
      <c r="N50" s="10" t="s">
        <v>970</v>
      </c>
      <c r="O50" s="10" t="s">
        <v>929</v>
      </c>
      <c r="P50" s="10" t="s">
        <v>30</v>
      </c>
      <c r="Q50" s="10" t="s">
        <v>30</v>
      </c>
      <c r="R50" s="10" t="s">
        <v>29</v>
      </c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0" t="s">
        <v>27</v>
      </c>
      <c r="AK50" s="10" t="s">
        <v>2676</v>
      </c>
      <c r="AL50" s="10" t="s">
        <v>27</v>
      </c>
    </row>
    <row r="51" spans="1:38" ht="30" customHeight="1">
      <c r="A51" s="9" t="s">
        <v>926</v>
      </c>
      <c r="B51" s="9" t="s">
        <v>840</v>
      </c>
      <c r="C51" s="9" t="s">
        <v>841</v>
      </c>
      <c r="D51" s="114">
        <v>0.34</v>
      </c>
      <c r="E51" s="115">
        <v>0</v>
      </c>
      <c r="F51" s="116">
        <f>TRUNC(E51*D51,1)</f>
        <v>0</v>
      </c>
      <c r="G51" s="115">
        <v>0</v>
      </c>
      <c r="H51" s="116">
        <f>TRUNC(G51*D51,1)</f>
        <v>0</v>
      </c>
      <c r="I51" s="115">
        <f>단가대비표!G593</f>
        <v>166063</v>
      </c>
      <c r="J51" s="116">
        <f>TRUNC(I51*D51,1)</f>
        <v>56461.4</v>
      </c>
      <c r="K51" s="115">
        <f t="shared" si="6"/>
        <v>166063</v>
      </c>
      <c r="L51" s="116">
        <f t="shared" si="6"/>
        <v>56461.4</v>
      </c>
      <c r="M51" s="9" t="s">
        <v>27</v>
      </c>
      <c r="N51" s="10" t="s">
        <v>970</v>
      </c>
      <c r="O51" s="10" t="s">
        <v>927</v>
      </c>
      <c r="P51" s="10" t="s">
        <v>30</v>
      </c>
      <c r="Q51" s="10" t="s">
        <v>30</v>
      </c>
      <c r="R51" s="10" t="s">
        <v>29</v>
      </c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0" t="s">
        <v>27</v>
      </c>
      <c r="AK51" s="10" t="s">
        <v>2677</v>
      </c>
      <c r="AL51" s="10" t="s">
        <v>27</v>
      </c>
    </row>
    <row r="52" spans="1:38" ht="30" customHeight="1">
      <c r="A52" s="9" t="s">
        <v>2678</v>
      </c>
      <c r="B52" s="9" t="s">
        <v>268</v>
      </c>
      <c r="C52" s="9" t="s">
        <v>269</v>
      </c>
      <c r="D52" s="114">
        <v>2</v>
      </c>
      <c r="E52" s="115">
        <v>0</v>
      </c>
      <c r="F52" s="116">
        <f>TRUNC(E52*D52,1)</f>
        <v>0</v>
      </c>
      <c r="G52" s="115">
        <v>0</v>
      </c>
      <c r="H52" s="116">
        <f>TRUNC(G52*D52,1)</f>
        <v>0</v>
      </c>
      <c r="I52" s="115">
        <f>단가대비표!G493</f>
        <v>75373</v>
      </c>
      <c r="J52" s="116">
        <f>TRUNC(I52*D52,1)</f>
        <v>150746</v>
      </c>
      <c r="K52" s="115">
        <f t="shared" si="6"/>
        <v>75373</v>
      </c>
      <c r="L52" s="116">
        <f t="shared" si="6"/>
        <v>150746</v>
      </c>
      <c r="M52" s="9" t="s">
        <v>27</v>
      </c>
      <c r="N52" s="10" t="s">
        <v>970</v>
      </c>
      <c r="O52" s="10" t="s">
        <v>2679</v>
      </c>
      <c r="P52" s="10" t="s">
        <v>29</v>
      </c>
      <c r="Q52" s="10" t="s">
        <v>30</v>
      </c>
      <c r="R52" s="10" t="s">
        <v>30</v>
      </c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0" t="s">
        <v>27</v>
      </c>
      <c r="AK52" s="10" t="s">
        <v>2680</v>
      </c>
      <c r="AL52" s="10" t="s">
        <v>27</v>
      </c>
    </row>
    <row r="53" spans="1:38" ht="30" customHeight="1">
      <c r="A53" s="9" t="s">
        <v>965</v>
      </c>
      <c r="B53" s="9" t="s">
        <v>27</v>
      </c>
      <c r="C53" s="9" t="s">
        <v>27</v>
      </c>
      <c r="D53" s="114"/>
      <c r="E53" s="115"/>
      <c r="F53" s="116">
        <f>TRUNC(SUM(F49:F52),0)</f>
        <v>0</v>
      </c>
      <c r="G53" s="115"/>
      <c r="H53" s="116">
        <f>TRUNC(SUM(H49:H52),0)</f>
        <v>0</v>
      </c>
      <c r="I53" s="115"/>
      <c r="J53" s="116">
        <f>TRUNC(SUM(J49:J52),0)</f>
        <v>643099</v>
      </c>
      <c r="K53" s="115"/>
      <c r="L53" s="116">
        <f>F53+H53+J53</f>
        <v>643099</v>
      </c>
      <c r="M53" s="18"/>
      <c r="N53" s="10" t="s">
        <v>117</v>
      </c>
      <c r="O53" s="10" t="s">
        <v>117</v>
      </c>
      <c r="P53" s="10" t="s">
        <v>27</v>
      </c>
      <c r="Q53" s="10" t="s">
        <v>27</v>
      </c>
      <c r="R53" s="10" t="s">
        <v>27</v>
      </c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0" t="s">
        <v>27</v>
      </c>
      <c r="AK53" s="10" t="s">
        <v>27</v>
      </c>
      <c r="AL53" s="10" t="s">
        <v>27</v>
      </c>
    </row>
    <row r="54" spans="1:38" ht="30" customHeight="1">
      <c r="A54" s="114"/>
      <c r="B54" s="114"/>
      <c r="C54" s="114"/>
      <c r="D54" s="114"/>
      <c r="E54" s="115"/>
      <c r="F54" s="116"/>
      <c r="G54" s="115"/>
      <c r="H54" s="116"/>
      <c r="I54" s="115"/>
      <c r="J54" s="116"/>
      <c r="K54" s="115"/>
      <c r="L54" s="116"/>
      <c r="M54" s="114"/>
    </row>
    <row r="55" spans="1:38" ht="30" customHeight="1">
      <c r="A55" s="127" t="s">
        <v>3155</v>
      </c>
      <c r="B55" s="127"/>
      <c r="C55" s="127"/>
      <c r="D55" s="127"/>
      <c r="E55" s="128"/>
      <c r="F55" s="129"/>
      <c r="G55" s="128"/>
      <c r="H55" s="129"/>
      <c r="I55" s="128"/>
      <c r="J55" s="129"/>
      <c r="K55" s="128"/>
      <c r="L55" s="129"/>
      <c r="M55" s="127"/>
      <c r="N55" s="118" t="s">
        <v>47</v>
      </c>
    </row>
    <row r="56" spans="1:38" ht="30" customHeight="1">
      <c r="A56" s="9" t="s">
        <v>966</v>
      </c>
      <c r="B56" s="9" t="s">
        <v>979</v>
      </c>
      <c r="C56" s="9" t="s">
        <v>231</v>
      </c>
      <c r="D56" s="114">
        <v>0.16</v>
      </c>
      <c r="E56" s="115">
        <f>단가대비표!E6</f>
        <v>0</v>
      </c>
      <c r="F56" s="116">
        <f>TRUNC(E56*D56,1)</f>
        <v>0</v>
      </c>
      <c r="G56" s="115">
        <f>단가대비표!F6</f>
        <v>0</v>
      </c>
      <c r="H56" s="116">
        <f>TRUNC(G56*D56,1)</f>
        <v>0</v>
      </c>
      <c r="I56" s="115">
        <f>단가대비표!G6</f>
        <v>2500000</v>
      </c>
      <c r="J56" s="116">
        <f>TRUNC(I56*D56,1)</f>
        <v>400000</v>
      </c>
      <c r="K56" s="115">
        <f t="shared" ref="K56:L59" si="7">TRUNC(E56+G56+I56,1)</f>
        <v>2500000</v>
      </c>
      <c r="L56" s="116">
        <f t="shared" si="7"/>
        <v>400000</v>
      </c>
      <c r="M56" s="9" t="s">
        <v>27</v>
      </c>
      <c r="N56" s="10" t="s">
        <v>47</v>
      </c>
      <c r="O56" s="10" t="s">
        <v>980</v>
      </c>
      <c r="P56" s="10" t="s">
        <v>30</v>
      </c>
      <c r="Q56" s="10" t="s">
        <v>30</v>
      </c>
      <c r="R56" s="10" t="s">
        <v>29</v>
      </c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0" t="s">
        <v>27</v>
      </c>
      <c r="AK56" s="10" t="s">
        <v>982</v>
      </c>
      <c r="AL56" s="10" t="s">
        <v>27</v>
      </c>
    </row>
    <row r="57" spans="1:38" ht="30" customHeight="1">
      <c r="A57" s="9" t="s">
        <v>928</v>
      </c>
      <c r="B57" s="9" t="s">
        <v>840</v>
      </c>
      <c r="C57" s="9" t="s">
        <v>841</v>
      </c>
      <c r="D57" s="114">
        <v>0.57999999999999996</v>
      </c>
      <c r="E57" s="115">
        <v>0</v>
      </c>
      <c r="F57" s="116">
        <f>TRUNC(E57*D57,1)</f>
        <v>0</v>
      </c>
      <c r="G57" s="115">
        <v>0</v>
      </c>
      <c r="H57" s="116">
        <f>TRUNC(G57*D57,1)</f>
        <v>0</v>
      </c>
      <c r="I57" s="115">
        <f>단가대비표!G594</f>
        <v>234297</v>
      </c>
      <c r="J57" s="116">
        <f>TRUNC(I57*D57,1)</f>
        <v>135892.20000000001</v>
      </c>
      <c r="K57" s="115">
        <f t="shared" si="7"/>
        <v>234297</v>
      </c>
      <c r="L57" s="116">
        <f t="shared" si="7"/>
        <v>135892.20000000001</v>
      </c>
      <c r="M57" s="9" t="s">
        <v>27</v>
      </c>
      <c r="N57" s="10" t="s">
        <v>970</v>
      </c>
      <c r="O57" s="10" t="s">
        <v>929</v>
      </c>
      <c r="P57" s="10" t="s">
        <v>30</v>
      </c>
      <c r="Q57" s="10" t="s">
        <v>30</v>
      </c>
      <c r="R57" s="10" t="s">
        <v>29</v>
      </c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0" t="s">
        <v>27</v>
      </c>
      <c r="AK57" s="10" t="s">
        <v>2676</v>
      </c>
      <c r="AL57" s="10" t="s">
        <v>27</v>
      </c>
    </row>
    <row r="58" spans="1:38" ht="30" customHeight="1">
      <c r="A58" s="9" t="s">
        <v>926</v>
      </c>
      <c r="B58" s="9" t="s">
        <v>840</v>
      </c>
      <c r="C58" s="9" t="s">
        <v>841</v>
      </c>
      <c r="D58" s="114">
        <v>0.34</v>
      </c>
      <c r="E58" s="115">
        <v>0</v>
      </c>
      <c r="F58" s="116">
        <f>TRUNC(E58*D58,1)</f>
        <v>0</v>
      </c>
      <c r="G58" s="115">
        <v>0</v>
      </c>
      <c r="H58" s="116">
        <f>TRUNC(G58*D58,1)</f>
        <v>0</v>
      </c>
      <c r="I58" s="115">
        <f>단가대비표!G593</f>
        <v>166063</v>
      </c>
      <c r="J58" s="116">
        <f>TRUNC(I58*D58,1)</f>
        <v>56461.4</v>
      </c>
      <c r="K58" s="115">
        <f t="shared" si="7"/>
        <v>166063</v>
      </c>
      <c r="L58" s="116">
        <f t="shared" si="7"/>
        <v>56461.4</v>
      </c>
      <c r="M58" s="9" t="s">
        <v>27</v>
      </c>
      <c r="N58" s="10" t="s">
        <v>970</v>
      </c>
      <c r="O58" s="10" t="s">
        <v>927</v>
      </c>
      <c r="P58" s="10" t="s">
        <v>30</v>
      </c>
      <c r="Q58" s="10" t="s">
        <v>30</v>
      </c>
      <c r="R58" s="10" t="s">
        <v>29</v>
      </c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0" t="s">
        <v>27</v>
      </c>
      <c r="AK58" s="10" t="s">
        <v>2677</v>
      </c>
      <c r="AL58" s="10" t="s">
        <v>27</v>
      </c>
    </row>
    <row r="59" spans="1:38" ht="30" customHeight="1">
      <c r="A59" s="9" t="s">
        <v>2678</v>
      </c>
      <c r="B59" s="9" t="s">
        <v>268</v>
      </c>
      <c r="C59" s="9" t="s">
        <v>269</v>
      </c>
      <c r="D59" s="114">
        <v>2</v>
      </c>
      <c r="E59" s="115">
        <v>0</v>
      </c>
      <c r="F59" s="116">
        <f>TRUNC(E59*D59,1)</f>
        <v>0</v>
      </c>
      <c r="G59" s="115">
        <v>0</v>
      </c>
      <c r="H59" s="116">
        <f>TRUNC(G59*D59,1)</f>
        <v>0</v>
      </c>
      <c r="I59" s="115">
        <f>단가대비표!G493</f>
        <v>75373</v>
      </c>
      <c r="J59" s="116">
        <f>TRUNC(I59*D59,1)</f>
        <v>150746</v>
      </c>
      <c r="K59" s="115">
        <f t="shared" si="7"/>
        <v>75373</v>
      </c>
      <c r="L59" s="116">
        <f t="shared" si="7"/>
        <v>150746</v>
      </c>
      <c r="M59" s="9" t="s">
        <v>27</v>
      </c>
      <c r="N59" s="10" t="s">
        <v>970</v>
      </c>
      <c r="O59" s="10" t="s">
        <v>2679</v>
      </c>
      <c r="P59" s="10" t="s">
        <v>29</v>
      </c>
      <c r="Q59" s="10" t="s">
        <v>30</v>
      </c>
      <c r="R59" s="10" t="s">
        <v>30</v>
      </c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0" t="s">
        <v>27</v>
      </c>
      <c r="AK59" s="10" t="s">
        <v>2680</v>
      </c>
      <c r="AL59" s="10" t="s">
        <v>27</v>
      </c>
    </row>
    <row r="60" spans="1:38" ht="30" customHeight="1">
      <c r="A60" s="9" t="s">
        <v>965</v>
      </c>
      <c r="B60" s="9" t="s">
        <v>27</v>
      </c>
      <c r="C60" s="9" t="s">
        <v>27</v>
      </c>
      <c r="D60" s="114"/>
      <c r="E60" s="115"/>
      <c r="F60" s="116">
        <f>TRUNC(SUM(F56:F59),0)</f>
        <v>0</v>
      </c>
      <c r="G60" s="115"/>
      <c r="H60" s="116">
        <f>TRUNC(SUM(H56:H59),0)</f>
        <v>0</v>
      </c>
      <c r="I60" s="115"/>
      <c r="J60" s="116">
        <f>TRUNC(SUM(J56:J59),0)</f>
        <v>743099</v>
      </c>
      <c r="K60" s="115"/>
      <c r="L60" s="116">
        <f>F60+H60+J60</f>
        <v>743099</v>
      </c>
      <c r="M60" s="18"/>
      <c r="N60" s="10" t="s">
        <v>117</v>
      </c>
      <c r="O60" s="10" t="s">
        <v>117</v>
      </c>
      <c r="P60" s="10" t="s">
        <v>27</v>
      </c>
      <c r="Q60" s="10" t="s">
        <v>27</v>
      </c>
      <c r="R60" s="10" t="s">
        <v>27</v>
      </c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0" t="s">
        <v>27</v>
      </c>
      <c r="AK60" s="10" t="s">
        <v>27</v>
      </c>
      <c r="AL60" s="10" t="s">
        <v>27</v>
      </c>
    </row>
    <row r="61" spans="1:38" ht="30" customHeight="1">
      <c r="A61" s="114"/>
      <c r="B61" s="114"/>
      <c r="C61" s="114"/>
      <c r="D61" s="114"/>
      <c r="E61" s="115"/>
      <c r="F61" s="116"/>
      <c r="G61" s="115"/>
      <c r="H61" s="116"/>
      <c r="I61" s="115"/>
      <c r="J61" s="116"/>
      <c r="K61" s="115"/>
      <c r="L61" s="116"/>
      <c r="M61" s="114"/>
    </row>
    <row r="62" spans="1:38" ht="30" customHeight="1">
      <c r="A62" s="127" t="s">
        <v>3156</v>
      </c>
      <c r="B62" s="127"/>
      <c r="C62" s="127"/>
      <c r="D62" s="127"/>
      <c r="E62" s="128"/>
      <c r="F62" s="129"/>
      <c r="G62" s="128"/>
      <c r="H62" s="129"/>
      <c r="I62" s="128"/>
      <c r="J62" s="129"/>
      <c r="K62" s="128"/>
      <c r="L62" s="129"/>
      <c r="M62" s="127"/>
      <c r="N62" s="118" t="s">
        <v>48</v>
      </c>
    </row>
    <row r="63" spans="1:38" ht="30" customHeight="1">
      <c r="A63" s="9" t="s">
        <v>966</v>
      </c>
      <c r="B63" s="9" t="s">
        <v>979</v>
      </c>
      <c r="C63" s="9" t="s">
        <v>231</v>
      </c>
      <c r="D63" s="114">
        <v>0.25</v>
      </c>
      <c r="E63" s="115">
        <f>단가대비표!E6</f>
        <v>0</v>
      </c>
      <c r="F63" s="116">
        <f>TRUNC(E63*D63,1)</f>
        <v>0</v>
      </c>
      <c r="G63" s="115">
        <f>단가대비표!F6</f>
        <v>0</v>
      </c>
      <c r="H63" s="116">
        <f>TRUNC(G63*D63,1)</f>
        <v>0</v>
      </c>
      <c r="I63" s="115">
        <f>단가대비표!G6</f>
        <v>2500000</v>
      </c>
      <c r="J63" s="116">
        <f>TRUNC(I63*D63,1)</f>
        <v>625000</v>
      </c>
      <c r="K63" s="115">
        <f t="shared" ref="K63:L66" si="8">TRUNC(E63+G63+I63,1)</f>
        <v>2500000</v>
      </c>
      <c r="L63" s="116">
        <f t="shared" si="8"/>
        <v>625000</v>
      </c>
      <c r="M63" s="9" t="s">
        <v>27</v>
      </c>
      <c r="N63" s="10" t="s">
        <v>48</v>
      </c>
      <c r="O63" s="10" t="s">
        <v>980</v>
      </c>
      <c r="P63" s="10" t="s">
        <v>30</v>
      </c>
      <c r="Q63" s="10" t="s">
        <v>30</v>
      </c>
      <c r="R63" s="10" t="s">
        <v>29</v>
      </c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0" t="s">
        <v>27</v>
      </c>
      <c r="AK63" s="10" t="s">
        <v>983</v>
      </c>
      <c r="AL63" s="10" t="s">
        <v>27</v>
      </c>
    </row>
    <row r="64" spans="1:38" ht="30" customHeight="1">
      <c r="A64" s="9" t="s">
        <v>928</v>
      </c>
      <c r="B64" s="9" t="s">
        <v>840</v>
      </c>
      <c r="C64" s="9" t="s">
        <v>841</v>
      </c>
      <c r="D64" s="114">
        <v>0.57999999999999996</v>
      </c>
      <c r="E64" s="115">
        <v>0</v>
      </c>
      <c r="F64" s="116">
        <f>TRUNC(E64*D64,1)</f>
        <v>0</v>
      </c>
      <c r="G64" s="115">
        <v>0</v>
      </c>
      <c r="H64" s="116">
        <f>TRUNC(G64*D64,1)</f>
        <v>0</v>
      </c>
      <c r="I64" s="115">
        <f>단가대비표!G594</f>
        <v>234297</v>
      </c>
      <c r="J64" s="116">
        <f>TRUNC(I64*D64,1)</f>
        <v>135892.20000000001</v>
      </c>
      <c r="K64" s="115">
        <f t="shared" si="8"/>
        <v>234297</v>
      </c>
      <c r="L64" s="116">
        <f t="shared" si="8"/>
        <v>135892.20000000001</v>
      </c>
      <c r="M64" s="9" t="s">
        <v>27</v>
      </c>
      <c r="N64" s="10" t="s">
        <v>970</v>
      </c>
      <c r="O64" s="10" t="s">
        <v>929</v>
      </c>
      <c r="P64" s="10" t="s">
        <v>30</v>
      </c>
      <c r="Q64" s="10" t="s">
        <v>30</v>
      </c>
      <c r="R64" s="10" t="s">
        <v>29</v>
      </c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0" t="s">
        <v>27</v>
      </c>
      <c r="AK64" s="10" t="s">
        <v>2676</v>
      </c>
      <c r="AL64" s="10" t="s">
        <v>27</v>
      </c>
    </row>
    <row r="65" spans="1:38" ht="30" customHeight="1">
      <c r="A65" s="9" t="s">
        <v>926</v>
      </c>
      <c r="B65" s="9" t="s">
        <v>840</v>
      </c>
      <c r="C65" s="9" t="s">
        <v>841</v>
      </c>
      <c r="D65" s="114">
        <v>0.34</v>
      </c>
      <c r="E65" s="115">
        <v>0</v>
      </c>
      <c r="F65" s="116">
        <f>TRUNC(E65*D65,1)</f>
        <v>0</v>
      </c>
      <c r="G65" s="115">
        <v>0</v>
      </c>
      <c r="H65" s="116">
        <f>TRUNC(G65*D65,1)</f>
        <v>0</v>
      </c>
      <c r="I65" s="115">
        <f>단가대비표!G593</f>
        <v>166063</v>
      </c>
      <c r="J65" s="116">
        <f>TRUNC(I65*D65,1)</f>
        <v>56461.4</v>
      </c>
      <c r="K65" s="115">
        <f t="shared" si="8"/>
        <v>166063</v>
      </c>
      <c r="L65" s="116">
        <f t="shared" si="8"/>
        <v>56461.4</v>
      </c>
      <c r="M65" s="9" t="s">
        <v>27</v>
      </c>
      <c r="N65" s="10" t="s">
        <v>970</v>
      </c>
      <c r="O65" s="10" t="s">
        <v>927</v>
      </c>
      <c r="P65" s="10" t="s">
        <v>30</v>
      </c>
      <c r="Q65" s="10" t="s">
        <v>30</v>
      </c>
      <c r="R65" s="10" t="s">
        <v>29</v>
      </c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0" t="s">
        <v>27</v>
      </c>
      <c r="AK65" s="10" t="s">
        <v>2677</v>
      </c>
      <c r="AL65" s="10" t="s">
        <v>27</v>
      </c>
    </row>
    <row r="66" spans="1:38" ht="30" customHeight="1">
      <c r="A66" s="9" t="s">
        <v>2678</v>
      </c>
      <c r="B66" s="9" t="s">
        <v>268</v>
      </c>
      <c r="C66" s="9" t="s">
        <v>269</v>
      </c>
      <c r="D66" s="114">
        <v>2</v>
      </c>
      <c r="E66" s="115">
        <v>0</v>
      </c>
      <c r="F66" s="116">
        <f>TRUNC(E66*D66,1)</f>
        <v>0</v>
      </c>
      <c r="G66" s="115">
        <v>0</v>
      </c>
      <c r="H66" s="116">
        <f>TRUNC(G66*D66,1)</f>
        <v>0</v>
      </c>
      <c r="I66" s="115">
        <f>단가대비표!G493</f>
        <v>75373</v>
      </c>
      <c r="J66" s="116">
        <f>TRUNC(I66*D66,1)</f>
        <v>150746</v>
      </c>
      <c r="K66" s="115">
        <f t="shared" si="8"/>
        <v>75373</v>
      </c>
      <c r="L66" s="116">
        <f t="shared" si="8"/>
        <v>150746</v>
      </c>
      <c r="M66" s="9" t="s">
        <v>27</v>
      </c>
      <c r="N66" s="10" t="s">
        <v>970</v>
      </c>
      <c r="O66" s="10" t="s">
        <v>2679</v>
      </c>
      <c r="P66" s="10" t="s">
        <v>29</v>
      </c>
      <c r="Q66" s="10" t="s">
        <v>30</v>
      </c>
      <c r="R66" s="10" t="s">
        <v>30</v>
      </c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0" t="s">
        <v>27</v>
      </c>
      <c r="AK66" s="10" t="s">
        <v>2680</v>
      </c>
      <c r="AL66" s="10" t="s">
        <v>27</v>
      </c>
    </row>
    <row r="67" spans="1:38" ht="30" customHeight="1">
      <c r="A67" s="9" t="s">
        <v>965</v>
      </c>
      <c r="B67" s="9" t="s">
        <v>27</v>
      </c>
      <c r="C67" s="9" t="s">
        <v>27</v>
      </c>
      <c r="D67" s="114"/>
      <c r="E67" s="115"/>
      <c r="F67" s="116">
        <f>TRUNC(SUM(F63:F66),0)</f>
        <v>0</v>
      </c>
      <c r="G67" s="115"/>
      <c r="H67" s="116">
        <f>TRUNC(SUM(H63:H66),0)</f>
        <v>0</v>
      </c>
      <c r="I67" s="115"/>
      <c r="J67" s="116">
        <f>TRUNC(SUM(J63:J66),0)</f>
        <v>968099</v>
      </c>
      <c r="K67" s="115"/>
      <c r="L67" s="116">
        <f>F67+H67+J67</f>
        <v>968099</v>
      </c>
      <c r="M67" s="18"/>
      <c r="N67" s="10" t="s">
        <v>117</v>
      </c>
      <c r="O67" s="10" t="s">
        <v>117</v>
      </c>
      <c r="P67" s="10" t="s">
        <v>27</v>
      </c>
      <c r="Q67" s="10" t="s">
        <v>27</v>
      </c>
      <c r="R67" s="10" t="s">
        <v>27</v>
      </c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0" t="s">
        <v>27</v>
      </c>
      <c r="AK67" s="10" t="s">
        <v>27</v>
      </c>
      <c r="AL67" s="10" t="s">
        <v>27</v>
      </c>
    </row>
    <row r="68" spans="1:38" ht="30" customHeight="1">
      <c r="A68" s="114"/>
      <c r="B68" s="114"/>
      <c r="C68" s="114"/>
      <c r="D68" s="114"/>
      <c r="E68" s="115"/>
      <c r="F68" s="116"/>
      <c r="G68" s="115"/>
      <c r="H68" s="116"/>
      <c r="I68" s="115"/>
      <c r="J68" s="116"/>
      <c r="K68" s="115"/>
      <c r="L68" s="116"/>
      <c r="M68" s="114"/>
    </row>
    <row r="69" spans="1:38" ht="30" customHeight="1">
      <c r="A69" s="127" t="s">
        <v>3157</v>
      </c>
      <c r="B69" s="127"/>
      <c r="C69" s="127"/>
      <c r="D69" s="127"/>
      <c r="E69" s="128"/>
      <c r="F69" s="129"/>
      <c r="G69" s="128"/>
      <c r="H69" s="129"/>
      <c r="I69" s="128"/>
      <c r="J69" s="129"/>
      <c r="K69" s="128"/>
      <c r="L69" s="129"/>
      <c r="M69" s="127"/>
      <c r="N69" s="118" t="s">
        <v>49</v>
      </c>
    </row>
    <row r="70" spans="1:38" ht="30" customHeight="1">
      <c r="A70" s="9" t="s">
        <v>966</v>
      </c>
      <c r="B70" s="9" t="s">
        <v>984</v>
      </c>
      <c r="C70" s="9" t="s">
        <v>231</v>
      </c>
      <c r="D70" s="114">
        <v>0.12</v>
      </c>
      <c r="E70" s="115">
        <f>단가대비표!E7</f>
        <v>0</v>
      </c>
      <c r="F70" s="116">
        <f>TRUNC(E70*D70,1)</f>
        <v>0</v>
      </c>
      <c r="G70" s="115">
        <f>단가대비표!F7</f>
        <v>0</v>
      </c>
      <c r="H70" s="116">
        <f>TRUNC(G70*D70,1)</f>
        <v>0</v>
      </c>
      <c r="I70" s="115">
        <f>단가대비표!G7</f>
        <v>3100000</v>
      </c>
      <c r="J70" s="116">
        <f>TRUNC(I70*D70,1)</f>
        <v>372000</v>
      </c>
      <c r="K70" s="115">
        <f t="shared" ref="K70:L73" si="9">TRUNC(E70+G70+I70,1)</f>
        <v>3100000</v>
      </c>
      <c r="L70" s="116">
        <f t="shared" si="9"/>
        <v>372000</v>
      </c>
      <c r="M70" s="9" t="s">
        <v>27</v>
      </c>
      <c r="N70" s="10" t="s">
        <v>49</v>
      </c>
      <c r="O70" s="10" t="s">
        <v>985</v>
      </c>
      <c r="P70" s="10" t="s">
        <v>30</v>
      </c>
      <c r="Q70" s="10" t="s">
        <v>30</v>
      </c>
      <c r="R70" s="10" t="s">
        <v>29</v>
      </c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0" t="s">
        <v>27</v>
      </c>
      <c r="AK70" s="10" t="s">
        <v>986</v>
      </c>
      <c r="AL70" s="10" t="s">
        <v>27</v>
      </c>
    </row>
    <row r="71" spans="1:38" ht="30" customHeight="1">
      <c r="A71" s="9" t="s">
        <v>928</v>
      </c>
      <c r="B71" s="9" t="s">
        <v>840</v>
      </c>
      <c r="C71" s="9" t="s">
        <v>841</v>
      </c>
      <c r="D71" s="114">
        <v>0.78</v>
      </c>
      <c r="E71" s="115">
        <v>0</v>
      </c>
      <c r="F71" s="116">
        <f>TRUNC(E71*D71,1)</f>
        <v>0</v>
      </c>
      <c r="G71" s="115">
        <v>0</v>
      </c>
      <c r="H71" s="116">
        <f>TRUNC(G71*D71,1)</f>
        <v>0</v>
      </c>
      <c r="I71" s="115">
        <f>단가대비표!G594</f>
        <v>234297</v>
      </c>
      <c r="J71" s="116">
        <f>TRUNC(I71*D71,1)</f>
        <v>182751.6</v>
      </c>
      <c r="K71" s="115">
        <f t="shared" si="9"/>
        <v>234297</v>
      </c>
      <c r="L71" s="116">
        <f t="shared" si="9"/>
        <v>182751.6</v>
      </c>
      <c r="M71" s="9" t="s">
        <v>27</v>
      </c>
      <c r="N71" s="10" t="s">
        <v>976</v>
      </c>
      <c r="O71" s="10" t="s">
        <v>929</v>
      </c>
      <c r="P71" s="10" t="s">
        <v>30</v>
      </c>
      <c r="Q71" s="10" t="s">
        <v>30</v>
      </c>
      <c r="R71" s="10" t="s">
        <v>29</v>
      </c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0" t="s">
        <v>27</v>
      </c>
      <c r="AK71" s="10" t="s">
        <v>2681</v>
      </c>
      <c r="AL71" s="10" t="s">
        <v>27</v>
      </c>
    </row>
    <row r="72" spans="1:38" ht="30" customHeight="1">
      <c r="A72" s="9" t="s">
        <v>926</v>
      </c>
      <c r="B72" s="9" t="s">
        <v>840</v>
      </c>
      <c r="C72" s="9" t="s">
        <v>841</v>
      </c>
      <c r="D72" s="114">
        <v>0.38</v>
      </c>
      <c r="E72" s="115">
        <v>0</v>
      </c>
      <c r="F72" s="116">
        <f>TRUNC(E72*D72,1)</f>
        <v>0</v>
      </c>
      <c r="G72" s="115">
        <v>0</v>
      </c>
      <c r="H72" s="116">
        <f>TRUNC(G72*D72,1)</f>
        <v>0</v>
      </c>
      <c r="I72" s="115">
        <f>단가대비표!G593</f>
        <v>166063</v>
      </c>
      <c r="J72" s="116">
        <f>TRUNC(I72*D72,1)</f>
        <v>63103.9</v>
      </c>
      <c r="K72" s="115">
        <f t="shared" si="9"/>
        <v>166063</v>
      </c>
      <c r="L72" s="116">
        <f t="shared" si="9"/>
        <v>63103.9</v>
      </c>
      <c r="M72" s="9" t="s">
        <v>27</v>
      </c>
      <c r="N72" s="10" t="s">
        <v>976</v>
      </c>
      <c r="O72" s="10" t="s">
        <v>927</v>
      </c>
      <c r="P72" s="10" t="s">
        <v>30</v>
      </c>
      <c r="Q72" s="10" t="s">
        <v>30</v>
      </c>
      <c r="R72" s="10" t="s">
        <v>29</v>
      </c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0" t="s">
        <v>27</v>
      </c>
      <c r="AK72" s="10" t="s">
        <v>2682</v>
      </c>
      <c r="AL72" s="10" t="s">
        <v>27</v>
      </c>
    </row>
    <row r="73" spans="1:38" ht="30" customHeight="1">
      <c r="A73" s="9" t="s">
        <v>2678</v>
      </c>
      <c r="B73" s="9" t="s">
        <v>268</v>
      </c>
      <c r="C73" s="9" t="s">
        <v>269</v>
      </c>
      <c r="D73" s="114">
        <v>2</v>
      </c>
      <c r="E73" s="115">
        <v>0</v>
      </c>
      <c r="F73" s="116">
        <f>TRUNC(E73*D73,1)</f>
        <v>0</v>
      </c>
      <c r="G73" s="115">
        <v>0</v>
      </c>
      <c r="H73" s="116">
        <f>TRUNC(G73*D73,1)</f>
        <v>0</v>
      </c>
      <c r="I73" s="115">
        <f>단가대비표!G493</f>
        <v>75373</v>
      </c>
      <c r="J73" s="116">
        <f>TRUNC(I73*D73,1)</f>
        <v>150746</v>
      </c>
      <c r="K73" s="115">
        <f t="shared" si="9"/>
        <v>75373</v>
      </c>
      <c r="L73" s="116">
        <f t="shared" si="9"/>
        <v>150746</v>
      </c>
      <c r="M73" s="9" t="s">
        <v>27</v>
      </c>
      <c r="N73" s="10" t="s">
        <v>976</v>
      </c>
      <c r="O73" s="10" t="s">
        <v>2679</v>
      </c>
      <c r="P73" s="10" t="s">
        <v>29</v>
      </c>
      <c r="Q73" s="10" t="s">
        <v>30</v>
      </c>
      <c r="R73" s="10" t="s">
        <v>30</v>
      </c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0" t="s">
        <v>27</v>
      </c>
      <c r="AK73" s="10" t="s">
        <v>2683</v>
      </c>
      <c r="AL73" s="10" t="s">
        <v>27</v>
      </c>
    </row>
    <row r="74" spans="1:38" ht="30" customHeight="1">
      <c r="A74" s="9" t="s">
        <v>965</v>
      </c>
      <c r="B74" s="9" t="s">
        <v>27</v>
      </c>
      <c r="C74" s="9" t="s">
        <v>27</v>
      </c>
      <c r="D74" s="114"/>
      <c r="E74" s="115"/>
      <c r="F74" s="116">
        <f>TRUNC(SUM(F70:F73),0)</f>
        <v>0</v>
      </c>
      <c r="G74" s="115"/>
      <c r="H74" s="116">
        <f>TRUNC(SUM(H70:H73),0)</f>
        <v>0</v>
      </c>
      <c r="I74" s="115"/>
      <c r="J74" s="116">
        <f>TRUNC(SUM(J70:J73),0)</f>
        <v>768601</v>
      </c>
      <c r="K74" s="115"/>
      <c r="L74" s="116">
        <f>F74+H74+J74</f>
        <v>768601</v>
      </c>
      <c r="M74" s="18"/>
      <c r="N74" s="10" t="s">
        <v>117</v>
      </c>
      <c r="O74" s="10" t="s">
        <v>117</v>
      </c>
      <c r="P74" s="10" t="s">
        <v>27</v>
      </c>
      <c r="Q74" s="10" t="s">
        <v>27</v>
      </c>
      <c r="R74" s="10" t="s">
        <v>27</v>
      </c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0" t="s">
        <v>27</v>
      </c>
      <c r="AK74" s="10" t="s">
        <v>27</v>
      </c>
      <c r="AL74" s="10" t="s">
        <v>27</v>
      </c>
    </row>
    <row r="75" spans="1:38" ht="30" customHeight="1">
      <c r="A75" s="114"/>
      <c r="B75" s="114"/>
      <c r="C75" s="114"/>
      <c r="D75" s="114"/>
      <c r="E75" s="115"/>
      <c r="F75" s="116"/>
      <c r="G75" s="115"/>
      <c r="H75" s="116"/>
      <c r="I75" s="115"/>
      <c r="J75" s="116"/>
      <c r="K75" s="115"/>
      <c r="L75" s="116"/>
      <c r="M75" s="114"/>
    </row>
    <row r="76" spans="1:38" ht="30" customHeight="1">
      <c r="A76" s="127" t="s">
        <v>3158</v>
      </c>
      <c r="B76" s="127"/>
      <c r="C76" s="127"/>
      <c r="D76" s="127"/>
      <c r="E76" s="128"/>
      <c r="F76" s="129"/>
      <c r="G76" s="128"/>
      <c r="H76" s="129"/>
      <c r="I76" s="128"/>
      <c r="J76" s="129"/>
      <c r="K76" s="128"/>
      <c r="L76" s="129"/>
      <c r="M76" s="127"/>
      <c r="N76" s="118" t="s">
        <v>50</v>
      </c>
    </row>
    <row r="77" spans="1:38" ht="30" customHeight="1">
      <c r="A77" s="9" t="s">
        <v>966</v>
      </c>
      <c r="B77" s="9" t="s">
        <v>984</v>
      </c>
      <c r="C77" s="9" t="s">
        <v>231</v>
      </c>
      <c r="D77" s="114">
        <v>0.16</v>
      </c>
      <c r="E77" s="115">
        <f>단가대비표!E7</f>
        <v>0</v>
      </c>
      <c r="F77" s="116">
        <f>TRUNC(E77*D77,1)</f>
        <v>0</v>
      </c>
      <c r="G77" s="115">
        <f>단가대비표!F7</f>
        <v>0</v>
      </c>
      <c r="H77" s="116">
        <f>TRUNC(G77*D77,1)</f>
        <v>0</v>
      </c>
      <c r="I77" s="115">
        <f>단가대비표!G7</f>
        <v>3100000</v>
      </c>
      <c r="J77" s="116">
        <f>TRUNC(I77*D77,1)</f>
        <v>496000</v>
      </c>
      <c r="K77" s="115">
        <f t="shared" ref="K77:L80" si="10">TRUNC(E77+G77+I77,1)</f>
        <v>3100000</v>
      </c>
      <c r="L77" s="116">
        <f t="shared" si="10"/>
        <v>496000</v>
      </c>
      <c r="M77" s="9" t="s">
        <v>27</v>
      </c>
      <c r="N77" s="10" t="s">
        <v>50</v>
      </c>
      <c r="O77" s="10" t="s">
        <v>985</v>
      </c>
      <c r="P77" s="10" t="s">
        <v>30</v>
      </c>
      <c r="Q77" s="10" t="s">
        <v>30</v>
      </c>
      <c r="R77" s="10" t="s">
        <v>29</v>
      </c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0" t="s">
        <v>27</v>
      </c>
      <c r="AK77" s="10" t="s">
        <v>987</v>
      </c>
      <c r="AL77" s="10" t="s">
        <v>27</v>
      </c>
    </row>
    <row r="78" spans="1:38" ht="30" customHeight="1">
      <c r="A78" s="9" t="s">
        <v>928</v>
      </c>
      <c r="B78" s="9" t="s">
        <v>840</v>
      </c>
      <c r="C78" s="9" t="s">
        <v>841</v>
      </c>
      <c r="D78" s="114">
        <v>0.78</v>
      </c>
      <c r="E78" s="115">
        <v>0</v>
      </c>
      <c r="F78" s="116">
        <f>TRUNC(E78*D78,1)</f>
        <v>0</v>
      </c>
      <c r="G78" s="115">
        <v>0</v>
      </c>
      <c r="H78" s="116">
        <f>TRUNC(G78*D78,1)</f>
        <v>0</v>
      </c>
      <c r="I78" s="115">
        <f>단가대비표!G594</f>
        <v>234297</v>
      </c>
      <c r="J78" s="116">
        <f>TRUNC(I78*D78,1)</f>
        <v>182751.6</v>
      </c>
      <c r="K78" s="115">
        <f t="shared" si="10"/>
        <v>234297</v>
      </c>
      <c r="L78" s="116">
        <f t="shared" si="10"/>
        <v>182751.6</v>
      </c>
      <c r="M78" s="9" t="s">
        <v>27</v>
      </c>
      <c r="N78" s="10" t="s">
        <v>976</v>
      </c>
      <c r="O78" s="10" t="s">
        <v>929</v>
      </c>
      <c r="P78" s="10" t="s">
        <v>30</v>
      </c>
      <c r="Q78" s="10" t="s">
        <v>30</v>
      </c>
      <c r="R78" s="10" t="s">
        <v>29</v>
      </c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0" t="s">
        <v>27</v>
      </c>
      <c r="AK78" s="10" t="s">
        <v>2681</v>
      </c>
      <c r="AL78" s="10" t="s">
        <v>27</v>
      </c>
    </row>
    <row r="79" spans="1:38" ht="30" customHeight="1">
      <c r="A79" s="9" t="s">
        <v>926</v>
      </c>
      <c r="B79" s="9" t="s">
        <v>840</v>
      </c>
      <c r="C79" s="9" t="s">
        <v>841</v>
      </c>
      <c r="D79" s="114">
        <v>0.38</v>
      </c>
      <c r="E79" s="115">
        <v>0</v>
      </c>
      <c r="F79" s="116">
        <f>TRUNC(E79*D79,1)</f>
        <v>0</v>
      </c>
      <c r="G79" s="115">
        <v>0</v>
      </c>
      <c r="H79" s="116">
        <f>TRUNC(G79*D79,1)</f>
        <v>0</v>
      </c>
      <c r="I79" s="115">
        <f>단가대비표!G593</f>
        <v>166063</v>
      </c>
      <c r="J79" s="116">
        <f>TRUNC(I79*D79,1)</f>
        <v>63103.9</v>
      </c>
      <c r="K79" s="115">
        <f t="shared" si="10"/>
        <v>166063</v>
      </c>
      <c r="L79" s="116">
        <f t="shared" si="10"/>
        <v>63103.9</v>
      </c>
      <c r="M79" s="9" t="s">
        <v>27</v>
      </c>
      <c r="N79" s="10" t="s">
        <v>976</v>
      </c>
      <c r="O79" s="10" t="s">
        <v>927</v>
      </c>
      <c r="P79" s="10" t="s">
        <v>30</v>
      </c>
      <c r="Q79" s="10" t="s">
        <v>30</v>
      </c>
      <c r="R79" s="10" t="s">
        <v>29</v>
      </c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0" t="s">
        <v>27</v>
      </c>
      <c r="AK79" s="10" t="s">
        <v>2682</v>
      </c>
      <c r="AL79" s="10" t="s">
        <v>27</v>
      </c>
    </row>
    <row r="80" spans="1:38" ht="30" customHeight="1">
      <c r="A80" s="9" t="s">
        <v>2678</v>
      </c>
      <c r="B80" s="9" t="s">
        <v>268</v>
      </c>
      <c r="C80" s="9" t="s">
        <v>269</v>
      </c>
      <c r="D80" s="114">
        <v>2</v>
      </c>
      <c r="E80" s="115">
        <v>0</v>
      </c>
      <c r="F80" s="116">
        <f>TRUNC(E80*D80,1)</f>
        <v>0</v>
      </c>
      <c r="G80" s="115">
        <v>0</v>
      </c>
      <c r="H80" s="116">
        <f>TRUNC(G80*D80,1)</f>
        <v>0</v>
      </c>
      <c r="I80" s="115">
        <f>단가대비표!G493</f>
        <v>75373</v>
      </c>
      <c r="J80" s="116">
        <f>TRUNC(I80*D80,1)</f>
        <v>150746</v>
      </c>
      <c r="K80" s="115">
        <f t="shared" si="10"/>
        <v>75373</v>
      </c>
      <c r="L80" s="116">
        <f t="shared" si="10"/>
        <v>150746</v>
      </c>
      <c r="M80" s="9" t="s">
        <v>27</v>
      </c>
      <c r="N80" s="10" t="s">
        <v>976</v>
      </c>
      <c r="O80" s="10" t="s">
        <v>2679</v>
      </c>
      <c r="P80" s="10" t="s">
        <v>29</v>
      </c>
      <c r="Q80" s="10" t="s">
        <v>30</v>
      </c>
      <c r="R80" s="10" t="s">
        <v>30</v>
      </c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0" t="s">
        <v>27</v>
      </c>
      <c r="AK80" s="10" t="s">
        <v>2683</v>
      </c>
      <c r="AL80" s="10" t="s">
        <v>27</v>
      </c>
    </row>
    <row r="81" spans="1:38" ht="30" customHeight="1">
      <c r="A81" s="9" t="s">
        <v>965</v>
      </c>
      <c r="B81" s="9" t="s">
        <v>27</v>
      </c>
      <c r="C81" s="9" t="s">
        <v>27</v>
      </c>
      <c r="D81" s="114"/>
      <c r="E81" s="115"/>
      <c r="F81" s="116">
        <f>TRUNC(SUM(F77:F80),0)</f>
        <v>0</v>
      </c>
      <c r="G81" s="115"/>
      <c r="H81" s="116">
        <f>TRUNC(SUM(H77:H80),0)</f>
        <v>0</v>
      </c>
      <c r="I81" s="115"/>
      <c r="J81" s="116">
        <f>TRUNC(SUM(J77:J80),0)</f>
        <v>892601</v>
      </c>
      <c r="K81" s="115"/>
      <c r="L81" s="116">
        <f>F81+H81+J81</f>
        <v>892601</v>
      </c>
      <c r="M81" s="18"/>
      <c r="N81" s="10" t="s">
        <v>117</v>
      </c>
      <c r="O81" s="10" t="s">
        <v>117</v>
      </c>
      <c r="P81" s="10" t="s">
        <v>27</v>
      </c>
      <c r="Q81" s="10" t="s">
        <v>27</v>
      </c>
      <c r="R81" s="10" t="s">
        <v>27</v>
      </c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0" t="s">
        <v>27</v>
      </c>
      <c r="AK81" s="10" t="s">
        <v>27</v>
      </c>
      <c r="AL81" s="10" t="s">
        <v>27</v>
      </c>
    </row>
    <row r="82" spans="1:38" ht="30" customHeight="1">
      <c r="A82" s="114"/>
      <c r="B82" s="114"/>
      <c r="C82" s="114"/>
      <c r="D82" s="114"/>
      <c r="E82" s="115"/>
      <c r="F82" s="116"/>
      <c r="G82" s="115"/>
      <c r="H82" s="116"/>
      <c r="I82" s="115"/>
      <c r="J82" s="116"/>
      <c r="K82" s="115"/>
      <c r="L82" s="116"/>
      <c r="M82" s="114"/>
    </row>
    <row r="83" spans="1:38" ht="30" customHeight="1">
      <c r="A83" s="127" t="s">
        <v>3159</v>
      </c>
      <c r="B83" s="127"/>
      <c r="C83" s="127"/>
      <c r="D83" s="127"/>
      <c r="E83" s="128"/>
      <c r="F83" s="129"/>
      <c r="G83" s="128"/>
      <c r="H83" s="129"/>
      <c r="I83" s="128"/>
      <c r="J83" s="129"/>
      <c r="K83" s="128"/>
      <c r="L83" s="129"/>
      <c r="M83" s="127"/>
      <c r="N83" s="118" t="s">
        <v>51</v>
      </c>
    </row>
    <row r="84" spans="1:38" ht="30" customHeight="1">
      <c r="A84" s="9" t="s">
        <v>966</v>
      </c>
      <c r="B84" s="9" t="s">
        <v>984</v>
      </c>
      <c r="C84" s="9" t="s">
        <v>231</v>
      </c>
      <c r="D84" s="114">
        <v>0.25</v>
      </c>
      <c r="E84" s="115">
        <f>단가대비표!E7</f>
        <v>0</v>
      </c>
      <c r="F84" s="116">
        <f>TRUNC(E84*D84,1)</f>
        <v>0</v>
      </c>
      <c r="G84" s="115">
        <f>단가대비표!F7</f>
        <v>0</v>
      </c>
      <c r="H84" s="116">
        <f>TRUNC(G84*D84,1)</f>
        <v>0</v>
      </c>
      <c r="I84" s="115">
        <f>단가대비표!G7</f>
        <v>3100000</v>
      </c>
      <c r="J84" s="116">
        <f>TRUNC(I84*D84,1)</f>
        <v>775000</v>
      </c>
      <c r="K84" s="115">
        <f t="shared" ref="K84:L87" si="11">TRUNC(E84+G84+I84,1)</f>
        <v>3100000</v>
      </c>
      <c r="L84" s="116">
        <f t="shared" si="11"/>
        <v>775000</v>
      </c>
      <c r="M84" s="9" t="s">
        <v>27</v>
      </c>
      <c r="N84" s="10" t="s">
        <v>51</v>
      </c>
      <c r="O84" s="10" t="s">
        <v>985</v>
      </c>
      <c r="P84" s="10" t="s">
        <v>30</v>
      </c>
      <c r="Q84" s="10" t="s">
        <v>30</v>
      </c>
      <c r="R84" s="10" t="s">
        <v>29</v>
      </c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0" t="s">
        <v>27</v>
      </c>
      <c r="AK84" s="10" t="s">
        <v>988</v>
      </c>
      <c r="AL84" s="10" t="s">
        <v>27</v>
      </c>
    </row>
    <row r="85" spans="1:38" ht="30" customHeight="1">
      <c r="A85" s="9" t="s">
        <v>928</v>
      </c>
      <c r="B85" s="9" t="s">
        <v>840</v>
      </c>
      <c r="C85" s="9" t="s">
        <v>841</v>
      </c>
      <c r="D85" s="114">
        <v>0.78</v>
      </c>
      <c r="E85" s="115">
        <v>0</v>
      </c>
      <c r="F85" s="116">
        <f>TRUNC(E85*D85,1)</f>
        <v>0</v>
      </c>
      <c r="G85" s="115">
        <v>0</v>
      </c>
      <c r="H85" s="116">
        <f>TRUNC(G85*D85,1)</f>
        <v>0</v>
      </c>
      <c r="I85" s="115">
        <f>단가대비표!G594</f>
        <v>234297</v>
      </c>
      <c r="J85" s="116">
        <f>TRUNC(I85*D85,1)</f>
        <v>182751.6</v>
      </c>
      <c r="K85" s="115">
        <f t="shared" si="11"/>
        <v>234297</v>
      </c>
      <c r="L85" s="116">
        <f t="shared" si="11"/>
        <v>182751.6</v>
      </c>
      <c r="M85" s="9" t="s">
        <v>27</v>
      </c>
      <c r="N85" s="10" t="s">
        <v>976</v>
      </c>
      <c r="O85" s="10" t="s">
        <v>929</v>
      </c>
      <c r="P85" s="10" t="s">
        <v>30</v>
      </c>
      <c r="Q85" s="10" t="s">
        <v>30</v>
      </c>
      <c r="R85" s="10" t="s">
        <v>29</v>
      </c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0" t="s">
        <v>27</v>
      </c>
      <c r="AK85" s="10" t="s">
        <v>2681</v>
      </c>
      <c r="AL85" s="10" t="s">
        <v>27</v>
      </c>
    </row>
    <row r="86" spans="1:38" ht="30" customHeight="1">
      <c r="A86" s="9" t="s">
        <v>926</v>
      </c>
      <c r="B86" s="9" t="s">
        <v>840</v>
      </c>
      <c r="C86" s="9" t="s">
        <v>841</v>
      </c>
      <c r="D86" s="114">
        <v>0.38</v>
      </c>
      <c r="E86" s="115">
        <v>0</v>
      </c>
      <c r="F86" s="116">
        <f>TRUNC(E86*D86,1)</f>
        <v>0</v>
      </c>
      <c r="G86" s="115">
        <v>0</v>
      </c>
      <c r="H86" s="116">
        <f>TRUNC(G86*D86,1)</f>
        <v>0</v>
      </c>
      <c r="I86" s="115">
        <f>단가대비표!G593</f>
        <v>166063</v>
      </c>
      <c r="J86" s="116">
        <f>TRUNC(I86*D86,1)</f>
        <v>63103.9</v>
      </c>
      <c r="K86" s="115">
        <f t="shared" si="11"/>
        <v>166063</v>
      </c>
      <c r="L86" s="116">
        <f t="shared" si="11"/>
        <v>63103.9</v>
      </c>
      <c r="M86" s="9" t="s">
        <v>27</v>
      </c>
      <c r="N86" s="10" t="s">
        <v>976</v>
      </c>
      <c r="O86" s="10" t="s">
        <v>927</v>
      </c>
      <c r="P86" s="10" t="s">
        <v>30</v>
      </c>
      <c r="Q86" s="10" t="s">
        <v>30</v>
      </c>
      <c r="R86" s="10" t="s">
        <v>29</v>
      </c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0" t="s">
        <v>27</v>
      </c>
      <c r="AK86" s="10" t="s">
        <v>2682</v>
      </c>
      <c r="AL86" s="10" t="s">
        <v>27</v>
      </c>
    </row>
    <row r="87" spans="1:38" ht="30" customHeight="1">
      <c r="A87" s="9" t="s">
        <v>2678</v>
      </c>
      <c r="B87" s="9" t="s">
        <v>268</v>
      </c>
      <c r="C87" s="9" t="s">
        <v>269</v>
      </c>
      <c r="D87" s="114">
        <v>2</v>
      </c>
      <c r="E87" s="115">
        <v>0</v>
      </c>
      <c r="F87" s="116">
        <f>TRUNC(E87*D87,1)</f>
        <v>0</v>
      </c>
      <c r="G87" s="115">
        <v>0</v>
      </c>
      <c r="H87" s="116">
        <f>TRUNC(G87*D87,1)</f>
        <v>0</v>
      </c>
      <c r="I87" s="115">
        <f>단가대비표!G493</f>
        <v>75373</v>
      </c>
      <c r="J87" s="116">
        <f>TRUNC(I87*D87,1)</f>
        <v>150746</v>
      </c>
      <c r="K87" s="115">
        <f t="shared" si="11"/>
        <v>75373</v>
      </c>
      <c r="L87" s="116">
        <f t="shared" si="11"/>
        <v>150746</v>
      </c>
      <c r="M87" s="9" t="s">
        <v>27</v>
      </c>
      <c r="N87" s="10" t="s">
        <v>976</v>
      </c>
      <c r="O87" s="10" t="s">
        <v>2679</v>
      </c>
      <c r="P87" s="10" t="s">
        <v>29</v>
      </c>
      <c r="Q87" s="10" t="s">
        <v>30</v>
      </c>
      <c r="R87" s="10" t="s">
        <v>30</v>
      </c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0" t="s">
        <v>27</v>
      </c>
      <c r="AK87" s="10" t="s">
        <v>2683</v>
      </c>
      <c r="AL87" s="10" t="s">
        <v>27</v>
      </c>
    </row>
    <row r="88" spans="1:38" ht="30" customHeight="1">
      <c r="A88" s="9" t="s">
        <v>965</v>
      </c>
      <c r="B88" s="9" t="s">
        <v>27</v>
      </c>
      <c r="C88" s="9" t="s">
        <v>27</v>
      </c>
      <c r="D88" s="114"/>
      <c r="E88" s="115"/>
      <c r="F88" s="116">
        <f>TRUNC(SUM(F84:F87),0)</f>
        <v>0</v>
      </c>
      <c r="G88" s="115"/>
      <c r="H88" s="116">
        <f>TRUNC(SUM(H84:H87),0)</f>
        <v>0</v>
      </c>
      <c r="I88" s="115"/>
      <c r="J88" s="116">
        <f>TRUNC(SUM(J84:J87),0)</f>
        <v>1171601</v>
      </c>
      <c r="K88" s="115"/>
      <c r="L88" s="116">
        <f>F88+H88+J88</f>
        <v>1171601</v>
      </c>
      <c r="M88" s="18"/>
      <c r="N88" s="10" t="s">
        <v>117</v>
      </c>
      <c r="O88" s="10" t="s">
        <v>117</v>
      </c>
      <c r="P88" s="10" t="s">
        <v>27</v>
      </c>
      <c r="Q88" s="10" t="s">
        <v>27</v>
      </c>
      <c r="R88" s="10" t="s">
        <v>27</v>
      </c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0" t="s">
        <v>27</v>
      </c>
      <c r="AK88" s="10" t="s">
        <v>27</v>
      </c>
      <c r="AL88" s="10" t="s">
        <v>27</v>
      </c>
    </row>
    <row r="89" spans="1:38" ht="30" customHeight="1">
      <c r="A89" s="114"/>
      <c r="B89" s="114"/>
      <c r="C89" s="114"/>
      <c r="D89" s="114"/>
      <c r="E89" s="115"/>
      <c r="F89" s="116"/>
      <c r="G89" s="115"/>
      <c r="H89" s="116"/>
      <c r="I89" s="115"/>
      <c r="J89" s="116"/>
      <c r="K89" s="115"/>
      <c r="L89" s="116"/>
      <c r="M89" s="114"/>
    </row>
    <row r="90" spans="1:38" ht="30" customHeight="1">
      <c r="A90" s="127" t="s">
        <v>3160</v>
      </c>
      <c r="B90" s="127"/>
      <c r="C90" s="127"/>
      <c r="D90" s="127"/>
      <c r="E90" s="128"/>
      <c r="F90" s="129"/>
      <c r="G90" s="128"/>
      <c r="H90" s="129"/>
      <c r="I90" s="128"/>
      <c r="J90" s="129"/>
      <c r="K90" s="128"/>
      <c r="L90" s="129"/>
      <c r="M90" s="127"/>
      <c r="N90" s="118" t="s">
        <v>55</v>
      </c>
    </row>
    <row r="91" spans="1:38" ht="30" customHeight="1">
      <c r="A91" s="9" t="s">
        <v>989</v>
      </c>
      <c r="B91" s="9" t="s">
        <v>990</v>
      </c>
      <c r="C91" s="9" t="s">
        <v>545</v>
      </c>
      <c r="D91" s="114">
        <v>0.32</v>
      </c>
      <c r="E91" s="115">
        <f>단가대비표!E11</f>
        <v>0</v>
      </c>
      <c r="F91" s="116">
        <f t="shared" ref="F91:F97" si="12">TRUNC(E91*D91,1)</f>
        <v>0</v>
      </c>
      <c r="G91" s="115">
        <f>단가대비표!F11</f>
        <v>0</v>
      </c>
      <c r="H91" s="116">
        <f t="shared" ref="H91:H97" si="13">TRUNC(G91*D91,1)</f>
        <v>0</v>
      </c>
      <c r="I91" s="115">
        <f>단가대비표!G11</f>
        <v>13150</v>
      </c>
      <c r="J91" s="116">
        <f t="shared" ref="J91:J97" si="14">TRUNC(I91*D91,1)</f>
        <v>4208</v>
      </c>
      <c r="K91" s="115">
        <f t="shared" ref="K91:L97" si="15">TRUNC(E91+G91+I91,1)</f>
        <v>13150</v>
      </c>
      <c r="L91" s="116">
        <f t="shared" si="15"/>
        <v>4208</v>
      </c>
      <c r="M91" s="9" t="s">
        <v>27</v>
      </c>
      <c r="N91" s="10" t="s">
        <v>55</v>
      </c>
      <c r="O91" s="10" t="s">
        <v>991</v>
      </c>
      <c r="P91" s="10" t="s">
        <v>30</v>
      </c>
      <c r="Q91" s="10" t="s">
        <v>30</v>
      </c>
      <c r="R91" s="10" t="s">
        <v>29</v>
      </c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0" t="s">
        <v>27</v>
      </c>
      <c r="AK91" s="10" t="s">
        <v>992</v>
      </c>
      <c r="AL91" s="10" t="s">
        <v>27</v>
      </c>
    </row>
    <row r="92" spans="1:38" ht="30" customHeight="1">
      <c r="A92" s="9" t="s">
        <v>993</v>
      </c>
      <c r="B92" s="9" t="s">
        <v>994</v>
      </c>
      <c r="C92" s="9" t="s">
        <v>54</v>
      </c>
      <c r="D92" s="114">
        <v>0.47399999999999998</v>
      </c>
      <c r="E92" s="115">
        <f>단가대비표!E15</f>
        <v>0</v>
      </c>
      <c r="F92" s="116">
        <f t="shared" si="12"/>
        <v>0</v>
      </c>
      <c r="G92" s="115">
        <f>단가대비표!F15</f>
        <v>0</v>
      </c>
      <c r="H92" s="116">
        <f t="shared" si="13"/>
        <v>0</v>
      </c>
      <c r="I92" s="115">
        <f>단가대비표!G15</f>
        <v>3200</v>
      </c>
      <c r="J92" s="116">
        <f t="shared" si="14"/>
        <v>1516.8</v>
      </c>
      <c r="K92" s="115">
        <f t="shared" si="15"/>
        <v>3200</v>
      </c>
      <c r="L92" s="116">
        <f t="shared" si="15"/>
        <v>1516.8</v>
      </c>
      <c r="M92" s="9" t="s">
        <v>27</v>
      </c>
      <c r="N92" s="10" t="s">
        <v>55</v>
      </c>
      <c r="O92" s="10" t="s">
        <v>995</v>
      </c>
      <c r="P92" s="10" t="s">
        <v>30</v>
      </c>
      <c r="Q92" s="10" t="s">
        <v>30</v>
      </c>
      <c r="R92" s="10" t="s">
        <v>29</v>
      </c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0" t="s">
        <v>27</v>
      </c>
      <c r="AK92" s="10" t="s">
        <v>996</v>
      </c>
      <c r="AL92" s="10" t="s">
        <v>27</v>
      </c>
    </row>
    <row r="93" spans="1:38" ht="30" customHeight="1">
      <c r="A93" s="9" t="s">
        <v>997</v>
      </c>
      <c r="B93" s="9" t="s">
        <v>998</v>
      </c>
      <c r="C93" s="9" t="s">
        <v>231</v>
      </c>
      <c r="D93" s="114">
        <v>0.504</v>
      </c>
      <c r="E93" s="115">
        <f>단가대비표!E17</f>
        <v>0</v>
      </c>
      <c r="F93" s="116">
        <f t="shared" si="12"/>
        <v>0</v>
      </c>
      <c r="G93" s="115">
        <f>단가대비표!F17</f>
        <v>0</v>
      </c>
      <c r="H93" s="116">
        <f t="shared" si="13"/>
        <v>0</v>
      </c>
      <c r="I93" s="115">
        <f>단가대비표!G17</f>
        <v>1500</v>
      </c>
      <c r="J93" s="116">
        <f t="shared" si="14"/>
        <v>756</v>
      </c>
      <c r="K93" s="115">
        <f t="shared" si="15"/>
        <v>1500</v>
      </c>
      <c r="L93" s="116">
        <f t="shared" si="15"/>
        <v>756</v>
      </c>
      <c r="M93" s="9" t="s">
        <v>27</v>
      </c>
      <c r="N93" s="10" t="s">
        <v>55</v>
      </c>
      <c r="O93" s="10" t="s">
        <v>999</v>
      </c>
      <c r="P93" s="10" t="s">
        <v>30</v>
      </c>
      <c r="Q93" s="10" t="s">
        <v>30</v>
      </c>
      <c r="R93" s="10" t="s">
        <v>29</v>
      </c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0" t="s">
        <v>27</v>
      </c>
      <c r="AK93" s="10" t="s">
        <v>1000</v>
      </c>
      <c r="AL93" s="10" t="s">
        <v>27</v>
      </c>
    </row>
    <row r="94" spans="1:38" ht="30" customHeight="1">
      <c r="A94" s="9" t="s">
        <v>997</v>
      </c>
      <c r="B94" s="9" t="s">
        <v>1001</v>
      </c>
      <c r="C94" s="9" t="s">
        <v>231</v>
      </c>
      <c r="D94" s="114">
        <v>4.8000000000000001E-2</v>
      </c>
      <c r="E94" s="115">
        <f>단가대비표!E20</f>
        <v>0</v>
      </c>
      <c r="F94" s="116">
        <f t="shared" si="12"/>
        <v>0</v>
      </c>
      <c r="G94" s="115">
        <f>단가대비표!F20</f>
        <v>0</v>
      </c>
      <c r="H94" s="116">
        <f t="shared" si="13"/>
        <v>0</v>
      </c>
      <c r="I94" s="115">
        <f>단가대비표!G20</f>
        <v>900</v>
      </c>
      <c r="J94" s="116">
        <f t="shared" si="14"/>
        <v>43.2</v>
      </c>
      <c r="K94" s="115">
        <f t="shared" si="15"/>
        <v>900</v>
      </c>
      <c r="L94" s="116">
        <f t="shared" si="15"/>
        <v>43.2</v>
      </c>
      <c r="M94" s="9" t="s">
        <v>27</v>
      </c>
      <c r="N94" s="10" t="s">
        <v>55</v>
      </c>
      <c r="O94" s="10" t="s">
        <v>1002</v>
      </c>
      <c r="P94" s="10" t="s">
        <v>30</v>
      </c>
      <c r="Q94" s="10" t="s">
        <v>30</v>
      </c>
      <c r="R94" s="10" t="s">
        <v>29</v>
      </c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0" t="s">
        <v>27</v>
      </c>
      <c r="AK94" s="10" t="s">
        <v>1003</v>
      </c>
      <c r="AL94" s="10" t="s">
        <v>27</v>
      </c>
    </row>
    <row r="95" spans="1:38" ht="30" customHeight="1">
      <c r="A95" s="9" t="s">
        <v>989</v>
      </c>
      <c r="B95" s="9" t="s">
        <v>1004</v>
      </c>
      <c r="C95" s="9" t="s">
        <v>231</v>
      </c>
      <c r="D95" s="114">
        <v>1.44</v>
      </c>
      <c r="E95" s="115">
        <f>단가대비표!E12</f>
        <v>0</v>
      </c>
      <c r="F95" s="116">
        <f t="shared" si="12"/>
        <v>0</v>
      </c>
      <c r="G95" s="115">
        <f>단가대비표!F12</f>
        <v>0</v>
      </c>
      <c r="H95" s="116">
        <f t="shared" si="13"/>
        <v>0</v>
      </c>
      <c r="I95" s="115">
        <f>단가대비표!G12</f>
        <v>450</v>
      </c>
      <c r="J95" s="116">
        <f t="shared" si="14"/>
        <v>648</v>
      </c>
      <c r="K95" s="115">
        <f t="shared" si="15"/>
        <v>450</v>
      </c>
      <c r="L95" s="116">
        <f t="shared" si="15"/>
        <v>648</v>
      </c>
      <c r="M95" s="9" t="s">
        <v>27</v>
      </c>
      <c r="N95" s="10" t="s">
        <v>55</v>
      </c>
      <c r="O95" s="10" t="s">
        <v>1005</v>
      </c>
      <c r="P95" s="10" t="s">
        <v>30</v>
      </c>
      <c r="Q95" s="10" t="s">
        <v>30</v>
      </c>
      <c r="R95" s="10" t="s">
        <v>29</v>
      </c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0" t="s">
        <v>27</v>
      </c>
      <c r="AK95" s="10" t="s">
        <v>1006</v>
      </c>
      <c r="AL95" s="10" t="s">
        <v>27</v>
      </c>
    </row>
    <row r="96" spans="1:38" ht="30" customHeight="1">
      <c r="A96" s="9" t="s">
        <v>1007</v>
      </c>
      <c r="B96" s="9" t="s">
        <v>1008</v>
      </c>
      <c r="C96" s="9" t="s">
        <v>54</v>
      </c>
      <c r="D96" s="114">
        <v>1</v>
      </c>
      <c r="E96" s="115">
        <f>일위대가목록!E76</f>
        <v>0</v>
      </c>
      <c r="F96" s="116">
        <f t="shared" si="12"/>
        <v>0</v>
      </c>
      <c r="G96" s="115">
        <f>일위대가목록!F76</f>
        <v>0</v>
      </c>
      <c r="H96" s="116">
        <f t="shared" si="13"/>
        <v>0</v>
      </c>
      <c r="I96" s="115">
        <f>일위대가목록!G76</f>
        <v>15572</v>
      </c>
      <c r="J96" s="116">
        <f t="shared" si="14"/>
        <v>15572</v>
      </c>
      <c r="K96" s="115">
        <f t="shared" si="15"/>
        <v>15572</v>
      </c>
      <c r="L96" s="116">
        <f t="shared" si="15"/>
        <v>15572</v>
      </c>
      <c r="M96" s="9" t="s">
        <v>27</v>
      </c>
      <c r="N96" s="10" t="s">
        <v>55</v>
      </c>
      <c r="O96" s="10" t="s">
        <v>1009</v>
      </c>
      <c r="P96" s="10" t="s">
        <v>29</v>
      </c>
      <c r="Q96" s="10" t="s">
        <v>30</v>
      </c>
      <c r="R96" s="10" t="s">
        <v>30</v>
      </c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0" t="s">
        <v>27</v>
      </c>
      <c r="AK96" s="10" t="s">
        <v>1010</v>
      </c>
      <c r="AL96" s="10" t="s">
        <v>27</v>
      </c>
    </row>
    <row r="97" spans="1:38" ht="30" customHeight="1">
      <c r="A97" s="9" t="s">
        <v>1007</v>
      </c>
      <c r="B97" s="9" t="s">
        <v>1011</v>
      </c>
      <c r="C97" s="9" t="s">
        <v>54</v>
      </c>
      <c r="D97" s="114">
        <v>1</v>
      </c>
      <c r="E97" s="115">
        <f>일위대가목록!E77</f>
        <v>0</v>
      </c>
      <c r="F97" s="116">
        <f t="shared" si="12"/>
        <v>0</v>
      </c>
      <c r="G97" s="115">
        <f>일위대가목록!F77</f>
        <v>0</v>
      </c>
      <c r="H97" s="116">
        <f t="shared" si="13"/>
        <v>0</v>
      </c>
      <c r="I97" s="115">
        <f>일위대가목록!G77</f>
        <v>10539</v>
      </c>
      <c r="J97" s="116">
        <f t="shared" si="14"/>
        <v>10539</v>
      </c>
      <c r="K97" s="115">
        <f t="shared" si="15"/>
        <v>10539</v>
      </c>
      <c r="L97" s="116">
        <f t="shared" si="15"/>
        <v>10539</v>
      </c>
      <c r="M97" s="9" t="s">
        <v>27</v>
      </c>
      <c r="N97" s="10" t="s">
        <v>55</v>
      </c>
      <c r="O97" s="10" t="s">
        <v>1012</v>
      </c>
      <c r="P97" s="10" t="s">
        <v>29</v>
      </c>
      <c r="Q97" s="10" t="s">
        <v>30</v>
      </c>
      <c r="R97" s="10" t="s">
        <v>30</v>
      </c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0" t="s">
        <v>27</v>
      </c>
      <c r="AK97" s="10" t="s">
        <v>1013</v>
      </c>
      <c r="AL97" s="10" t="s">
        <v>27</v>
      </c>
    </row>
    <row r="98" spans="1:38" ht="30" customHeight="1">
      <c r="A98" s="9" t="s">
        <v>965</v>
      </c>
      <c r="B98" s="9" t="s">
        <v>27</v>
      </c>
      <c r="C98" s="9" t="s">
        <v>27</v>
      </c>
      <c r="D98" s="114"/>
      <c r="E98" s="115"/>
      <c r="F98" s="116">
        <f>TRUNC(SUM(F91:F97),0)</f>
        <v>0</v>
      </c>
      <c r="G98" s="115"/>
      <c r="H98" s="116">
        <f>TRUNC(SUM(H91:H97),0)</f>
        <v>0</v>
      </c>
      <c r="I98" s="115"/>
      <c r="J98" s="116">
        <f>TRUNC(SUM(J91:J97),0)</f>
        <v>33283</v>
      </c>
      <c r="K98" s="115"/>
      <c r="L98" s="116">
        <f>F98+H98+J98</f>
        <v>33283</v>
      </c>
      <c r="M98" s="18"/>
      <c r="N98" s="10" t="s">
        <v>117</v>
      </c>
      <c r="O98" s="10" t="s">
        <v>117</v>
      </c>
      <c r="P98" s="10" t="s">
        <v>27</v>
      </c>
      <c r="Q98" s="10" t="s">
        <v>27</v>
      </c>
      <c r="R98" s="10" t="s">
        <v>27</v>
      </c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0" t="s">
        <v>27</v>
      </c>
      <c r="AK98" s="10" t="s">
        <v>27</v>
      </c>
      <c r="AL98" s="10" t="s">
        <v>27</v>
      </c>
    </row>
    <row r="99" spans="1:38" ht="30" customHeight="1">
      <c r="A99" s="114"/>
      <c r="B99" s="114"/>
      <c r="C99" s="114"/>
      <c r="D99" s="114"/>
      <c r="E99" s="115"/>
      <c r="F99" s="116"/>
      <c r="G99" s="115"/>
      <c r="H99" s="116"/>
      <c r="I99" s="115"/>
      <c r="J99" s="116"/>
      <c r="K99" s="115"/>
      <c r="L99" s="116"/>
      <c r="M99" s="114"/>
    </row>
    <row r="100" spans="1:38" ht="30" customHeight="1">
      <c r="A100" s="127" t="s">
        <v>3161</v>
      </c>
      <c r="B100" s="127"/>
      <c r="C100" s="127"/>
      <c r="D100" s="127"/>
      <c r="E100" s="128"/>
      <c r="F100" s="129"/>
      <c r="G100" s="128"/>
      <c r="H100" s="129"/>
      <c r="I100" s="128"/>
      <c r="J100" s="129"/>
      <c r="K100" s="128"/>
      <c r="L100" s="129"/>
      <c r="M100" s="127"/>
      <c r="N100" s="118" t="s">
        <v>57</v>
      </c>
    </row>
    <row r="101" spans="1:38" ht="30" customHeight="1">
      <c r="A101" s="9" t="s">
        <v>989</v>
      </c>
      <c r="B101" s="9" t="s">
        <v>990</v>
      </c>
      <c r="C101" s="9" t="s">
        <v>545</v>
      </c>
      <c r="D101" s="114">
        <v>0.5</v>
      </c>
      <c r="E101" s="115">
        <f>단가대비표!E11</f>
        <v>0</v>
      </c>
      <c r="F101" s="116">
        <f t="shared" ref="F101:F107" si="16">TRUNC(E101*D101,1)</f>
        <v>0</v>
      </c>
      <c r="G101" s="115">
        <f>단가대비표!F11</f>
        <v>0</v>
      </c>
      <c r="H101" s="116">
        <f t="shared" ref="H101:H107" si="17">TRUNC(G101*D101,1)</f>
        <v>0</v>
      </c>
      <c r="I101" s="115">
        <f>단가대비표!G11</f>
        <v>13150</v>
      </c>
      <c r="J101" s="116">
        <f t="shared" ref="J101:J107" si="18">TRUNC(I101*D101,1)</f>
        <v>6575</v>
      </c>
      <c r="K101" s="115">
        <f t="shared" ref="K101:L107" si="19">TRUNC(E101+G101+I101,1)</f>
        <v>13150</v>
      </c>
      <c r="L101" s="116">
        <f t="shared" si="19"/>
        <v>6575</v>
      </c>
      <c r="M101" s="9" t="s">
        <v>27</v>
      </c>
      <c r="N101" s="10" t="s">
        <v>57</v>
      </c>
      <c r="O101" s="10" t="s">
        <v>991</v>
      </c>
      <c r="P101" s="10" t="s">
        <v>30</v>
      </c>
      <c r="Q101" s="10" t="s">
        <v>30</v>
      </c>
      <c r="R101" s="10" t="s">
        <v>29</v>
      </c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0" t="s">
        <v>27</v>
      </c>
      <c r="AK101" s="10" t="s">
        <v>1014</v>
      </c>
      <c r="AL101" s="10" t="s">
        <v>27</v>
      </c>
    </row>
    <row r="102" spans="1:38" ht="30" customHeight="1">
      <c r="A102" s="9" t="s">
        <v>993</v>
      </c>
      <c r="B102" s="9" t="s">
        <v>994</v>
      </c>
      <c r="C102" s="9" t="s">
        <v>54</v>
      </c>
      <c r="D102" s="114">
        <v>0.79</v>
      </c>
      <c r="E102" s="115">
        <f>단가대비표!E15</f>
        <v>0</v>
      </c>
      <c r="F102" s="116">
        <f t="shared" si="16"/>
        <v>0</v>
      </c>
      <c r="G102" s="115">
        <f>단가대비표!F15</f>
        <v>0</v>
      </c>
      <c r="H102" s="116">
        <f t="shared" si="17"/>
        <v>0</v>
      </c>
      <c r="I102" s="115">
        <f>단가대비표!G15</f>
        <v>3200</v>
      </c>
      <c r="J102" s="116">
        <f t="shared" si="18"/>
        <v>2528</v>
      </c>
      <c r="K102" s="115">
        <f t="shared" si="19"/>
        <v>3200</v>
      </c>
      <c r="L102" s="116">
        <f t="shared" si="19"/>
        <v>2528</v>
      </c>
      <c r="M102" s="9" t="s">
        <v>27</v>
      </c>
      <c r="N102" s="10" t="s">
        <v>57</v>
      </c>
      <c r="O102" s="10" t="s">
        <v>995</v>
      </c>
      <c r="P102" s="10" t="s">
        <v>30</v>
      </c>
      <c r="Q102" s="10" t="s">
        <v>30</v>
      </c>
      <c r="R102" s="10" t="s">
        <v>29</v>
      </c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0" t="s">
        <v>27</v>
      </c>
      <c r="AK102" s="10" t="s">
        <v>1015</v>
      </c>
      <c r="AL102" s="10" t="s">
        <v>27</v>
      </c>
    </row>
    <row r="103" spans="1:38" ht="30" customHeight="1">
      <c r="A103" s="9" t="s">
        <v>997</v>
      </c>
      <c r="B103" s="9" t="s">
        <v>998</v>
      </c>
      <c r="C103" s="9" t="s">
        <v>231</v>
      </c>
      <c r="D103" s="114">
        <v>0.84000000000000008</v>
      </c>
      <c r="E103" s="115">
        <f>단가대비표!E17</f>
        <v>0</v>
      </c>
      <c r="F103" s="116">
        <f t="shared" si="16"/>
        <v>0</v>
      </c>
      <c r="G103" s="115">
        <f>단가대비표!F17</f>
        <v>0</v>
      </c>
      <c r="H103" s="116">
        <f t="shared" si="17"/>
        <v>0</v>
      </c>
      <c r="I103" s="115">
        <f>단가대비표!G17</f>
        <v>1500</v>
      </c>
      <c r="J103" s="116">
        <f t="shared" si="18"/>
        <v>1260</v>
      </c>
      <c r="K103" s="115">
        <f t="shared" si="19"/>
        <v>1500</v>
      </c>
      <c r="L103" s="116">
        <f t="shared" si="19"/>
        <v>1260</v>
      </c>
      <c r="M103" s="9" t="s">
        <v>27</v>
      </c>
      <c r="N103" s="10" t="s">
        <v>57</v>
      </c>
      <c r="O103" s="10" t="s">
        <v>999</v>
      </c>
      <c r="P103" s="10" t="s">
        <v>30</v>
      </c>
      <c r="Q103" s="10" t="s">
        <v>30</v>
      </c>
      <c r="R103" s="10" t="s">
        <v>29</v>
      </c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0" t="s">
        <v>27</v>
      </c>
      <c r="AK103" s="10" t="s">
        <v>1016</v>
      </c>
      <c r="AL103" s="10" t="s">
        <v>27</v>
      </c>
    </row>
    <row r="104" spans="1:38" ht="30" customHeight="1">
      <c r="A104" s="9" t="s">
        <v>997</v>
      </c>
      <c r="B104" s="9" t="s">
        <v>1001</v>
      </c>
      <c r="C104" s="9" t="s">
        <v>231</v>
      </c>
      <c r="D104" s="114">
        <v>8.0000000000000016E-2</v>
      </c>
      <c r="E104" s="115">
        <f>단가대비표!E20</f>
        <v>0</v>
      </c>
      <c r="F104" s="116">
        <f t="shared" si="16"/>
        <v>0</v>
      </c>
      <c r="G104" s="115">
        <f>단가대비표!F20</f>
        <v>0</v>
      </c>
      <c r="H104" s="116">
        <f t="shared" si="17"/>
        <v>0</v>
      </c>
      <c r="I104" s="115">
        <f>단가대비표!G20</f>
        <v>900</v>
      </c>
      <c r="J104" s="116">
        <f t="shared" si="18"/>
        <v>72</v>
      </c>
      <c r="K104" s="115">
        <f t="shared" si="19"/>
        <v>900</v>
      </c>
      <c r="L104" s="116">
        <f t="shared" si="19"/>
        <v>72</v>
      </c>
      <c r="M104" s="9" t="s">
        <v>27</v>
      </c>
      <c r="N104" s="10" t="s">
        <v>57</v>
      </c>
      <c r="O104" s="10" t="s">
        <v>1002</v>
      </c>
      <c r="P104" s="10" t="s">
        <v>30</v>
      </c>
      <c r="Q104" s="10" t="s">
        <v>30</v>
      </c>
      <c r="R104" s="10" t="s">
        <v>29</v>
      </c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0" t="s">
        <v>27</v>
      </c>
      <c r="AK104" s="10" t="s">
        <v>1017</v>
      </c>
      <c r="AL104" s="10" t="s">
        <v>27</v>
      </c>
    </row>
    <row r="105" spans="1:38" ht="30" customHeight="1">
      <c r="A105" s="9" t="s">
        <v>989</v>
      </c>
      <c r="B105" s="9" t="s">
        <v>1004</v>
      </c>
      <c r="C105" s="9" t="s">
        <v>231</v>
      </c>
      <c r="D105" s="114">
        <v>2.4000000000000004</v>
      </c>
      <c r="E105" s="115">
        <f>단가대비표!E12</f>
        <v>0</v>
      </c>
      <c r="F105" s="116">
        <f t="shared" si="16"/>
        <v>0</v>
      </c>
      <c r="G105" s="115">
        <f>단가대비표!F12</f>
        <v>0</v>
      </c>
      <c r="H105" s="116">
        <f t="shared" si="17"/>
        <v>0</v>
      </c>
      <c r="I105" s="115">
        <f>단가대비표!G12</f>
        <v>450</v>
      </c>
      <c r="J105" s="116">
        <f t="shared" si="18"/>
        <v>1080</v>
      </c>
      <c r="K105" s="115">
        <f t="shared" si="19"/>
        <v>450</v>
      </c>
      <c r="L105" s="116">
        <f t="shared" si="19"/>
        <v>1080</v>
      </c>
      <c r="M105" s="9" t="s">
        <v>27</v>
      </c>
      <c r="N105" s="10" t="s">
        <v>57</v>
      </c>
      <c r="O105" s="10" t="s">
        <v>1005</v>
      </c>
      <c r="P105" s="10" t="s">
        <v>30</v>
      </c>
      <c r="Q105" s="10" t="s">
        <v>30</v>
      </c>
      <c r="R105" s="10" t="s">
        <v>29</v>
      </c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0" t="s">
        <v>27</v>
      </c>
      <c r="AK105" s="10" t="s">
        <v>1018</v>
      </c>
      <c r="AL105" s="10" t="s">
        <v>27</v>
      </c>
    </row>
    <row r="106" spans="1:38" ht="30" customHeight="1">
      <c r="A106" s="9" t="s">
        <v>1007</v>
      </c>
      <c r="B106" s="9" t="s">
        <v>1008</v>
      </c>
      <c r="C106" s="9" t="s">
        <v>54</v>
      </c>
      <c r="D106" s="114">
        <v>1</v>
      </c>
      <c r="E106" s="115">
        <f>일위대가목록!E76</f>
        <v>0</v>
      </c>
      <c r="F106" s="116">
        <f t="shared" si="16"/>
        <v>0</v>
      </c>
      <c r="G106" s="115">
        <f>일위대가목록!F76</f>
        <v>0</v>
      </c>
      <c r="H106" s="116">
        <f t="shared" si="17"/>
        <v>0</v>
      </c>
      <c r="I106" s="115">
        <f>일위대가목록!G76</f>
        <v>15572</v>
      </c>
      <c r="J106" s="116">
        <f t="shared" si="18"/>
        <v>15572</v>
      </c>
      <c r="K106" s="115">
        <f t="shared" si="19"/>
        <v>15572</v>
      </c>
      <c r="L106" s="116">
        <f t="shared" si="19"/>
        <v>15572</v>
      </c>
      <c r="M106" s="9" t="s">
        <v>27</v>
      </c>
      <c r="N106" s="10" t="s">
        <v>57</v>
      </c>
      <c r="O106" s="10" t="s">
        <v>1009</v>
      </c>
      <c r="P106" s="10" t="s">
        <v>29</v>
      </c>
      <c r="Q106" s="10" t="s">
        <v>30</v>
      </c>
      <c r="R106" s="10" t="s">
        <v>30</v>
      </c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0" t="s">
        <v>27</v>
      </c>
      <c r="AK106" s="10" t="s">
        <v>1019</v>
      </c>
      <c r="AL106" s="10" t="s">
        <v>27</v>
      </c>
    </row>
    <row r="107" spans="1:38" ht="30" customHeight="1">
      <c r="A107" s="9" t="s">
        <v>1007</v>
      </c>
      <c r="B107" s="9" t="s">
        <v>1011</v>
      </c>
      <c r="C107" s="9" t="s">
        <v>54</v>
      </c>
      <c r="D107" s="114">
        <v>1</v>
      </c>
      <c r="E107" s="115">
        <f>일위대가목록!E77</f>
        <v>0</v>
      </c>
      <c r="F107" s="116">
        <f t="shared" si="16"/>
        <v>0</v>
      </c>
      <c r="G107" s="115">
        <f>일위대가목록!F77</f>
        <v>0</v>
      </c>
      <c r="H107" s="116">
        <f t="shared" si="17"/>
        <v>0</v>
      </c>
      <c r="I107" s="115">
        <f>일위대가목록!G77</f>
        <v>10539</v>
      </c>
      <c r="J107" s="116">
        <f t="shared" si="18"/>
        <v>10539</v>
      </c>
      <c r="K107" s="115">
        <f t="shared" si="19"/>
        <v>10539</v>
      </c>
      <c r="L107" s="116">
        <f t="shared" si="19"/>
        <v>10539</v>
      </c>
      <c r="M107" s="9" t="s">
        <v>27</v>
      </c>
      <c r="N107" s="10" t="s">
        <v>57</v>
      </c>
      <c r="O107" s="10" t="s">
        <v>1012</v>
      </c>
      <c r="P107" s="10" t="s">
        <v>29</v>
      </c>
      <c r="Q107" s="10" t="s">
        <v>30</v>
      </c>
      <c r="R107" s="10" t="s">
        <v>30</v>
      </c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0" t="s">
        <v>27</v>
      </c>
      <c r="AK107" s="10" t="s">
        <v>1020</v>
      </c>
      <c r="AL107" s="10" t="s">
        <v>27</v>
      </c>
    </row>
    <row r="108" spans="1:38" ht="30" customHeight="1">
      <c r="A108" s="9" t="s">
        <v>965</v>
      </c>
      <c r="B108" s="9" t="s">
        <v>27</v>
      </c>
      <c r="C108" s="9" t="s">
        <v>27</v>
      </c>
      <c r="D108" s="114"/>
      <c r="E108" s="115"/>
      <c r="F108" s="116">
        <f>TRUNC(SUM(F101:F107),0)</f>
        <v>0</v>
      </c>
      <c r="G108" s="115"/>
      <c r="H108" s="116">
        <f>TRUNC(SUM(H101:H107),0)</f>
        <v>0</v>
      </c>
      <c r="I108" s="115"/>
      <c r="J108" s="116">
        <f>TRUNC(SUM(J101:J107),0)</f>
        <v>37626</v>
      </c>
      <c r="K108" s="115"/>
      <c r="L108" s="116">
        <f>F108+H108+J108</f>
        <v>37626</v>
      </c>
      <c r="M108" s="18"/>
      <c r="N108" s="10" t="s">
        <v>117</v>
      </c>
      <c r="O108" s="10" t="s">
        <v>117</v>
      </c>
      <c r="P108" s="10" t="s">
        <v>27</v>
      </c>
      <c r="Q108" s="10" t="s">
        <v>27</v>
      </c>
      <c r="R108" s="10" t="s">
        <v>27</v>
      </c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0" t="s">
        <v>27</v>
      </c>
      <c r="AK108" s="10" t="s">
        <v>27</v>
      </c>
      <c r="AL108" s="10" t="s">
        <v>27</v>
      </c>
    </row>
    <row r="109" spans="1:38" ht="30" customHeight="1">
      <c r="A109" s="114"/>
      <c r="B109" s="114"/>
      <c r="C109" s="114"/>
      <c r="D109" s="114"/>
      <c r="E109" s="115"/>
      <c r="F109" s="116"/>
      <c r="G109" s="115"/>
      <c r="H109" s="116"/>
      <c r="I109" s="115"/>
      <c r="J109" s="116"/>
      <c r="K109" s="115"/>
      <c r="L109" s="116"/>
      <c r="M109" s="114"/>
    </row>
    <row r="110" spans="1:38" ht="30" customHeight="1">
      <c r="A110" s="127" t="s">
        <v>3162</v>
      </c>
      <c r="B110" s="127"/>
      <c r="C110" s="127"/>
      <c r="D110" s="127"/>
      <c r="E110" s="128"/>
      <c r="F110" s="129"/>
      <c r="G110" s="128"/>
      <c r="H110" s="129"/>
      <c r="I110" s="128"/>
      <c r="J110" s="129"/>
      <c r="K110" s="128"/>
      <c r="L110" s="129"/>
      <c r="M110" s="127"/>
      <c r="N110" s="118" t="s">
        <v>59</v>
      </c>
    </row>
    <row r="111" spans="1:38" ht="30" customHeight="1">
      <c r="A111" s="9" t="s">
        <v>989</v>
      </c>
      <c r="B111" s="9" t="s">
        <v>990</v>
      </c>
      <c r="C111" s="9" t="s">
        <v>545</v>
      </c>
      <c r="D111" s="114">
        <v>0.76</v>
      </c>
      <c r="E111" s="115">
        <f>단가대비표!E11</f>
        <v>0</v>
      </c>
      <c r="F111" s="116">
        <f t="shared" ref="F111:F117" si="20">TRUNC(E111*D111,1)</f>
        <v>0</v>
      </c>
      <c r="G111" s="115">
        <f>단가대비표!F11</f>
        <v>0</v>
      </c>
      <c r="H111" s="116">
        <f t="shared" ref="H111:H117" si="21">TRUNC(G111*D111,1)</f>
        <v>0</v>
      </c>
      <c r="I111" s="115">
        <f>단가대비표!G11</f>
        <v>13150</v>
      </c>
      <c r="J111" s="116">
        <f t="shared" ref="J111:J117" si="22">TRUNC(I111*D111,1)</f>
        <v>9994</v>
      </c>
      <c r="K111" s="115">
        <f t="shared" ref="K111:L117" si="23">TRUNC(E111+G111+I111,1)</f>
        <v>13150</v>
      </c>
      <c r="L111" s="116">
        <f t="shared" si="23"/>
        <v>9994</v>
      </c>
      <c r="M111" s="9" t="s">
        <v>27</v>
      </c>
      <c r="N111" s="10" t="s">
        <v>59</v>
      </c>
      <c r="O111" s="10" t="s">
        <v>991</v>
      </c>
      <c r="P111" s="10" t="s">
        <v>30</v>
      </c>
      <c r="Q111" s="10" t="s">
        <v>30</v>
      </c>
      <c r="R111" s="10" t="s">
        <v>29</v>
      </c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0" t="s">
        <v>27</v>
      </c>
      <c r="AK111" s="10" t="s">
        <v>1021</v>
      </c>
      <c r="AL111" s="10" t="s">
        <v>27</v>
      </c>
    </row>
    <row r="112" spans="1:38" ht="30" customHeight="1">
      <c r="A112" s="9" t="s">
        <v>993</v>
      </c>
      <c r="B112" s="9" t="s">
        <v>994</v>
      </c>
      <c r="C112" s="9" t="s">
        <v>54</v>
      </c>
      <c r="D112" s="114">
        <v>1.5010000000000001</v>
      </c>
      <c r="E112" s="115">
        <f>단가대비표!E15</f>
        <v>0</v>
      </c>
      <c r="F112" s="116">
        <f t="shared" si="20"/>
        <v>0</v>
      </c>
      <c r="G112" s="115">
        <f>단가대비표!F15</f>
        <v>0</v>
      </c>
      <c r="H112" s="116">
        <f t="shared" si="21"/>
        <v>0</v>
      </c>
      <c r="I112" s="115">
        <f>단가대비표!G15</f>
        <v>3200</v>
      </c>
      <c r="J112" s="116">
        <f t="shared" si="22"/>
        <v>4803.2</v>
      </c>
      <c r="K112" s="115">
        <f t="shared" si="23"/>
        <v>3200</v>
      </c>
      <c r="L112" s="116">
        <f t="shared" si="23"/>
        <v>4803.2</v>
      </c>
      <c r="M112" s="9" t="s">
        <v>27</v>
      </c>
      <c r="N112" s="10" t="s">
        <v>59</v>
      </c>
      <c r="O112" s="10" t="s">
        <v>995</v>
      </c>
      <c r="P112" s="10" t="s">
        <v>30</v>
      </c>
      <c r="Q112" s="10" t="s">
        <v>30</v>
      </c>
      <c r="R112" s="10" t="s">
        <v>29</v>
      </c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0" t="s">
        <v>27</v>
      </c>
      <c r="AK112" s="10" t="s">
        <v>1022</v>
      </c>
      <c r="AL112" s="10" t="s">
        <v>27</v>
      </c>
    </row>
    <row r="113" spans="1:38" ht="30" customHeight="1">
      <c r="A113" s="9" t="s">
        <v>997</v>
      </c>
      <c r="B113" s="9" t="s">
        <v>998</v>
      </c>
      <c r="C113" s="9" t="s">
        <v>231</v>
      </c>
      <c r="D113" s="114">
        <v>1.5960000000000001</v>
      </c>
      <c r="E113" s="115">
        <f>단가대비표!E17</f>
        <v>0</v>
      </c>
      <c r="F113" s="116">
        <f t="shared" si="20"/>
        <v>0</v>
      </c>
      <c r="G113" s="115">
        <f>단가대비표!F17</f>
        <v>0</v>
      </c>
      <c r="H113" s="116">
        <f t="shared" si="21"/>
        <v>0</v>
      </c>
      <c r="I113" s="115">
        <f>단가대비표!G17</f>
        <v>1500</v>
      </c>
      <c r="J113" s="116">
        <f t="shared" si="22"/>
        <v>2394</v>
      </c>
      <c r="K113" s="115">
        <f t="shared" si="23"/>
        <v>1500</v>
      </c>
      <c r="L113" s="116">
        <f t="shared" si="23"/>
        <v>2394</v>
      </c>
      <c r="M113" s="9" t="s">
        <v>27</v>
      </c>
      <c r="N113" s="10" t="s">
        <v>59</v>
      </c>
      <c r="O113" s="10" t="s">
        <v>999</v>
      </c>
      <c r="P113" s="10" t="s">
        <v>30</v>
      </c>
      <c r="Q113" s="10" t="s">
        <v>30</v>
      </c>
      <c r="R113" s="10" t="s">
        <v>29</v>
      </c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0" t="s">
        <v>27</v>
      </c>
      <c r="AK113" s="10" t="s">
        <v>1023</v>
      </c>
      <c r="AL113" s="10" t="s">
        <v>27</v>
      </c>
    </row>
    <row r="114" spans="1:38" ht="30" customHeight="1">
      <c r="A114" s="9" t="s">
        <v>997</v>
      </c>
      <c r="B114" s="9" t="s">
        <v>1001</v>
      </c>
      <c r="C114" s="9" t="s">
        <v>231</v>
      </c>
      <c r="D114" s="114">
        <v>0.15200000000000002</v>
      </c>
      <c r="E114" s="115">
        <f>단가대비표!E20</f>
        <v>0</v>
      </c>
      <c r="F114" s="116">
        <f t="shared" si="20"/>
        <v>0</v>
      </c>
      <c r="G114" s="115">
        <f>단가대비표!F20</f>
        <v>0</v>
      </c>
      <c r="H114" s="116">
        <f t="shared" si="21"/>
        <v>0</v>
      </c>
      <c r="I114" s="115">
        <f>단가대비표!G20</f>
        <v>900</v>
      </c>
      <c r="J114" s="116">
        <f t="shared" si="22"/>
        <v>136.80000000000001</v>
      </c>
      <c r="K114" s="115">
        <f t="shared" si="23"/>
        <v>900</v>
      </c>
      <c r="L114" s="116">
        <f t="shared" si="23"/>
        <v>136.80000000000001</v>
      </c>
      <c r="M114" s="9" t="s">
        <v>27</v>
      </c>
      <c r="N114" s="10" t="s">
        <v>59</v>
      </c>
      <c r="O114" s="10" t="s">
        <v>1002</v>
      </c>
      <c r="P114" s="10" t="s">
        <v>30</v>
      </c>
      <c r="Q114" s="10" t="s">
        <v>30</v>
      </c>
      <c r="R114" s="10" t="s">
        <v>29</v>
      </c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0" t="s">
        <v>27</v>
      </c>
      <c r="AK114" s="10" t="s">
        <v>1024</v>
      </c>
      <c r="AL114" s="10" t="s">
        <v>27</v>
      </c>
    </row>
    <row r="115" spans="1:38" ht="30" customHeight="1">
      <c r="A115" s="9" t="s">
        <v>989</v>
      </c>
      <c r="B115" s="9" t="s">
        <v>1004</v>
      </c>
      <c r="C115" s="9" t="s">
        <v>231</v>
      </c>
      <c r="D115" s="114">
        <v>4.5600000000000005</v>
      </c>
      <c r="E115" s="115">
        <f>단가대비표!E12</f>
        <v>0</v>
      </c>
      <c r="F115" s="116">
        <f t="shared" si="20"/>
        <v>0</v>
      </c>
      <c r="G115" s="115">
        <f>단가대비표!F12</f>
        <v>0</v>
      </c>
      <c r="H115" s="116">
        <f t="shared" si="21"/>
        <v>0</v>
      </c>
      <c r="I115" s="115">
        <f>단가대비표!G12</f>
        <v>450</v>
      </c>
      <c r="J115" s="116">
        <f t="shared" si="22"/>
        <v>2052</v>
      </c>
      <c r="K115" s="115">
        <f t="shared" si="23"/>
        <v>450</v>
      </c>
      <c r="L115" s="116">
        <f t="shared" si="23"/>
        <v>2052</v>
      </c>
      <c r="M115" s="9" t="s">
        <v>27</v>
      </c>
      <c r="N115" s="10" t="s">
        <v>59</v>
      </c>
      <c r="O115" s="10" t="s">
        <v>1005</v>
      </c>
      <c r="P115" s="10" t="s">
        <v>30</v>
      </c>
      <c r="Q115" s="10" t="s">
        <v>30</v>
      </c>
      <c r="R115" s="10" t="s">
        <v>29</v>
      </c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0" t="s">
        <v>27</v>
      </c>
      <c r="AK115" s="10" t="s">
        <v>1025</v>
      </c>
      <c r="AL115" s="10" t="s">
        <v>27</v>
      </c>
    </row>
    <row r="116" spans="1:38" ht="30" customHeight="1">
      <c r="A116" s="9" t="s">
        <v>1007</v>
      </c>
      <c r="B116" s="9" t="s">
        <v>1008</v>
      </c>
      <c r="C116" s="9" t="s">
        <v>54</v>
      </c>
      <c r="D116" s="114">
        <v>1</v>
      </c>
      <c r="E116" s="115">
        <f>일위대가목록!E76</f>
        <v>0</v>
      </c>
      <c r="F116" s="116">
        <f t="shared" si="20"/>
        <v>0</v>
      </c>
      <c r="G116" s="115">
        <f>일위대가목록!F76</f>
        <v>0</v>
      </c>
      <c r="H116" s="116">
        <f t="shared" si="21"/>
        <v>0</v>
      </c>
      <c r="I116" s="115">
        <f>일위대가목록!G76</f>
        <v>15572</v>
      </c>
      <c r="J116" s="116">
        <f t="shared" si="22"/>
        <v>15572</v>
      </c>
      <c r="K116" s="115">
        <f t="shared" si="23"/>
        <v>15572</v>
      </c>
      <c r="L116" s="116">
        <f t="shared" si="23"/>
        <v>15572</v>
      </c>
      <c r="M116" s="9" t="s">
        <v>27</v>
      </c>
      <c r="N116" s="10" t="s">
        <v>59</v>
      </c>
      <c r="O116" s="10" t="s">
        <v>1009</v>
      </c>
      <c r="P116" s="10" t="s">
        <v>29</v>
      </c>
      <c r="Q116" s="10" t="s">
        <v>30</v>
      </c>
      <c r="R116" s="10" t="s">
        <v>30</v>
      </c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0" t="s">
        <v>27</v>
      </c>
      <c r="AK116" s="10" t="s">
        <v>1026</v>
      </c>
      <c r="AL116" s="10" t="s">
        <v>27</v>
      </c>
    </row>
    <row r="117" spans="1:38" ht="30" customHeight="1">
      <c r="A117" s="9" t="s">
        <v>1007</v>
      </c>
      <c r="B117" s="9" t="s">
        <v>1011</v>
      </c>
      <c r="C117" s="9" t="s">
        <v>54</v>
      </c>
      <c r="D117" s="114">
        <v>1</v>
      </c>
      <c r="E117" s="115">
        <f>일위대가목록!E77</f>
        <v>0</v>
      </c>
      <c r="F117" s="116">
        <f t="shared" si="20"/>
        <v>0</v>
      </c>
      <c r="G117" s="115">
        <f>일위대가목록!F77</f>
        <v>0</v>
      </c>
      <c r="H117" s="116">
        <f t="shared" si="21"/>
        <v>0</v>
      </c>
      <c r="I117" s="115">
        <f>일위대가목록!G77</f>
        <v>10539</v>
      </c>
      <c r="J117" s="116">
        <f t="shared" si="22"/>
        <v>10539</v>
      </c>
      <c r="K117" s="115">
        <f t="shared" si="23"/>
        <v>10539</v>
      </c>
      <c r="L117" s="116">
        <f t="shared" si="23"/>
        <v>10539</v>
      </c>
      <c r="M117" s="9" t="s">
        <v>27</v>
      </c>
      <c r="N117" s="10" t="s">
        <v>59</v>
      </c>
      <c r="O117" s="10" t="s">
        <v>1012</v>
      </c>
      <c r="P117" s="10" t="s">
        <v>29</v>
      </c>
      <c r="Q117" s="10" t="s">
        <v>30</v>
      </c>
      <c r="R117" s="10" t="s">
        <v>30</v>
      </c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0" t="s">
        <v>27</v>
      </c>
      <c r="AK117" s="10" t="s">
        <v>1027</v>
      </c>
      <c r="AL117" s="10" t="s">
        <v>27</v>
      </c>
    </row>
    <row r="118" spans="1:38" ht="30" customHeight="1">
      <c r="A118" s="9" t="s">
        <v>965</v>
      </c>
      <c r="B118" s="9" t="s">
        <v>27</v>
      </c>
      <c r="C118" s="9" t="s">
        <v>27</v>
      </c>
      <c r="D118" s="114"/>
      <c r="E118" s="115"/>
      <c r="F118" s="116">
        <f>TRUNC(SUM(F111:F117),0)</f>
        <v>0</v>
      </c>
      <c r="G118" s="115"/>
      <c r="H118" s="116">
        <f>TRUNC(SUM(H111:H117),0)</f>
        <v>0</v>
      </c>
      <c r="I118" s="115"/>
      <c r="J118" s="116">
        <f>TRUNC(SUM(J111:J117),0)</f>
        <v>45491</v>
      </c>
      <c r="K118" s="115"/>
      <c r="L118" s="116">
        <f>F118+H118+J118</f>
        <v>45491</v>
      </c>
      <c r="M118" s="18"/>
      <c r="N118" s="10" t="s">
        <v>117</v>
      </c>
      <c r="O118" s="10" t="s">
        <v>117</v>
      </c>
      <c r="P118" s="10" t="s">
        <v>27</v>
      </c>
      <c r="Q118" s="10" t="s">
        <v>27</v>
      </c>
      <c r="R118" s="10" t="s">
        <v>27</v>
      </c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0" t="s">
        <v>27</v>
      </c>
      <c r="AK118" s="10" t="s">
        <v>27</v>
      </c>
      <c r="AL118" s="10" t="s">
        <v>27</v>
      </c>
    </row>
    <row r="119" spans="1:38" ht="30" customHeight="1">
      <c r="A119" s="9"/>
      <c r="B119" s="9"/>
      <c r="C119" s="9"/>
      <c r="D119" s="114"/>
      <c r="E119" s="115"/>
      <c r="F119" s="116"/>
      <c r="G119" s="115"/>
      <c r="H119" s="116"/>
      <c r="I119" s="115"/>
      <c r="J119" s="116"/>
      <c r="K119" s="115"/>
      <c r="L119" s="116"/>
      <c r="M119" s="9"/>
      <c r="N119" s="10"/>
      <c r="O119" s="10"/>
      <c r="P119" s="10"/>
      <c r="Q119" s="10"/>
      <c r="R119" s="10"/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0"/>
      <c r="AK119" s="10"/>
      <c r="AL119" s="10"/>
    </row>
    <row r="120" spans="1:38" ht="30" customHeight="1">
      <c r="A120" s="127" t="s">
        <v>3163</v>
      </c>
      <c r="B120" s="127"/>
      <c r="C120" s="127"/>
      <c r="D120" s="127"/>
      <c r="E120" s="128"/>
      <c r="F120" s="129"/>
      <c r="G120" s="128"/>
      <c r="H120" s="129"/>
      <c r="I120" s="128"/>
      <c r="J120" s="129"/>
      <c r="K120" s="128"/>
      <c r="L120" s="129"/>
      <c r="M120" s="127"/>
      <c r="N120" s="118" t="s">
        <v>59</v>
      </c>
    </row>
    <row r="121" spans="1:38" ht="30" customHeight="1">
      <c r="A121" s="1" t="s">
        <v>989</v>
      </c>
      <c r="B121" s="1" t="s">
        <v>3119</v>
      </c>
      <c r="C121" s="9" t="s">
        <v>28</v>
      </c>
      <c r="D121" s="114">
        <v>0.19800000000000001</v>
      </c>
      <c r="E121" s="115">
        <f>단가대비표!E10</f>
        <v>0</v>
      </c>
      <c r="F121" s="116">
        <f t="shared" ref="F121:F127" si="24">TRUNC(E121*D121,1)</f>
        <v>0</v>
      </c>
      <c r="G121" s="115">
        <f>단가대비표!F10</f>
        <v>0</v>
      </c>
      <c r="H121" s="116">
        <f t="shared" ref="H121:H127" si="25">TRUNC(G121*D121,1)</f>
        <v>0</v>
      </c>
      <c r="I121" s="115">
        <f>단가대비표!G10</f>
        <v>40000</v>
      </c>
      <c r="J121" s="116">
        <f t="shared" ref="J121:J127" si="26">TRUNC(I121*D121,1)</f>
        <v>7920</v>
      </c>
      <c r="K121" s="115">
        <f t="shared" ref="K121:K127" si="27">TRUNC(E121+G121+I121,1)</f>
        <v>40000</v>
      </c>
      <c r="L121" s="116">
        <f t="shared" ref="L121:L127" si="28">TRUNC(F121+H121+J121,1)</f>
        <v>7920</v>
      </c>
      <c r="M121" s="9" t="s">
        <v>27</v>
      </c>
      <c r="N121" s="10" t="s">
        <v>59</v>
      </c>
      <c r="O121" s="10" t="s">
        <v>991</v>
      </c>
      <c r="P121" s="10" t="s">
        <v>30</v>
      </c>
      <c r="Q121" s="10" t="s">
        <v>30</v>
      </c>
      <c r="R121" s="10" t="s">
        <v>29</v>
      </c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0" t="s">
        <v>27</v>
      </c>
      <c r="AK121" s="10" t="s">
        <v>1021</v>
      </c>
      <c r="AL121" s="10" t="s">
        <v>27</v>
      </c>
    </row>
    <row r="122" spans="1:38" ht="30" customHeight="1">
      <c r="A122" s="9" t="s">
        <v>993</v>
      </c>
      <c r="B122" s="9" t="s">
        <v>994</v>
      </c>
      <c r="C122" s="9" t="s">
        <v>54</v>
      </c>
      <c r="D122" s="114">
        <v>0.51</v>
      </c>
      <c r="E122" s="115">
        <f>단가대비표!E15</f>
        <v>0</v>
      </c>
      <c r="F122" s="116">
        <f t="shared" si="24"/>
        <v>0</v>
      </c>
      <c r="G122" s="115">
        <f>단가대비표!F15</f>
        <v>0</v>
      </c>
      <c r="H122" s="116">
        <f t="shared" si="25"/>
        <v>0</v>
      </c>
      <c r="I122" s="115">
        <f>단가대비표!G15</f>
        <v>3200</v>
      </c>
      <c r="J122" s="116">
        <f t="shared" si="26"/>
        <v>1632</v>
      </c>
      <c r="K122" s="115">
        <f t="shared" si="27"/>
        <v>3200</v>
      </c>
      <c r="L122" s="116">
        <f t="shared" si="28"/>
        <v>1632</v>
      </c>
      <c r="M122" s="9" t="s">
        <v>27</v>
      </c>
      <c r="N122" s="10" t="s">
        <v>59</v>
      </c>
      <c r="O122" s="10" t="s">
        <v>995</v>
      </c>
      <c r="P122" s="10" t="s">
        <v>30</v>
      </c>
      <c r="Q122" s="10" t="s">
        <v>30</v>
      </c>
      <c r="R122" s="10" t="s">
        <v>29</v>
      </c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0" t="s">
        <v>27</v>
      </c>
      <c r="AK122" s="10" t="s">
        <v>1022</v>
      </c>
      <c r="AL122" s="10" t="s">
        <v>27</v>
      </c>
    </row>
    <row r="123" spans="1:38" ht="30" customHeight="1">
      <c r="A123" s="9" t="s">
        <v>997</v>
      </c>
      <c r="B123" s="9" t="s">
        <v>998</v>
      </c>
      <c r="C123" s="9" t="s">
        <v>231</v>
      </c>
      <c r="D123" s="114">
        <v>0.504</v>
      </c>
      <c r="E123" s="115">
        <f>단가대비표!E17</f>
        <v>0</v>
      </c>
      <c r="F123" s="116">
        <f t="shared" si="24"/>
        <v>0</v>
      </c>
      <c r="G123" s="115">
        <f>단가대비표!F17</f>
        <v>0</v>
      </c>
      <c r="H123" s="116">
        <f t="shared" si="25"/>
        <v>0</v>
      </c>
      <c r="I123" s="115">
        <f>단가대비표!G17</f>
        <v>1500</v>
      </c>
      <c r="J123" s="116">
        <f t="shared" si="26"/>
        <v>756</v>
      </c>
      <c r="K123" s="115">
        <f t="shared" si="27"/>
        <v>1500</v>
      </c>
      <c r="L123" s="116">
        <f t="shared" si="28"/>
        <v>756</v>
      </c>
      <c r="M123" s="9" t="s">
        <v>27</v>
      </c>
      <c r="N123" s="10" t="s">
        <v>59</v>
      </c>
      <c r="O123" s="10" t="s">
        <v>999</v>
      </c>
      <c r="P123" s="10" t="s">
        <v>30</v>
      </c>
      <c r="Q123" s="10" t="s">
        <v>30</v>
      </c>
      <c r="R123" s="10" t="s">
        <v>29</v>
      </c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0" t="s">
        <v>27</v>
      </c>
      <c r="AK123" s="10" t="s">
        <v>1023</v>
      </c>
      <c r="AL123" s="10" t="s">
        <v>27</v>
      </c>
    </row>
    <row r="124" spans="1:38" ht="30" customHeight="1">
      <c r="A124" s="9" t="s">
        <v>997</v>
      </c>
      <c r="B124" s="1" t="s">
        <v>3122</v>
      </c>
      <c r="C124" s="9" t="s">
        <v>231</v>
      </c>
      <c r="D124" s="114">
        <v>0.216</v>
      </c>
      <c r="E124" s="115">
        <f>단가대비표!E18</f>
        <v>0</v>
      </c>
      <c r="F124" s="116">
        <f>TRUNC(E124*D124,1)</f>
        <v>0</v>
      </c>
      <c r="G124" s="115">
        <f>단가대비표!F18</f>
        <v>0</v>
      </c>
      <c r="H124" s="116">
        <f>TRUNC(G124*D124,1)</f>
        <v>0</v>
      </c>
      <c r="I124" s="115">
        <f>단가대비표!G18</f>
        <v>1400</v>
      </c>
      <c r="J124" s="116">
        <f>TRUNC(I124*D124,1)</f>
        <v>302.39999999999998</v>
      </c>
      <c r="K124" s="115">
        <f>TRUNC(E124+G124+I124,1)</f>
        <v>1400</v>
      </c>
      <c r="L124" s="116">
        <f>TRUNC(F124+H124+J124,1)</f>
        <v>302.39999999999998</v>
      </c>
      <c r="M124" s="9" t="s">
        <v>27</v>
      </c>
      <c r="N124" s="10" t="s">
        <v>59</v>
      </c>
      <c r="O124" s="10" t="s">
        <v>1005</v>
      </c>
      <c r="P124" s="10" t="s">
        <v>30</v>
      </c>
      <c r="Q124" s="10" t="s">
        <v>30</v>
      </c>
      <c r="R124" s="10" t="s">
        <v>29</v>
      </c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0" t="s">
        <v>27</v>
      </c>
      <c r="AK124" s="10" t="s">
        <v>1025</v>
      </c>
      <c r="AL124" s="10" t="s">
        <v>27</v>
      </c>
    </row>
    <row r="125" spans="1:38" ht="30" customHeight="1">
      <c r="A125" s="9" t="s">
        <v>997</v>
      </c>
      <c r="B125" s="9" t="s">
        <v>1001</v>
      </c>
      <c r="C125" s="9" t="s">
        <v>231</v>
      </c>
      <c r="D125" s="114">
        <v>4.8000000000000001E-2</v>
      </c>
      <c r="E125" s="115">
        <f>단가대비표!E20</f>
        <v>0</v>
      </c>
      <c r="F125" s="116">
        <f t="shared" si="24"/>
        <v>0</v>
      </c>
      <c r="G125" s="115">
        <f>단가대비표!F20</f>
        <v>0</v>
      </c>
      <c r="H125" s="116">
        <f t="shared" si="25"/>
        <v>0</v>
      </c>
      <c r="I125" s="115">
        <f>단가대비표!G20</f>
        <v>900</v>
      </c>
      <c r="J125" s="116">
        <f t="shared" si="26"/>
        <v>43.2</v>
      </c>
      <c r="K125" s="115">
        <f t="shared" si="27"/>
        <v>900</v>
      </c>
      <c r="L125" s="116">
        <f t="shared" si="28"/>
        <v>43.2</v>
      </c>
      <c r="M125" s="9" t="s">
        <v>27</v>
      </c>
      <c r="N125" s="10" t="s">
        <v>59</v>
      </c>
      <c r="O125" s="10" t="s">
        <v>1002</v>
      </c>
      <c r="P125" s="10" t="s">
        <v>30</v>
      </c>
      <c r="Q125" s="10" t="s">
        <v>30</v>
      </c>
      <c r="R125" s="10" t="s">
        <v>29</v>
      </c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0" t="s">
        <v>27</v>
      </c>
      <c r="AK125" s="10" t="s">
        <v>1024</v>
      </c>
      <c r="AL125" s="10" t="s">
        <v>27</v>
      </c>
    </row>
    <row r="126" spans="1:38" ht="30" customHeight="1">
      <c r="A126" s="9" t="s">
        <v>1007</v>
      </c>
      <c r="B126" s="9" t="s">
        <v>1008</v>
      </c>
      <c r="C126" s="9" t="s">
        <v>54</v>
      </c>
      <c r="D126" s="114">
        <v>1</v>
      </c>
      <c r="E126" s="115">
        <f>일위대가목록!E76</f>
        <v>0</v>
      </c>
      <c r="F126" s="116">
        <f t="shared" si="24"/>
        <v>0</v>
      </c>
      <c r="G126" s="115">
        <f>일위대가목록!F76</f>
        <v>0</v>
      </c>
      <c r="H126" s="116">
        <f t="shared" si="25"/>
        <v>0</v>
      </c>
      <c r="I126" s="115">
        <f>일위대가목록!G76</f>
        <v>15572</v>
      </c>
      <c r="J126" s="116">
        <f t="shared" si="26"/>
        <v>15572</v>
      </c>
      <c r="K126" s="115">
        <f t="shared" si="27"/>
        <v>15572</v>
      </c>
      <c r="L126" s="116">
        <f t="shared" si="28"/>
        <v>15572</v>
      </c>
      <c r="M126" s="9" t="s">
        <v>27</v>
      </c>
      <c r="N126" s="10" t="s">
        <v>59</v>
      </c>
      <c r="O126" s="10" t="s">
        <v>1009</v>
      </c>
      <c r="P126" s="10" t="s">
        <v>29</v>
      </c>
      <c r="Q126" s="10" t="s">
        <v>30</v>
      </c>
      <c r="R126" s="10" t="s">
        <v>30</v>
      </c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0" t="s">
        <v>27</v>
      </c>
      <c r="AK126" s="10" t="s">
        <v>1026</v>
      </c>
      <c r="AL126" s="10" t="s">
        <v>27</v>
      </c>
    </row>
    <row r="127" spans="1:38" ht="30" customHeight="1">
      <c r="A127" s="9" t="s">
        <v>1007</v>
      </c>
      <c r="B127" s="1" t="s">
        <v>3120</v>
      </c>
      <c r="C127" s="9" t="s">
        <v>54</v>
      </c>
      <c r="D127" s="114">
        <v>1</v>
      </c>
      <c r="E127" s="115">
        <f>일위대가목록!E78</f>
        <v>0</v>
      </c>
      <c r="F127" s="116">
        <f t="shared" si="24"/>
        <v>0</v>
      </c>
      <c r="G127" s="115">
        <f>일위대가목록!F78</f>
        <v>0</v>
      </c>
      <c r="H127" s="116">
        <f t="shared" si="25"/>
        <v>0</v>
      </c>
      <c r="I127" s="115">
        <f>일위대가목록!G78</f>
        <v>9914</v>
      </c>
      <c r="J127" s="116">
        <f t="shared" si="26"/>
        <v>9914</v>
      </c>
      <c r="K127" s="115">
        <f t="shared" si="27"/>
        <v>9914</v>
      </c>
      <c r="L127" s="116">
        <f t="shared" si="28"/>
        <v>9914</v>
      </c>
      <c r="M127" s="9" t="s">
        <v>27</v>
      </c>
      <c r="N127" s="10" t="s">
        <v>59</v>
      </c>
      <c r="O127" s="10" t="s">
        <v>1012</v>
      </c>
      <c r="P127" s="10" t="s">
        <v>29</v>
      </c>
      <c r="Q127" s="10" t="s">
        <v>30</v>
      </c>
      <c r="R127" s="10" t="s">
        <v>30</v>
      </c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0" t="s">
        <v>27</v>
      </c>
      <c r="AK127" s="10" t="s">
        <v>1027</v>
      </c>
      <c r="AL127" s="10" t="s">
        <v>27</v>
      </c>
    </row>
    <row r="128" spans="1:38" ht="30" customHeight="1">
      <c r="A128" s="9" t="s">
        <v>965</v>
      </c>
      <c r="B128" s="9" t="s">
        <v>27</v>
      </c>
      <c r="C128" s="9" t="s">
        <v>27</v>
      </c>
      <c r="D128" s="114"/>
      <c r="E128" s="115"/>
      <c r="F128" s="116">
        <f>TRUNC(SUM(F121:F127),0)</f>
        <v>0</v>
      </c>
      <c r="G128" s="115"/>
      <c r="H128" s="116">
        <f>TRUNC(SUM(H121:H127),0)</f>
        <v>0</v>
      </c>
      <c r="I128" s="115"/>
      <c r="J128" s="116">
        <f>TRUNC(SUM(J121:J127),0)</f>
        <v>36139</v>
      </c>
      <c r="K128" s="115"/>
      <c r="L128" s="116">
        <f>F128+H128+J128</f>
        <v>36139</v>
      </c>
      <c r="M128" s="18"/>
      <c r="N128" s="10" t="s">
        <v>117</v>
      </c>
      <c r="O128" s="10" t="s">
        <v>117</v>
      </c>
      <c r="P128" s="10" t="s">
        <v>27</v>
      </c>
      <c r="Q128" s="10" t="s">
        <v>27</v>
      </c>
      <c r="R128" s="10" t="s">
        <v>27</v>
      </c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0" t="s">
        <v>27</v>
      </c>
      <c r="AK128" s="10" t="s">
        <v>27</v>
      </c>
      <c r="AL128" s="10" t="s">
        <v>27</v>
      </c>
    </row>
    <row r="129" spans="1:38" ht="30" customHeight="1">
      <c r="A129" s="114"/>
      <c r="B129" s="114"/>
      <c r="C129" s="114"/>
      <c r="D129" s="114"/>
      <c r="E129" s="115"/>
      <c r="F129" s="116"/>
      <c r="G129" s="115"/>
      <c r="H129" s="116"/>
      <c r="I129" s="115"/>
      <c r="J129" s="116"/>
      <c r="K129" s="115"/>
      <c r="L129" s="116"/>
      <c r="M129" s="114"/>
    </row>
    <row r="130" spans="1:38" ht="30" customHeight="1">
      <c r="A130" s="127" t="s">
        <v>3164</v>
      </c>
      <c r="B130" s="127"/>
      <c r="C130" s="127"/>
      <c r="D130" s="127"/>
      <c r="E130" s="128"/>
      <c r="F130" s="129"/>
      <c r="G130" s="128"/>
      <c r="H130" s="129"/>
      <c r="I130" s="128"/>
      <c r="J130" s="129"/>
      <c r="K130" s="128"/>
      <c r="L130" s="129"/>
      <c r="M130" s="127"/>
      <c r="N130" s="118" t="s">
        <v>59</v>
      </c>
    </row>
    <row r="131" spans="1:38" ht="30" customHeight="1">
      <c r="A131" s="1" t="s">
        <v>989</v>
      </c>
      <c r="B131" s="1" t="s">
        <v>3119</v>
      </c>
      <c r="C131" s="9" t="s">
        <v>28</v>
      </c>
      <c r="D131" s="114">
        <v>0.39600000000000002</v>
      </c>
      <c r="E131" s="115">
        <f>단가대비표!E10</f>
        <v>0</v>
      </c>
      <c r="F131" s="116">
        <f t="shared" ref="F131:F137" si="29">TRUNC(E131*D131,1)</f>
        <v>0</v>
      </c>
      <c r="G131" s="115">
        <f>단가대비표!F10</f>
        <v>0</v>
      </c>
      <c r="H131" s="116">
        <f t="shared" ref="H131:H137" si="30">TRUNC(G131*D131,1)</f>
        <v>0</v>
      </c>
      <c r="I131" s="115">
        <f>단가대비표!G10</f>
        <v>40000</v>
      </c>
      <c r="J131" s="116">
        <f t="shared" ref="J131:J137" si="31">TRUNC(I131*D131,1)</f>
        <v>15840</v>
      </c>
      <c r="K131" s="115">
        <f t="shared" ref="K131:L137" si="32">TRUNC(E131+G131+I131,1)</f>
        <v>40000</v>
      </c>
      <c r="L131" s="116">
        <f t="shared" si="32"/>
        <v>15840</v>
      </c>
      <c r="M131" s="9" t="s">
        <v>27</v>
      </c>
      <c r="N131" s="10" t="s">
        <v>59</v>
      </c>
      <c r="O131" s="10" t="s">
        <v>991</v>
      </c>
      <c r="P131" s="10" t="s">
        <v>30</v>
      </c>
      <c r="Q131" s="10" t="s">
        <v>30</v>
      </c>
      <c r="R131" s="10" t="s">
        <v>29</v>
      </c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0" t="s">
        <v>27</v>
      </c>
      <c r="AK131" s="10" t="s">
        <v>1021</v>
      </c>
      <c r="AL131" s="10" t="s">
        <v>27</v>
      </c>
    </row>
    <row r="132" spans="1:38" ht="30" customHeight="1">
      <c r="A132" s="9" t="s">
        <v>993</v>
      </c>
      <c r="B132" s="9" t="s">
        <v>994</v>
      </c>
      <c r="C132" s="9" t="s">
        <v>54</v>
      </c>
      <c r="D132" s="114">
        <v>0.85000000000000009</v>
      </c>
      <c r="E132" s="115">
        <f>단가대비표!E15</f>
        <v>0</v>
      </c>
      <c r="F132" s="116">
        <f t="shared" si="29"/>
        <v>0</v>
      </c>
      <c r="G132" s="115">
        <f>단가대비표!F15</f>
        <v>0</v>
      </c>
      <c r="H132" s="116">
        <f t="shared" si="30"/>
        <v>0</v>
      </c>
      <c r="I132" s="115">
        <f>단가대비표!G15</f>
        <v>3200</v>
      </c>
      <c r="J132" s="116">
        <f t="shared" si="31"/>
        <v>2720</v>
      </c>
      <c r="K132" s="115">
        <f t="shared" si="32"/>
        <v>3200</v>
      </c>
      <c r="L132" s="116">
        <f t="shared" si="32"/>
        <v>2720</v>
      </c>
      <c r="M132" s="9" t="s">
        <v>27</v>
      </c>
      <c r="N132" s="10" t="s">
        <v>59</v>
      </c>
      <c r="O132" s="10" t="s">
        <v>995</v>
      </c>
      <c r="P132" s="10" t="s">
        <v>30</v>
      </c>
      <c r="Q132" s="10" t="s">
        <v>30</v>
      </c>
      <c r="R132" s="10" t="s">
        <v>29</v>
      </c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0" t="s">
        <v>27</v>
      </c>
      <c r="AK132" s="10" t="s">
        <v>1022</v>
      </c>
      <c r="AL132" s="10" t="s">
        <v>27</v>
      </c>
    </row>
    <row r="133" spans="1:38" ht="30" customHeight="1">
      <c r="A133" s="9" t="s">
        <v>997</v>
      </c>
      <c r="B133" s="9" t="s">
        <v>998</v>
      </c>
      <c r="C133" s="9" t="s">
        <v>231</v>
      </c>
      <c r="D133" s="114">
        <v>0.84000000000000008</v>
      </c>
      <c r="E133" s="115">
        <f>단가대비표!E17</f>
        <v>0</v>
      </c>
      <c r="F133" s="116">
        <f t="shared" si="29"/>
        <v>0</v>
      </c>
      <c r="G133" s="115">
        <f>단가대비표!F17</f>
        <v>0</v>
      </c>
      <c r="H133" s="116">
        <f t="shared" si="30"/>
        <v>0</v>
      </c>
      <c r="I133" s="115">
        <f>단가대비표!G17</f>
        <v>1500</v>
      </c>
      <c r="J133" s="116">
        <f t="shared" si="31"/>
        <v>1260</v>
      </c>
      <c r="K133" s="115">
        <f t="shared" si="32"/>
        <v>1500</v>
      </c>
      <c r="L133" s="116">
        <f t="shared" si="32"/>
        <v>1260</v>
      </c>
      <c r="M133" s="9" t="s">
        <v>27</v>
      </c>
      <c r="N133" s="10" t="s">
        <v>59</v>
      </c>
      <c r="O133" s="10" t="s">
        <v>999</v>
      </c>
      <c r="P133" s="10" t="s">
        <v>30</v>
      </c>
      <c r="Q133" s="10" t="s">
        <v>30</v>
      </c>
      <c r="R133" s="10" t="s">
        <v>29</v>
      </c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0" t="s">
        <v>27</v>
      </c>
      <c r="AK133" s="10" t="s">
        <v>1023</v>
      </c>
      <c r="AL133" s="10" t="s">
        <v>27</v>
      </c>
    </row>
    <row r="134" spans="1:38" ht="30" customHeight="1">
      <c r="A134" s="9" t="s">
        <v>997</v>
      </c>
      <c r="B134" s="1" t="s">
        <v>3122</v>
      </c>
      <c r="C134" s="9" t="s">
        <v>231</v>
      </c>
      <c r="D134" s="114">
        <v>0.36000000000000004</v>
      </c>
      <c r="E134" s="115">
        <f>단가대비표!E18</f>
        <v>0</v>
      </c>
      <c r="F134" s="116">
        <f t="shared" si="29"/>
        <v>0</v>
      </c>
      <c r="G134" s="115">
        <f>단가대비표!F18</f>
        <v>0</v>
      </c>
      <c r="H134" s="116">
        <f t="shared" si="30"/>
        <v>0</v>
      </c>
      <c r="I134" s="115">
        <f>단가대비표!G18</f>
        <v>1400</v>
      </c>
      <c r="J134" s="116">
        <f t="shared" si="31"/>
        <v>504</v>
      </c>
      <c r="K134" s="115">
        <f t="shared" si="32"/>
        <v>1400</v>
      </c>
      <c r="L134" s="116">
        <f t="shared" si="32"/>
        <v>504</v>
      </c>
      <c r="M134" s="9" t="s">
        <v>27</v>
      </c>
      <c r="N134" s="10" t="s">
        <v>59</v>
      </c>
      <c r="O134" s="10" t="s">
        <v>1005</v>
      </c>
      <c r="P134" s="10" t="s">
        <v>30</v>
      </c>
      <c r="Q134" s="10" t="s">
        <v>30</v>
      </c>
      <c r="R134" s="10" t="s">
        <v>29</v>
      </c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0" t="s">
        <v>27</v>
      </c>
      <c r="AK134" s="10" t="s">
        <v>1025</v>
      </c>
      <c r="AL134" s="10" t="s">
        <v>27</v>
      </c>
    </row>
    <row r="135" spans="1:38" ht="30" customHeight="1">
      <c r="A135" s="9" t="s">
        <v>997</v>
      </c>
      <c r="B135" s="9" t="s">
        <v>1001</v>
      </c>
      <c r="C135" s="9" t="s">
        <v>231</v>
      </c>
      <c r="D135" s="114">
        <v>8.0000000000000016E-2</v>
      </c>
      <c r="E135" s="115">
        <f>단가대비표!E20</f>
        <v>0</v>
      </c>
      <c r="F135" s="116">
        <f t="shared" si="29"/>
        <v>0</v>
      </c>
      <c r="G135" s="115">
        <f>단가대비표!F20</f>
        <v>0</v>
      </c>
      <c r="H135" s="116">
        <f t="shared" si="30"/>
        <v>0</v>
      </c>
      <c r="I135" s="115">
        <f>단가대비표!G20</f>
        <v>900</v>
      </c>
      <c r="J135" s="116">
        <f t="shared" si="31"/>
        <v>72</v>
      </c>
      <c r="K135" s="115">
        <f t="shared" si="32"/>
        <v>900</v>
      </c>
      <c r="L135" s="116">
        <f t="shared" si="32"/>
        <v>72</v>
      </c>
      <c r="M135" s="9" t="s">
        <v>27</v>
      </c>
      <c r="N135" s="10" t="s">
        <v>59</v>
      </c>
      <c r="O135" s="10" t="s">
        <v>1002</v>
      </c>
      <c r="P135" s="10" t="s">
        <v>30</v>
      </c>
      <c r="Q135" s="10" t="s">
        <v>30</v>
      </c>
      <c r="R135" s="10" t="s">
        <v>29</v>
      </c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0" t="s">
        <v>27</v>
      </c>
      <c r="AK135" s="10" t="s">
        <v>1024</v>
      </c>
      <c r="AL135" s="10" t="s">
        <v>27</v>
      </c>
    </row>
    <row r="136" spans="1:38" ht="30" customHeight="1">
      <c r="A136" s="9" t="s">
        <v>1007</v>
      </c>
      <c r="B136" s="9" t="s">
        <v>1008</v>
      </c>
      <c r="C136" s="9" t="s">
        <v>54</v>
      </c>
      <c r="D136" s="114">
        <v>1</v>
      </c>
      <c r="E136" s="115">
        <f>일위대가목록!E76</f>
        <v>0</v>
      </c>
      <c r="F136" s="116">
        <f t="shared" si="29"/>
        <v>0</v>
      </c>
      <c r="G136" s="115">
        <f>일위대가목록!F76</f>
        <v>0</v>
      </c>
      <c r="H136" s="116">
        <f t="shared" si="30"/>
        <v>0</v>
      </c>
      <c r="I136" s="115">
        <f>일위대가목록!G76</f>
        <v>15572</v>
      </c>
      <c r="J136" s="116">
        <f t="shared" si="31"/>
        <v>15572</v>
      </c>
      <c r="K136" s="115">
        <f t="shared" si="32"/>
        <v>15572</v>
      </c>
      <c r="L136" s="116">
        <f t="shared" si="32"/>
        <v>15572</v>
      </c>
      <c r="M136" s="9" t="s">
        <v>27</v>
      </c>
      <c r="N136" s="10" t="s">
        <v>59</v>
      </c>
      <c r="O136" s="10" t="s">
        <v>1009</v>
      </c>
      <c r="P136" s="10" t="s">
        <v>29</v>
      </c>
      <c r="Q136" s="10" t="s">
        <v>30</v>
      </c>
      <c r="R136" s="10" t="s">
        <v>30</v>
      </c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0" t="s">
        <v>27</v>
      </c>
      <c r="AK136" s="10" t="s">
        <v>1026</v>
      </c>
      <c r="AL136" s="10" t="s">
        <v>27</v>
      </c>
    </row>
    <row r="137" spans="1:38" ht="30" customHeight="1">
      <c r="A137" s="9" t="s">
        <v>1007</v>
      </c>
      <c r="B137" s="1" t="s">
        <v>3120</v>
      </c>
      <c r="C137" s="9" t="s">
        <v>54</v>
      </c>
      <c r="D137" s="114">
        <v>1</v>
      </c>
      <c r="E137" s="115">
        <f>일위대가목록!E78</f>
        <v>0</v>
      </c>
      <c r="F137" s="116">
        <f t="shared" si="29"/>
        <v>0</v>
      </c>
      <c r="G137" s="115">
        <f>일위대가목록!F78</f>
        <v>0</v>
      </c>
      <c r="H137" s="116">
        <f t="shared" si="30"/>
        <v>0</v>
      </c>
      <c r="I137" s="115">
        <f>일위대가목록!G78</f>
        <v>9914</v>
      </c>
      <c r="J137" s="116">
        <f t="shared" si="31"/>
        <v>9914</v>
      </c>
      <c r="K137" s="115">
        <f t="shared" si="32"/>
        <v>9914</v>
      </c>
      <c r="L137" s="116">
        <f t="shared" si="32"/>
        <v>9914</v>
      </c>
      <c r="M137" s="9" t="s">
        <v>27</v>
      </c>
      <c r="N137" s="10" t="s">
        <v>59</v>
      </c>
      <c r="O137" s="10" t="s">
        <v>1012</v>
      </c>
      <c r="P137" s="10" t="s">
        <v>29</v>
      </c>
      <c r="Q137" s="10" t="s">
        <v>30</v>
      </c>
      <c r="R137" s="10" t="s">
        <v>30</v>
      </c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0" t="s">
        <v>27</v>
      </c>
      <c r="AK137" s="10" t="s">
        <v>1027</v>
      </c>
      <c r="AL137" s="10" t="s">
        <v>27</v>
      </c>
    </row>
    <row r="138" spans="1:38" ht="30" customHeight="1">
      <c r="A138" s="9" t="s">
        <v>965</v>
      </c>
      <c r="B138" s="9" t="s">
        <v>27</v>
      </c>
      <c r="C138" s="9" t="s">
        <v>27</v>
      </c>
      <c r="D138" s="114"/>
      <c r="E138" s="115"/>
      <c r="F138" s="116">
        <f>TRUNC(SUM(F131:F137),0)</f>
        <v>0</v>
      </c>
      <c r="G138" s="115"/>
      <c r="H138" s="116">
        <f>TRUNC(SUM(H131:H137),0)</f>
        <v>0</v>
      </c>
      <c r="I138" s="115"/>
      <c r="J138" s="116">
        <f>TRUNC(SUM(J131:J137),0)</f>
        <v>45882</v>
      </c>
      <c r="K138" s="115"/>
      <c r="L138" s="116">
        <f>F138+H138+J138</f>
        <v>45882</v>
      </c>
      <c r="M138" s="18"/>
      <c r="N138" s="10" t="s">
        <v>117</v>
      </c>
      <c r="O138" s="10" t="s">
        <v>117</v>
      </c>
      <c r="P138" s="10" t="s">
        <v>27</v>
      </c>
      <c r="Q138" s="10" t="s">
        <v>27</v>
      </c>
      <c r="R138" s="10" t="s">
        <v>27</v>
      </c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0" t="s">
        <v>27</v>
      </c>
      <c r="AK138" s="10" t="s">
        <v>27</v>
      </c>
      <c r="AL138" s="10" t="s">
        <v>27</v>
      </c>
    </row>
    <row r="139" spans="1:38" ht="30" customHeight="1">
      <c r="A139" s="114"/>
      <c r="B139" s="114"/>
      <c r="C139" s="114"/>
      <c r="D139" s="114"/>
      <c r="E139" s="115"/>
      <c r="F139" s="116"/>
      <c r="G139" s="115"/>
      <c r="H139" s="116"/>
      <c r="I139" s="115"/>
      <c r="J139" s="116"/>
      <c r="K139" s="115"/>
      <c r="L139" s="116"/>
      <c r="M139" s="114"/>
    </row>
    <row r="140" spans="1:38" ht="30" customHeight="1">
      <c r="A140" s="127" t="s">
        <v>3165</v>
      </c>
      <c r="B140" s="127"/>
      <c r="C140" s="127"/>
      <c r="D140" s="127"/>
      <c r="E140" s="128"/>
      <c r="F140" s="129"/>
      <c r="G140" s="128"/>
      <c r="H140" s="129"/>
      <c r="I140" s="128"/>
      <c r="J140" s="129"/>
      <c r="K140" s="128"/>
      <c r="L140" s="129"/>
      <c r="M140" s="127"/>
      <c r="N140" s="118" t="s">
        <v>59</v>
      </c>
    </row>
    <row r="141" spans="1:38" ht="30" customHeight="1">
      <c r="A141" s="1" t="s">
        <v>989</v>
      </c>
      <c r="B141" s="1" t="s">
        <v>3119</v>
      </c>
      <c r="C141" s="9" t="s">
        <v>28</v>
      </c>
      <c r="D141" s="114">
        <v>0.79200000000000004</v>
      </c>
      <c r="E141" s="115">
        <f>단가대비표!E10</f>
        <v>0</v>
      </c>
      <c r="F141" s="116">
        <f t="shared" ref="F141:F147" si="33">TRUNC(E141*D141,1)</f>
        <v>0</v>
      </c>
      <c r="G141" s="115">
        <f>단가대비표!F10</f>
        <v>0</v>
      </c>
      <c r="H141" s="116">
        <f t="shared" ref="H141:H147" si="34">TRUNC(G141*D141,1)</f>
        <v>0</v>
      </c>
      <c r="I141" s="115">
        <f>단가대비표!G10</f>
        <v>40000</v>
      </c>
      <c r="J141" s="116">
        <f t="shared" ref="J141:J147" si="35">TRUNC(I141*D141,1)</f>
        <v>31680</v>
      </c>
      <c r="K141" s="115">
        <f t="shared" ref="K141:L147" si="36">TRUNC(E141+G141+I141,1)</f>
        <v>40000</v>
      </c>
      <c r="L141" s="116">
        <f t="shared" si="36"/>
        <v>31680</v>
      </c>
      <c r="M141" s="9" t="s">
        <v>27</v>
      </c>
      <c r="N141" s="10" t="s">
        <v>59</v>
      </c>
      <c r="O141" s="10" t="s">
        <v>991</v>
      </c>
      <c r="P141" s="10" t="s">
        <v>30</v>
      </c>
      <c r="Q141" s="10" t="s">
        <v>30</v>
      </c>
      <c r="R141" s="10" t="s">
        <v>29</v>
      </c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0" t="s">
        <v>27</v>
      </c>
      <c r="AK141" s="10" t="s">
        <v>1021</v>
      </c>
      <c r="AL141" s="10" t="s">
        <v>27</v>
      </c>
    </row>
    <row r="142" spans="1:38" ht="30" customHeight="1">
      <c r="A142" s="9" t="s">
        <v>993</v>
      </c>
      <c r="B142" s="9" t="s">
        <v>994</v>
      </c>
      <c r="C142" s="9" t="s">
        <v>54</v>
      </c>
      <c r="D142" s="114">
        <v>1.615</v>
      </c>
      <c r="E142" s="115">
        <f>단가대비표!E15</f>
        <v>0</v>
      </c>
      <c r="F142" s="116">
        <f t="shared" si="33"/>
        <v>0</v>
      </c>
      <c r="G142" s="115">
        <f>단가대비표!F15</f>
        <v>0</v>
      </c>
      <c r="H142" s="116">
        <f t="shared" si="34"/>
        <v>0</v>
      </c>
      <c r="I142" s="115">
        <f>단가대비표!G15</f>
        <v>3200</v>
      </c>
      <c r="J142" s="116">
        <f t="shared" si="35"/>
        <v>5168</v>
      </c>
      <c r="K142" s="115">
        <f t="shared" si="36"/>
        <v>3200</v>
      </c>
      <c r="L142" s="116">
        <f t="shared" si="36"/>
        <v>5168</v>
      </c>
      <c r="M142" s="9" t="s">
        <v>27</v>
      </c>
      <c r="N142" s="10" t="s">
        <v>59</v>
      </c>
      <c r="O142" s="10" t="s">
        <v>995</v>
      </c>
      <c r="P142" s="10" t="s">
        <v>30</v>
      </c>
      <c r="Q142" s="10" t="s">
        <v>30</v>
      </c>
      <c r="R142" s="10" t="s">
        <v>29</v>
      </c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0" t="s">
        <v>27</v>
      </c>
      <c r="AK142" s="10" t="s">
        <v>1022</v>
      </c>
      <c r="AL142" s="10" t="s">
        <v>27</v>
      </c>
    </row>
    <row r="143" spans="1:38" ht="30" customHeight="1">
      <c r="A143" s="9" t="s">
        <v>997</v>
      </c>
      <c r="B143" s="9" t="s">
        <v>998</v>
      </c>
      <c r="C143" s="9" t="s">
        <v>231</v>
      </c>
      <c r="D143" s="114">
        <v>1.5960000000000001</v>
      </c>
      <c r="E143" s="115">
        <f>단가대비표!E17</f>
        <v>0</v>
      </c>
      <c r="F143" s="116">
        <f t="shared" si="33"/>
        <v>0</v>
      </c>
      <c r="G143" s="115">
        <f>단가대비표!F17</f>
        <v>0</v>
      </c>
      <c r="H143" s="116">
        <f t="shared" si="34"/>
        <v>0</v>
      </c>
      <c r="I143" s="115">
        <f>단가대비표!G17</f>
        <v>1500</v>
      </c>
      <c r="J143" s="116">
        <f t="shared" si="35"/>
        <v>2394</v>
      </c>
      <c r="K143" s="115">
        <f t="shared" si="36"/>
        <v>1500</v>
      </c>
      <c r="L143" s="116">
        <f t="shared" si="36"/>
        <v>2394</v>
      </c>
      <c r="M143" s="9" t="s">
        <v>27</v>
      </c>
      <c r="N143" s="10" t="s">
        <v>59</v>
      </c>
      <c r="O143" s="10" t="s">
        <v>999</v>
      </c>
      <c r="P143" s="10" t="s">
        <v>30</v>
      </c>
      <c r="Q143" s="10" t="s">
        <v>30</v>
      </c>
      <c r="R143" s="10" t="s">
        <v>29</v>
      </c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0" t="s">
        <v>27</v>
      </c>
      <c r="AK143" s="10" t="s">
        <v>1023</v>
      </c>
      <c r="AL143" s="10" t="s">
        <v>27</v>
      </c>
    </row>
    <row r="144" spans="1:38" ht="30" customHeight="1">
      <c r="A144" s="9" t="s">
        <v>997</v>
      </c>
      <c r="B144" s="1" t="s">
        <v>3122</v>
      </c>
      <c r="C144" s="9" t="s">
        <v>231</v>
      </c>
      <c r="D144" s="114">
        <v>0.68400000000000005</v>
      </c>
      <c r="E144" s="115">
        <f>단가대비표!E18</f>
        <v>0</v>
      </c>
      <c r="F144" s="116">
        <f t="shared" si="33"/>
        <v>0</v>
      </c>
      <c r="G144" s="115">
        <f>단가대비표!F18</f>
        <v>0</v>
      </c>
      <c r="H144" s="116">
        <f t="shared" si="34"/>
        <v>0</v>
      </c>
      <c r="I144" s="115">
        <f>단가대비표!G18</f>
        <v>1400</v>
      </c>
      <c r="J144" s="116">
        <f t="shared" si="35"/>
        <v>957.6</v>
      </c>
      <c r="K144" s="115">
        <f t="shared" si="36"/>
        <v>1400</v>
      </c>
      <c r="L144" s="116">
        <f t="shared" si="36"/>
        <v>957.6</v>
      </c>
      <c r="M144" s="9" t="s">
        <v>27</v>
      </c>
      <c r="N144" s="10" t="s">
        <v>59</v>
      </c>
      <c r="O144" s="10" t="s">
        <v>1005</v>
      </c>
      <c r="P144" s="10" t="s">
        <v>30</v>
      </c>
      <c r="Q144" s="10" t="s">
        <v>30</v>
      </c>
      <c r="R144" s="10" t="s">
        <v>29</v>
      </c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0" t="s">
        <v>27</v>
      </c>
      <c r="AK144" s="10" t="s">
        <v>1025</v>
      </c>
      <c r="AL144" s="10" t="s">
        <v>27</v>
      </c>
    </row>
    <row r="145" spans="1:38" ht="30" customHeight="1">
      <c r="A145" s="9" t="s">
        <v>997</v>
      </c>
      <c r="B145" s="9" t="s">
        <v>1001</v>
      </c>
      <c r="C145" s="9" t="s">
        <v>231</v>
      </c>
      <c r="D145" s="114">
        <v>0.15200000000000002</v>
      </c>
      <c r="E145" s="115">
        <f>단가대비표!E20</f>
        <v>0</v>
      </c>
      <c r="F145" s="116">
        <f t="shared" si="33"/>
        <v>0</v>
      </c>
      <c r="G145" s="115">
        <f>단가대비표!F20</f>
        <v>0</v>
      </c>
      <c r="H145" s="116">
        <f t="shared" si="34"/>
        <v>0</v>
      </c>
      <c r="I145" s="115">
        <f>단가대비표!G20</f>
        <v>900</v>
      </c>
      <c r="J145" s="116">
        <f t="shared" si="35"/>
        <v>136.80000000000001</v>
      </c>
      <c r="K145" s="115">
        <f t="shared" si="36"/>
        <v>900</v>
      </c>
      <c r="L145" s="116">
        <f t="shared" si="36"/>
        <v>136.80000000000001</v>
      </c>
      <c r="M145" s="9" t="s">
        <v>27</v>
      </c>
      <c r="N145" s="10" t="s">
        <v>59</v>
      </c>
      <c r="O145" s="10" t="s">
        <v>1002</v>
      </c>
      <c r="P145" s="10" t="s">
        <v>30</v>
      </c>
      <c r="Q145" s="10" t="s">
        <v>30</v>
      </c>
      <c r="R145" s="10" t="s">
        <v>29</v>
      </c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0" t="s">
        <v>27</v>
      </c>
      <c r="AK145" s="10" t="s">
        <v>1024</v>
      </c>
      <c r="AL145" s="10" t="s">
        <v>27</v>
      </c>
    </row>
    <row r="146" spans="1:38" ht="30" customHeight="1">
      <c r="A146" s="9" t="s">
        <v>1007</v>
      </c>
      <c r="B146" s="9" t="s">
        <v>1008</v>
      </c>
      <c r="C146" s="9" t="s">
        <v>54</v>
      </c>
      <c r="D146" s="114">
        <v>1</v>
      </c>
      <c r="E146" s="115">
        <f>일위대가목록!E76</f>
        <v>0</v>
      </c>
      <c r="F146" s="116">
        <f t="shared" si="33"/>
        <v>0</v>
      </c>
      <c r="G146" s="115">
        <f>일위대가목록!F76</f>
        <v>0</v>
      </c>
      <c r="H146" s="116">
        <f t="shared" si="34"/>
        <v>0</v>
      </c>
      <c r="I146" s="115">
        <f>일위대가목록!G76</f>
        <v>15572</v>
      </c>
      <c r="J146" s="116">
        <f t="shared" si="35"/>
        <v>15572</v>
      </c>
      <c r="K146" s="115">
        <f t="shared" si="36"/>
        <v>15572</v>
      </c>
      <c r="L146" s="116">
        <f t="shared" si="36"/>
        <v>15572</v>
      </c>
      <c r="M146" s="9" t="s">
        <v>27</v>
      </c>
      <c r="N146" s="10" t="s">
        <v>59</v>
      </c>
      <c r="O146" s="10" t="s">
        <v>1009</v>
      </c>
      <c r="P146" s="10" t="s">
        <v>29</v>
      </c>
      <c r="Q146" s="10" t="s">
        <v>30</v>
      </c>
      <c r="R146" s="10" t="s">
        <v>30</v>
      </c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0" t="s">
        <v>27</v>
      </c>
      <c r="AK146" s="10" t="s">
        <v>1026</v>
      </c>
      <c r="AL146" s="10" t="s">
        <v>27</v>
      </c>
    </row>
    <row r="147" spans="1:38" ht="30" customHeight="1">
      <c r="A147" s="9" t="s">
        <v>1007</v>
      </c>
      <c r="B147" s="1" t="s">
        <v>3120</v>
      </c>
      <c r="C147" s="9" t="s">
        <v>54</v>
      </c>
      <c r="D147" s="114">
        <v>1</v>
      </c>
      <c r="E147" s="115">
        <f>일위대가목록!E78</f>
        <v>0</v>
      </c>
      <c r="F147" s="116">
        <f t="shared" si="33"/>
        <v>0</v>
      </c>
      <c r="G147" s="115">
        <f>일위대가목록!F78</f>
        <v>0</v>
      </c>
      <c r="H147" s="116">
        <f t="shared" si="34"/>
        <v>0</v>
      </c>
      <c r="I147" s="115">
        <f>일위대가목록!G78</f>
        <v>9914</v>
      </c>
      <c r="J147" s="116">
        <f t="shared" si="35"/>
        <v>9914</v>
      </c>
      <c r="K147" s="115">
        <f t="shared" si="36"/>
        <v>9914</v>
      </c>
      <c r="L147" s="116">
        <f t="shared" si="36"/>
        <v>9914</v>
      </c>
      <c r="M147" s="9" t="s">
        <v>27</v>
      </c>
      <c r="N147" s="10" t="s">
        <v>59</v>
      </c>
      <c r="O147" s="10" t="s">
        <v>1012</v>
      </c>
      <c r="P147" s="10" t="s">
        <v>29</v>
      </c>
      <c r="Q147" s="10" t="s">
        <v>30</v>
      </c>
      <c r="R147" s="10" t="s">
        <v>30</v>
      </c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0" t="s">
        <v>27</v>
      </c>
      <c r="AK147" s="10" t="s">
        <v>1027</v>
      </c>
      <c r="AL147" s="10" t="s">
        <v>27</v>
      </c>
    </row>
    <row r="148" spans="1:38" ht="30" customHeight="1">
      <c r="A148" s="9" t="s">
        <v>965</v>
      </c>
      <c r="B148" s="9" t="s">
        <v>27</v>
      </c>
      <c r="C148" s="9" t="s">
        <v>27</v>
      </c>
      <c r="D148" s="114"/>
      <c r="E148" s="115"/>
      <c r="F148" s="116">
        <f>TRUNC(SUM(F141:F147),0)</f>
        <v>0</v>
      </c>
      <c r="G148" s="115"/>
      <c r="H148" s="116">
        <f>TRUNC(SUM(H141:H147),0)</f>
        <v>0</v>
      </c>
      <c r="I148" s="115"/>
      <c r="J148" s="116">
        <f>TRUNC(SUM(J141:J147),0)</f>
        <v>65822</v>
      </c>
      <c r="K148" s="115"/>
      <c r="L148" s="116">
        <f>F148+H148+J148</f>
        <v>65822</v>
      </c>
      <c r="M148" s="18"/>
      <c r="N148" s="10" t="s">
        <v>117</v>
      </c>
      <c r="O148" s="10" t="s">
        <v>117</v>
      </c>
      <c r="P148" s="10" t="s">
        <v>27</v>
      </c>
      <c r="Q148" s="10" t="s">
        <v>27</v>
      </c>
      <c r="R148" s="10" t="s">
        <v>27</v>
      </c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0" t="s">
        <v>27</v>
      </c>
      <c r="AK148" s="10" t="s">
        <v>27</v>
      </c>
      <c r="AL148" s="10" t="s">
        <v>27</v>
      </c>
    </row>
    <row r="149" spans="1:38" ht="30" customHeight="1">
      <c r="A149" s="114"/>
      <c r="B149" s="114"/>
      <c r="C149" s="114"/>
      <c r="D149" s="114"/>
      <c r="E149" s="115"/>
      <c r="F149" s="116"/>
      <c r="G149" s="115"/>
      <c r="H149" s="116"/>
      <c r="I149" s="115"/>
      <c r="J149" s="116"/>
      <c r="K149" s="115"/>
      <c r="L149" s="116"/>
      <c r="M149" s="114"/>
    </row>
    <row r="150" spans="1:38" ht="30" customHeight="1">
      <c r="A150" s="127" t="s">
        <v>3166</v>
      </c>
      <c r="B150" s="127"/>
      <c r="C150" s="127"/>
      <c r="D150" s="127"/>
      <c r="E150" s="128"/>
      <c r="F150" s="129"/>
      <c r="G150" s="128"/>
      <c r="H150" s="129"/>
      <c r="I150" s="128"/>
      <c r="J150" s="129"/>
      <c r="K150" s="128"/>
      <c r="L150" s="129"/>
      <c r="M150" s="127"/>
      <c r="N150" s="118" t="s">
        <v>62</v>
      </c>
    </row>
    <row r="151" spans="1:38" ht="30" customHeight="1">
      <c r="A151" s="9" t="s">
        <v>716</v>
      </c>
      <c r="B151" s="9" t="s">
        <v>1028</v>
      </c>
      <c r="C151" s="9" t="s">
        <v>79</v>
      </c>
      <c r="D151" s="114">
        <v>1.12E-2</v>
      </c>
      <c r="E151" s="115">
        <f>단가대비표!E114</f>
        <v>479041</v>
      </c>
      <c r="F151" s="116">
        <f>TRUNC(E151*D151,1)</f>
        <v>5365.2</v>
      </c>
      <c r="G151" s="115">
        <f>단가대비표!F114</f>
        <v>0</v>
      </c>
      <c r="H151" s="116">
        <f>TRUNC(G151*D151,1)</f>
        <v>0</v>
      </c>
      <c r="I151" s="115">
        <f>단가대비표!G114</f>
        <v>0</v>
      </c>
      <c r="J151" s="116">
        <f>TRUNC(I151*D151,1)</f>
        <v>0</v>
      </c>
      <c r="K151" s="115">
        <f t="shared" ref="K151:L153" si="37">TRUNC(E151+G151+I151,1)</f>
        <v>479041</v>
      </c>
      <c r="L151" s="116">
        <f t="shared" si="37"/>
        <v>5365.2</v>
      </c>
      <c r="M151" s="9" t="s">
        <v>27</v>
      </c>
      <c r="N151" s="10" t="s">
        <v>62</v>
      </c>
      <c r="O151" s="10" t="s">
        <v>1029</v>
      </c>
      <c r="P151" s="10" t="s">
        <v>30</v>
      </c>
      <c r="Q151" s="10" t="s">
        <v>30</v>
      </c>
      <c r="R151" s="10" t="s">
        <v>29</v>
      </c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0" t="s">
        <v>27</v>
      </c>
      <c r="AK151" s="10" t="s">
        <v>1030</v>
      </c>
      <c r="AL151" s="10" t="s">
        <v>27</v>
      </c>
    </row>
    <row r="152" spans="1:38" ht="30" customHeight="1">
      <c r="A152" s="9" t="s">
        <v>847</v>
      </c>
      <c r="B152" s="9" t="s">
        <v>840</v>
      </c>
      <c r="C152" s="9" t="s">
        <v>841</v>
      </c>
      <c r="D152" s="114">
        <v>0.15</v>
      </c>
      <c r="E152" s="115">
        <f>단가대비표!E542</f>
        <v>0</v>
      </c>
      <c r="F152" s="116">
        <f>TRUNC(E152*D152,1)</f>
        <v>0</v>
      </c>
      <c r="G152" s="115">
        <f>단가대비표!F542</f>
        <v>210176</v>
      </c>
      <c r="H152" s="116">
        <f>TRUNC(G152*D152,1)</f>
        <v>31526.400000000001</v>
      </c>
      <c r="I152" s="115">
        <f>단가대비표!G542</f>
        <v>0</v>
      </c>
      <c r="J152" s="116">
        <f>TRUNC(I152*D152,1)</f>
        <v>0</v>
      </c>
      <c r="K152" s="115">
        <f t="shared" si="37"/>
        <v>210176</v>
      </c>
      <c r="L152" s="116">
        <f t="shared" si="37"/>
        <v>31526.400000000001</v>
      </c>
      <c r="M152" s="9" t="s">
        <v>27</v>
      </c>
      <c r="N152" s="10" t="s">
        <v>62</v>
      </c>
      <c r="O152" s="10" t="s">
        <v>848</v>
      </c>
      <c r="P152" s="10" t="s">
        <v>30</v>
      </c>
      <c r="Q152" s="10" t="s">
        <v>30</v>
      </c>
      <c r="R152" s="10" t="s">
        <v>29</v>
      </c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0" t="s">
        <v>27</v>
      </c>
      <c r="AK152" s="10" t="s">
        <v>1031</v>
      </c>
      <c r="AL152" s="10" t="s">
        <v>27</v>
      </c>
    </row>
    <row r="153" spans="1:38" ht="30" customHeight="1">
      <c r="A153" s="9" t="s">
        <v>867</v>
      </c>
      <c r="B153" s="9" t="s">
        <v>840</v>
      </c>
      <c r="C153" s="9" t="s">
        <v>841</v>
      </c>
      <c r="D153" s="114">
        <v>0.3</v>
      </c>
      <c r="E153" s="115">
        <f>단가대비표!E553</f>
        <v>0</v>
      </c>
      <c r="F153" s="116">
        <f>TRUNC(E153*D153,1)</f>
        <v>0</v>
      </c>
      <c r="G153" s="115">
        <f>단가대비표!F553</f>
        <v>138290</v>
      </c>
      <c r="H153" s="116">
        <f>TRUNC(G153*D153,1)</f>
        <v>41487</v>
      </c>
      <c r="I153" s="115">
        <f>단가대비표!G553</f>
        <v>0</v>
      </c>
      <c r="J153" s="116">
        <f>TRUNC(I153*D153,1)</f>
        <v>0</v>
      </c>
      <c r="K153" s="115">
        <f t="shared" si="37"/>
        <v>138290</v>
      </c>
      <c r="L153" s="116">
        <f t="shared" si="37"/>
        <v>41487</v>
      </c>
      <c r="M153" s="9" t="s">
        <v>27</v>
      </c>
      <c r="N153" s="10" t="s">
        <v>62</v>
      </c>
      <c r="O153" s="10" t="s">
        <v>868</v>
      </c>
      <c r="P153" s="10" t="s">
        <v>30</v>
      </c>
      <c r="Q153" s="10" t="s">
        <v>30</v>
      </c>
      <c r="R153" s="10" t="s">
        <v>29</v>
      </c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0" t="s">
        <v>27</v>
      </c>
      <c r="AK153" s="10" t="s">
        <v>1032</v>
      </c>
      <c r="AL153" s="10" t="s">
        <v>27</v>
      </c>
    </row>
    <row r="154" spans="1:38" ht="30" customHeight="1">
      <c r="A154" s="9" t="s">
        <v>965</v>
      </c>
      <c r="B154" s="9" t="s">
        <v>27</v>
      </c>
      <c r="C154" s="9" t="s">
        <v>27</v>
      </c>
      <c r="D154" s="114"/>
      <c r="E154" s="115"/>
      <c r="F154" s="116">
        <f>TRUNC(SUM(F151:F153),0)</f>
        <v>5365</v>
      </c>
      <c r="G154" s="115"/>
      <c r="H154" s="116">
        <f>TRUNC(SUM(H151:H153),0)</f>
        <v>73013</v>
      </c>
      <c r="I154" s="115"/>
      <c r="J154" s="116">
        <f>TRUNC(SUM(J151:J153),0)</f>
        <v>0</v>
      </c>
      <c r="K154" s="115"/>
      <c r="L154" s="116">
        <f>F154+H154+J154</f>
        <v>78378</v>
      </c>
      <c r="M154" s="18"/>
      <c r="N154" s="10" t="s">
        <v>117</v>
      </c>
      <c r="O154" s="10" t="s">
        <v>117</v>
      </c>
      <c r="P154" s="10" t="s">
        <v>27</v>
      </c>
      <c r="Q154" s="10" t="s">
        <v>27</v>
      </c>
      <c r="R154" s="10" t="s">
        <v>27</v>
      </c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0" t="s">
        <v>27</v>
      </c>
      <c r="AK154" s="10" t="s">
        <v>27</v>
      </c>
      <c r="AL154" s="10" t="s">
        <v>27</v>
      </c>
    </row>
    <row r="155" spans="1:38" ht="30" customHeight="1">
      <c r="A155" s="114"/>
      <c r="B155" s="114"/>
      <c r="C155" s="114"/>
      <c r="D155" s="114"/>
      <c r="E155" s="115"/>
      <c r="F155" s="116"/>
      <c r="G155" s="115"/>
      <c r="H155" s="116"/>
      <c r="I155" s="115"/>
      <c r="J155" s="116"/>
      <c r="K155" s="115"/>
      <c r="L155" s="116"/>
      <c r="M155" s="114"/>
    </row>
    <row r="156" spans="1:38" ht="30" customHeight="1">
      <c r="A156" s="127" t="s">
        <v>3167</v>
      </c>
      <c r="B156" s="127"/>
      <c r="C156" s="127"/>
      <c r="D156" s="127"/>
      <c r="E156" s="128"/>
      <c r="F156" s="129"/>
      <c r="G156" s="128"/>
      <c r="H156" s="129"/>
      <c r="I156" s="128"/>
      <c r="J156" s="129"/>
      <c r="K156" s="128"/>
      <c r="L156" s="129"/>
      <c r="M156" s="127"/>
      <c r="N156" s="118" t="s">
        <v>64</v>
      </c>
    </row>
    <row r="157" spans="1:38" ht="30" customHeight="1">
      <c r="A157" s="9" t="s">
        <v>716</v>
      </c>
      <c r="B157" s="9" t="s">
        <v>1028</v>
      </c>
      <c r="C157" s="9" t="s">
        <v>79</v>
      </c>
      <c r="D157" s="114">
        <v>1.7600000000000001E-2</v>
      </c>
      <c r="E157" s="115">
        <f>단가대비표!E114</f>
        <v>479041</v>
      </c>
      <c r="F157" s="116">
        <f>TRUNC(E157*D157,1)</f>
        <v>8431.1</v>
      </c>
      <c r="G157" s="115">
        <f>단가대비표!F114</f>
        <v>0</v>
      </c>
      <c r="H157" s="116">
        <f>TRUNC(G157*D157,1)</f>
        <v>0</v>
      </c>
      <c r="I157" s="115">
        <f>단가대비표!G114</f>
        <v>0</v>
      </c>
      <c r="J157" s="116">
        <f>TRUNC(I157*D157,1)</f>
        <v>0</v>
      </c>
      <c r="K157" s="115">
        <f t="shared" ref="K157:L159" si="38">TRUNC(E157+G157+I157,1)</f>
        <v>479041</v>
      </c>
      <c r="L157" s="116">
        <f t="shared" si="38"/>
        <v>8431.1</v>
      </c>
      <c r="M157" s="9" t="s">
        <v>27</v>
      </c>
      <c r="N157" s="10" t="s">
        <v>64</v>
      </c>
      <c r="O157" s="10" t="s">
        <v>1029</v>
      </c>
      <c r="P157" s="10" t="s">
        <v>30</v>
      </c>
      <c r="Q157" s="10" t="s">
        <v>30</v>
      </c>
      <c r="R157" s="10" t="s">
        <v>29</v>
      </c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0" t="s">
        <v>27</v>
      </c>
      <c r="AK157" s="10" t="s">
        <v>1033</v>
      </c>
      <c r="AL157" s="10" t="s">
        <v>27</v>
      </c>
    </row>
    <row r="158" spans="1:38" ht="30" customHeight="1">
      <c r="A158" s="9" t="s">
        <v>847</v>
      </c>
      <c r="B158" s="9" t="s">
        <v>840</v>
      </c>
      <c r="C158" s="9" t="s">
        <v>841</v>
      </c>
      <c r="D158" s="114">
        <v>0.3</v>
      </c>
      <c r="E158" s="115">
        <f>단가대비표!E542</f>
        <v>0</v>
      </c>
      <c r="F158" s="116">
        <f>TRUNC(E158*D158,1)</f>
        <v>0</v>
      </c>
      <c r="G158" s="115">
        <f>단가대비표!F542</f>
        <v>210176</v>
      </c>
      <c r="H158" s="116">
        <f>TRUNC(G158*D158,1)</f>
        <v>63052.800000000003</v>
      </c>
      <c r="I158" s="115">
        <f>단가대비표!G542</f>
        <v>0</v>
      </c>
      <c r="J158" s="116">
        <f>TRUNC(I158*D158,1)</f>
        <v>0</v>
      </c>
      <c r="K158" s="115">
        <f t="shared" si="38"/>
        <v>210176</v>
      </c>
      <c r="L158" s="116">
        <f t="shared" si="38"/>
        <v>63052.800000000003</v>
      </c>
      <c r="M158" s="9" t="s">
        <v>27</v>
      </c>
      <c r="N158" s="10" t="s">
        <v>64</v>
      </c>
      <c r="O158" s="10" t="s">
        <v>848</v>
      </c>
      <c r="P158" s="10" t="s">
        <v>30</v>
      </c>
      <c r="Q158" s="10" t="s">
        <v>30</v>
      </c>
      <c r="R158" s="10" t="s">
        <v>29</v>
      </c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0" t="s">
        <v>27</v>
      </c>
      <c r="AK158" s="10" t="s">
        <v>1034</v>
      </c>
      <c r="AL158" s="10" t="s">
        <v>27</v>
      </c>
    </row>
    <row r="159" spans="1:38" ht="30" customHeight="1">
      <c r="A159" s="9" t="s">
        <v>867</v>
      </c>
      <c r="B159" s="9" t="s">
        <v>840</v>
      </c>
      <c r="C159" s="9" t="s">
        <v>841</v>
      </c>
      <c r="D159" s="114">
        <v>0.45</v>
      </c>
      <c r="E159" s="115">
        <f>단가대비표!E553</f>
        <v>0</v>
      </c>
      <c r="F159" s="116">
        <f>TRUNC(E159*D159,1)</f>
        <v>0</v>
      </c>
      <c r="G159" s="115">
        <f>단가대비표!F553</f>
        <v>138290</v>
      </c>
      <c r="H159" s="116">
        <f>TRUNC(G159*D159,1)</f>
        <v>62230.5</v>
      </c>
      <c r="I159" s="115">
        <f>단가대비표!G553</f>
        <v>0</v>
      </c>
      <c r="J159" s="116">
        <f>TRUNC(I159*D159,1)</f>
        <v>0</v>
      </c>
      <c r="K159" s="115">
        <f t="shared" si="38"/>
        <v>138290</v>
      </c>
      <c r="L159" s="116">
        <f t="shared" si="38"/>
        <v>62230.5</v>
      </c>
      <c r="M159" s="9" t="s">
        <v>27</v>
      </c>
      <c r="N159" s="10" t="s">
        <v>64</v>
      </c>
      <c r="O159" s="10" t="s">
        <v>868</v>
      </c>
      <c r="P159" s="10" t="s">
        <v>30</v>
      </c>
      <c r="Q159" s="10" t="s">
        <v>30</v>
      </c>
      <c r="R159" s="10" t="s">
        <v>29</v>
      </c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0" t="s">
        <v>27</v>
      </c>
      <c r="AK159" s="10" t="s">
        <v>1035</v>
      </c>
      <c r="AL159" s="10" t="s">
        <v>27</v>
      </c>
    </row>
    <row r="160" spans="1:38" ht="30" customHeight="1">
      <c r="A160" s="9" t="s">
        <v>965</v>
      </c>
      <c r="B160" s="9" t="s">
        <v>27</v>
      </c>
      <c r="C160" s="9" t="s">
        <v>27</v>
      </c>
      <c r="D160" s="114"/>
      <c r="E160" s="115"/>
      <c r="F160" s="116">
        <f>TRUNC(SUM(F157:F159),0)</f>
        <v>8431</v>
      </c>
      <c r="G160" s="115"/>
      <c r="H160" s="116">
        <f>TRUNC(SUM(H157:H159),0)</f>
        <v>125283</v>
      </c>
      <c r="I160" s="115"/>
      <c r="J160" s="116">
        <f>TRUNC(SUM(J157:J159),0)</f>
        <v>0</v>
      </c>
      <c r="K160" s="115"/>
      <c r="L160" s="116">
        <f>F160+H160+J160</f>
        <v>133714</v>
      </c>
      <c r="M160" s="18"/>
      <c r="N160" s="10" t="s">
        <v>117</v>
      </c>
      <c r="O160" s="10" t="s">
        <v>117</v>
      </c>
      <c r="P160" s="10" t="s">
        <v>27</v>
      </c>
      <c r="Q160" s="10" t="s">
        <v>27</v>
      </c>
      <c r="R160" s="10" t="s">
        <v>27</v>
      </c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0" t="s">
        <v>27</v>
      </c>
      <c r="AK160" s="10" t="s">
        <v>27</v>
      </c>
      <c r="AL160" s="10" t="s">
        <v>27</v>
      </c>
    </row>
    <row r="161" spans="1:38" ht="30" customHeight="1">
      <c r="A161" s="114"/>
      <c r="B161" s="114"/>
      <c r="C161" s="114"/>
      <c r="D161" s="114"/>
      <c r="E161" s="115"/>
      <c r="F161" s="116"/>
      <c r="G161" s="115"/>
      <c r="H161" s="116"/>
      <c r="I161" s="115"/>
      <c r="J161" s="116"/>
      <c r="K161" s="115"/>
      <c r="L161" s="116"/>
      <c r="M161" s="114"/>
    </row>
    <row r="162" spans="1:38" ht="30" customHeight="1">
      <c r="A162" s="127" t="s">
        <v>3168</v>
      </c>
      <c r="B162" s="127"/>
      <c r="C162" s="127"/>
      <c r="D162" s="127"/>
      <c r="E162" s="128"/>
      <c r="F162" s="129"/>
      <c r="G162" s="128"/>
      <c r="H162" s="129"/>
      <c r="I162" s="128"/>
      <c r="J162" s="129"/>
      <c r="K162" s="128"/>
      <c r="L162" s="129"/>
      <c r="M162" s="127"/>
      <c r="N162" s="118" t="s">
        <v>67</v>
      </c>
    </row>
    <row r="163" spans="1:38" ht="30" customHeight="1">
      <c r="A163" s="9" t="s">
        <v>1036</v>
      </c>
      <c r="B163" s="9" t="s">
        <v>3123</v>
      </c>
      <c r="C163" s="9" t="s">
        <v>134</v>
      </c>
      <c r="D163" s="114">
        <v>8.0399999999999999E-2</v>
      </c>
      <c r="E163" s="115">
        <f>단가대비표!E37</f>
        <v>20200</v>
      </c>
      <c r="F163" s="116">
        <f>TRUNC(E163*D163,1)</f>
        <v>1624</v>
      </c>
      <c r="G163" s="115">
        <f>단가대비표!F37</f>
        <v>0</v>
      </c>
      <c r="H163" s="116">
        <f>TRUNC(G163*D163,1)</f>
        <v>0</v>
      </c>
      <c r="I163" s="115">
        <f>단가대비표!G37</f>
        <v>0</v>
      </c>
      <c r="J163" s="116">
        <f>TRUNC(I163*D163,1)</f>
        <v>0</v>
      </c>
      <c r="K163" s="115">
        <f t="shared" ref="K163:L166" si="39">TRUNC(E163+G163+I163,1)</f>
        <v>20200</v>
      </c>
      <c r="L163" s="116">
        <f t="shared" si="39"/>
        <v>1624</v>
      </c>
      <c r="M163" s="9" t="s">
        <v>27</v>
      </c>
      <c r="N163" s="10" t="s">
        <v>67</v>
      </c>
      <c r="O163" s="10" t="s">
        <v>1038</v>
      </c>
      <c r="P163" s="10" t="s">
        <v>30</v>
      </c>
      <c r="Q163" s="10" t="s">
        <v>30</v>
      </c>
      <c r="R163" s="10" t="s">
        <v>29</v>
      </c>
      <c r="S163" s="119"/>
      <c r="T163" s="119"/>
      <c r="U163" s="119"/>
      <c r="V163" s="119">
        <v>1</v>
      </c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0" t="s">
        <v>27</v>
      </c>
      <c r="AK163" s="10" t="s">
        <v>1039</v>
      </c>
      <c r="AL163" s="10" t="s">
        <v>27</v>
      </c>
    </row>
    <row r="164" spans="1:38" ht="30" customHeight="1">
      <c r="A164" s="9" t="s">
        <v>1040</v>
      </c>
      <c r="B164" s="9" t="s">
        <v>1041</v>
      </c>
      <c r="C164" s="9" t="s">
        <v>963</v>
      </c>
      <c r="D164" s="114">
        <v>1</v>
      </c>
      <c r="E164" s="115">
        <f>ROUNDDOWN(SUMIF(V163:V166, RIGHTB(O164, 1), F163:F166)*U164, 2)</f>
        <v>81.2</v>
      </c>
      <c r="F164" s="116">
        <f>TRUNC(E164*D164,1)</f>
        <v>81.2</v>
      </c>
      <c r="G164" s="115">
        <v>0</v>
      </c>
      <c r="H164" s="116">
        <f>TRUNC(G164*D164,1)</f>
        <v>0</v>
      </c>
      <c r="I164" s="115">
        <v>0</v>
      </c>
      <c r="J164" s="116">
        <f>TRUNC(I164*D164,1)</f>
        <v>0</v>
      </c>
      <c r="K164" s="115">
        <f t="shared" si="39"/>
        <v>81.2</v>
      </c>
      <c r="L164" s="116">
        <f t="shared" si="39"/>
        <v>81.2</v>
      </c>
      <c r="M164" s="9" t="s">
        <v>27</v>
      </c>
      <c r="N164" s="10" t="s">
        <v>67</v>
      </c>
      <c r="O164" s="10" t="s">
        <v>964</v>
      </c>
      <c r="P164" s="10" t="s">
        <v>30</v>
      </c>
      <c r="Q164" s="10" t="s">
        <v>30</v>
      </c>
      <c r="R164" s="10" t="s">
        <v>30</v>
      </c>
      <c r="S164" s="119">
        <v>0</v>
      </c>
      <c r="T164" s="119">
        <v>0</v>
      </c>
      <c r="U164" s="119">
        <v>0.05</v>
      </c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0" t="s">
        <v>27</v>
      </c>
      <c r="AK164" s="10" t="s">
        <v>1042</v>
      </c>
      <c r="AL164" s="10" t="s">
        <v>27</v>
      </c>
    </row>
    <row r="165" spans="1:38" ht="30" customHeight="1">
      <c r="A165" s="9" t="s">
        <v>916</v>
      </c>
      <c r="B165" s="9" t="s">
        <v>840</v>
      </c>
      <c r="C165" s="9" t="s">
        <v>841</v>
      </c>
      <c r="D165" s="114">
        <v>0.05</v>
      </c>
      <c r="E165" s="115">
        <f>단가대비표!E586</f>
        <v>0</v>
      </c>
      <c r="F165" s="116">
        <f>TRUNC(E165*D165,1)</f>
        <v>0</v>
      </c>
      <c r="G165" s="115">
        <f>단가대비표!F586</f>
        <v>215964</v>
      </c>
      <c r="H165" s="116">
        <f>TRUNC(G165*D165,1)</f>
        <v>10798.2</v>
      </c>
      <c r="I165" s="115">
        <f>단가대비표!G586</f>
        <v>0</v>
      </c>
      <c r="J165" s="116">
        <f>TRUNC(I165*D165,1)</f>
        <v>0</v>
      </c>
      <c r="K165" s="115">
        <f t="shared" si="39"/>
        <v>215964</v>
      </c>
      <c r="L165" s="116">
        <f t="shared" si="39"/>
        <v>10798.2</v>
      </c>
      <c r="M165" s="9" t="s">
        <v>27</v>
      </c>
      <c r="N165" s="10" t="s">
        <v>67</v>
      </c>
      <c r="O165" s="10" t="s">
        <v>917</v>
      </c>
      <c r="P165" s="10" t="s">
        <v>30</v>
      </c>
      <c r="Q165" s="10" t="s">
        <v>30</v>
      </c>
      <c r="R165" s="10" t="s">
        <v>29</v>
      </c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0" t="s">
        <v>27</v>
      </c>
      <c r="AK165" s="10" t="s">
        <v>1043</v>
      </c>
      <c r="AL165" s="10" t="s">
        <v>27</v>
      </c>
    </row>
    <row r="166" spans="1:38" ht="30" customHeight="1">
      <c r="A166" s="9" t="s">
        <v>867</v>
      </c>
      <c r="B166" s="9" t="s">
        <v>840</v>
      </c>
      <c r="C166" s="9" t="s">
        <v>841</v>
      </c>
      <c r="D166" s="114">
        <v>0.01</v>
      </c>
      <c r="E166" s="115">
        <f>단가대비표!E553</f>
        <v>0</v>
      </c>
      <c r="F166" s="116">
        <f>TRUNC(E166*D166,1)</f>
        <v>0</v>
      </c>
      <c r="G166" s="115">
        <f>단가대비표!F553</f>
        <v>138290</v>
      </c>
      <c r="H166" s="116">
        <f>TRUNC(G166*D166,1)</f>
        <v>1382.9</v>
      </c>
      <c r="I166" s="115">
        <f>단가대비표!G553</f>
        <v>0</v>
      </c>
      <c r="J166" s="116">
        <f>TRUNC(I166*D166,1)</f>
        <v>0</v>
      </c>
      <c r="K166" s="115">
        <f t="shared" si="39"/>
        <v>138290</v>
      </c>
      <c r="L166" s="116">
        <f t="shared" si="39"/>
        <v>1382.9</v>
      </c>
      <c r="M166" s="9" t="s">
        <v>27</v>
      </c>
      <c r="N166" s="10" t="s">
        <v>67</v>
      </c>
      <c r="O166" s="10" t="s">
        <v>868</v>
      </c>
      <c r="P166" s="10" t="s">
        <v>30</v>
      </c>
      <c r="Q166" s="10" t="s">
        <v>30</v>
      </c>
      <c r="R166" s="10" t="s">
        <v>29</v>
      </c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0" t="s">
        <v>27</v>
      </c>
      <c r="AK166" s="10" t="s">
        <v>1044</v>
      </c>
      <c r="AL166" s="10" t="s">
        <v>27</v>
      </c>
    </row>
    <row r="167" spans="1:38" ht="30" customHeight="1">
      <c r="A167" s="9" t="s">
        <v>965</v>
      </c>
      <c r="B167" s="9" t="s">
        <v>27</v>
      </c>
      <c r="C167" s="9" t="s">
        <v>27</v>
      </c>
      <c r="D167" s="114"/>
      <c r="E167" s="115"/>
      <c r="F167" s="116">
        <f>TRUNC(SUM(F163:F166),0)</f>
        <v>1705</v>
      </c>
      <c r="G167" s="115"/>
      <c r="H167" s="116">
        <f>TRUNC(SUM(H163:H166),0)</f>
        <v>12181</v>
      </c>
      <c r="I167" s="115"/>
      <c r="J167" s="116">
        <f>TRUNC(SUM(J163:J166),0)</f>
        <v>0</v>
      </c>
      <c r="K167" s="115"/>
      <c r="L167" s="116">
        <f>F167+H167+J167</f>
        <v>13886</v>
      </c>
      <c r="M167" s="18"/>
      <c r="N167" s="10" t="s">
        <v>117</v>
      </c>
      <c r="O167" s="10" t="s">
        <v>117</v>
      </c>
      <c r="P167" s="10" t="s">
        <v>27</v>
      </c>
      <c r="Q167" s="10" t="s">
        <v>27</v>
      </c>
      <c r="R167" s="10" t="s">
        <v>27</v>
      </c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0" t="s">
        <v>27</v>
      </c>
      <c r="AK167" s="10" t="s">
        <v>27</v>
      </c>
      <c r="AL167" s="10" t="s">
        <v>27</v>
      </c>
    </row>
    <row r="168" spans="1:38" ht="30" customHeight="1">
      <c r="A168" s="114"/>
      <c r="B168" s="114"/>
      <c r="C168" s="114"/>
      <c r="D168" s="114"/>
      <c r="E168" s="115"/>
      <c r="F168" s="116"/>
      <c r="G168" s="115"/>
      <c r="H168" s="116"/>
      <c r="I168" s="115"/>
      <c r="J168" s="116"/>
      <c r="K168" s="115"/>
      <c r="L168" s="116"/>
      <c r="M168" s="114"/>
    </row>
    <row r="169" spans="1:38" ht="30" customHeight="1">
      <c r="A169" s="127" t="s">
        <v>3169</v>
      </c>
      <c r="B169" s="127"/>
      <c r="C169" s="127"/>
      <c r="D169" s="127"/>
      <c r="E169" s="128"/>
      <c r="F169" s="129"/>
      <c r="G169" s="128"/>
      <c r="H169" s="129"/>
      <c r="I169" s="128"/>
      <c r="J169" s="129"/>
      <c r="K169" s="128"/>
      <c r="L169" s="129"/>
      <c r="M169" s="127"/>
      <c r="N169" s="118" t="s">
        <v>69</v>
      </c>
    </row>
    <row r="170" spans="1:38" ht="30" customHeight="1">
      <c r="A170" s="9" t="s">
        <v>1036</v>
      </c>
      <c r="B170" s="9" t="s">
        <v>1037</v>
      </c>
      <c r="C170" s="9" t="s">
        <v>134</v>
      </c>
      <c r="D170" s="114">
        <v>8.0399999999999999E-2</v>
      </c>
      <c r="E170" s="115">
        <f>단가대비표!E37</f>
        <v>20200</v>
      </c>
      <c r="F170" s="116">
        <f>TRUNC(E170*D170,1)</f>
        <v>1624</v>
      </c>
      <c r="G170" s="115">
        <f>단가대비표!F37</f>
        <v>0</v>
      </c>
      <c r="H170" s="116">
        <f>TRUNC(G170*D170,1)</f>
        <v>0</v>
      </c>
      <c r="I170" s="115">
        <f>단가대비표!G37</f>
        <v>0</v>
      </c>
      <c r="J170" s="116">
        <f>TRUNC(I170*D170,1)</f>
        <v>0</v>
      </c>
      <c r="K170" s="115">
        <f t="shared" ref="K170:L173" si="40">TRUNC(E170+G170+I170,1)</f>
        <v>20200</v>
      </c>
      <c r="L170" s="116">
        <f t="shared" si="40"/>
        <v>1624</v>
      </c>
      <c r="M170" s="9" t="s">
        <v>27</v>
      </c>
      <c r="N170" s="10" t="s">
        <v>69</v>
      </c>
      <c r="O170" s="10" t="s">
        <v>1038</v>
      </c>
      <c r="P170" s="10" t="s">
        <v>30</v>
      </c>
      <c r="Q170" s="10" t="s">
        <v>30</v>
      </c>
      <c r="R170" s="10" t="s">
        <v>29</v>
      </c>
      <c r="S170" s="119"/>
      <c r="T170" s="119"/>
      <c r="U170" s="119"/>
      <c r="V170" s="119">
        <v>1</v>
      </c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0" t="s">
        <v>27</v>
      </c>
      <c r="AK170" s="10" t="s">
        <v>1045</v>
      </c>
      <c r="AL170" s="10" t="s">
        <v>27</v>
      </c>
    </row>
    <row r="171" spans="1:38" ht="30" customHeight="1">
      <c r="A171" s="9" t="s">
        <v>1040</v>
      </c>
      <c r="B171" s="9" t="s">
        <v>1041</v>
      </c>
      <c r="C171" s="9" t="s">
        <v>963</v>
      </c>
      <c r="D171" s="114">
        <v>1</v>
      </c>
      <c r="E171" s="115">
        <f>ROUNDDOWN(SUMIF(V170:V173, RIGHTB(O171, 1), F170:F173)*U171, 2)</f>
        <v>81.2</v>
      </c>
      <c r="F171" s="116">
        <f>TRUNC(E171*D171,1)</f>
        <v>81.2</v>
      </c>
      <c r="G171" s="115">
        <v>0</v>
      </c>
      <c r="H171" s="116">
        <f>TRUNC(G171*D171,1)</f>
        <v>0</v>
      </c>
      <c r="I171" s="115">
        <v>0</v>
      </c>
      <c r="J171" s="116">
        <f>TRUNC(I171*D171,1)</f>
        <v>0</v>
      </c>
      <c r="K171" s="115">
        <f t="shared" si="40"/>
        <v>81.2</v>
      </c>
      <c r="L171" s="116">
        <f t="shared" si="40"/>
        <v>81.2</v>
      </c>
      <c r="M171" s="9" t="s">
        <v>27</v>
      </c>
      <c r="N171" s="10" t="s">
        <v>69</v>
      </c>
      <c r="O171" s="10" t="s">
        <v>964</v>
      </c>
      <c r="P171" s="10" t="s">
        <v>30</v>
      </c>
      <c r="Q171" s="10" t="s">
        <v>30</v>
      </c>
      <c r="R171" s="10" t="s">
        <v>30</v>
      </c>
      <c r="S171" s="119">
        <v>0</v>
      </c>
      <c r="T171" s="119">
        <v>0</v>
      </c>
      <c r="U171" s="119">
        <v>0.05</v>
      </c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0" t="s">
        <v>27</v>
      </c>
      <c r="AK171" s="10" t="s">
        <v>1046</v>
      </c>
      <c r="AL171" s="10" t="s">
        <v>27</v>
      </c>
    </row>
    <row r="172" spans="1:38" ht="30" customHeight="1">
      <c r="A172" s="9" t="s">
        <v>916</v>
      </c>
      <c r="B172" s="9" t="s">
        <v>840</v>
      </c>
      <c r="C172" s="9" t="s">
        <v>841</v>
      </c>
      <c r="D172" s="114">
        <v>0.06</v>
      </c>
      <c r="E172" s="115">
        <f>단가대비표!E586</f>
        <v>0</v>
      </c>
      <c r="F172" s="116">
        <f>TRUNC(E172*D172,1)</f>
        <v>0</v>
      </c>
      <c r="G172" s="115">
        <f>단가대비표!F586</f>
        <v>215964</v>
      </c>
      <c r="H172" s="116">
        <f>TRUNC(G172*D172,1)</f>
        <v>12957.8</v>
      </c>
      <c r="I172" s="115">
        <f>단가대비표!G586</f>
        <v>0</v>
      </c>
      <c r="J172" s="116">
        <f>TRUNC(I172*D172,1)</f>
        <v>0</v>
      </c>
      <c r="K172" s="115">
        <f t="shared" si="40"/>
        <v>215964</v>
      </c>
      <c r="L172" s="116">
        <f t="shared" si="40"/>
        <v>12957.8</v>
      </c>
      <c r="M172" s="9" t="s">
        <v>27</v>
      </c>
      <c r="N172" s="10" t="s">
        <v>69</v>
      </c>
      <c r="O172" s="10" t="s">
        <v>917</v>
      </c>
      <c r="P172" s="10" t="s">
        <v>30</v>
      </c>
      <c r="Q172" s="10" t="s">
        <v>30</v>
      </c>
      <c r="R172" s="10" t="s">
        <v>29</v>
      </c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0" t="s">
        <v>27</v>
      </c>
      <c r="AK172" s="10" t="s">
        <v>1047</v>
      </c>
      <c r="AL172" s="10" t="s">
        <v>27</v>
      </c>
    </row>
    <row r="173" spans="1:38" ht="30" customHeight="1">
      <c r="A173" s="9" t="s">
        <v>867</v>
      </c>
      <c r="B173" s="9" t="s">
        <v>840</v>
      </c>
      <c r="C173" s="9" t="s">
        <v>841</v>
      </c>
      <c r="D173" s="114">
        <v>0.01</v>
      </c>
      <c r="E173" s="115">
        <f>단가대비표!E553</f>
        <v>0</v>
      </c>
      <c r="F173" s="116">
        <f>TRUNC(E173*D173,1)</f>
        <v>0</v>
      </c>
      <c r="G173" s="115">
        <f>단가대비표!F553</f>
        <v>138290</v>
      </c>
      <c r="H173" s="116">
        <f>TRUNC(G173*D173,1)</f>
        <v>1382.9</v>
      </c>
      <c r="I173" s="115">
        <f>단가대비표!G553</f>
        <v>0</v>
      </c>
      <c r="J173" s="116">
        <f>TRUNC(I173*D173,1)</f>
        <v>0</v>
      </c>
      <c r="K173" s="115">
        <f t="shared" si="40"/>
        <v>138290</v>
      </c>
      <c r="L173" s="116">
        <f t="shared" si="40"/>
        <v>1382.9</v>
      </c>
      <c r="M173" s="9" t="s">
        <v>27</v>
      </c>
      <c r="N173" s="10" t="s">
        <v>69</v>
      </c>
      <c r="O173" s="10" t="s">
        <v>868</v>
      </c>
      <c r="P173" s="10" t="s">
        <v>30</v>
      </c>
      <c r="Q173" s="10" t="s">
        <v>30</v>
      </c>
      <c r="R173" s="10" t="s">
        <v>29</v>
      </c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0" t="s">
        <v>27</v>
      </c>
      <c r="AK173" s="10" t="s">
        <v>1048</v>
      </c>
      <c r="AL173" s="10" t="s">
        <v>27</v>
      </c>
    </row>
    <row r="174" spans="1:38" ht="30" customHeight="1">
      <c r="A174" s="9" t="s">
        <v>965</v>
      </c>
      <c r="B174" s="9" t="s">
        <v>27</v>
      </c>
      <c r="C174" s="9" t="s">
        <v>27</v>
      </c>
      <c r="D174" s="114"/>
      <c r="E174" s="115"/>
      <c r="F174" s="116">
        <f>TRUNC(SUM(F170:F173),0)</f>
        <v>1705</v>
      </c>
      <c r="G174" s="115"/>
      <c r="H174" s="116">
        <f>TRUNC(SUM(H170:H173),0)</f>
        <v>14340</v>
      </c>
      <c r="I174" s="115"/>
      <c r="J174" s="116">
        <f>TRUNC(SUM(J170:J173),0)</f>
        <v>0</v>
      </c>
      <c r="K174" s="115"/>
      <c r="L174" s="116">
        <f>F174+H174+J174</f>
        <v>16045</v>
      </c>
      <c r="M174" s="18"/>
      <c r="N174" s="10" t="s">
        <v>117</v>
      </c>
      <c r="O174" s="10" t="s">
        <v>117</v>
      </c>
      <c r="P174" s="10" t="s">
        <v>27</v>
      </c>
      <c r="Q174" s="10" t="s">
        <v>27</v>
      </c>
      <c r="R174" s="10" t="s">
        <v>27</v>
      </c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0" t="s">
        <v>27</v>
      </c>
      <c r="AK174" s="10" t="s">
        <v>27</v>
      </c>
      <c r="AL174" s="10" t="s">
        <v>27</v>
      </c>
    </row>
    <row r="175" spans="1:38" ht="30" customHeight="1">
      <c r="A175" s="114"/>
      <c r="B175" s="114"/>
      <c r="C175" s="114"/>
      <c r="D175" s="114"/>
      <c r="E175" s="115"/>
      <c r="F175" s="116"/>
      <c r="G175" s="115"/>
      <c r="H175" s="116"/>
      <c r="I175" s="115"/>
      <c r="J175" s="116"/>
      <c r="K175" s="115"/>
      <c r="L175" s="116"/>
      <c r="M175" s="114"/>
    </row>
    <row r="176" spans="1:38" ht="30" customHeight="1">
      <c r="A176" s="127" t="s">
        <v>3170</v>
      </c>
      <c r="B176" s="127"/>
      <c r="C176" s="127"/>
      <c r="D176" s="127"/>
      <c r="E176" s="128"/>
      <c r="F176" s="129"/>
      <c r="G176" s="128"/>
      <c r="H176" s="129"/>
      <c r="I176" s="128"/>
      <c r="J176" s="129"/>
      <c r="K176" s="128"/>
      <c r="L176" s="129"/>
      <c r="M176" s="127"/>
      <c r="N176" s="118" t="s">
        <v>71</v>
      </c>
    </row>
    <row r="177" spans="1:38" ht="30" customHeight="1">
      <c r="A177" s="9" t="s">
        <v>1036</v>
      </c>
      <c r="B177" s="9" t="s">
        <v>1037</v>
      </c>
      <c r="C177" s="9" t="s">
        <v>134</v>
      </c>
      <c r="D177" s="114">
        <v>0.13400000000000001</v>
      </c>
      <c r="E177" s="115">
        <f>단가대비표!E37</f>
        <v>20200</v>
      </c>
      <c r="F177" s="116">
        <f>TRUNC(E177*D177,1)</f>
        <v>2706.8</v>
      </c>
      <c r="G177" s="115">
        <f>단가대비표!F37</f>
        <v>0</v>
      </c>
      <c r="H177" s="116">
        <f>TRUNC(G177*D177,1)</f>
        <v>0</v>
      </c>
      <c r="I177" s="115">
        <f>단가대비표!G37</f>
        <v>0</v>
      </c>
      <c r="J177" s="116">
        <f>TRUNC(I177*D177,1)</f>
        <v>0</v>
      </c>
      <c r="K177" s="115">
        <f t="shared" ref="K177:L180" si="41">TRUNC(E177+G177+I177,1)</f>
        <v>20200</v>
      </c>
      <c r="L177" s="116">
        <f t="shared" si="41"/>
        <v>2706.8</v>
      </c>
      <c r="M177" s="9" t="s">
        <v>27</v>
      </c>
      <c r="N177" s="10" t="s">
        <v>71</v>
      </c>
      <c r="O177" s="10" t="s">
        <v>1038</v>
      </c>
      <c r="P177" s="10" t="s">
        <v>30</v>
      </c>
      <c r="Q177" s="10" t="s">
        <v>30</v>
      </c>
      <c r="R177" s="10" t="s">
        <v>29</v>
      </c>
      <c r="S177" s="119"/>
      <c r="T177" s="119"/>
      <c r="U177" s="119"/>
      <c r="V177" s="119">
        <v>1</v>
      </c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0" t="s">
        <v>27</v>
      </c>
      <c r="AK177" s="10" t="s">
        <v>1049</v>
      </c>
      <c r="AL177" s="10" t="s">
        <v>27</v>
      </c>
    </row>
    <row r="178" spans="1:38" ht="30" customHeight="1">
      <c r="A178" s="9" t="s">
        <v>1040</v>
      </c>
      <c r="B178" s="9" t="s">
        <v>1041</v>
      </c>
      <c r="C178" s="9" t="s">
        <v>963</v>
      </c>
      <c r="D178" s="114">
        <v>1</v>
      </c>
      <c r="E178" s="115">
        <f>ROUNDDOWN(SUMIF(V177:V180, RIGHTB(O178, 1), F177:F180)*U178, 2)</f>
        <v>135.34</v>
      </c>
      <c r="F178" s="116">
        <f>TRUNC(E178*D178,1)</f>
        <v>135.30000000000001</v>
      </c>
      <c r="G178" s="115">
        <v>0</v>
      </c>
      <c r="H178" s="116">
        <f>TRUNC(G178*D178,1)</f>
        <v>0</v>
      </c>
      <c r="I178" s="115">
        <v>0</v>
      </c>
      <c r="J178" s="116">
        <f>TRUNC(I178*D178,1)</f>
        <v>0</v>
      </c>
      <c r="K178" s="115">
        <f t="shared" si="41"/>
        <v>135.30000000000001</v>
      </c>
      <c r="L178" s="116">
        <f t="shared" si="41"/>
        <v>135.30000000000001</v>
      </c>
      <c r="M178" s="9" t="s">
        <v>27</v>
      </c>
      <c r="N178" s="10" t="s">
        <v>71</v>
      </c>
      <c r="O178" s="10" t="s">
        <v>964</v>
      </c>
      <c r="P178" s="10" t="s">
        <v>30</v>
      </c>
      <c r="Q178" s="10" t="s">
        <v>30</v>
      </c>
      <c r="R178" s="10" t="s">
        <v>30</v>
      </c>
      <c r="S178" s="119">
        <v>0</v>
      </c>
      <c r="T178" s="119">
        <v>0</v>
      </c>
      <c r="U178" s="119">
        <v>0.05</v>
      </c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0" t="s">
        <v>27</v>
      </c>
      <c r="AK178" s="10" t="s">
        <v>1050</v>
      </c>
      <c r="AL178" s="10" t="s">
        <v>27</v>
      </c>
    </row>
    <row r="179" spans="1:38" ht="30" customHeight="1">
      <c r="A179" s="9" t="s">
        <v>916</v>
      </c>
      <c r="B179" s="9" t="s">
        <v>840</v>
      </c>
      <c r="C179" s="9" t="s">
        <v>841</v>
      </c>
      <c r="D179" s="114">
        <v>0.05</v>
      </c>
      <c r="E179" s="115">
        <f>단가대비표!E586</f>
        <v>0</v>
      </c>
      <c r="F179" s="116">
        <f>TRUNC(E179*D179,1)</f>
        <v>0</v>
      </c>
      <c r="G179" s="115">
        <f>단가대비표!F586</f>
        <v>215964</v>
      </c>
      <c r="H179" s="116">
        <f>TRUNC(G179*D179,1)</f>
        <v>10798.2</v>
      </c>
      <c r="I179" s="115">
        <f>단가대비표!G586</f>
        <v>0</v>
      </c>
      <c r="J179" s="116">
        <f>TRUNC(I179*D179,1)</f>
        <v>0</v>
      </c>
      <c r="K179" s="115">
        <f t="shared" si="41"/>
        <v>215964</v>
      </c>
      <c r="L179" s="116">
        <f t="shared" si="41"/>
        <v>10798.2</v>
      </c>
      <c r="M179" s="9" t="s">
        <v>27</v>
      </c>
      <c r="N179" s="10" t="s">
        <v>71</v>
      </c>
      <c r="O179" s="10" t="s">
        <v>917</v>
      </c>
      <c r="P179" s="10" t="s">
        <v>30</v>
      </c>
      <c r="Q179" s="10" t="s">
        <v>30</v>
      </c>
      <c r="R179" s="10" t="s">
        <v>29</v>
      </c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0" t="s">
        <v>27</v>
      </c>
      <c r="AK179" s="10" t="s">
        <v>1051</v>
      </c>
      <c r="AL179" s="10" t="s">
        <v>27</v>
      </c>
    </row>
    <row r="180" spans="1:38" ht="30" customHeight="1">
      <c r="A180" s="9" t="s">
        <v>867</v>
      </c>
      <c r="B180" s="9" t="s">
        <v>840</v>
      </c>
      <c r="C180" s="9" t="s">
        <v>841</v>
      </c>
      <c r="D180" s="114">
        <v>0.01</v>
      </c>
      <c r="E180" s="115">
        <f>단가대비표!E553</f>
        <v>0</v>
      </c>
      <c r="F180" s="116">
        <f>TRUNC(E180*D180,1)</f>
        <v>0</v>
      </c>
      <c r="G180" s="115">
        <f>단가대비표!F553</f>
        <v>138290</v>
      </c>
      <c r="H180" s="116">
        <f>TRUNC(G180*D180,1)</f>
        <v>1382.9</v>
      </c>
      <c r="I180" s="115">
        <f>단가대비표!G553</f>
        <v>0</v>
      </c>
      <c r="J180" s="116">
        <f>TRUNC(I180*D180,1)</f>
        <v>0</v>
      </c>
      <c r="K180" s="115">
        <f t="shared" si="41"/>
        <v>138290</v>
      </c>
      <c r="L180" s="116">
        <f t="shared" si="41"/>
        <v>1382.9</v>
      </c>
      <c r="M180" s="9" t="s">
        <v>27</v>
      </c>
      <c r="N180" s="10" t="s">
        <v>71</v>
      </c>
      <c r="O180" s="10" t="s">
        <v>868</v>
      </c>
      <c r="P180" s="10" t="s">
        <v>30</v>
      </c>
      <c r="Q180" s="10" t="s">
        <v>30</v>
      </c>
      <c r="R180" s="10" t="s">
        <v>29</v>
      </c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0" t="s">
        <v>27</v>
      </c>
      <c r="AK180" s="10" t="s">
        <v>1052</v>
      </c>
      <c r="AL180" s="10" t="s">
        <v>27</v>
      </c>
    </row>
    <row r="181" spans="1:38" ht="30" customHeight="1">
      <c r="A181" s="9" t="s">
        <v>965</v>
      </c>
      <c r="B181" s="9" t="s">
        <v>27</v>
      </c>
      <c r="C181" s="9" t="s">
        <v>27</v>
      </c>
      <c r="D181" s="114"/>
      <c r="E181" s="115"/>
      <c r="F181" s="116">
        <f>TRUNC(SUM(F177:F180),0)</f>
        <v>2842</v>
      </c>
      <c r="G181" s="115"/>
      <c r="H181" s="116">
        <f>TRUNC(SUM(H177:H180),0)</f>
        <v>12181</v>
      </c>
      <c r="I181" s="115"/>
      <c r="J181" s="116">
        <f>TRUNC(SUM(J177:J180),0)</f>
        <v>0</v>
      </c>
      <c r="K181" s="115"/>
      <c r="L181" s="116">
        <f>F181+H181+J181</f>
        <v>15023</v>
      </c>
      <c r="M181" s="18"/>
      <c r="N181" s="10" t="s">
        <v>117</v>
      </c>
      <c r="O181" s="10" t="s">
        <v>117</v>
      </c>
      <c r="P181" s="10" t="s">
        <v>27</v>
      </c>
      <c r="Q181" s="10" t="s">
        <v>27</v>
      </c>
      <c r="R181" s="10" t="s">
        <v>27</v>
      </c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0" t="s">
        <v>27</v>
      </c>
      <c r="AK181" s="10" t="s">
        <v>27</v>
      </c>
      <c r="AL181" s="10" t="s">
        <v>27</v>
      </c>
    </row>
    <row r="182" spans="1:38" ht="30" customHeight="1">
      <c r="A182" s="114"/>
      <c r="B182" s="114"/>
      <c r="C182" s="114"/>
      <c r="D182" s="114"/>
      <c r="E182" s="115"/>
      <c r="F182" s="116"/>
      <c r="G182" s="115"/>
      <c r="H182" s="116"/>
      <c r="I182" s="115"/>
      <c r="J182" s="116"/>
      <c r="K182" s="115"/>
      <c r="L182" s="116"/>
      <c r="M182" s="114"/>
    </row>
    <row r="183" spans="1:38" ht="30" customHeight="1">
      <c r="A183" s="127" t="s">
        <v>3171</v>
      </c>
      <c r="B183" s="127"/>
      <c r="C183" s="127"/>
      <c r="D183" s="127"/>
      <c r="E183" s="128"/>
      <c r="F183" s="129"/>
      <c r="G183" s="128"/>
      <c r="H183" s="129"/>
      <c r="I183" s="128"/>
      <c r="J183" s="129"/>
      <c r="K183" s="128"/>
      <c r="L183" s="129"/>
      <c r="M183" s="127"/>
      <c r="N183" s="118" t="s">
        <v>73</v>
      </c>
    </row>
    <row r="184" spans="1:38" ht="30" customHeight="1">
      <c r="A184" s="9" t="s">
        <v>1036</v>
      </c>
      <c r="B184" s="9" t="s">
        <v>1037</v>
      </c>
      <c r="C184" s="9" t="s">
        <v>134</v>
      </c>
      <c r="D184" s="114">
        <v>0.13400000000000001</v>
      </c>
      <c r="E184" s="115">
        <f>단가대비표!E37</f>
        <v>20200</v>
      </c>
      <c r="F184" s="116">
        <f>TRUNC(E184*D184,1)</f>
        <v>2706.8</v>
      </c>
      <c r="G184" s="115">
        <f>단가대비표!F37</f>
        <v>0</v>
      </c>
      <c r="H184" s="116">
        <f>TRUNC(G184*D184,1)</f>
        <v>0</v>
      </c>
      <c r="I184" s="115">
        <f>단가대비표!G37</f>
        <v>0</v>
      </c>
      <c r="J184" s="116">
        <f>TRUNC(I184*D184,1)</f>
        <v>0</v>
      </c>
      <c r="K184" s="115">
        <f t="shared" ref="K184:L187" si="42">TRUNC(E184+G184+I184,1)</f>
        <v>20200</v>
      </c>
      <c r="L184" s="116">
        <f t="shared" si="42"/>
        <v>2706.8</v>
      </c>
      <c r="M184" s="9" t="s">
        <v>27</v>
      </c>
      <c r="N184" s="10" t="s">
        <v>73</v>
      </c>
      <c r="O184" s="10" t="s">
        <v>1038</v>
      </c>
      <c r="P184" s="10" t="s">
        <v>30</v>
      </c>
      <c r="Q184" s="10" t="s">
        <v>30</v>
      </c>
      <c r="R184" s="10" t="s">
        <v>29</v>
      </c>
      <c r="S184" s="119"/>
      <c r="T184" s="119"/>
      <c r="U184" s="119"/>
      <c r="V184" s="119">
        <v>1</v>
      </c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0" t="s">
        <v>27</v>
      </c>
      <c r="AK184" s="10" t="s">
        <v>1053</v>
      </c>
      <c r="AL184" s="10" t="s">
        <v>27</v>
      </c>
    </row>
    <row r="185" spans="1:38" ht="30" customHeight="1">
      <c r="A185" s="9" t="s">
        <v>1040</v>
      </c>
      <c r="B185" s="9" t="s">
        <v>1041</v>
      </c>
      <c r="C185" s="9" t="s">
        <v>963</v>
      </c>
      <c r="D185" s="114">
        <v>1</v>
      </c>
      <c r="E185" s="115">
        <f>ROUNDDOWN(SUMIF(V184:V187, RIGHTB(O185, 1), F184:F187)*U185, 2)</f>
        <v>135.34</v>
      </c>
      <c r="F185" s="116">
        <f>TRUNC(E185*D185,1)</f>
        <v>135.30000000000001</v>
      </c>
      <c r="G185" s="115">
        <v>0</v>
      </c>
      <c r="H185" s="116">
        <f>TRUNC(G185*D185,1)</f>
        <v>0</v>
      </c>
      <c r="I185" s="115">
        <v>0</v>
      </c>
      <c r="J185" s="116">
        <f>TRUNC(I185*D185,1)</f>
        <v>0</v>
      </c>
      <c r="K185" s="115">
        <f t="shared" si="42"/>
        <v>135.30000000000001</v>
      </c>
      <c r="L185" s="116">
        <f t="shared" si="42"/>
        <v>135.30000000000001</v>
      </c>
      <c r="M185" s="9" t="s">
        <v>27</v>
      </c>
      <c r="N185" s="10" t="s">
        <v>73</v>
      </c>
      <c r="O185" s="10" t="s">
        <v>964</v>
      </c>
      <c r="P185" s="10" t="s">
        <v>30</v>
      </c>
      <c r="Q185" s="10" t="s">
        <v>30</v>
      </c>
      <c r="R185" s="10" t="s">
        <v>30</v>
      </c>
      <c r="S185" s="119">
        <v>0</v>
      </c>
      <c r="T185" s="119">
        <v>0</v>
      </c>
      <c r="U185" s="119">
        <v>0.05</v>
      </c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0" t="s">
        <v>27</v>
      </c>
      <c r="AK185" s="10" t="s">
        <v>1054</v>
      </c>
      <c r="AL185" s="10" t="s">
        <v>27</v>
      </c>
    </row>
    <row r="186" spans="1:38" ht="30" customHeight="1">
      <c r="A186" s="9" t="s">
        <v>916</v>
      </c>
      <c r="B186" s="9" t="s">
        <v>840</v>
      </c>
      <c r="C186" s="9" t="s">
        <v>841</v>
      </c>
      <c r="D186" s="114">
        <v>0.06</v>
      </c>
      <c r="E186" s="115">
        <f>단가대비표!E586</f>
        <v>0</v>
      </c>
      <c r="F186" s="116">
        <f>TRUNC(E186*D186,1)</f>
        <v>0</v>
      </c>
      <c r="G186" s="115">
        <f>단가대비표!F586</f>
        <v>215964</v>
      </c>
      <c r="H186" s="116">
        <f>TRUNC(G186*D186,1)</f>
        <v>12957.8</v>
      </c>
      <c r="I186" s="115">
        <f>단가대비표!G586</f>
        <v>0</v>
      </c>
      <c r="J186" s="116">
        <f>TRUNC(I186*D186,1)</f>
        <v>0</v>
      </c>
      <c r="K186" s="115">
        <f t="shared" si="42"/>
        <v>215964</v>
      </c>
      <c r="L186" s="116">
        <f t="shared" si="42"/>
        <v>12957.8</v>
      </c>
      <c r="M186" s="9" t="s">
        <v>27</v>
      </c>
      <c r="N186" s="10" t="s">
        <v>73</v>
      </c>
      <c r="O186" s="10" t="s">
        <v>917</v>
      </c>
      <c r="P186" s="10" t="s">
        <v>30</v>
      </c>
      <c r="Q186" s="10" t="s">
        <v>30</v>
      </c>
      <c r="R186" s="10" t="s">
        <v>29</v>
      </c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0" t="s">
        <v>27</v>
      </c>
      <c r="AK186" s="10" t="s">
        <v>1055</v>
      </c>
      <c r="AL186" s="10" t="s">
        <v>27</v>
      </c>
    </row>
    <row r="187" spans="1:38" ht="30" customHeight="1">
      <c r="A187" s="9" t="s">
        <v>867</v>
      </c>
      <c r="B187" s="9" t="s">
        <v>840</v>
      </c>
      <c r="C187" s="9" t="s">
        <v>841</v>
      </c>
      <c r="D187" s="114">
        <v>0.01</v>
      </c>
      <c r="E187" s="115">
        <f>단가대비표!E553</f>
        <v>0</v>
      </c>
      <c r="F187" s="116">
        <f>TRUNC(E187*D187,1)</f>
        <v>0</v>
      </c>
      <c r="G187" s="115">
        <f>단가대비표!F553</f>
        <v>138290</v>
      </c>
      <c r="H187" s="116">
        <f>TRUNC(G187*D187,1)</f>
        <v>1382.9</v>
      </c>
      <c r="I187" s="115">
        <f>단가대비표!G553</f>
        <v>0</v>
      </c>
      <c r="J187" s="116">
        <f>TRUNC(I187*D187,1)</f>
        <v>0</v>
      </c>
      <c r="K187" s="115">
        <f t="shared" si="42"/>
        <v>138290</v>
      </c>
      <c r="L187" s="116">
        <f t="shared" si="42"/>
        <v>1382.9</v>
      </c>
      <c r="M187" s="9" t="s">
        <v>27</v>
      </c>
      <c r="N187" s="10" t="s">
        <v>73</v>
      </c>
      <c r="O187" s="10" t="s">
        <v>868</v>
      </c>
      <c r="P187" s="10" t="s">
        <v>30</v>
      </c>
      <c r="Q187" s="10" t="s">
        <v>30</v>
      </c>
      <c r="R187" s="10" t="s">
        <v>29</v>
      </c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0" t="s">
        <v>27</v>
      </c>
      <c r="AK187" s="10" t="s">
        <v>1056</v>
      </c>
      <c r="AL187" s="10" t="s">
        <v>27</v>
      </c>
    </row>
    <row r="188" spans="1:38" ht="30" customHeight="1">
      <c r="A188" s="9" t="s">
        <v>965</v>
      </c>
      <c r="B188" s="9" t="s">
        <v>27</v>
      </c>
      <c r="C188" s="9" t="s">
        <v>27</v>
      </c>
      <c r="D188" s="114"/>
      <c r="E188" s="115"/>
      <c r="F188" s="116">
        <f>TRUNC(SUM(F184:F187),0)</f>
        <v>2842</v>
      </c>
      <c r="G188" s="115"/>
      <c r="H188" s="116">
        <f>TRUNC(SUM(H184:H187),0)</f>
        <v>14340</v>
      </c>
      <c r="I188" s="115"/>
      <c r="J188" s="116">
        <f>TRUNC(SUM(J184:J187),0)</f>
        <v>0</v>
      </c>
      <c r="K188" s="115"/>
      <c r="L188" s="116">
        <f>F188+H188+J188</f>
        <v>17182</v>
      </c>
      <c r="M188" s="18"/>
      <c r="N188" s="10" t="s">
        <v>117</v>
      </c>
      <c r="O188" s="10" t="s">
        <v>117</v>
      </c>
      <c r="P188" s="10" t="s">
        <v>27</v>
      </c>
      <c r="Q188" s="10" t="s">
        <v>27</v>
      </c>
      <c r="R188" s="10" t="s">
        <v>27</v>
      </c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0" t="s">
        <v>27</v>
      </c>
      <c r="AK188" s="10" t="s">
        <v>27</v>
      </c>
      <c r="AL188" s="10" t="s">
        <v>27</v>
      </c>
    </row>
    <row r="189" spans="1:38" ht="30" customHeight="1">
      <c r="A189" s="114"/>
      <c r="B189" s="114"/>
      <c r="C189" s="114"/>
      <c r="D189" s="114"/>
      <c r="E189" s="115"/>
      <c r="F189" s="116"/>
      <c r="G189" s="115"/>
      <c r="H189" s="116"/>
      <c r="I189" s="115"/>
      <c r="J189" s="116"/>
      <c r="K189" s="115"/>
      <c r="L189" s="116"/>
      <c r="M189" s="114"/>
    </row>
    <row r="190" spans="1:38" ht="30" customHeight="1">
      <c r="A190" s="127" t="s">
        <v>3172</v>
      </c>
      <c r="B190" s="127"/>
      <c r="C190" s="127"/>
      <c r="D190" s="127"/>
      <c r="E190" s="128"/>
      <c r="F190" s="129"/>
      <c r="G190" s="128"/>
      <c r="H190" s="129"/>
      <c r="I190" s="128"/>
      <c r="J190" s="129"/>
      <c r="K190" s="128"/>
      <c r="L190" s="129"/>
      <c r="M190" s="127"/>
      <c r="N190" s="118" t="s">
        <v>75</v>
      </c>
    </row>
    <row r="191" spans="1:38" ht="30" customHeight="1">
      <c r="A191" s="9" t="s">
        <v>1036</v>
      </c>
      <c r="B191" s="9" t="s">
        <v>1037</v>
      </c>
      <c r="C191" s="9" t="s">
        <v>134</v>
      </c>
      <c r="D191" s="114">
        <v>0.25459999999999999</v>
      </c>
      <c r="E191" s="115">
        <f>단가대비표!E37</f>
        <v>20200</v>
      </c>
      <c r="F191" s="116">
        <f>TRUNC(E191*D191,1)</f>
        <v>5142.8999999999996</v>
      </c>
      <c r="G191" s="115">
        <f>단가대비표!F37</f>
        <v>0</v>
      </c>
      <c r="H191" s="116">
        <f>TRUNC(G191*D191,1)</f>
        <v>0</v>
      </c>
      <c r="I191" s="115">
        <f>단가대비표!G37</f>
        <v>0</v>
      </c>
      <c r="J191" s="116">
        <f>TRUNC(I191*D191,1)</f>
        <v>0</v>
      </c>
      <c r="K191" s="115">
        <f t="shared" ref="K191:L194" si="43">TRUNC(E191+G191+I191,1)</f>
        <v>20200</v>
      </c>
      <c r="L191" s="116">
        <f t="shared" si="43"/>
        <v>5142.8999999999996</v>
      </c>
      <c r="M191" s="9" t="s">
        <v>27</v>
      </c>
      <c r="N191" s="10" t="s">
        <v>75</v>
      </c>
      <c r="O191" s="10" t="s">
        <v>1038</v>
      </c>
      <c r="P191" s="10" t="s">
        <v>30</v>
      </c>
      <c r="Q191" s="10" t="s">
        <v>30</v>
      </c>
      <c r="R191" s="10" t="s">
        <v>29</v>
      </c>
      <c r="S191" s="119"/>
      <c r="T191" s="119"/>
      <c r="U191" s="119"/>
      <c r="V191" s="119">
        <v>1</v>
      </c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0" t="s">
        <v>27</v>
      </c>
      <c r="AK191" s="10" t="s">
        <v>1057</v>
      </c>
      <c r="AL191" s="10" t="s">
        <v>27</v>
      </c>
    </row>
    <row r="192" spans="1:38" ht="30" customHeight="1">
      <c r="A192" s="9" t="s">
        <v>1040</v>
      </c>
      <c r="B192" s="9" t="s">
        <v>1041</v>
      </c>
      <c r="C192" s="9" t="s">
        <v>963</v>
      </c>
      <c r="D192" s="114">
        <v>1</v>
      </c>
      <c r="E192" s="115">
        <f>ROUNDDOWN(SUMIF(V191:V194, RIGHTB(O192, 1), F191:F194)*U192, 2)</f>
        <v>257.14</v>
      </c>
      <c r="F192" s="116">
        <f>TRUNC(E192*D192,1)</f>
        <v>257.10000000000002</v>
      </c>
      <c r="G192" s="115">
        <v>0</v>
      </c>
      <c r="H192" s="116">
        <f>TRUNC(G192*D192,1)</f>
        <v>0</v>
      </c>
      <c r="I192" s="115">
        <v>0</v>
      </c>
      <c r="J192" s="116">
        <f>TRUNC(I192*D192,1)</f>
        <v>0</v>
      </c>
      <c r="K192" s="115">
        <f t="shared" si="43"/>
        <v>257.10000000000002</v>
      </c>
      <c r="L192" s="116">
        <f t="shared" si="43"/>
        <v>257.10000000000002</v>
      </c>
      <c r="M192" s="9" t="s">
        <v>27</v>
      </c>
      <c r="N192" s="10" t="s">
        <v>75</v>
      </c>
      <c r="O192" s="10" t="s">
        <v>964</v>
      </c>
      <c r="P192" s="10" t="s">
        <v>30</v>
      </c>
      <c r="Q192" s="10" t="s">
        <v>30</v>
      </c>
      <c r="R192" s="10" t="s">
        <v>30</v>
      </c>
      <c r="S192" s="119">
        <v>0</v>
      </c>
      <c r="T192" s="119">
        <v>0</v>
      </c>
      <c r="U192" s="119">
        <v>0.05</v>
      </c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0" t="s">
        <v>27</v>
      </c>
      <c r="AK192" s="10" t="s">
        <v>1058</v>
      </c>
      <c r="AL192" s="10" t="s">
        <v>27</v>
      </c>
    </row>
    <row r="193" spans="1:38" ht="30" customHeight="1">
      <c r="A193" s="9" t="s">
        <v>916</v>
      </c>
      <c r="B193" s="9" t="s">
        <v>840</v>
      </c>
      <c r="C193" s="9" t="s">
        <v>841</v>
      </c>
      <c r="D193" s="114">
        <v>0.05</v>
      </c>
      <c r="E193" s="115">
        <f>단가대비표!E586</f>
        <v>0</v>
      </c>
      <c r="F193" s="116">
        <f>TRUNC(E193*D193,1)</f>
        <v>0</v>
      </c>
      <c r="G193" s="115">
        <f>단가대비표!F586</f>
        <v>215964</v>
      </c>
      <c r="H193" s="116">
        <f>TRUNC(G193*D193,1)</f>
        <v>10798.2</v>
      </c>
      <c r="I193" s="115">
        <f>단가대비표!G586</f>
        <v>0</v>
      </c>
      <c r="J193" s="116">
        <f>TRUNC(I193*D193,1)</f>
        <v>0</v>
      </c>
      <c r="K193" s="115">
        <f t="shared" si="43"/>
        <v>215964</v>
      </c>
      <c r="L193" s="116">
        <f t="shared" si="43"/>
        <v>10798.2</v>
      </c>
      <c r="M193" s="9" t="s">
        <v>27</v>
      </c>
      <c r="N193" s="10" t="s">
        <v>75</v>
      </c>
      <c r="O193" s="10" t="s">
        <v>917</v>
      </c>
      <c r="P193" s="10" t="s">
        <v>30</v>
      </c>
      <c r="Q193" s="10" t="s">
        <v>30</v>
      </c>
      <c r="R193" s="10" t="s">
        <v>29</v>
      </c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0" t="s">
        <v>27</v>
      </c>
      <c r="AK193" s="10" t="s">
        <v>1059</v>
      </c>
      <c r="AL193" s="10" t="s">
        <v>27</v>
      </c>
    </row>
    <row r="194" spans="1:38" ht="30" customHeight="1">
      <c r="A194" s="9" t="s">
        <v>867</v>
      </c>
      <c r="B194" s="9" t="s">
        <v>840</v>
      </c>
      <c r="C194" s="9" t="s">
        <v>841</v>
      </c>
      <c r="D194" s="114">
        <v>0.01</v>
      </c>
      <c r="E194" s="115">
        <f>단가대비표!E553</f>
        <v>0</v>
      </c>
      <c r="F194" s="116">
        <f>TRUNC(E194*D194,1)</f>
        <v>0</v>
      </c>
      <c r="G194" s="115">
        <f>단가대비표!F553</f>
        <v>138290</v>
      </c>
      <c r="H194" s="116">
        <f>TRUNC(G194*D194,1)</f>
        <v>1382.9</v>
      </c>
      <c r="I194" s="115">
        <f>단가대비표!G553</f>
        <v>0</v>
      </c>
      <c r="J194" s="116">
        <f>TRUNC(I194*D194,1)</f>
        <v>0</v>
      </c>
      <c r="K194" s="115">
        <f t="shared" si="43"/>
        <v>138290</v>
      </c>
      <c r="L194" s="116">
        <f t="shared" si="43"/>
        <v>1382.9</v>
      </c>
      <c r="M194" s="9" t="s">
        <v>27</v>
      </c>
      <c r="N194" s="10" t="s">
        <v>75</v>
      </c>
      <c r="O194" s="10" t="s">
        <v>868</v>
      </c>
      <c r="P194" s="10" t="s">
        <v>30</v>
      </c>
      <c r="Q194" s="10" t="s">
        <v>30</v>
      </c>
      <c r="R194" s="10" t="s">
        <v>29</v>
      </c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0" t="s">
        <v>27</v>
      </c>
      <c r="AK194" s="10" t="s">
        <v>1060</v>
      </c>
      <c r="AL194" s="10" t="s">
        <v>27</v>
      </c>
    </row>
    <row r="195" spans="1:38" ht="30" customHeight="1">
      <c r="A195" s="9" t="s">
        <v>965</v>
      </c>
      <c r="B195" s="9" t="s">
        <v>27</v>
      </c>
      <c r="C195" s="9" t="s">
        <v>27</v>
      </c>
      <c r="D195" s="114"/>
      <c r="E195" s="115"/>
      <c r="F195" s="116">
        <f>TRUNC(SUM(F191:F194),0)</f>
        <v>5400</v>
      </c>
      <c r="G195" s="115"/>
      <c r="H195" s="116">
        <f>TRUNC(SUM(H191:H194),0)</f>
        <v>12181</v>
      </c>
      <c r="I195" s="115"/>
      <c r="J195" s="116">
        <f>TRUNC(SUM(J191:J194),0)</f>
        <v>0</v>
      </c>
      <c r="K195" s="115"/>
      <c r="L195" s="116">
        <f>F195+H195+J195</f>
        <v>17581</v>
      </c>
      <c r="M195" s="18"/>
      <c r="N195" s="10" t="s">
        <v>117</v>
      </c>
      <c r="O195" s="10" t="s">
        <v>117</v>
      </c>
      <c r="P195" s="10" t="s">
        <v>27</v>
      </c>
      <c r="Q195" s="10" t="s">
        <v>27</v>
      </c>
      <c r="R195" s="10" t="s">
        <v>27</v>
      </c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0" t="s">
        <v>27</v>
      </c>
      <c r="AK195" s="10" t="s">
        <v>27</v>
      </c>
      <c r="AL195" s="10" t="s">
        <v>27</v>
      </c>
    </row>
    <row r="196" spans="1:38" ht="30" customHeight="1">
      <c r="A196" s="114"/>
      <c r="B196" s="114"/>
      <c r="C196" s="114"/>
      <c r="D196" s="114"/>
      <c r="E196" s="115"/>
      <c r="F196" s="116"/>
      <c r="G196" s="115"/>
      <c r="H196" s="116"/>
      <c r="I196" s="115"/>
      <c r="J196" s="116"/>
      <c r="K196" s="115"/>
      <c r="L196" s="116"/>
      <c r="M196" s="114"/>
    </row>
    <row r="197" spans="1:38" ht="30" customHeight="1">
      <c r="A197" s="127" t="s">
        <v>3173</v>
      </c>
      <c r="B197" s="127"/>
      <c r="C197" s="127"/>
      <c r="D197" s="127"/>
      <c r="E197" s="128"/>
      <c r="F197" s="129"/>
      <c r="G197" s="128"/>
      <c r="H197" s="129"/>
      <c r="I197" s="128"/>
      <c r="J197" s="129"/>
      <c r="K197" s="128"/>
      <c r="L197" s="129"/>
      <c r="M197" s="127"/>
      <c r="N197" s="118" t="s">
        <v>77</v>
      </c>
    </row>
    <row r="198" spans="1:38" ht="30" customHeight="1">
      <c r="A198" s="9" t="s">
        <v>1036</v>
      </c>
      <c r="B198" s="9" t="s">
        <v>1037</v>
      </c>
      <c r="C198" s="9" t="s">
        <v>134</v>
      </c>
      <c r="D198" s="114">
        <v>0.25459999999999999</v>
      </c>
      <c r="E198" s="115">
        <f>단가대비표!E37</f>
        <v>20200</v>
      </c>
      <c r="F198" s="116">
        <f>TRUNC(E198*D198,1)</f>
        <v>5142.8999999999996</v>
      </c>
      <c r="G198" s="115">
        <f>단가대비표!F37</f>
        <v>0</v>
      </c>
      <c r="H198" s="116">
        <f>TRUNC(G198*D198,1)</f>
        <v>0</v>
      </c>
      <c r="I198" s="115">
        <f>단가대비표!G37</f>
        <v>0</v>
      </c>
      <c r="J198" s="116">
        <f>TRUNC(I198*D198,1)</f>
        <v>0</v>
      </c>
      <c r="K198" s="115">
        <f t="shared" ref="K198:L201" si="44">TRUNC(E198+G198+I198,1)</f>
        <v>20200</v>
      </c>
      <c r="L198" s="116">
        <f t="shared" si="44"/>
        <v>5142.8999999999996</v>
      </c>
      <c r="M198" s="9" t="s">
        <v>27</v>
      </c>
      <c r="N198" s="10" t="s">
        <v>77</v>
      </c>
      <c r="O198" s="10" t="s">
        <v>1038</v>
      </c>
      <c r="P198" s="10" t="s">
        <v>30</v>
      </c>
      <c r="Q198" s="10" t="s">
        <v>30</v>
      </c>
      <c r="R198" s="10" t="s">
        <v>29</v>
      </c>
      <c r="S198" s="119"/>
      <c r="T198" s="119"/>
      <c r="U198" s="119"/>
      <c r="V198" s="119">
        <v>1</v>
      </c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0" t="s">
        <v>27</v>
      </c>
      <c r="AK198" s="10" t="s">
        <v>1061</v>
      </c>
      <c r="AL198" s="10" t="s">
        <v>27</v>
      </c>
    </row>
    <row r="199" spans="1:38" ht="30" customHeight="1">
      <c r="A199" s="9" t="s">
        <v>1040</v>
      </c>
      <c r="B199" s="9" t="s">
        <v>1041</v>
      </c>
      <c r="C199" s="9" t="s">
        <v>963</v>
      </c>
      <c r="D199" s="114">
        <v>1</v>
      </c>
      <c r="E199" s="115">
        <f>ROUNDDOWN(SUMIF(V198:V201, RIGHTB(O199, 1), F198:F201)*U199, 2)</f>
        <v>257.14</v>
      </c>
      <c r="F199" s="116">
        <f>TRUNC(E199*D199,1)</f>
        <v>257.10000000000002</v>
      </c>
      <c r="G199" s="115">
        <v>0</v>
      </c>
      <c r="H199" s="116">
        <f>TRUNC(G199*D199,1)</f>
        <v>0</v>
      </c>
      <c r="I199" s="115">
        <v>0</v>
      </c>
      <c r="J199" s="116">
        <f>TRUNC(I199*D199,1)</f>
        <v>0</v>
      </c>
      <c r="K199" s="115">
        <f t="shared" si="44"/>
        <v>257.10000000000002</v>
      </c>
      <c r="L199" s="116">
        <f t="shared" si="44"/>
        <v>257.10000000000002</v>
      </c>
      <c r="M199" s="9" t="s">
        <v>27</v>
      </c>
      <c r="N199" s="10" t="s">
        <v>77</v>
      </c>
      <c r="O199" s="10" t="s">
        <v>964</v>
      </c>
      <c r="P199" s="10" t="s">
        <v>30</v>
      </c>
      <c r="Q199" s="10" t="s">
        <v>30</v>
      </c>
      <c r="R199" s="10" t="s">
        <v>30</v>
      </c>
      <c r="S199" s="119">
        <v>0</v>
      </c>
      <c r="T199" s="119">
        <v>0</v>
      </c>
      <c r="U199" s="119">
        <v>0.05</v>
      </c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0" t="s">
        <v>27</v>
      </c>
      <c r="AK199" s="10" t="s">
        <v>1062</v>
      </c>
      <c r="AL199" s="10" t="s">
        <v>27</v>
      </c>
    </row>
    <row r="200" spans="1:38" ht="30" customHeight="1">
      <c r="A200" s="9" t="s">
        <v>916</v>
      </c>
      <c r="B200" s="9" t="s">
        <v>840</v>
      </c>
      <c r="C200" s="9" t="s">
        <v>841</v>
      </c>
      <c r="D200" s="114">
        <v>0.06</v>
      </c>
      <c r="E200" s="115">
        <f>단가대비표!E586</f>
        <v>0</v>
      </c>
      <c r="F200" s="116">
        <f>TRUNC(E200*D200,1)</f>
        <v>0</v>
      </c>
      <c r="G200" s="115">
        <f>단가대비표!F586</f>
        <v>215964</v>
      </c>
      <c r="H200" s="116">
        <f>TRUNC(G200*D200,1)</f>
        <v>12957.8</v>
      </c>
      <c r="I200" s="115">
        <f>단가대비표!G586</f>
        <v>0</v>
      </c>
      <c r="J200" s="116">
        <f>TRUNC(I200*D200,1)</f>
        <v>0</v>
      </c>
      <c r="K200" s="115">
        <f t="shared" si="44"/>
        <v>215964</v>
      </c>
      <c r="L200" s="116">
        <f t="shared" si="44"/>
        <v>12957.8</v>
      </c>
      <c r="M200" s="9" t="s">
        <v>27</v>
      </c>
      <c r="N200" s="10" t="s">
        <v>77</v>
      </c>
      <c r="O200" s="10" t="s">
        <v>917</v>
      </c>
      <c r="P200" s="10" t="s">
        <v>30</v>
      </c>
      <c r="Q200" s="10" t="s">
        <v>30</v>
      </c>
      <c r="R200" s="10" t="s">
        <v>29</v>
      </c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0" t="s">
        <v>27</v>
      </c>
      <c r="AK200" s="10" t="s">
        <v>1063</v>
      </c>
      <c r="AL200" s="10" t="s">
        <v>27</v>
      </c>
    </row>
    <row r="201" spans="1:38" ht="30" customHeight="1">
      <c r="A201" s="9" t="s">
        <v>867</v>
      </c>
      <c r="B201" s="9" t="s">
        <v>840</v>
      </c>
      <c r="C201" s="9" t="s">
        <v>841</v>
      </c>
      <c r="D201" s="114">
        <v>0.01</v>
      </c>
      <c r="E201" s="115">
        <f>단가대비표!E553</f>
        <v>0</v>
      </c>
      <c r="F201" s="116">
        <f>TRUNC(E201*D201,1)</f>
        <v>0</v>
      </c>
      <c r="G201" s="115">
        <f>단가대비표!F553</f>
        <v>138290</v>
      </c>
      <c r="H201" s="116">
        <f>TRUNC(G201*D201,1)</f>
        <v>1382.9</v>
      </c>
      <c r="I201" s="115">
        <f>단가대비표!G553</f>
        <v>0</v>
      </c>
      <c r="J201" s="116">
        <f>TRUNC(I201*D201,1)</f>
        <v>0</v>
      </c>
      <c r="K201" s="115">
        <f t="shared" si="44"/>
        <v>138290</v>
      </c>
      <c r="L201" s="116">
        <f t="shared" si="44"/>
        <v>1382.9</v>
      </c>
      <c r="M201" s="9" t="s">
        <v>27</v>
      </c>
      <c r="N201" s="10" t="s">
        <v>77</v>
      </c>
      <c r="O201" s="10" t="s">
        <v>868</v>
      </c>
      <c r="P201" s="10" t="s">
        <v>30</v>
      </c>
      <c r="Q201" s="10" t="s">
        <v>30</v>
      </c>
      <c r="R201" s="10" t="s">
        <v>29</v>
      </c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0" t="s">
        <v>27</v>
      </c>
      <c r="AK201" s="10" t="s">
        <v>1064</v>
      </c>
      <c r="AL201" s="10" t="s">
        <v>27</v>
      </c>
    </row>
    <row r="202" spans="1:38" ht="30" customHeight="1">
      <c r="A202" s="9" t="s">
        <v>965</v>
      </c>
      <c r="B202" s="9" t="s">
        <v>27</v>
      </c>
      <c r="C202" s="9" t="s">
        <v>27</v>
      </c>
      <c r="D202" s="114"/>
      <c r="E202" s="115"/>
      <c r="F202" s="116">
        <f>TRUNC(SUM(F198:F201),0)</f>
        <v>5400</v>
      </c>
      <c r="G202" s="115"/>
      <c r="H202" s="116">
        <f>TRUNC(SUM(H198:H201),0)</f>
        <v>14340</v>
      </c>
      <c r="I202" s="115"/>
      <c r="J202" s="116">
        <f>TRUNC(SUM(J198:J201),0)</f>
        <v>0</v>
      </c>
      <c r="K202" s="115"/>
      <c r="L202" s="116">
        <f>F202+H202+J202</f>
        <v>19740</v>
      </c>
      <c r="M202" s="18"/>
      <c r="N202" s="10" t="s">
        <v>117</v>
      </c>
      <c r="O202" s="10" t="s">
        <v>117</v>
      </c>
      <c r="P202" s="10" t="s">
        <v>27</v>
      </c>
      <c r="Q202" s="10" t="s">
        <v>27</v>
      </c>
      <c r="R202" s="10" t="s">
        <v>27</v>
      </c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0" t="s">
        <v>27</v>
      </c>
      <c r="AK202" s="10" t="s">
        <v>27</v>
      </c>
      <c r="AL202" s="10" t="s">
        <v>27</v>
      </c>
    </row>
    <row r="203" spans="1:38" ht="30" customHeight="1">
      <c r="A203" s="114"/>
      <c r="B203" s="114"/>
      <c r="C203" s="114"/>
      <c r="D203" s="114"/>
      <c r="E203" s="115"/>
      <c r="F203" s="116"/>
      <c r="G203" s="115"/>
      <c r="H203" s="116"/>
      <c r="I203" s="115"/>
      <c r="J203" s="116"/>
      <c r="K203" s="115"/>
      <c r="L203" s="116"/>
      <c r="M203" s="114"/>
    </row>
    <row r="204" spans="1:38" ht="30" customHeight="1">
      <c r="A204" s="127" t="s">
        <v>3174</v>
      </c>
      <c r="B204" s="127"/>
      <c r="C204" s="127"/>
      <c r="D204" s="127"/>
      <c r="E204" s="128"/>
      <c r="F204" s="129"/>
      <c r="G204" s="128"/>
      <c r="H204" s="129"/>
      <c r="I204" s="128"/>
      <c r="J204" s="129"/>
      <c r="K204" s="128"/>
      <c r="L204" s="129"/>
      <c r="M204" s="127"/>
      <c r="N204" s="118" t="s">
        <v>80</v>
      </c>
    </row>
    <row r="205" spans="1:38" ht="30" customHeight="1">
      <c r="A205" s="1" t="s">
        <v>3124</v>
      </c>
      <c r="B205" s="1" t="s">
        <v>3132</v>
      </c>
      <c r="C205" s="13" t="s">
        <v>3130</v>
      </c>
      <c r="D205" s="114">
        <v>5.4000000000000003E-3</v>
      </c>
      <c r="E205" s="115">
        <f>단가대비표!E49</f>
        <v>11800</v>
      </c>
      <c r="F205" s="116">
        <f t="shared" ref="F205:F212" si="45">TRUNC(E205*D205,1)</f>
        <v>63.7</v>
      </c>
      <c r="G205" s="115">
        <f>단가대비표!F49</f>
        <v>0</v>
      </c>
      <c r="H205" s="116">
        <f t="shared" ref="H205:H212" si="46">TRUNC(G205*D205,1)</f>
        <v>0</v>
      </c>
      <c r="I205" s="115">
        <f>단가대비표!G49</f>
        <v>0</v>
      </c>
      <c r="J205" s="116">
        <f t="shared" ref="J205:J212" si="47">TRUNC(I205*D205,1)</f>
        <v>0</v>
      </c>
      <c r="K205" s="115">
        <f t="shared" ref="K205:L212" si="48">TRUNC(E205+G205+I205,1)</f>
        <v>11800</v>
      </c>
      <c r="L205" s="116">
        <f t="shared" si="48"/>
        <v>63.7</v>
      </c>
      <c r="M205" s="9" t="s">
        <v>27</v>
      </c>
      <c r="N205" s="10" t="s">
        <v>80</v>
      </c>
      <c r="O205" s="10" t="s">
        <v>1065</v>
      </c>
      <c r="P205" s="10" t="s">
        <v>30</v>
      </c>
      <c r="Q205" s="10" t="s">
        <v>30</v>
      </c>
      <c r="R205" s="10" t="s">
        <v>29</v>
      </c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0" t="s">
        <v>27</v>
      </c>
      <c r="AK205" s="10" t="s">
        <v>1066</v>
      </c>
      <c r="AL205" s="10" t="s">
        <v>27</v>
      </c>
    </row>
    <row r="206" spans="1:38" ht="30" customHeight="1">
      <c r="A206" s="1" t="s">
        <v>3124</v>
      </c>
      <c r="B206" s="1" t="s">
        <v>3133</v>
      </c>
      <c r="C206" s="13" t="s">
        <v>3130</v>
      </c>
      <c r="D206" s="114">
        <v>0.03</v>
      </c>
      <c r="E206" s="115">
        <f>단가대비표!E50</f>
        <v>8600</v>
      </c>
      <c r="F206" s="116">
        <f t="shared" si="45"/>
        <v>258</v>
      </c>
      <c r="G206" s="115">
        <f>단가대비표!F50</f>
        <v>0</v>
      </c>
      <c r="H206" s="116">
        <f t="shared" si="46"/>
        <v>0</v>
      </c>
      <c r="I206" s="115">
        <f>단가대비표!G50</f>
        <v>0</v>
      </c>
      <c r="J206" s="116">
        <f t="shared" si="47"/>
        <v>0</v>
      </c>
      <c r="K206" s="115">
        <f t="shared" si="48"/>
        <v>8600</v>
      </c>
      <c r="L206" s="116">
        <f t="shared" si="48"/>
        <v>258</v>
      </c>
      <c r="M206" s="9" t="s">
        <v>27</v>
      </c>
      <c r="N206" s="10" t="s">
        <v>80</v>
      </c>
      <c r="O206" s="10" t="s">
        <v>1067</v>
      </c>
      <c r="P206" s="10" t="s">
        <v>30</v>
      </c>
      <c r="Q206" s="10" t="s">
        <v>30</v>
      </c>
      <c r="R206" s="10" t="s">
        <v>29</v>
      </c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0" t="s">
        <v>27</v>
      </c>
      <c r="AK206" s="10" t="s">
        <v>1068</v>
      </c>
      <c r="AL206" s="10" t="s">
        <v>27</v>
      </c>
    </row>
    <row r="207" spans="1:38" ht="30" customHeight="1">
      <c r="A207" s="1" t="s">
        <v>3124</v>
      </c>
      <c r="B207" s="1" t="s">
        <v>3127</v>
      </c>
      <c r="C207" s="13" t="s">
        <v>3130</v>
      </c>
      <c r="D207" s="114">
        <v>5.4000000000000003E-3</v>
      </c>
      <c r="E207" s="115">
        <f>단가대비표!E51</f>
        <v>8400</v>
      </c>
      <c r="F207" s="116">
        <f>TRUNC(E207*D207,1)</f>
        <v>45.3</v>
      </c>
      <c r="G207" s="115">
        <f>단가대비표!F51</f>
        <v>0</v>
      </c>
      <c r="H207" s="116">
        <f>TRUNC(G207*D207,1)</f>
        <v>0</v>
      </c>
      <c r="I207" s="115">
        <f>단가대비표!G51</f>
        <v>0</v>
      </c>
      <c r="J207" s="116">
        <f>TRUNC(I207*D207,1)</f>
        <v>0</v>
      </c>
      <c r="K207" s="115">
        <f>TRUNC(E207+G207+I207,1)</f>
        <v>8400</v>
      </c>
      <c r="L207" s="116">
        <f>TRUNC(F207+H207+J207,1)</f>
        <v>45.3</v>
      </c>
      <c r="M207" s="9" t="s">
        <v>27</v>
      </c>
      <c r="N207" s="10" t="s">
        <v>80</v>
      </c>
      <c r="O207" s="10" t="s">
        <v>1067</v>
      </c>
      <c r="P207" s="10" t="s">
        <v>30</v>
      </c>
      <c r="Q207" s="10" t="s">
        <v>30</v>
      </c>
      <c r="R207" s="10" t="s">
        <v>29</v>
      </c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0" t="s">
        <v>27</v>
      </c>
      <c r="AK207" s="10" t="s">
        <v>1068</v>
      </c>
      <c r="AL207" s="10" t="s">
        <v>27</v>
      </c>
    </row>
    <row r="208" spans="1:38" ht="30" customHeight="1">
      <c r="A208" s="1" t="s">
        <v>3124</v>
      </c>
      <c r="B208" s="1" t="s">
        <v>3129</v>
      </c>
      <c r="C208" s="13" t="s">
        <v>3130</v>
      </c>
      <c r="D208" s="114">
        <v>5.4000000000000003E-3</v>
      </c>
      <c r="E208" s="115">
        <f>단가대비표!E52</f>
        <v>700</v>
      </c>
      <c r="F208" s="116">
        <f>TRUNC(E208*D208,1)</f>
        <v>3.7</v>
      </c>
      <c r="G208" s="115">
        <f>단가대비표!F52</f>
        <v>0</v>
      </c>
      <c r="H208" s="116">
        <f>TRUNC(G208*D208,1)</f>
        <v>0</v>
      </c>
      <c r="I208" s="115">
        <f>단가대비표!G52</f>
        <v>0</v>
      </c>
      <c r="J208" s="116">
        <f>TRUNC(I208*D208,1)</f>
        <v>0</v>
      </c>
      <c r="K208" s="115">
        <f>TRUNC(E208+G208+I208,1)</f>
        <v>700</v>
      </c>
      <c r="L208" s="116">
        <f>TRUNC(F208+H208+J208,1)</f>
        <v>3.7</v>
      </c>
      <c r="M208" s="9" t="s">
        <v>27</v>
      </c>
      <c r="N208" s="10" t="s">
        <v>80</v>
      </c>
      <c r="O208" s="10" t="s">
        <v>1067</v>
      </c>
      <c r="P208" s="10" t="s">
        <v>30</v>
      </c>
      <c r="Q208" s="10" t="s">
        <v>30</v>
      </c>
      <c r="R208" s="10" t="s">
        <v>29</v>
      </c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0" t="s">
        <v>27</v>
      </c>
      <c r="AK208" s="10" t="s">
        <v>1068</v>
      </c>
      <c r="AL208" s="10" t="s">
        <v>27</v>
      </c>
    </row>
    <row r="209" spans="1:38" ht="30" customHeight="1">
      <c r="A209" s="1" t="s">
        <v>3124</v>
      </c>
      <c r="B209" s="1" t="s">
        <v>3128</v>
      </c>
      <c r="C209" s="13" t="s">
        <v>3130</v>
      </c>
      <c r="D209" s="114">
        <v>5.4000000000000003E-3</v>
      </c>
      <c r="E209" s="115">
        <f>단가대비표!E53</f>
        <v>6500</v>
      </c>
      <c r="F209" s="116">
        <f t="shared" si="45"/>
        <v>35.1</v>
      </c>
      <c r="G209" s="115">
        <f>단가대비표!F53</f>
        <v>0</v>
      </c>
      <c r="H209" s="116">
        <f t="shared" si="46"/>
        <v>0</v>
      </c>
      <c r="I209" s="115">
        <f>단가대비표!G53</f>
        <v>0</v>
      </c>
      <c r="J209" s="116">
        <f t="shared" si="47"/>
        <v>0</v>
      </c>
      <c r="K209" s="115">
        <f t="shared" si="48"/>
        <v>6500</v>
      </c>
      <c r="L209" s="116">
        <f t="shared" si="48"/>
        <v>35.1</v>
      </c>
      <c r="M209" s="9" t="s">
        <v>27</v>
      </c>
      <c r="N209" s="10" t="s">
        <v>80</v>
      </c>
      <c r="O209" s="10" t="s">
        <v>1069</v>
      </c>
      <c r="P209" s="10" t="s">
        <v>30</v>
      </c>
      <c r="Q209" s="10" t="s">
        <v>30</v>
      </c>
      <c r="R209" s="10" t="s">
        <v>29</v>
      </c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0" t="s">
        <v>27</v>
      </c>
      <c r="AK209" s="10" t="s">
        <v>1070</v>
      </c>
      <c r="AL209" s="10" t="s">
        <v>27</v>
      </c>
    </row>
    <row r="210" spans="1:38" ht="30" customHeight="1">
      <c r="A210" s="9" t="s">
        <v>916</v>
      </c>
      <c r="B210" s="9" t="s">
        <v>840</v>
      </c>
      <c r="C210" s="9" t="s">
        <v>841</v>
      </c>
      <c r="D210" s="114">
        <v>5.8000000000000003E-2</v>
      </c>
      <c r="E210" s="115">
        <f>단가대비표!E586</f>
        <v>0</v>
      </c>
      <c r="F210" s="116">
        <f t="shared" si="45"/>
        <v>0</v>
      </c>
      <c r="G210" s="115">
        <f>단가대비표!F586</f>
        <v>215964</v>
      </c>
      <c r="H210" s="116">
        <f t="shared" si="46"/>
        <v>12525.9</v>
      </c>
      <c r="I210" s="115">
        <f>단가대비표!G586</f>
        <v>0</v>
      </c>
      <c r="J210" s="116">
        <f t="shared" si="47"/>
        <v>0</v>
      </c>
      <c r="K210" s="115">
        <f t="shared" si="48"/>
        <v>215964</v>
      </c>
      <c r="L210" s="116">
        <f t="shared" si="48"/>
        <v>12525.9</v>
      </c>
      <c r="M210" s="9" t="s">
        <v>27</v>
      </c>
      <c r="N210" s="10" t="s">
        <v>80</v>
      </c>
      <c r="O210" s="10" t="s">
        <v>917</v>
      </c>
      <c r="P210" s="10" t="s">
        <v>30</v>
      </c>
      <c r="Q210" s="10" t="s">
        <v>30</v>
      </c>
      <c r="R210" s="10" t="s">
        <v>29</v>
      </c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0" t="s">
        <v>27</v>
      </c>
      <c r="AK210" s="10" t="s">
        <v>1071</v>
      </c>
      <c r="AL210" s="10" t="s">
        <v>27</v>
      </c>
    </row>
    <row r="211" spans="1:38" ht="30" customHeight="1">
      <c r="A211" s="9" t="s">
        <v>867</v>
      </c>
      <c r="B211" s="9" t="s">
        <v>840</v>
      </c>
      <c r="C211" s="9" t="s">
        <v>841</v>
      </c>
      <c r="D211" s="114">
        <v>1.7999999999999999E-2</v>
      </c>
      <c r="E211" s="115">
        <f>단가대비표!E553</f>
        <v>0</v>
      </c>
      <c r="F211" s="116">
        <f t="shared" si="45"/>
        <v>0</v>
      </c>
      <c r="G211" s="115">
        <f>단가대비표!F553</f>
        <v>138290</v>
      </c>
      <c r="H211" s="116">
        <f t="shared" si="46"/>
        <v>2489.1999999999998</v>
      </c>
      <c r="I211" s="115">
        <f>단가대비표!G553</f>
        <v>0</v>
      </c>
      <c r="J211" s="116">
        <f t="shared" si="47"/>
        <v>0</v>
      </c>
      <c r="K211" s="115">
        <f t="shared" si="48"/>
        <v>138290</v>
      </c>
      <c r="L211" s="116">
        <f t="shared" si="48"/>
        <v>2489.1999999999998</v>
      </c>
      <c r="M211" s="9" t="s">
        <v>27</v>
      </c>
      <c r="N211" s="10" t="s">
        <v>80</v>
      </c>
      <c r="O211" s="10" t="s">
        <v>868</v>
      </c>
      <c r="P211" s="10" t="s">
        <v>30</v>
      </c>
      <c r="Q211" s="10" t="s">
        <v>30</v>
      </c>
      <c r="R211" s="10" t="s">
        <v>29</v>
      </c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0" t="s">
        <v>27</v>
      </c>
      <c r="AK211" s="10" t="s">
        <v>1072</v>
      </c>
      <c r="AL211" s="10" t="s">
        <v>27</v>
      </c>
    </row>
    <row r="212" spans="1:38" ht="30" customHeight="1">
      <c r="A212" s="9" t="s">
        <v>267</v>
      </c>
      <c r="B212" s="9" t="s">
        <v>1073</v>
      </c>
      <c r="C212" s="9" t="s">
        <v>269</v>
      </c>
      <c r="D212" s="114">
        <v>1.7000000000000001E-2</v>
      </c>
      <c r="E212" s="115">
        <f>단가대비표!E495</f>
        <v>8629</v>
      </c>
      <c r="F212" s="116">
        <f t="shared" si="45"/>
        <v>146.6</v>
      </c>
      <c r="G212" s="115">
        <f>단가대비표!F495</f>
        <v>42200</v>
      </c>
      <c r="H212" s="116">
        <f t="shared" si="46"/>
        <v>717.4</v>
      </c>
      <c r="I212" s="115">
        <f>단가대비표!G495</f>
        <v>37684</v>
      </c>
      <c r="J212" s="116">
        <f t="shared" si="47"/>
        <v>640.6</v>
      </c>
      <c r="K212" s="115">
        <f t="shared" si="48"/>
        <v>88513</v>
      </c>
      <c r="L212" s="116">
        <f t="shared" si="48"/>
        <v>1504.6</v>
      </c>
      <c r="M212" s="9" t="s">
        <v>27</v>
      </c>
      <c r="N212" s="10" t="s">
        <v>80</v>
      </c>
      <c r="O212" s="10" t="s">
        <v>1074</v>
      </c>
      <c r="P212" s="10" t="s">
        <v>29</v>
      </c>
      <c r="Q212" s="10" t="s">
        <v>30</v>
      </c>
      <c r="R212" s="10" t="s">
        <v>30</v>
      </c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0" t="s">
        <v>27</v>
      </c>
      <c r="AK212" s="10" t="s">
        <v>1075</v>
      </c>
      <c r="AL212" s="10" t="s">
        <v>27</v>
      </c>
    </row>
    <row r="213" spans="1:38" ht="30" customHeight="1">
      <c r="A213" s="9" t="s">
        <v>965</v>
      </c>
      <c r="B213" s="9" t="s">
        <v>27</v>
      </c>
      <c r="C213" s="9" t="s">
        <v>27</v>
      </c>
      <c r="D213" s="114"/>
      <c r="E213" s="115"/>
      <c r="F213" s="116">
        <f>TRUNC(SUM(F205:F212),0)</f>
        <v>552</v>
      </c>
      <c r="G213" s="115"/>
      <c r="H213" s="116">
        <f>TRUNC(SUM(H205:H212),0)</f>
        <v>15732</v>
      </c>
      <c r="I213" s="115"/>
      <c r="J213" s="116">
        <f>TRUNC(SUM(J205:J212),0)</f>
        <v>640</v>
      </c>
      <c r="K213" s="115"/>
      <c r="L213" s="116">
        <f>F213+H213+J213</f>
        <v>16924</v>
      </c>
      <c r="M213" s="18"/>
      <c r="N213" s="10" t="s">
        <v>117</v>
      </c>
      <c r="O213" s="10" t="s">
        <v>117</v>
      </c>
      <c r="P213" s="10" t="s">
        <v>27</v>
      </c>
      <c r="Q213" s="10" t="s">
        <v>27</v>
      </c>
      <c r="R213" s="10" t="s">
        <v>27</v>
      </c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0" t="s">
        <v>27</v>
      </c>
      <c r="AK213" s="10" t="s">
        <v>27</v>
      </c>
      <c r="AL213" s="10" t="s">
        <v>27</v>
      </c>
    </row>
    <row r="214" spans="1:38" ht="30" customHeight="1">
      <c r="A214" s="114"/>
      <c r="B214" s="114"/>
      <c r="C214" s="114"/>
      <c r="D214" s="114"/>
      <c r="E214" s="115"/>
      <c r="F214" s="116"/>
      <c r="G214" s="115"/>
      <c r="H214" s="116"/>
      <c r="I214" s="115"/>
      <c r="J214" s="116"/>
      <c r="K214" s="115"/>
      <c r="L214" s="116"/>
      <c r="M214" s="114"/>
    </row>
    <row r="215" spans="1:38" ht="30" customHeight="1">
      <c r="A215" s="127" t="s">
        <v>3175</v>
      </c>
      <c r="B215" s="127"/>
      <c r="C215" s="127"/>
      <c r="D215" s="127"/>
      <c r="E215" s="128"/>
      <c r="F215" s="129"/>
      <c r="G215" s="128"/>
      <c r="H215" s="129"/>
      <c r="I215" s="128"/>
      <c r="J215" s="129"/>
      <c r="K215" s="128"/>
      <c r="L215" s="129"/>
      <c r="M215" s="127"/>
      <c r="N215" s="118" t="s">
        <v>81</v>
      </c>
    </row>
    <row r="216" spans="1:38" ht="30" customHeight="1">
      <c r="A216" s="1" t="s">
        <v>3124</v>
      </c>
      <c r="B216" s="1" t="s">
        <v>3125</v>
      </c>
      <c r="C216" s="13" t="s">
        <v>3130</v>
      </c>
      <c r="D216" s="114">
        <v>9.0000000000000011E-3</v>
      </c>
      <c r="E216" s="115">
        <f>단가대비표!E49</f>
        <v>11800</v>
      </c>
      <c r="F216" s="116">
        <f t="shared" ref="F216:F223" si="49">TRUNC(E216*D216,1)</f>
        <v>106.2</v>
      </c>
      <c r="G216" s="115">
        <f>단가대비표!F49</f>
        <v>0</v>
      </c>
      <c r="H216" s="116">
        <f t="shared" ref="H216:H223" si="50">TRUNC(G216*D216,1)</f>
        <v>0</v>
      </c>
      <c r="I216" s="115">
        <f>단가대비표!G49</f>
        <v>0</v>
      </c>
      <c r="J216" s="116">
        <f t="shared" ref="J216:J223" si="51">TRUNC(I216*D216,1)</f>
        <v>0</v>
      </c>
      <c r="K216" s="115">
        <f t="shared" ref="K216:L223" si="52">TRUNC(E216+G216+I216,1)</f>
        <v>11800</v>
      </c>
      <c r="L216" s="116">
        <f t="shared" si="52"/>
        <v>106.2</v>
      </c>
      <c r="M216" s="9" t="s">
        <v>27</v>
      </c>
      <c r="N216" s="10" t="s">
        <v>81</v>
      </c>
      <c r="O216" s="10" t="s">
        <v>1065</v>
      </c>
      <c r="P216" s="10" t="s">
        <v>30</v>
      </c>
      <c r="Q216" s="10" t="s">
        <v>30</v>
      </c>
      <c r="R216" s="10" t="s">
        <v>29</v>
      </c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0" t="s">
        <v>27</v>
      </c>
      <c r="AK216" s="10" t="s">
        <v>1076</v>
      </c>
      <c r="AL216" s="10" t="s">
        <v>27</v>
      </c>
    </row>
    <row r="217" spans="1:38" ht="30" customHeight="1">
      <c r="A217" s="1" t="s">
        <v>3124</v>
      </c>
      <c r="B217" s="1" t="s">
        <v>3126</v>
      </c>
      <c r="C217" s="13" t="s">
        <v>3130</v>
      </c>
      <c r="D217" s="114">
        <v>0.05</v>
      </c>
      <c r="E217" s="115">
        <f>단가대비표!E50</f>
        <v>8600</v>
      </c>
      <c r="F217" s="116">
        <f t="shared" si="49"/>
        <v>430</v>
      </c>
      <c r="G217" s="115">
        <f>단가대비표!F50</f>
        <v>0</v>
      </c>
      <c r="H217" s="116">
        <f t="shared" si="50"/>
        <v>0</v>
      </c>
      <c r="I217" s="115">
        <f>단가대비표!G50</f>
        <v>0</v>
      </c>
      <c r="J217" s="116">
        <f t="shared" si="51"/>
        <v>0</v>
      </c>
      <c r="K217" s="115">
        <f t="shared" si="52"/>
        <v>8600</v>
      </c>
      <c r="L217" s="116">
        <f t="shared" si="52"/>
        <v>430</v>
      </c>
      <c r="M217" s="9" t="s">
        <v>27</v>
      </c>
      <c r="N217" s="10" t="s">
        <v>81</v>
      </c>
      <c r="O217" s="10" t="s">
        <v>1067</v>
      </c>
      <c r="P217" s="10" t="s">
        <v>30</v>
      </c>
      <c r="Q217" s="10" t="s">
        <v>30</v>
      </c>
      <c r="R217" s="10" t="s">
        <v>29</v>
      </c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0" t="s">
        <v>27</v>
      </c>
      <c r="AK217" s="10" t="s">
        <v>1077</v>
      </c>
      <c r="AL217" s="10" t="s">
        <v>27</v>
      </c>
    </row>
    <row r="218" spans="1:38" ht="30" customHeight="1">
      <c r="A218" s="1" t="s">
        <v>3124</v>
      </c>
      <c r="B218" s="1" t="s">
        <v>3127</v>
      </c>
      <c r="C218" s="13" t="s">
        <v>3130</v>
      </c>
      <c r="D218" s="114">
        <v>8.9999999999999993E-3</v>
      </c>
      <c r="E218" s="115">
        <f>단가대비표!E51</f>
        <v>8400</v>
      </c>
      <c r="F218" s="116">
        <f t="shared" si="49"/>
        <v>75.599999999999994</v>
      </c>
      <c r="G218" s="115">
        <f>단가대비표!F51</f>
        <v>0</v>
      </c>
      <c r="H218" s="116">
        <f t="shared" si="50"/>
        <v>0</v>
      </c>
      <c r="I218" s="115">
        <f>단가대비표!G51</f>
        <v>0</v>
      </c>
      <c r="J218" s="116">
        <f t="shared" si="51"/>
        <v>0</v>
      </c>
      <c r="K218" s="115">
        <f t="shared" si="52"/>
        <v>8400</v>
      </c>
      <c r="L218" s="116">
        <f t="shared" si="52"/>
        <v>75.599999999999994</v>
      </c>
      <c r="M218" s="9" t="s">
        <v>27</v>
      </c>
      <c r="N218" s="10" t="s">
        <v>80</v>
      </c>
      <c r="O218" s="10" t="s">
        <v>1067</v>
      </c>
      <c r="P218" s="10" t="s">
        <v>30</v>
      </c>
      <c r="Q218" s="10" t="s">
        <v>30</v>
      </c>
      <c r="R218" s="10" t="s">
        <v>29</v>
      </c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0" t="s">
        <v>27</v>
      </c>
      <c r="AK218" s="10" t="s">
        <v>1068</v>
      </c>
      <c r="AL218" s="10" t="s">
        <v>27</v>
      </c>
    </row>
    <row r="219" spans="1:38" ht="30" customHeight="1">
      <c r="A219" s="1" t="s">
        <v>3124</v>
      </c>
      <c r="B219" s="1" t="s">
        <v>3129</v>
      </c>
      <c r="C219" s="13" t="s">
        <v>3130</v>
      </c>
      <c r="D219" s="114">
        <v>8.9999999999999993E-3</v>
      </c>
      <c r="E219" s="115">
        <f>단가대비표!E52</f>
        <v>700</v>
      </c>
      <c r="F219" s="116">
        <f t="shared" si="49"/>
        <v>6.3</v>
      </c>
      <c r="G219" s="115">
        <f>단가대비표!F52</f>
        <v>0</v>
      </c>
      <c r="H219" s="116">
        <f t="shared" si="50"/>
        <v>0</v>
      </c>
      <c r="I219" s="115">
        <f>단가대비표!G52</f>
        <v>0</v>
      </c>
      <c r="J219" s="116">
        <f t="shared" si="51"/>
        <v>0</v>
      </c>
      <c r="K219" s="115">
        <f t="shared" si="52"/>
        <v>700</v>
      </c>
      <c r="L219" s="116">
        <f t="shared" si="52"/>
        <v>6.3</v>
      </c>
      <c r="M219" s="9" t="s">
        <v>27</v>
      </c>
      <c r="N219" s="10" t="s">
        <v>80</v>
      </c>
      <c r="O219" s="10" t="s">
        <v>1067</v>
      </c>
      <c r="P219" s="10" t="s">
        <v>30</v>
      </c>
      <c r="Q219" s="10" t="s">
        <v>30</v>
      </c>
      <c r="R219" s="10" t="s">
        <v>29</v>
      </c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0" t="s">
        <v>27</v>
      </c>
      <c r="AK219" s="10" t="s">
        <v>1068</v>
      </c>
      <c r="AL219" s="10" t="s">
        <v>27</v>
      </c>
    </row>
    <row r="220" spans="1:38" ht="30" customHeight="1">
      <c r="A220" s="1" t="s">
        <v>3124</v>
      </c>
      <c r="B220" s="1" t="s">
        <v>3128</v>
      </c>
      <c r="C220" s="13" t="s">
        <v>3130</v>
      </c>
      <c r="D220" s="114">
        <v>8.9999999999999993E-3</v>
      </c>
      <c r="E220" s="115">
        <f>단가대비표!E53</f>
        <v>6500</v>
      </c>
      <c r="F220" s="116">
        <f t="shared" si="49"/>
        <v>58.5</v>
      </c>
      <c r="G220" s="115">
        <f>단가대비표!F53</f>
        <v>0</v>
      </c>
      <c r="H220" s="116">
        <f t="shared" si="50"/>
        <v>0</v>
      </c>
      <c r="I220" s="115">
        <f>단가대비표!G53</f>
        <v>0</v>
      </c>
      <c r="J220" s="116">
        <f t="shared" si="51"/>
        <v>0</v>
      </c>
      <c r="K220" s="115">
        <f t="shared" si="52"/>
        <v>6500</v>
      </c>
      <c r="L220" s="116">
        <f t="shared" si="52"/>
        <v>58.5</v>
      </c>
      <c r="M220" s="9" t="s">
        <v>27</v>
      </c>
      <c r="N220" s="10" t="s">
        <v>81</v>
      </c>
      <c r="O220" s="10" t="s">
        <v>1069</v>
      </c>
      <c r="P220" s="10" t="s">
        <v>30</v>
      </c>
      <c r="Q220" s="10" t="s">
        <v>30</v>
      </c>
      <c r="R220" s="10" t="s">
        <v>29</v>
      </c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0" t="s">
        <v>27</v>
      </c>
      <c r="AK220" s="10" t="s">
        <v>1078</v>
      </c>
      <c r="AL220" s="10" t="s">
        <v>27</v>
      </c>
    </row>
    <row r="221" spans="1:38" ht="30" customHeight="1">
      <c r="A221" s="9" t="s">
        <v>916</v>
      </c>
      <c r="B221" s="9" t="s">
        <v>840</v>
      </c>
      <c r="C221" s="9" t="s">
        <v>841</v>
      </c>
      <c r="D221" s="114">
        <v>5.8000000000000003E-2</v>
      </c>
      <c r="E221" s="115">
        <f>단가대비표!E586</f>
        <v>0</v>
      </c>
      <c r="F221" s="116">
        <f t="shared" si="49"/>
        <v>0</v>
      </c>
      <c r="G221" s="115">
        <f>단가대비표!F586</f>
        <v>215964</v>
      </c>
      <c r="H221" s="116">
        <f t="shared" si="50"/>
        <v>12525.9</v>
      </c>
      <c r="I221" s="115">
        <f>단가대비표!G586</f>
        <v>0</v>
      </c>
      <c r="J221" s="116">
        <f t="shared" si="51"/>
        <v>0</v>
      </c>
      <c r="K221" s="115">
        <f t="shared" si="52"/>
        <v>215964</v>
      </c>
      <c r="L221" s="116">
        <f t="shared" si="52"/>
        <v>12525.9</v>
      </c>
      <c r="M221" s="9" t="s">
        <v>27</v>
      </c>
      <c r="N221" s="10" t="s">
        <v>81</v>
      </c>
      <c r="O221" s="10" t="s">
        <v>917</v>
      </c>
      <c r="P221" s="10" t="s">
        <v>30</v>
      </c>
      <c r="Q221" s="10" t="s">
        <v>30</v>
      </c>
      <c r="R221" s="10" t="s">
        <v>29</v>
      </c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0" t="s">
        <v>27</v>
      </c>
      <c r="AK221" s="10" t="s">
        <v>1079</v>
      </c>
      <c r="AL221" s="10" t="s">
        <v>27</v>
      </c>
    </row>
    <row r="222" spans="1:38" ht="30" customHeight="1">
      <c r="A222" s="9" t="s">
        <v>867</v>
      </c>
      <c r="B222" s="9" t="s">
        <v>840</v>
      </c>
      <c r="C222" s="9" t="s">
        <v>841</v>
      </c>
      <c r="D222" s="114">
        <v>1.7999999999999999E-2</v>
      </c>
      <c r="E222" s="115">
        <f>단가대비표!E553</f>
        <v>0</v>
      </c>
      <c r="F222" s="116">
        <f t="shared" si="49"/>
        <v>0</v>
      </c>
      <c r="G222" s="115">
        <f>단가대비표!F553</f>
        <v>138290</v>
      </c>
      <c r="H222" s="116">
        <f t="shared" si="50"/>
        <v>2489.1999999999998</v>
      </c>
      <c r="I222" s="115">
        <f>단가대비표!G553</f>
        <v>0</v>
      </c>
      <c r="J222" s="116">
        <f t="shared" si="51"/>
        <v>0</v>
      </c>
      <c r="K222" s="115">
        <f t="shared" si="52"/>
        <v>138290</v>
      </c>
      <c r="L222" s="116">
        <f t="shared" si="52"/>
        <v>2489.1999999999998</v>
      </c>
      <c r="M222" s="9" t="s">
        <v>27</v>
      </c>
      <c r="N222" s="10" t="s">
        <v>81</v>
      </c>
      <c r="O222" s="10" t="s">
        <v>868</v>
      </c>
      <c r="P222" s="10" t="s">
        <v>30</v>
      </c>
      <c r="Q222" s="10" t="s">
        <v>30</v>
      </c>
      <c r="R222" s="10" t="s">
        <v>29</v>
      </c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0" t="s">
        <v>27</v>
      </c>
      <c r="AK222" s="10" t="s">
        <v>1080</v>
      </c>
      <c r="AL222" s="10" t="s">
        <v>27</v>
      </c>
    </row>
    <row r="223" spans="1:38" ht="30" customHeight="1">
      <c r="A223" s="9" t="s">
        <v>267</v>
      </c>
      <c r="B223" s="9" t="s">
        <v>1073</v>
      </c>
      <c r="C223" s="9" t="s">
        <v>269</v>
      </c>
      <c r="D223" s="114">
        <v>1.7000000000000001E-2</v>
      </c>
      <c r="E223" s="115">
        <f>단가대비표!E495</f>
        <v>8629</v>
      </c>
      <c r="F223" s="116">
        <f t="shared" si="49"/>
        <v>146.6</v>
      </c>
      <c r="G223" s="115">
        <f>단가대비표!F495</f>
        <v>42200</v>
      </c>
      <c r="H223" s="116">
        <f t="shared" si="50"/>
        <v>717.4</v>
      </c>
      <c r="I223" s="115">
        <f>단가대비표!G495</f>
        <v>37684</v>
      </c>
      <c r="J223" s="116">
        <f t="shared" si="51"/>
        <v>640.6</v>
      </c>
      <c r="K223" s="115">
        <f t="shared" si="52"/>
        <v>88513</v>
      </c>
      <c r="L223" s="116">
        <f t="shared" si="52"/>
        <v>1504.6</v>
      </c>
      <c r="M223" s="9" t="s">
        <v>27</v>
      </c>
      <c r="N223" s="10" t="s">
        <v>81</v>
      </c>
      <c r="O223" s="10" t="s">
        <v>1074</v>
      </c>
      <c r="P223" s="10" t="s">
        <v>29</v>
      </c>
      <c r="Q223" s="10" t="s">
        <v>30</v>
      </c>
      <c r="R223" s="10" t="s">
        <v>30</v>
      </c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0" t="s">
        <v>27</v>
      </c>
      <c r="AK223" s="10" t="s">
        <v>1081</v>
      </c>
      <c r="AL223" s="10" t="s">
        <v>27</v>
      </c>
    </row>
    <row r="224" spans="1:38" ht="30" customHeight="1">
      <c r="A224" s="9" t="s">
        <v>965</v>
      </c>
      <c r="B224" s="9" t="s">
        <v>27</v>
      </c>
      <c r="C224" s="9" t="s">
        <v>27</v>
      </c>
      <c r="D224" s="114"/>
      <c r="E224" s="115"/>
      <c r="F224" s="116">
        <f>TRUNC(SUM(F216:F223),0)</f>
        <v>823</v>
      </c>
      <c r="G224" s="115"/>
      <c r="H224" s="116">
        <f>TRUNC(SUM(H216:H223),0)</f>
        <v>15732</v>
      </c>
      <c r="I224" s="115"/>
      <c r="J224" s="116">
        <f>TRUNC(SUM(J216:J223),0)</f>
        <v>640</v>
      </c>
      <c r="K224" s="115"/>
      <c r="L224" s="116">
        <f>F224+H224+J224</f>
        <v>17195</v>
      </c>
      <c r="M224" s="18"/>
      <c r="N224" s="10" t="s">
        <v>117</v>
      </c>
      <c r="O224" s="10" t="s">
        <v>117</v>
      </c>
      <c r="P224" s="10" t="s">
        <v>27</v>
      </c>
      <c r="Q224" s="10" t="s">
        <v>27</v>
      </c>
      <c r="R224" s="10" t="s">
        <v>27</v>
      </c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0" t="s">
        <v>27</v>
      </c>
      <c r="AK224" s="10" t="s">
        <v>27</v>
      </c>
      <c r="AL224" s="10" t="s">
        <v>27</v>
      </c>
    </row>
    <row r="225" spans="1:38" ht="30" customHeight="1">
      <c r="A225" s="114"/>
      <c r="B225" s="114"/>
      <c r="C225" s="114"/>
      <c r="D225" s="114"/>
      <c r="E225" s="115"/>
      <c r="F225" s="116"/>
      <c r="G225" s="115"/>
      <c r="H225" s="116"/>
      <c r="I225" s="115"/>
      <c r="J225" s="116"/>
      <c r="K225" s="115"/>
      <c r="L225" s="116"/>
      <c r="M225" s="114"/>
    </row>
    <row r="226" spans="1:38" ht="30" customHeight="1">
      <c r="A226" s="127" t="s">
        <v>3176</v>
      </c>
      <c r="B226" s="127"/>
      <c r="C226" s="127"/>
      <c r="D226" s="127"/>
      <c r="E226" s="128"/>
      <c r="F226" s="129"/>
      <c r="G226" s="128"/>
      <c r="H226" s="129"/>
      <c r="I226" s="128"/>
      <c r="J226" s="129"/>
      <c r="K226" s="128"/>
      <c r="L226" s="129"/>
      <c r="M226" s="127"/>
      <c r="N226" s="118" t="s">
        <v>84</v>
      </c>
    </row>
    <row r="227" spans="1:38" ht="30" customHeight="1">
      <c r="A227" s="9" t="s">
        <v>1082</v>
      </c>
      <c r="B227" s="9" t="s">
        <v>994</v>
      </c>
      <c r="C227" s="9" t="s">
        <v>54</v>
      </c>
      <c r="D227" s="114">
        <v>0.1512</v>
      </c>
      <c r="E227" s="115">
        <f>단가대비표!E14</f>
        <v>3150</v>
      </c>
      <c r="F227" s="116">
        <f>TRUNC(E227*D227,1)</f>
        <v>476.2</v>
      </c>
      <c r="G227" s="115">
        <f>단가대비표!F14</f>
        <v>0</v>
      </c>
      <c r="H227" s="116">
        <f>TRUNC(G227*D227,1)</f>
        <v>0</v>
      </c>
      <c r="I227" s="115">
        <f>단가대비표!G14</f>
        <v>0</v>
      </c>
      <c r="J227" s="116">
        <f>TRUNC(I227*D227,1)</f>
        <v>0</v>
      </c>
      <c r="K227" s="115">
        <f t="shared" ref="K227:L230" si="53">TRUNC(E227+G227+I227,1)</f>
        <v>3150</v>
      </c>
      <c r="L227" s="116">
        <f t="shared" si="53"/>
        <v>476.2</v>
      </c>
      <c r="M227" s="9" t="s">
        <v>27</v>
      </c>
      <c r="N227" s="10" t="s">
        <v>84</v>
      </c>
      <c r="O227" s="10" t="s">
        <v>1083</v>
      </c>
      <c r="P227" s="10" t="s">
        <v>30</v>
      </c>
      <c r="Q227" s="10" t="s">
        <v>30</v>
      </c>
      <c r="R227" s="10" t="s">
        <v>29</v>
      </c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0" t="s">
        <v>27</v>
      </c>
      <c r="AK227" s="10" t="s">
        <v>1084</v>
      </c>
      <c r="AL227" s="10" t="s">
        <v>27</v>
      </c>
    </row>
    <row r="228" spans="1:38" ht="30" customHeight="1">
      <c r="A228" s="9" t="s">
        <v>3134</v>
      </c>
      <c r="B228" s="9" t="s">
        <v>3135</v>
      </c>
      <c r="C228" s="9" t="s">
        <v>3136</v>
      </c>
      <c r="D228" s="114">
        <v>1</v>
      </c>
      <c r="E228" s="115">
        <f>TRUNC(F227*5%,0)</f>
        <v>23</v>
      </c>
      <c r="F228" s="116">
        <f>TRUNC(E228*D228,1)</f>
        <v>23</v>
      </c>
      <c r="G228" s="115">
        <f>단가대비표!F19</f>
        <v>0</v>
      </c>
      <c r="H228" s="116">
        <f>TRUNC(G228*D228,1)</f>
        <v>0</v>
      </c>
      <c r="I228" s="115">
        <f>단가대비표!G19</f>
        <v>0</v>
      </c>
      <c r="J228" s="116">
        <f>TRUNC(I228*D228,1)</f>
        <v>0</v>
      </c>
      <c r="K228" s="115">
        <f t="shared" si="53"/>
        <v>23</v>
      </c>
      <c r="L228" s="116">
        <f t="shared" si="53"/>
        <v>23</v>
      </c>
      <c r="M228" s="9" t="s">
        <v>27</v>
      </c>
      <c r="N228" s="10" t="s">
        <v>84</v>
      </c>
      <c r="O228" s="10" t="s">
        <v>1086</v>
      </c>
      <c r="P228" s="10" t="s">
        <v>30</v>
      </c>
      <c r="Q228" s="10" t="s">
        <v>30</v>
      </c>
      <c r="R228" s="10" t="s">
        <v>29</v>
      </c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0" t="s">
        <v>27</v>
      </c>
      <c r="AK228" s="10" t="s">
        <v>1087</v>
      </c>
      <c r="AL228" s="10" t="s">
        <v>27</v>
      </c>
    </row>
    <row r="229" spans="1:38" ht="30" customHeight="1">
      <c r="A229" s="9" t="s">
        <v>916</v>
      </c>
      <c r="B229" s="9" t="s">
        <v>840</v>
      </c>
      <c r="C229" s="9" t="s">
        <v>841</v>
      </c>
      <c r="D229" s="114">
        <v>1.7999999999999999E-2</v>
      </c>
      <c r="E229" s="115">
        <f>단가대비표!E586</f>
        <v>0</v>
      </c>
      <c r="F229" s="116">
        <f>TRUNC(E229*D229,1)</f>
        <v>0</v>
      </c>
      <c r="G229" s="115">
        <f>단가대비표!F586</f>
        <v>215964</v>
      </c>
      <c r="H229" s="116">
        <f>TRUNC(G229*D229,1)</f>
        <v>3887.3</v>
      </c>
      <c r="I229" s="115">
        <f>단가대비표!G586</f>
        <v>0</v>
      </c>
      <c r="J229" s="116">
        <f>TRUNC(I229*D229,1)</f>
        <v>0</v>
      </c>
      <c r="K229" s="115">
        <f t="shared" si="53"/>
        <v>215964</v>
      </c>
      <c r="L229" s="116">
        <f t="shared" si="53"/>
        <v>3887.3</v>
      </c>
      <c r="M229" s="9" t="s">
        <v>27</v>
      </c>
      <c r="N229" s="10" t="s">
        <v>84</v>
      </c>
      <c r="O229" s="10" t="s">
        <v>917</v>
      </c>
      <c r="P229" s="10" t="s">
        <v>30</v>
      </c>
      <c r="Q229" s="10" t="s">
        <v>30</v>
      </c>
      <c r="R229" s="10" t="s">
        <v>29</v>
      </c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0" t="s">
        <v>27</v>
      </c>
      <c r="AK229" s="10" t="s">
        <v>1090</v>
      </c>
      <c r="AL229" s="10" t="s">
        <v>27</v>
      </c>
    </row>
    <row r="230" spans="1:38" ht="30" customHeight="1">
      <c r="A230" s="9" t="s">
        <v>867</v>
      </c>
      <c r="B230" s="9" t="s">
        <v>840</v>
      </c>
      <c r="C230" s="9" t="s">
        <v>841</v>
      </c>
      <c r="D230" s="114">
        <v>8.9999999999999993E-3</v>
      </c>
      <c r="E230" s="115">
        <f>단가대비표!E553</f>
        <v>0</v>
      </c>
      <c r="F230" s="116">
        <f>TRUNC(E230*D230,1)</f>
        <v>0</v>
      </c>
      <c r="G230" s="115">
        <f>단가대비표!F553</f>
        <v>138290</v>
      </c>
      <c r="H230" s="116">
        <f>TRUNC(G230*D230,1)</f>
        <v>1244.5999999999999</v>
      </c>
      <c r="I230" s="115">
        <f>단가대비표!G553</f>
        <v>0</v>
      </c>
      <c r="J230" s="116">
        <f>TRUNC(I230*D230,1)</f>
        <v>0</v>
      </c>
      <c r="K230" s="115">
        <f t="shared" si="53"/>
        <v>138290</v>
      </c>
      <c r="L230" s="116">
        <f t="shared" si="53"/>
        <v>1244.5999999999999</v>
      </c>
      <c r="M230" s="9" t="s">
        <v>27</v>
      </c>
      <c r="N230" s="10" t="s">
        <v>84</v>
      </c>
      <c r="O230" s="10" t="s">
        <v>868</v>
      </c>
      <c r="P230" s="10" t="s">
        <v>30</v>
      </c>
      <c r="Q230" s="10" t="s">
        <v>30</v>
      </c>
      <c r="R230" s="10" t="s">
        <v>29</v>
      </c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0" t="s">
        <v>27</v>
      </c>
      <c r="AK230" s="10" t="s">
        <v>1091</v>
      </c>
      <c r="AL230" s="10" t="s">
        <v>27</v>
      </c>
    </row>
    <row r="231" spans="1:38" ht="30" customHeight="1">
      <c r="A231" s="9" t="s">
        <v>965</v>
      </c>
      <c r="B231" s="9" t="s">
        <v>27</v>
      </c>
      <c r="C231" s="9" t="s">
        <v>27</v>
      </c>
      <c r="D231" s="114"/>
      <c r="E231" s="115"/>
      <c r="F231" s="116">
        <f>TRUNC(SUM(F227:F230),0)</f>
        <v>499</v>
      </c>
      <c r="G231" s="115"/>
      <c r="H231" s="116">
        <f>TRUNC(SUM(H227:H230),0)</f>
        <v>5131</v>
      </c>
      <c r="I231" s="115"/>
      <c r="J231" s="116">
        <f>TRUNC(SUM(J227:J230),0)</f>
        <v>0</v>
      </c>
      <c r="K231" s="115"/>
      <c r="L231" s="116">
        <f>F231+H231+J231</f>
        <v>5630</v>
      </c>
      <c r="M231" s="9" t="s">
        <v>27</v>
      </c>
      <c r="N231" s="10" t="s">
        <v>117</v>
      </c>
      <c r="O231" s="10" t="s">
        <v>117</v>
      </c>
      <c r="P231" s="10" t="s">
        <v>27</v>
      </c>
      <c r="Q231" s="10" t="s">
        <v>27</v>
      </c>
      <c r="R231" s="10" t="s">
        <v>27</v>
      </c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0" t="s">
        <v>27</v>
      </c>
      <c r="AK231" s="10" t="s">
        <v>27</v>
      </c>
      <c r="AL231" s="10" t="s">
        <v>27</v>
      </c>
    </row>
    <row r="232" spans="1:38" ht="30" customHeight="1">
      <c r="A232" s="114"/>
      <c r="B232" s="114"/>
      <c r="C232" s="114"/>
      <c r="D232" s="114"/>
      <c r="E232" s="115"/>
      <c r="F232" s="116"/>
      <c r="G232" s="115"/>
      <c r="H232" s="116"/>
      <c r="I232" s="115"/>
      <c r="J232" s="116"/>
      <c r="K232" s="115"/>
      <c r="L232" s="116"/>
      <c r="M232" s="114"/>
    </row>
    <row r="233" spans="1:38" ht="30" customHeight="1">
      <c r="A233" s="127" t="s">
        <v>3177</v>
      </c>
      <c r="B233" s="127"/>
      <c r="C233" s="127"/>
      <c r="D233" s="127"/>
      <c r="E233" s="128"/>
      <c r="F233" s="129"/>
      <c r="G233" s="128"/>
      <c r="H233" s="129"/>
      <c r="I233" s="128"/>
      <c r="J233" s="129"/>
      <c r="K233" s="128"/>
      <c r="L233" s="129"/>
      <c r="M233" s="127"/>
      <c r="N233" s="118" t="s">
        <v>86</v>
      </c>
    </row>
    <row r="234" spans="1:38" ht="30" customHeight="1">
      <c r="A234" s="9" t="s">
        <v>1082</v>
      </c>
      <c r="B234" s="9" t="s">
        <v>994</v>
      </c>
      <c r="C234" s="9" t="s">
        <v>54</v>
      </c>
      <c r="D234" s="114">
        <v>0.252</v>
      </c>
      <c r="E234" s="115">
        <f>단가대비표!E14</f>
        <v>3150</v>
      </c>
      <c r="F234" s="116">
        <f>TRUNC(E234*D234,1)</f>
        <v>793.8</v>
      </c>
      <c r="G234" s="115">
        <f>단가대비표!F14</f>
        <v>0</v>
      </c>
      <c r="H234" s="116">
        <f>TRUNC(G234*D234,1)</f>
        <v>0</v>
      </c>
      <c r="I234" s="115">
        <f>단가대비표!G14</f>
        <v>0</v>
      </c>
      <c r="J234" s="116">
        <f>TRUNC(I234*D234,1)</f>
        <v>0</v>
      </c>
      <c r="K234" s="115">
        <f t="shared" ref="K234:L237" si="54">TRUNC(E234+G234+I234,1)</f>
        <v>3150</v>
      </c>
      <c r="L234" s="116">
        <f t="shared" si="54"/>
        <v>793.8</v>
      </c>
      <c r="M234" s="9" t="s">
        <v>27</v>
      </c>
      <c r="N234" s="10" t="s">
        <v>86</v>
      </c>
      <c r="O234" s="10" t="s">
        <v>1083</v>
      </c>
      <c r="P234" s="10" t="s">
        <v>30</v>
      </c>
      <c r="Q234" s="10" t="s">
        <v>30</v>
      </c>
      <c r="R234" s="10" t="s">
        <v>29</v>
      </c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0" t="s">
        <v>27</v>
      </c>
      <c r="AK234" s="10" t="s">
        <v>1092</v>
      </c>
      <c r="AL234" s="10" t="s">
        <v>27</v>
      </c>
    </row>
    <row r="235" spans="1:38" ht="30" customHeight="1">
      <c r="A235" s="9" t="s">
        <v>3134</v>
      </c>
      <c r="B235" s="9" t="s">
        <v>3135</v>
      </c>
      <c r="C235" s="9" t="s">
        <v>3136</v>
      </c>
      <c r="D235" s="114">
        <v>1</v>
      </c>
      <c r="E235" s="115">
        <f>TRUNC(F234*5%,0)</f>
        <v>39</v>
      </c>
      <c r="F235" s="116">
        <f>TRUNC(E235*D235,1)</f>
        <v>39</v>
      </c>
      <c r="G235" s="115">
        <f>단가대비표!F26</f>
        <v>0</v>
      </c>
      <c r="H235" s="116">
        <f>TRUNC(G235*D235,1)</f>
        <v>0</v>
      </c>
      <c r="I235" s="115">
        <f>단가대비표!G26</f>
        <v>0</v>
      </c>
      <c r="J235" s="116">
        <f>TRUNC(I235*D235,1)</f>
        <v>0</v>
      </c>
      <c r="K235" s="115">
        <f t="shared" si="54"/>
        <v>39</v>
      </c>
      <c r="L235" s="116">
        <f t="shared" si="54"/>
        <v>39</v>
      </c>
      <c r="M235" s="9" t="s">
        <v>27</v>
      </c>
      <c r="N235" s="10" t="s">
        <v>84</v>
      </c>
      <c r="O235" s="10" t="s">
        <v>1086</v>
      </c>
      <c r="P235" s="10" t="s">
        <v>30</v>
      </c>
      <c r="Q235" s="10" t="s">
        <v>30</v>
      </c>
      <c r="R235" s="10" t="s">
        <v>29</v>
      </c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0" t="s">
        <v>27</v>
      </c>
      <c r="AK235" s="10" t="s">
        <v>1087</v>
      </c>
      <c r="AL235" s="10" t="s">
        <v>27</v>
      </c>
    </row>
    <row r="236" spans="1:38" ht="30" customHeight="1">
      <c r="A236" s="9" t="s">
        <v>916</v>
      </c>
      <c r="B236" s="9" t="s">
        <v>840</v>
      </c>
      <c r="C236" s="9" t="s">
        <v>841</v>
      </c>
      <c r="D236" s="114">
        <v>1.7999999999999999E-2</v>
      </c>
      <c r="E236" s="115">
        <f>단가대비표!E586</f>
        <v>0</v>
      </c>
      <c r="F236" s="116">
        <f>TRUNC(E236*D236,1)</f>
        <v>0</v>
      </c>
      <c r="G236" s="115">
        <f>단가대비표!F586</f>
        <v>215964</v>
      </c>
      <c r="H236" s="116">
        <f>TRUNC(G236*D236,1)</f>
        <v>3887.3</v>
      </c>
      <c r="I236" s="115">
        <f>단가대비표!G586</f>
        <v>0</v>
      </c>
      <c r="J236" s="116">
        <f>TRUNC(I236*D236,1)</f>
        <v>0</v>
      </c>
      <c r="K236" s="115">
        <f t="shared" si="54"/>
        <v>215964</v>
      </c>
      <c r="L236" s="116">
        <f t="shared" si="54"/>
        <v>3887.3</v>
      </c>
      <c r="M236" s="9" t="s">
        <v>27</v>
      </c>
      <c r="N236" s="10" t="s">
        <v>86</v>
      </c>
      <c r="O236" s="10" t="s">
        <v>917</v>
      </c>
      <c r="P236" s="10" t="s">
        <v>30</v>
      </c>
      <c r="Q236" s="10" t="s">
        <v>30</v>
      </c>
      <c r="R236" s="10" t="s">
        <v>29</v>
      </c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0" t="s">
        <v>27</v>
      </c>
      <c r="AK236" s="10" t="s">
        <v>1093</v>
      </c>
      <c r="AL236" s="10" t="s">
        <v>27</v>
      </c>
    </row>
    <row r="237" spans="1:38" ht="30" customHeight="1">
      <c r="A237" s="9" t="s">
        <v>867</v>
      </c>
      <c r="B237" s="9" t="s">
        <v>840</v>
      </c>
      <c r="C237" s="9" t="s">
        <v>841</v>
      </c>
      <c r="D237" s="114">
        <v>8.9999999999999993E-3</v>
      </c>
      <c r="E237" s="115">
        <f>단가대비표!E553</f>
        <v>0</v>
      </c>
      <c r="F237" s="116">
        <f>TRUNC(E237*D237,1)</f>
        <v>0</v>
      </c>
      <c r="G237" s="115">
        <f>단가대비표!F553</f>
        <v>138290</v>
      </c>
      <c r="H237" s="116">
        <f>TRUNC(G237*D237,1)</f>
        <v>1244.5999999999999</v>
      </c>
      <c r="I237" s="115">
        <f>단가대비표!G553</f>
        <v>0</v>
      </c>
      <c r="J237" s="116">
        <f>TRUNC(I237*D237,1)</f>
        <v>0</v>
      </c>
      <c r="K237" s="115">
        <f t="shared" si="54"/>
        <v>138290</v>
      </c>
      <c r="L237" s="116">
        <f t="shared" si="54"/>
        <v>1244.5999999999999</v>
      </c>
      <c r="M237" s="9" t="s">
        <v>27</v>
      </c>
      <c r="N237" s="10" t="s">
        <v>86</v>
      </c>
      <c r="O237" s="10" t="s">
        <v>868</v>
      </c>
      <c r="P237" s="10" t="s">
        <v>30</v>
      </c>
      <c r="Q237" s="10" t="s">
        <v>30</v>
      </c>
      <c r="R237" s="10" t="s">
        <v>29</v>
      </c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0" t="s">
        <v>27</v>
      </c>
      <c r="AK237" s="10" t="s">
        <v>1094</v>
      </c>
      <c r="AL237" s="10" t="s">
        <v>27</v>
      </c>
    </row>
    <row r="238" spans="1:38" ht="30" customHeight="1">
      <c r="A238" s="9" t="s">
        <v>965</v>
      </c>
      <c r="B238" s="9" t="s">
        <v>27</v>
      </c>
      <c r="C238" s="9" t="s">
        <v>27</v>
      </c>
      <c r="D238" s="114"/>
      <c r="E238" s="115"/>
      <c r="F238" s="116">
        <f>TRUNC(SUM(F234:F237),0)</f>
        <v>832</v>
      </c>
      <c r="G238" s="115"/>
      <c r="H238" s="116">
        <f>TRUNC(SUM(H234:H237),0)</f>
        <v>5131</v>
      </c>
      <c r="I238" s="115"/>
      <c r="J238" s="116">
        <f>TRUNC(SUM(J234:J237),0)</f>
        <v>0</v>
      </c>
      <c r="K238" s="115"/>
      <c r="L238" s="116">
        <f>F238+H238+J238</f>
        <v>5963</v>
      </c>
      <c r="M238" s="9" t="s">
        <v>27</v>
      </c>
      <c r="N238" s="10" t="s">
        <v>117</v>
      </c>
      <c r="O238" s="10" t="s">
        <v>117</v>
      </c>
      <c r="P238" s="10" t="s">
        <v>27</v>
      </c>
      <c r="Q238" s="10" t="s">
        <v>27</v>
      </c>
      <c r="R238" s="10" t="s">
        <v>27</v>
      </c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0" t="s">
        <v>27</v>
      </c>
      <c r="AK238" s="10" t="s">
        <v>27</v>
      </c>
      <c r="AL238" s="10" t="s">
        <v>27</v>
      </c>
    </row>
    <row r="239" spans="1:38" ht="30" customHeight="1">
      <c r="A239" s="114"/>
      <c r="B239" s="114"/>
      <c r="C239" s="114"/>
      <c r="D239" s="114"/>
      <c r="E239" s="115"/>
      <c r="F239" s="116"/>
      <c r="G239" s="115"/>
      <c r="H239" s="116"/>
      <c r="I239" s="115"/>
      <c r="J239" s="116"/>
      <c r="K239" s="115"/>
      <c r="L239" s="116"/>
      <c r="M239" s="114"/>
    </row>
    <row r="240" spans="1:38" ht="30" customHeight="1">
      <c r="A240" s="127" t="s">
        <v>3178</v>
      </c>
      <c r="B240" s="127"/>
      <c r="C240" s="127"/>
      <c r="D240" s="127"/>
      <c r="E240" s="128"/>
      <c r="F240" s="129"/>
      <c r="G240" s="128"/>
      <c r="H240" s="129"/>
      <c r="I240" s="128"/>
      <c r="J240" s="129"/>
      <c r="K240" s="128"/>
      <c r="L240" s="129"/>
      <c r="M240" s="127"/>
      <c r="N240" s="118" t="s">
        <v>88</v>
      </c>
    </row>
    <row r="241" spans="1:38" ht="30" customHeight="1">
      <c r="A241" s="9" t="s">
        <v>1082</v>
      </c>
      <c r="B241" s="9" t="s">
        <v>994</v>
      </c>
      <c r="C241" s="9" t="s">
        <v>54</v>
      </c>
      <c r="D241" s="114">
        <v>0.4788</v>
      </c>
      <c r="E241" s="115">
        <f>단가대비표!E14</f>
        <v>3150</v>
      </c>
      <c r="F241" s="116">
        <f>TRUNC(E241*D241,1)</f>
        <v>1508.2</v>
      </c>
      <c r="G241" s="115">
        <f>단가대비표!F14</f>
        <v>0</v>
      </c>
      <c r="H241" s="116">
        <f>TRUNC(G241*D241,1)</f>
        <v>0</v>
      </c>
      <c r="I241" s="115">
        <f>단가대비표!G14</f>
        <v>0</v>
      </c>
      <c r="J241" s="116">
        <f>TRUNC(I241*D241,1)</f>
        <v>0</v>
      </c>
      <c r="K241" s="115">
        <f t="shared" ref="K241:L244" si="55">TRUNC(E241+G241+I241,1)</f>
        <v>3150</v>
      </c>
      <c r="L241" s="116">
        <f t="shared" si="55"/>
        <v>1508.2</v>
      </c>
      <c r="M241" s="9" t="s">
        <v>27</v>
      </c>
      <c r="N241" s="10" t="s">
        <v>88</v>
      </c>
      <c r="O241" s="10" t="s">
        <v>1083</v>
      </c>
      <c r="P241" s="10" t="s">
        <v>30</v>
      </c>
      <c r="Q241" s="10" t="s">
        <v>30</v>
      </c>
      <c r="R241" s="10" t="s">
        <v>29</v>
      </c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0" t="s">
        <v>27</v>
      </c>
      <c r="AK241" s="10" t="s">
        <v>1095</v>
      </c>
      <c r="AL241" s="10" t="s">
        <v>27</v>
      </c>
    </row>
    <row r="242" spans="1:38" ht="30" customHeight="1">
      <c r="A242" s="9" t="s">
        <v>3134</v>
      </c>
      <c r="B242" s="9" t="s">
        <v>3135</v>
      </c>
      <c r="C242" s="9" t="s">
        <v>3136</v>
      </c>
      <c r="D242" s="114">
        <v>1</v>
      </c>
      <c r="E242" s="115">
        <f>TRUNC(F241*5%,0)</f>
        <v>75</v>
      </c>
      <c r="F242" s="116">
        <f>TRUNC(E242*D242,1)</f>
        <v>75</v>
      </c>
      <c r="G242" s="115">
        <f>단가대비표!F33</f>
        <v>0</v>
      </c>
      <c r="H242" s="116">
        <f>TRUNC(G242*D242,1)</f>
        <v>0</v>
      </c>
      <c r="I242" s="115">
        <f>단가대비표!G33</f>
        <v>0</v>
      </c>
      <c r="J242" s="116">
        <f>TRUNC(I242*D242,1)</f>
        <v>0</v>
      </c>
      <c r="K242" s="115">
        <f t="shared" si="55"/>
        <v>75</v>
      </c>
      <c r="L242" s="116">
        <f t="shared" si="55"/>
        <v>75</v>
      </c>
      <c r="M242" s="9" t="s">
        <v>27</v>
      </c>
      <c r="N242" s="10" t="s">
        <v>84</v>
      </c>
      <c r="O242" s="10" t="s">
        <v>1086</v>
      </c>
      <c r="P242" s="10" t="s">
        <v>30</v>
      </c>
      <c r="Q242" s="10" t="s">
        <v>30</v>
      </c>
      <c r="R242" s="10" t="s">
        <v>29</v>
      </c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0" t="s">
        <v>27</v>
      </c>
      <c r="AK242" s="10" t="s">
        <v>1087</v>
      </c>
      <c r="AL242" s="10" t="s">
        <v>27</v>
      </c>
    </row>
    <row r="243" spans="1:38" ht="30" customHeight="1">
      <c r="A243" s="9" t="s">
        <v>916</v>
      </c>
      <c r="B243" s="9" t="s">
        <v>840</v>
      </c>
      <c r="C243" s="9" t="s">
        <v>841</v>
      </c>
      <c r="D243" s="114">
        <v>1.7999999999999999E-2</v>
      </c>
      <c r="E243" s="115">
        <f>단가대비표!E586</f>
        <v>0</v>
      </c>
      <c r="F243" s="116">
        <f>TRUNC(E243*D243,1)</f>
        <v>0</v>
      </c>
      <c r="G243" s="115">
        <f>단가대비표!F586</f>
        <v>215964</v>
      </c>
      <c r="H243" s="116">
        <f>TRUNC(G243*D243,1)</f>
        <v>3887.3</v>
      </c>
      <c r="I243" s="115">
        <f>단가대비표!G586</f>
        <v>0</v>
      </c>
      <c r="J243" s="116">
        <f>TRUNC(I243*D243,1)</f>
        <v>0</v>
      </c>
      <c r="K243" s="115">
        <f t="shared" si="55"/>
        <v>215964</v>
      </c>
      <c r="L243" s="116">
        <f t="shared" si="55"/>
        <v>3887.3</v>
      </c>
      <c r="M243" s="9" t="s">
        <v>27</v>
      </c>
      <c r="N243" s="10" t="s">
        <v>88</v>
      </c>
      <c r="O243" s="10" t="s">
        <v>917</v>
      </c>
      <c r="P243" s="10" t="s">
        <v>30</v>
      </c>
      <c r="Q243" s="10" t="s">
        <v>30</v>
      </c>
      <c r="R243" s="10" t="s">
        <v>29</v>
      </c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0" t="s">
        <v>27</v>
      </c>
      <c r="AK243" s="10" t="s">
        <v>1096</v>
      </c>
      <c r="AL243" s="10" t="s">
        <v>27</v>
      </c>
    </row>
    <row r="244" spans="1:38" ht="30" customHeight="1">
      <c r="A244" s="9" t="s">
        <v>867</v>
      </c>
      <c r="B244" s="9" t="s">
        <v>840</v>
      </c>
      <c r="C244" s="9" t="s">
        <v>841</v>
      </c>
      <c r="D244" s="114">
        <v>8.9999999999999993E-3</v>
      </c>
      <c r="E244" s="115">
        <f>단가대비표!E553</f>
        <v>0</v>
      </c>
      <c r="F244" s="116">
        <f>TRUNC(E244*D244,1)</f>
        <v>0</v>
      </c>
      <c r="G244" s="115">
        <f>단가대비표!F553</f>
        <v>138290</v>
      </c>
      <c r="H244" s="116">
        <f>TRUNC(G244*D244,1)</f>
        <v>1244.5999999999999</v>
      </c>
      <c r="I244" s="115">
        <f>단가대비표!G553</f>
        <v>0</v>
      </c>
      <c r="J244" s="116">
        <f>TRUNC(I244*D244,1)</f>
        <v>0</v>
      </c>
      <c r="K244" s="115">
        <f t="shared" si="55"/>
        <v>138290</v>
      </c>
      <c r="L244" s="116">
        <f t="shared" si="55"/>
        <v>1244.5999999999999</v>
      </c>
      <c r="M244" s="9" t="s">
        <v>27</v>
      </c>
      <c r="N244" s="10" t="s">
        <v>88</v>
      </c>
      <c r="O244" s="10" t="s">
        <v>868</v>
      </c>
      <c r="P244" s="10" t="s">
        <v>30</v>
      </c>
      <c r="Q244" s="10" t="s">
        <v>30</v>
      </c>
      <c r="R244" s="10" t="s">
        <v>29</v>
      </c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0" t="s">
        <v>27</v>
      </c>
      <c r="AK244" s="10" t="s">
        <v>1097</v>
      </c>
      <c r="AL244" s="10" t="s">
        <v>27</v>
      </c>
    </row>
    <row r="245" spans="1:38" ht="30" customHeight="1">
      <c r="A245" s="9" t="s">
        <v>965</v>
      </c>
      <c r="B245" s="9" t="s">
        <v>27</v>
      </c>
      <c r="C245" s="9" t="s">
        <v>27</v>
      </c>
      <c r="D245" s="114"/>
      <c r="E245" s="115"/>
      <c r="F245" s="116">
        <f>TRUNC(SUM(F241:F244),0)</f>
        <v>1583</v>
      </c>
      <c r="G245" s="115"/>
      <c r="H245" s="116">
        <f>TRUNC(SUM(H241:H244),0)</f>
        <v>5131</v>
      </c>
      <c r="I245" s="115"/>
      <c r="J245" s="116">
        <f>TRUNC(SUM(J241:J244),0)</f>
        <v>0</v>
      </c>
      <c r="K245" s="115"/>
      <c r="L245" s="116">
        <f>F245+H245+J245</f>
        <v>6714</v>
      </c>
      <c r="M245" s="9" t="s">
        <v>27</v>
      </c>
      <c r="N245" s="10" t="s">
        <v>117</v>
      </c>
      <c r="O245" s="10" t="s">
        <v>117</v>
      </c>
      <c r="P245" s="10" t="s">
        <v>27</v>
      </c>
      <c r="Q245" s="10" t="s">
        <v>27</v>
      </c>
      <c r="R245" s="10" t="s">
        <v>27</v>
      </c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0" t="s">
        <v>27</v>
      </c>
      <c r="AK245" s="10" t="s">
        <v>27</v>
      </c>
      <c r="AL245" s="10" t="s">
        <v>27</v>
      </c>
    </row>
    <row r="246" spans="1:38" ht="30" customHeight="1">
      <c r="A246" s="114"/>
      <c r="B246" s="114"/>
      <c r="C246" s="114"/>
      <c r="D246" s="114"/>
      <c r="E246" s="115"/>
      <c r="F246" s="116"/>
      <c r="G246" s="115"/>
      <c r="H246" s="116"/>
      <c r="I246" s="115"/>
      <c r="J246" s="116"/>
      <c r="K246" s="115"/>
      <c r="L246" s="116"/>
      <c r="M246" s="114"/>
    </row>
    <row r="247" spans="1:38" ht="30" customHeight="1">
      <c r="A247" s="127" t="s">
        <v>3179</v>
      </c>
      <c r="B247" s="127"/>
      <c r="C247" s="127"/>
      <c r="D247" s="127"/>
      <c r="E247" s="128"/>
      <c r="F247" s="129"/>
      <c r="G247" s="128"/>
      <c r="H247" s="129"/>
      <c r="I247" s="128"/>
      <c r="J247" s="129"/>
      <c r="K247" s="128"/>
      <c r="L247" s="129"/>
      <c r="M247" s="127"/>
      <c r="N247" s="118" t="s">
        <v>90</v>
      </c>
    </row>
    <row r="248" spans="1:38" ht="30" customHeight="1">
      <c r="A248" s="9" t="s">
        <v>1082</v>
      </c>
      <c r="B248" s="9" t="s">
        <v>994</v>
      </c>
      <c r="C248" s="9" t="s">
        <v>54</v>
      </c>
      <c r="D248" s="114">
        <v>0.2394</v>
      </c>
      <c r="E248" s="115">
        <f>단가대비표!E14</f>
        <v>3150</v>
      </c>
      <c r="F248" s="116">
        <f t="shared" ref="F248:F256" si="56">TRUNC(E248*D248,1)</f>
        <v>754.1</v>
      </c>
      <c r="G248" s="115">
        <f>단가대비표!F14</f>
        <v>0</v>
      </c>
      <c r="H248" s="116">
        <f t="shared" ref="H248:H256" si="57">TRUNC(G248*D248,1)</f>
        <v>0</v>
      </c>
      <c r="I248" s="115">
        <f>단가대비표!G14</f>
        <v>0</v>
      </c>
      <c r="J248" s="116">
        <f t="shared" ref="J248:J256" si="58">TRUNC(I248*D248,1)</f>
        <v>0</v>
      </c>
      <c r="K248" s="115">
        <f t="shared" ref="K248:L256" si="59">TRUNC(E248+G248+I248,1)</f>
        <v>3150</v>
      </c>
      <c r="L248" s="116">
        <f t="shared" si="59"/>
        <v>754.1</v>
      </c>
      <c r="M248" s="9" t="s">
        <v>27</v>
      </c>
      <c r="N248" s="10" t="s">
        <v>90</v>
      </c>
      <c r="O248" s="10" t="s">
        <v>1083</v>
      </c>
      <c r="P248" s="10" t="s">
        <v>30</v>
      </c>
      <c r="Q248" s="10" t="s">
        <v>30</v>
      </c>
      <c r="R248" s="10" t="s">
        <v>29</v>
      </c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0" t="s">
        <v>27</v>
      </c>
      <c r="AK248" s="10" t="s">
        <v>1098</v>
      </c>
      <c r="AL248" s="10" t="s">
        <v>27</v>
      </c>
    </row>
    <row r="249" spans="1:38" ht="30" customHeight="1">
      <c r="A249" s="9" t="s">
        <v>1085</v>
      </c>
      <c r="B249" s="9" t="s">
        <v>1001</v>
      </c>
      <c r="C249" s="9" t="s">
        <v>231</v>
      </c>
      <c r="D249" s="114">
        <v>0.06</v>
      </c>
      <c r="E249" s="115">
        <f>단가대비표!E19</f>
        <v>900</v>
      </c>
      <c r="F249" s="116">
        <f t="shared" si="56"/>
        <v>54</v>
      </c>
      <c r="G249" s="115">
        <f>단가대비표!F19</f>
        <v>0</v>
      </c>
      <c r="H249" s="116">
        <f t="shared" si="57"/>
        <v>0</v>
      </c>
      <c r="I249" s="115">
        <f>단가대비표!G19</f>
        <v>0</v>
      </c>
      <c r="J249" s="116">
        <f t="shared" si="58"/>
        <v>0</v>
      </c>
      <c r="K249" s="115">
        <f t="shared" si="59"/>
        <v>900</v>
      </c>
      <c r="L249" s="116">
        <f t="shared" si="59"/>
        <v>54</v>
      </c>
      <c r="M249" s="9" t="s">
        <v>27</v>
      </c>
      <c r="N249" s="10" t="s">
        <v>90</v>
      </c>
      <c r="O249" s="10" t="s">
        <v>1086</v>
      </c>
      <c r="P249" s="10" t="s">
        <v>30</v>
      </c>
      <c r="Q249" s="10" t="s">
        <v>30</v>
      </c>
      <c r="R249" s="10" t="s">
        <v>29</v>
      </c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0" t="s">
        <v>27</v>
      </c>
      <c r="AK249" s="10" t="s">
        <v>1099</v>
      </c>
      <c r="AL249" s="10" t="s">
        <v>27</v>
      </c>
    </row>
    <row r="250" spans="1:38" ht="30" customHeight="1">
      <c r="A250" s="9" t="s">
        <v>1085</v>
      </c>
      <c r="B250" s="9" t="s">
        <v>1088</v>
      </c>
      <c r="C250" s="9" t="s">
        <v>231</v>
      </c>
      <c r="D250" s="114">
        <v>0.24959999999999999</v>
      </c>
      <c r="E250" s="115">
        <f>단가대비표!E21</f>
        <v>1600</v>
      </c>
      <c r="F250" s="116">
        <f t="shared" si="56"/>
        <v>399.3</v>
      </c>
      <c r="G250" s="115">
        <f>단가대비표!F21</f>
        <v>0</v>
      </c>
      <c r="H250" s="116">
        <f t="shared" si="57"/>
        <v>0</v>
      </c>
      <c r="I250" s="115">
        <f>단가대비표!G21</f>
        <v>0</v>
      </c>
      <c r="J250" s="116">
        <f t="shared" si="58"/>
        <v>0</v>
      </c>
      <c r="K250" s="115">
        <f t="shared" si="59"/>
        <v>1600</v>
      </c>
      <c r="L250" s="116">
        <f t="shared" si="59"/>
        <v>399.3</v>
      </c>
      <c r="M250" s="9" t="s">
        <v>27</v>
      </c>
      <c r="N250" s="10" t="s">
        <v>90</v>
      </c>
      <c r="O250" s="10" t="s">
        <v>1089</v>
      </c>
      <c r="P250" s="10" t="s">
        <v>30</v>
      </c>
      <c r="Q250" s="10" t="s">
        <v>30</v>
      </c>
      <c r="R250" s="10" t="s">
        <v>29</v>
      </c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0" t="s">
        <v>27</v>
      </c>
      <c r="AK250" s="10" t="s">
        <v>1100</v>
      </c>
      <c r="AL250" s="10" t="s">
        <v>27</v>
      </c>
    </row>
    <row r="251" spans="1:38" ht="30" customHeight="1">
      <c r="A251" s="9" t="s">
        <v>1085</v>
      </c>
      <c r="B251" s="9" t="s">
        <v>1101</v>
      </c>
      <c r="C251" s="9" t="s">
        <v>231</v>
      </c>
      <c r="D251" s="114">
        <v>3.5999999999999999E-3</v>
      </c>
      <c r="E251" s="115">
        <f>단가대비표!E23</f>
        <v>2200</v>
      </c>
      <c r="F251" s="116">
        <f t="shared" si="56"/>
        <v>7.9</v>
      </c>
      <c r="G251" s="115">
        <f>단가대비표!F23</f>
        <v>0</v>
      </c>
      <c r="H251" s="116">
        <f t="shared" si="57"/>
        <v>0</v>
      </c>
      <c r="I251" s="115">
        <f>단가대비표!G23</f>
        <v>0</v>
      </c>
      <c r="J251" s="116">
        <f t="shared" si="58"/>
        <v>0</v>
      </c>
      <c r="K251" s="115">
        <f t="shared" si="59"/>
        <v>2200</v>
      </c>
      <c r="L251" s="116">
        <f t="shared" si="59"/>
        <v>7.9</v>
      </c>
      <c r="M251" s="9" t="s">
        <v>27</v>
      </c>
      <c r="N251" s="10" t="s">
        <v>90</v>
      </c>
      <c r="O251" s="10" t="s">
        <v>1102</v>
      </c>
      <c r="P251" s="10" t="s">
        <v>30</v>
      </c>
      <c r="Q251" s="10" t="s">
        <v>30</v>
      </c>
      <c r="R251" s="10" t="s">
        <v>29</v>
      </c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0" t="s">
        <v>27</v>
      </c>
      <c r="AK251" s="10" t="s">
        <v>1103</v>
      </c>
      <c r="AL251" s="10" t="s">
        <v>27</v>
      </c>
    </row>
    <row r="252" spans="1:38" ht="30" customHeight="1">
      <c r="A252" s="9" t="s">
        <v>1085</v>
      </c>
      <c r="B252" s="9" t="s">
        <v>1104</v>
      </c>
      <c r="C252" s="9" t="s">
        <v>231</v>
      </c>
      <c r="D252" s="114">
        <v>0.04</v>
      </c>
      <c r="E252" s="115">
        <f>단가대비표!E24</f>
        <v>900</v>
      </c>
      <c r="F252" s="116">
        <f t="shared" si="56"/>
        <v>36</v>
      </c>
      <c r="G252" s="115">
        <f>단가대비표!F24</f>
        <v>0</v>
      </c>
      <c r="H252" s="116">
        <f t="shared" si="57"/>
        <v>0</v>
      </c>
      <c r="I252" s="115">
        <f>단가대비표!G24</f>
        <v>0</v>
      </c>
      <c r="J252" s="116">
        <f t="shared" si="58"/>
        <v>0</v>
      </c>
      <c r="K252" s="115">
        <f t="shared" si="59"/>
        <v>900</v>
      </c>
      <c r="L252" s="116">
        <f t="shared" si="59"/>
        <v>36</v>
      </c>
      <c r="M252" s="9" t="s">
        <v>27</v>
      </c>
      <c r="N252" s="10" t="s">
        <v>90</v>
      </c>
      <c r="O252" s="10" t="s">
        <v>1105</v>
      </c>
      <c r="P252" s="10" t="s">
        <v>30</v>
      </c>
      <c r="Q252" s="10" t="s">
        <v>30</v>
      </c>
      <c r="R252" s="10" t="s">
        <v>29</v>
      </c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0" t="s">
        <v>27</v>
      </c>
      <c r="AK252" s="10" t="s">
        <v>1106</v>
      </c>
      <c r="AL252" s="10" t="s">
        <v>27</v>
      </c>
    </row>
    <row r="253" spans="1:38" ht="30" customHeight="1">
      <c r="A253" s="9" t="s">
        <v>3073</v>
      </c>
      <c r="B253" s="9" t="s">
        <v>3139</v>
      </c>
      <c r="C253" s="9" t="s">
        <v>231</v>
      </c>
      <c r="D253" s="114">
        <v>1.4999999999999999E-2</v>
      </c>
      <c r="E253" s="115">
        <f>단가대비표!E45</f>
        <v>19618</v>
      </c>
      <c r="F253" s="116">
        <f>TRUNC(E253*D253,1)</f>
        <v>294.2</v>
      </c>
      <c r="G253" s="115">
        <f>단가대비표!F45</f>
        <v>0</v>
      </c>
      <c r="H253" s="116">
        <f>TRUNC(G253*D253,1)</f>
        <v>0</v>
      </c>
      <c r="I253" s="115">
        <f>단가대비표!G45</f>
        <v>0</v>
      </c>
      <c r="J253" s="116">
        <f>TRUNC(I253*D253,1)</f>
        <v>0</v>
      </c>
      <c r="K253" s="115">
        <f>TRUNC(E253+G253+I253,1)</f>
        <v>19618</v>
      </c>
      <c r="L253" s="116">
        <f>TRUNC(F253+H253+J253,1)</f>
        <v>294.2</v>
      </c>
      <c r="M253" s="9" t="s">
        <v>27</v>
      </c>
      <c r="N253" s="10" t="s">
        <v>3081</v>
      </c>
      <c r="O253" s="10" t="s">
        <v>3094</v>
      </c>
      <c r="P253" s="10" t="s">
        <v>30</v>
      </c>
      <c r="Q253" s="10" t="s">
        <v>30</v>
      </c>
      <c r="R253" s="10" t="s">
        <v>29</v>
      </c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0" t="s">
        <v>27</v>
      </c>
      <c r="AK253" s="10" t="s">
        <v>3095</v>
      </c>
      <c r="AL253" s="10" t="s">
        <v>27</v>
      </c>
    </row>
    <row r="254" spans="1:38" ht="30" customHeight="1">
      <c r="A254" s="9" t="s">
        <v>869</v>
      </c>
      <c r="B254" s="9" t="s">
        <v>840</v>
      </c>
      <c r="C254" s="9" t="s">
        <v>841</v>
      </c>
      <c r="D254" s="114">
        <v>0.05</v>
      </c>
      <c r="E254" s="115">
        <f>단가대비표!E554</f>
        <v>0</v>
      </c>
      <c r="F254" s="116">
        <f t="shared" si="56"/>
        <v>0</v>
      </c>
      <c r="G254" s="115">
        <f>단가대비표!F554</f>
        <v>234297</v>
      </c>
      <c r="H254" s="116">
        <f t="shared" si="57"/>
        <v>11714.8</v>
      </c>
      <c r="I254" s="115">
        <f>단가대비표!G554</f>
        <v>0</v>
      </c>
      <c r="J254" s="116">
        <f t="shared" si="58"/>
        <v>0</v>
      </c>
      <c r="K254" s="115">
        <f t="shared" si="59"/>
        <v>234297</v>
      </c>
      <c r="L254" s="116">
        <f t="shared" si="59"/>
        <v>11714.8</v>
      </c>
      <c r="M254" s="9" t="s">
        <v>27</v>
      </c>
      <c r="N254" s="10" t="s">
        <v>90</v>
      </c>
      <c r="O254" s="10" t="s">
        <v>870</v>
      </c>
      <c r="P254" s="10" t="s">
        <v>30</v>
      </c>
      <c r="Q254" s="10" t="s">
        <v>30</v>
      </c>
      <c r="R254" s="10" t="s">
        <v>29</v>
      </c>
      <c r="S254" s="119"/>
      <c r="T254" s="119"/>
      <c r="U254" s="119"/>
      <c r="V254" s="119">
        <v>1</v>
      </c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0" t="s">
        <v>27</v>
      </c>
      <c r="AK254" s="10" t="s">
        <v>1107</v>
      </c>
      <c r="AL254" s="10" t="s">
        <v>27</v>
      </c>
    </row>
    <row r="255" spans="1:38" ht="30" customHeight="1">
      <c r="A255" s="9" t="s">
        <v>867</v>
      </c>
      <c r="B255" s="9" t="s">
        <v>840</v>
      </c>
      <c r="C255" s="9" t="s">
        <v>841</v>
      </c>
      <c r="D255" s="114">
        <v>0.02</v>
      </c>
      <c r="E255" s="115">
        <f>단가대비표!E553</f>
        <v>0</v>
      </c>
      <c r="F255" s="116">
        <f t="shared" si="56"/>
        <v>0</v>
      </c>
      <c r="G255" s="115">
        <f>단가대비표!F553</f>
        <v>138290</v>
      </c>
      <c r="H255" s="116">
        <f t="shared" si="57"/>
        <v>2765.8</v>
      </c>
      <c r="I255" s="115">
        <f>단가대비표!G553</f>
        <v>0</v>
      </c>
      <c r="J255" s="116">
        <f t="shared" si="58"/>
        <v>0</v>
      </c>
      <c r="K255" s="115">
        <f t="shared" si="59"/>
        <v>138290</v>
      </c>
      <c r="L255" s="116">
        <f t="shared" si="59"/>
        <v>2765.8</v>
      </c>
      <c r="M255" s="9" t="s">
        <v>27</v>
      </c>
      <c r="N255" s="10" t="s">
        <v>90</v>
      </c>
      <c r="O255" s="10" t="s">
        <v>868</v>
      </c>
      <c r="P255" s="10" t="s">
        <v>30</v>
      </c>
      <c r="Q255" s="10" t="s">
        <v>30</v>
      </c>
      <c r="R255" s="10" t="s">
        <v>29</v>
      </c>
      <c r="S255" s="119"/>
      <c r="T255" s="119"/>
      <c r="U255" s="119"/>
      <c r="V255" s="119">
        <v>1</v>
      </c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0" t="s">
        <v>27</v>
      </c>
      <c r="AK255" s="10" t="s">
        <v>1108</v>
      </c>
      <c r="AL255" s="10" t="s">
        <v>27</v>
      </c>
    </row>
    <row r="256" spans="1:38" ht="30" customHeight="1">
      <c r="A256" s="9" t="s">
        <v>4220</v>
      </c>
      <c r="B256" s="9" t="s">
        <v>1110</v>
      </c>
      <c r="C256" s="9" t="s">
        <v>963</v>
      </c>
      <c r="D256" s="114">
        <v>1</v>
      </c>
      <c r="E256" s="115">
        <v>0</v>
      </c>
      <c r="F256" s="116">
        <f t="shared" si="56"/>
        <v>0</v>
      </c>
      <c r="G256" s="115">
        <v>0</v>
      </c>
      <c r="H256" s="116">
        <f t="shared" si="57"/>
        <v>0</v>
      </c>
      <c r="I256" s="115">
        <f>ROUNDDOWN(SUMIF(V248:V256, RIGHTB(O256, 1), H248:H256)*U256, 2)</f>
        <v>289.61</v>
      </c>
      <c r="J256" s="116">
        <f t="shared" si="58"/>
        <v>289.60000000000002</v>
      </c>
      <c r="K256" s="115">
        <f t="shared" si="59"/>
        <v>289.60000000000002</v>
      </c>
      <c r="L256" s="116">
        <f t="shared" si="59"/>
        <v>289.60000000000002</v>
      </c>
      <c r="M256" s="9" t="s">
        <v>27</v>
      </c>
      <c r="N256" s="10" t="s">
        <v>90</v>
      </c>
      <c r="O256" s="10" t="s">
        <v>964</v>
      </c>
      <c r="P256" s="10" t="s">
        <v>30</v>
      </c>
      <c r="Q256" s="10" t="s">
        <v>30</v>
      </c>
      <c r="R256" s="10" t="s">
        <v>30</v>
      </c>
      <c r="S256" s="119">
        <v>1</v>
      </c>
      <c r="T256" s="119">
        <v>2</v>
      </c>
      <c r="U256" s="119">
        <v>0.02</v>
      </c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0" t="s">
        <v>27</v>
      </c>
      <c r="AK256" s="10" t="s">
        <v>1111</v>
      </c>
      <c r="AL256" s="10" t="s">
        <v>27</v>
      </c>
    </row>
    <row r="257" spans="1:38" ht="30" customHeight="1">
      <c r="A257" s="9" t="s">
        <v>965</v>
      </c>
      <c r="B257" s="9" t="s">
        <v>27</v>
      </c>
      <c r="C257" s="9" t="s">
        <v>27</v>
      </c>
      <c r="D257" s="114"/>
      <c r="E257" s="115"/>
      <c r="F257" s="116">
        <f>TRUNC(SUM(F248:F256),0)</f>
        <v>1545</v>
      </c>
      <c r="G257" s="115"/>
      <c r="H257" s="116">
        <f>TRUNC(SUM(H248:H256),0)</f>
        <v>14480</v>
      </c>
      <c r="I257" s="115"/>
      <c r="J257" s="116">
        <f>TRUNC(SUM(J248:J256),0)</f>
        <v>289</v>
      </c>
      <c r="K257" s="115"/>
      <c r="L257" s="116">
        <f>F257+H257+J257</f>
        <v>16314</v>
      </c>
      <c r="M257" s="9" t="s">
        <v>27</v>
      </c>
      <c r="N257" s="10" t="s">
        <v>117</v>
      </c>
      <c r="O257" s="10" t="s">
        <v>117</v>
      </c>
      <c r="P257" s="10" t="s">
        <v>27</v>
      </c>
      <c r="Q257" s="10" t="s">
        <v>27</v>
      </c>
      <c r="R257" s="10" t="s">
        <v>27</v>
      </c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0" t="s">
        <v>27</v>
      </c>
      <c r="AK257" s="10" t="s">
        <v>27</v>
      </c>
      <c r="AL257" s="10" t="s">
        <v>27</v>
      </c>
    </row>
    <row r="258" spans="1:38" ht="30" customHeight="1">
      <c r="A258" s="114"/>
      <c r="B258" s="114"/>
      <c r="C258" s="114"/>
      <c r="D258" s="114"/>
      <c r="E258" s="115"/>
      <c r="F258" s="116"/>
      <c r="G258" s="115"/>
      <c r="H258" s="116"/>
      <c r="I258" s="115"/>
      <c r="J258" s="116"/>
      <c r="K258" s="115"/>
      <c r="L258" s="116"/>
      <c r="M258" s="114"/>
    </row>
    <row r="259" spans="1:38" ht="30" customHeight="1">
      <c r="A259" s="127" t="s">
        <v>3180</v>
      </c>
      <c r="B259" s="127"/>
      <c r="C259" s="127"/>
      <c r="D259" s="127"/>
      <c r="E259" s="128"/>
      <c r="F259" s="129"/>
      <c r="G259" s="128"/>
      <c r="H259" s="129"/>
      <c r="I259" s="128"/>
      <c r="J259" s="129"/>
      <c r="K259" s="128"/>
      <c r="L259" s="129"/>
      <c r="M259" s="127"/>
      <c r="N259" s="118" t="s">
        <v>90</v>
      </c>
    </row>
    <row r="260" spans="1:38" ht="30" customHeight="1">
      <c r="A260" s="9" t="s">
        <v>1082</v>
      </c>
      <c r="B260" s="9" t="s">
        <v>994</v>
      </c>
      <c r="C260" s="9" t="s">
        <v>54</v>
      </c>
      <c r="D260" s="114">
        <v>0.2394</v>
      </c>
      <c r="E260" s="115">
        <f>단가대비표!E14</f>
        <v>3150</v>
      </c>
      <c r="F260" s="116">
        <f t="shared" ref="F260:F268" si="60">TRUNC(E260*D260,1)</f>
        <v>754.1</v>
      </c>
      <c r="G260" s="115">
        <f>단가대비표!F14</f>
        <v>0</v>
      </c>
      <c r="H260" s="116">
        <f t="shared" ref="H260:H268" si="61">TRUNC(G260*D260,1)</f>
        <v>0</v>
      </c>
      <c r="I260" s="115">
        <f>단가대비표!G14</f>
        <v>0</v>
      </c>
      <c r="J260" s="116">
        <f t="shared" ref="J260:J268" si="62">TRUNC(I260*D260,1)</f>
        <v>0</v>
      </c>
      <c r="K260" s="115">
        <f t="shared" ref="K260:K268" si="63">TRUNC(E260+G260+I260,1)</f>
        <v>3150</v>
      </c>
      <c r="L260" s="116">
        <f t="shared" ref="L260:L268" si="64">TRUNC(F260+H260+J260,1)</f>
        <v>754.1</v>
      </c>
      <c r="M260" s="9" t="s">
        <v>27</v>
      </c>
      <c r="N260" s="10" t="s">
        <v>90</v>
      </c>
      <c r="O260" s="10" t="s">
        <v>1083</v>
      </c>
      <c r="P260" s="10" t="s">
        <v>30</v>
      </c>
      <c r="Q260" s="10" t="s">
        <v>30</v>
      </c>
      <c r="R260" s="10" t="s">
        <v>29</v>
      </c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0" t="s">
        <v>27</v>
      </c>
      <c r="AK260" s="10" t="s">
        <v>1098</v>
      </c>
      <c r="AL260" s="10" t="s">
        <v>27</v>
      </c>
    </row>
    <row r="261" spans="1:38" ht="30" customHeight="1">
      <c r="A261" s="9" t="s">
        <v>1085</v>
      </c>
      <c r="B261" s="9" t="s">
        <v>1001</v>
      </c>
      <c r="C261" s="9" t="s">
        <v>231</v>
      </c>
      <c r="D261" s="114">
        <v>0.06</v>
      </c>
      <c r="E261" s="115">
        <f>단가대비표!E19</f>
        <v>900</v>
      </c>
      <c r="F261" s="116">
        <f t="shared" si="60"/>
        <v>54</v>
      </c>
      <c r="G261" s="115">
        <f>단가대비표!F19</f>
        <v>0</v>
      </c>
      <c r="H261" s="116">
        <f t="shared" si="61"/>
        <v>0</v>
      </c>
      <c r="I261" s="115">
        <f>단가대비표!G19</f>
        <v>0</v>
      </c>
      <c r="J261" s="116">
        <f t="shared" si="62"/>
        <v>0</v>
      </c>
      <c r="K261" s="115">
        <f t="shared" si="63"/>
        <v>900</v>
      </c>
      <c r="L261" s="116">
        <f t="shared" si="64"/>
        <v>54</v>
      </c>
      <c r="M261" s="9" t="s">
        <v>27</v>
      </c>
      <c r="N261" s="10" t="s">
        <v>90</v>
      </c>
      <c r="O261" s="10" t="s">
        <v>1086</v>
      </c>
      <c r="P261" s="10" t="s">
        <v>30</v>
      </c>
      <c r="Q261" s="10" t="s">
        <v>30</v>
      </c>
      <c r="R261" s="10" t="s">
        <v>29</v>
      </c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0" t="s">
        <v>27</v>
      </c>
      <c r="AK261" s="10" t="s">
        <v>1099</v>
      </c>
      <c r="AL261" s="10" t="s">
        <v>27</v>
      </c>
    </row>
    <row r="262" spans="1:38" ht="30" customHeight="1">
      <c r="A262" s="9" t="s">
        <v>1085</v>
      </c>
      <c r="B262" s="9" t="s">
        <v>1088</v>
      </c>
      <c r="C262" s="9" t="s">
        <v>231</v>
      </c>
      <c r="D262" s="114">
        <v>0.24959999999999999</v>
      </c>
      <c r="E262" s="115">
        <f>단가대비표!E21</f>
        <v>1600</v>
      </c>
      <c r="F262" s="116">
        <f t="shared" si="60"/>
        <v>399.3</v>
      </c>
      <c r="G262" s="115">
        <f>단가대비표!F21</f>
        <v>0</v>
      </c>
      <c r="H262" s="116">
        <f t="shared" si="61"/>
        <v>0</v>
      </c>
      <c r="I262" s="115">
        <f>단가대비표!G21</f>
        <v>0</v>
      </c>
      <c r="J262" s="116">
        <f t="shared" si="62"/>
        <v>0</v>
      </c>
      <c r="K262" s="115">
        <f t="shared" si="63"/>
        <v>1600</v>
      </c>
      <c r="L262" s="116">
        <f t="shared" si="64"/>
        <v>399.3</v>
      </c>
      <c r="M262" s="9" t="s">
        <v>27</v>
      </c>
      <c r="N262" s="10" t="s">
        <v>90</v>
      </c>
      <c r="O262" s="10" t="s">
        <v>1089</v>
      </c>
      <c r="P262" s="10" t="s">
        <v>30</v>
      </c>
      <c r="Q262" s="10" t="s">
        <v>30</v>
      </c>
      <c r="R262" s="10" t="s">
        <v>29</v>
      </c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0" t="s">
        <v>27</v>
      </c>
      <c r="AK262" s="10" t="s">
        <v>1100</v>
      </c>
      <c r="AL262" s="10" t="s">
        <v>27</v>
      </c>
    </row>
    <row r="263" spans="1:38" ht="30" customHeight="1">
      <c r="A263" s="9" t="s">
        <v>1085</v>
      </c>
      <c r="B263" s="9" t="s">
        <v>1101</v>
      </c>
      <c r="C263" s="9" t="s">
        <v>231</v>
      </c>
      <c r="D263" s="114">
        <v>3.5999999999999999E-3</v>
      </c>
      <c r="E263" s="115">
        <f>단가대비표!E23</f>
        <v>2200</v>
      </c>
      <c r="F263" s="116">
        <f t="shared" si="60"/>
        <v>7.9</v>
      </c>
      <c r="G263" s="115">
        <f>단가대비표!F23</f>
        <v>0</v>
      </c>
      <c r="H263" s="116">
        <f t="shared" si="61"/>
        <v>0</v>
      </c>
      <c r="I263" s="115">
        <f>단가대비표!G23</f>
        <v>0</v>
      </c>
      <c r="J263" s="116">
        <f t="shared" si="62"/>
        <v>0</v>
      </c>
      <c r="K263" s="115">
        <f t="shared" si="63"/>
        <v>2200</v>
      </c>
      <c r="L263" s="116">
        <f t="shared" si="64"/>
        <v>7.9</v>
      </c>
      <c r="M263" s="9" t="s">
        <v>27</v>
      </c>
      <c r="N263" s="10" t="s">
        <v>90</v>
      </c>
      <c r="O263" s="10" t="s">
        <v>1102</v>
      </c>
      <c r="P263" s="10" t="s">
        <v>30</v>
      </c>
      <c r="Q263" s="10" t="s">
        <v>30</v>
      </c>
      <c r="R263" s="10" t="s">
        <v>29</v>
      </c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0" t="s">
        <v>27</v>
      </c>
      <c r="AK263" s="10" t="s">
        <v>1103</v>
      </c>
      <c r="AL263" s="10" t="s">
        <v>27</v>
      </c>
    </row>
    <row r="264" spans="1:38" ht="30" customHeight="1">
      <c r="A264" s="9" t="s">
        <v>1085</v>
      </c>
      <c r="B264" s="9" t="s">
        <v>1104</v>
      </c>
      <c r="C264" s="9" t="s">
        <v>231</v>
      </c>
      <c r="D264" s="114">
        <v>0.04</v>
      </c>
      <c r="E264" s="115">
        <f>단가대비표!E24</f>
        <v>900</v>
      </c>
      <c r="F264" s="116">
        <f t="shared" si="60"/>
        <v>36</v>
      </c>
      <c r="G264" s="115">
        <f>단가대비표!F24</f>
        <v>0</v>
      </c>
      <c r="H264" s="116">
        <f t="shared" si="61"/>
        <v>0</v>
      </c>
      <c r="I264" s="115">
        <f>단가대비표!G24</f>
        <v>0</v>
      </c>
      <c r="J264" s="116">
        <f t="shared" si="62"/>
        <v>0</v>
      </c>
      <c r="K264" s="115">
        <f t="shared" si="63"/>
        <v>900</v>
      </c>
      <c r="L264" s="116">
        <f t="shared" si="64"/>
        <v>36</v>
      </c>
      <c r="M264" s="9" t="s">
        <v>27</v>
      </c>
      <c r="N264" s="10" t="s">
        <v>90</v>
      </c>
      <c r="O264" s="10" t="s">
        <v>1105</v>
      </c>
      <c r="P264" s="10" t="s">
        <v>30</v>
      </c>
      <c r="Q264" s="10" t="s">
        <v>30</v>
      </c>
      <c r="R264" s="10" t="s">
        <v>29</v>
      </c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0" t="s">
        <v>27</v>
      </c>
      <c r="AK264" s="10" t="s">
        <v>1106</v>
      </c>
      <c r="AL264" s="10" t="s">
        <v>27</v>
      </c>
    </row>
    <row r="265" spans="1:38" ht="30" customHeight="1">
      <c r="A265" s="9" t="s">
        <v>3073</v>
      </c>
      <c r="B265" s="9" t="s">
        <v>3139</v>
      </c>
      <c r="C265" s="9" t="s">
        <v>231</v>
      </c>
      <c r="D265" s="114">
        <v>1.4999999999999999E-2</v>
      </c>
      <c r="E265" s="115">
        <f>단가대비표!E45</f>
        <v>19618</v>
      </c>
      <c r="F265" s="116">
        <f t="shared" si="60"/>
        <v>294.2</v>
      </c>
      <c r="G265" s="115">
        <f>단가대비표!F45</f>
        <v>0</v>
      </c>
      <c r="H265" s="116">
        <f t="shared" si="61"/>
        <v>0</v>
      </c>
      <c r="I265" s="115">
        <f>단가대비표!G45</f>
        <v>0</v>
      </c>
      <c r="J265" s="116">
        <f t="shared" si="62"/>
        <v>0</v>
      </c>
      <c r="K265" s="115">
        <f t="shared" si="63"/>
        <v>19618</v>
      </c>
      <c r="L265" s="116">
        <f t="shared" si="64"/>
        <v>294.2</v>
      </c>
      <c r="M265" s="9" t="s">
        <v>27</v>
      </c>
      <c r="N265" s="10" t="s">
        <v>3081</v>
      </c>
      <c r="O265" s="10" t="s">
        <v>3094</v>
      </c>
      <c r="P265" s="10" t="s">
        <v>30</v>
      </c>
      <c r="Q265" s="10" t="s">
        <v>30</v>
      </c>
      <c r="R265" s="10" t="s">
        <v>29</v>
      </c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0" t="s">
        <v>27</v>
      </c>
      <c r="AK265" s="10" t="s">
        <v>3095</v>
      </c>
      <c r="AL265" s="10" t="s">
        <v>27</v>
      </c>
    </row>
    <row r="266" spans="1:38" ht="30" customHeight="1">
      <c r="A266" s="9" t="s">
        <v>869</v>
      </c>
      <c r="B266" s="9" t="s">
        <v>840</v>
      </c>
      <c r="C266" s="9" t="s">
        <v>841</v>
      </c>
      <c r="D266" s="114">
        <v>0.06</v>
      </c>
      <c r="E266" s="115">
        <f>단가대비표!E554</f>
        <v>0</v>
      </c>
      <c r="F266" s="116">
        <f t="shared" si="60"/>
        <v>0</v>
      </c>
      <c r="G266" s="115">
        <f>단가대비표!F554</f>
        <v>234297</v>
      </c>
      <c r="H266" s="116">
        <f t="shared" si="61"/>
        <v>14057.8</v>
      </c>
      <c r="I266" s="115">
        <f>단가대비표!G554</f>
        <v>0</v>
      </c>
      <c r="J266" s="116">
        <f t="shared" si="62"/>
        <v>0</v>
      </c>
      <c r="K266" s="115">
        <f t="shared" si="63"/>
        <v>234297</v>
      </c>
      <c r="L266" s="116">
        <f t="shared" si="64"/>
        <v>14057.8</v>
      </c>
      <c r="M266" s="9" t="s">
        <v>27</v>
      </c>
      <c r="N266" s="10" t="s">
        <v>90</v>
      </c>
      <c r="O266" s="10" t="s">
        <v>870</v>
      </c>
      <c r="P266" s="10" t="s">
        <v>30</v>
      </c>
      <c r="Q266" s="10" t="s">
        <v>30</v>
      </c>
      <c r="R266" s="10" t="s">
        <v>29</v>
      </c>
      <c r="S266" s="119"/>
      <c r="T266" s="119"/>
      <c r="U266" s="119"/>
      <c r="V266" s="119">
        <v>1</v>
      </c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0" t="s">
        <v>27</v>
      </c>
      <c r="AK266" s="10" t="s">
        <v>1107</v>
      </c>
      <c r="AL266" s="10" t="s">
        <v>27</v>
      </c>
    </row>
    <row r="267" spans="1:38" ht="30" customHeight="1">
      <c r="A267" s="9" t="s">
        <v>867</v>
      </c>
      <c r="B267" s="9" t="s">
        <v>840</v>
      </c>
      <c r="C267" s="9" t="s">
        <v>841</v>
      </c>
      <c r="D267" s="114">
        <v>0.02</v>
      </c>
      <c r="E267" s="115">
        <f>단가대비표!E553</f>
        <v>0</v>
      </c>
      <c r="F267" s="116">
        <f t="shared" si="60"/>
        <v>0</v>
      </c>
      <c r="G267" s="115">
        <f>단가대비표!F553</f>
        <v>138290</v>
      </c>
      <c r="H267" s="116">
        <f t="shared" si="61"/>
        <v>2765.8</v>
      </c>
      <c r="I267" s="115">
        <f>단가대비표!G553</f>
        <v>0</v>
      </c>
      <c r="J267" s="116">
        <f t="shared" si="62"/>
        <v>0</v>
      </c>
      <c r="K267" s="115">
        <f t="shared" si="63"/>
        <v>138290</v>
      </c>
      <c r="L267" s="116">
        <f t="shared" si="64"/>
        <v>2765.8</v>
      </c>
      <c r="M267" s="9" t="s">
        <v>27</v>
      </c>
      <c r="N267" s="10" t="s">
        <v>90</v>
      </c>
      <c r="O267" s="10" t="s">
        <v>868</v>
      </c>
      <c r="P267" s="10" t="s">
        <v>30</v>
      </c>
      <c r="Q267" s="10" t="s">
        <v>30</v>
      </c>
      <c r="R267" s="10" t="s">
        <v>29</v>
      </c>
      <c r="S267" s="119"/>
      <c r="T267" s="119"/>
      <c r="U267" s="119"/>
      <c r="V267" s="119">
        <v>1</v>
      </c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0" t="s">
        <v>27</v>
      </c>
      <c r="AK267" s="10" t="s">
        <v>1108</v>
      </c>
      <c r="AL267" s="10" t="s">
        <v>27</v>
      </c>
    </row>
    <row r="268" spans="1:38" ht="30" customHeight="1">
      <c r="A268" s="9" t="s">
        <v>4220</v>
      </c>
      <c r="B268" s="9" t="s">
        <v>1110</v>
      </c>
      <c r="C268" s="9" t="s">
        <v>963</v>
      </c>
      <c r="D268" s="114">
        <v>1</v>
      </c>
      <c r="E268" s="115">
        <v>0</v>
      </c>
      <c r="F268" s="116">
        <f t="shared" si="60"/>
        <v>0</v>
      </c>
      <c r="G268" s="115">
        <v>0</v>
      </c>
      <c r="H268" s="116">
        <f t="shared" si="61"/>
        <v>0</v>
      </c>
      <c r="I268" s="115">
        <f>ROUNDDOWN(SUMIF(V260:V268, RIGHTB(O268, 1), H260:H268)*U268, 2)</f>
        <v>336.47</v>
      </c>
      <c r="J268" s="116">
        <f t="shared" si="62"/>
        <v>336.4</v>
      </c>
      <c r="K268" s="115">
        <f t="shared" si="63"/>
        <v>336.4</v>
      </c>
      <c r="L268" s="116">
        <f t="shared" si="64"/>
        <v>336.4</v>
      </c>
      <c r="M268" s="9" t="s">
        <v>27</v>
      </c>
      <c r="N268" s="10" t="s">
        <v>90</v>
      </c>
      <c r="O268" s="10" t="s">
        <v>964</v>
      </c>
      <c r="P268" s="10" t="s">
        <v>30</v>
      </c>
      <c r="Q268" s="10" t="s">
        <v>30</v>
      </c>
      <c r="R268" s="10" t="s">
        <v>30</v>
      </c>
      <c r="S268" s="119">
        <v>1</v>
      </c>
      <c r="T268" s="119">
        <v>2</v>
      </c>
      <c r="U268" s="119">
        <v>0.02</v>
      </c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0" t="s">
        <v>27</v>
      </c>
      <c r="AK268" s="10" t="s">
        <v>1111</v>
      </c>
      <c r="AL268" s="10" t="s">
        <v>27</v>
      </c>
    </row>
    <row r="269" spans="1:38" ht="30" customHeight="1">
      <c r="A269" s="9" t="s">
        <v>965</v>
      </c>
      <c r="B269" s="9" t="s">
        <v>27</v>
      </c>
      <c r="C269" s="9" t="s">
        <v>27</v>
      </c>
      <c r="D269" s="114"/>
      <c r="E269" s="115"/>
      <c r="F269" s="116">
        <f>TRUNC(SUM(F260:F268),0)</f>
        <v>1545</v>
      </c>
      <c r="G269" s="115"/>
      <c r="H269" s="116">
        <f>TRUNC(SUM(H260:H268),0)</f>
        <v>16823</v>
      </c>
      <c r="I269" s="115"/>
      <c r="J269" s="116">
        <f>TRUNC(SUM(J260:J268),0)</f>
        <v>336</v>
      </c>
      <c r="K269" s="115"/>
      <c r="L269" s="116">
        <f>F269+H269+J269</f>
        <v>18704</v>
      </c>
      <c r="M269" s="9" t="s">
        <v>27</v>
      </c>
      <c r="N269" s="10" t="s">
        <v>117</v>
      </c>
      <c r="O269" s="10" t="s">
        <v>117</v>
      </c>
      <c r="P269" s="10" t="s">
        <v>27</v>
      </c>
      <c r="Q269" s="10" t="s">
        <v>27</v>
      </c>
      <c r="R269" s="10" t="s">
        <v>27</v>
      </c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0" t="s">
        <v>27</v>
      </c>
      <c r="AK269" s="10" t="s">
        <v>27</v>
      </c>
      <c r="AL269" s="10" t="s">
        <v>27</v>
      </c>
    </row>
    <row r="270" spans="1:38" ht="30" customHeight="1">
      <c r="A270" s="114"/>
      <c r="B270" s="114"/>
      <c r="C270" s="114"/>
      <c r="D270" s="114"/>
      <c r="E270" s="115"/>
      <c r="F270" s="116"/>
      <c r="G270" s="115"/>
      <c r="H270" s="116"/>
      <c r="I270" s="115"/>
      <c r="J270" s="116"/>
      <c r="K270" s="115"/>
      <c r="L270" s="116"/>
      <c r="M270" s="114"/>
    </row>
    <row r="271" spans="1:38" ht="30" customHeight="1">
      <c r="A271" s="127" t="s">
        <v>3181</v>
      </c>
      <c r="B271" s="127"/>
      <c r="C271" s="127"/>
      <c r="D271" s="127"/>
      <c r="E271" s="128"/>
      <c r="F271" s="129"/>
      <c r="G271" s="128"/>
      <c r="H271" s="129"/>
      <c r="I271" s="128"/>
      <c r="J271" s="129"/>
      <c r="K271" s="128"/>
      <c r="L271" s="129"/>
      <c r="M271" s="127"/>
      <c r="N271" s="118" t="s">
        <v>91</v>
      </c>
    </row>
    <row r="272" spans="1:38" ht="30" customHeight="1">
      <c r="A272" s="9" t="s">
        <v>1082</v>
      </c>
      <c r="B272" s="9" t="s">
        <v>994</v>
      </c>
      <c r="C272" s="9" t="s">
        <v>54</v>
      </c>
      <c r="D272" s="114">
        <v>0.39900000000000002</v>
      </c>
      <c r="E272" s="115">
        <f>단가대비표!E14</f>
        <v>3150</v>
      </c>
      <c r="F272" s="116">
        <f t="shared" ref="F272:F280" si="65">TRUNC(E272*D272,1)</f>
        <v>1256.8</v>
      </c>
      <c r="G272" s="115">
        <f>단가대비표!F14</f>
        <v>0</v>
      </c>
      <c r="H272" s="116">
        <f t="shared" ref="H272:H280" si="66">TRUNC(G272*D272,1)</f>
        <v>0</v>
      </c>
      <c r="I272" s="115">
        <f>단가대비표!G14</f>
        <v>0</v>
      </c>
      <c r="J272" s="116">
        <f t="shared" ref="J272:J280" si="67">TRUNC(I272*D272,1)</f>
        <v>0</v>
      </c>
      <c r="K272" s="115">
        <f t="shared" ref="K272:L280" si="68">TRUNC(E272+G272+I272,1)</f>
        <v>3150</v>
      </c>
      <c r="L272" s="116">
        <f t="shared" si="68"/>
        <v>1256.8</v>
      </c>
      <c r="M272" s="9" t="s">
        <v>27</v>
      </c>
      <c r="N272" s="10" t="s">
        <v>91</v>
      </c>
      <c r="O272" s="10" t="s">
        <v>1083</v>
      </c>
      <c r="P272" s="10" t="s">
        <v>30</v>
      </c>
      <c r="Q272" s="10" t="s">
        <v>30</v>
      </c>
      <c r="R272" s="10" t="s">
        <v>29</v>
      </c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0" t="s">
        <v>27</v>
      </c>
      <c r="AK272" s="10" t="s">
        <v>1112</v>
      </c>
      <c r="AL272" s="10" t="s">
        <v>27</v>
      </c>
    </row>
    <row r="273" spans="1:38" ht="30" customHeight="1">
      <c r="A273" s="9" t="s">
        <v>1085</v>
      </c>
      <c r="B273" s="9" t="s">
        <v>1001</v>
      </c>
      <c r="C273" s="9" t="s">
        <v>231</v>
      </c>
      <c r="D273" s="114">
        <v>0.1</v>
      </c>
      <c r="E273" s="115">
        <f>단가대비표!E19</f>
        <v>900</v>
      </c>
      <c r="F273" s="116">
        <f t="shared" si="65"/>
        <v>90</v>
      </c>
      <c r="G273" s="115">
        <f>단가대비표!F19</f>
        <v>0</v>
      </c>
      <c r="H273" s="116">
        <f t="shared" si="66"/>
        <v>0</v>
      </c>
      <c r="I273" s="115">
        <f>단가대비표!G19</f>
        <v>0</v>
      </c>
      <c r="J273" s="116">
        <f t="shared" si="67"/>
        <v>0</v>
      </c>
      <c r="K273" s="115">
        <f t="shared" si="68"/>
        <v>900</v>
      </c>
      <c r="L273" s="116">
        <f t="shared" si="68"/>
        <v>90</v>
      </c>
      <c r="M273" s="9" t="s">
        <v>27</v>
      </c>
      <c r="N273" s="10" t="s">
        <v>91</v>
      </c>
      <c r="O273" s="10" t="s">
        <v>1086</v>
      </c>
      <c r="P273" s="10" t="s">
        <v>30</v>
      </c>
      <c r="Q273" s="10" t="s">
        <v>30</v>
      </c>
      <c r="R273" s="10" t="s">
        <v>29</v>
      </c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0" t="s">
        <v>27</v>
      </c>
      <c r="AK273" s="10" t="s">
        <v>1113</v>
      </c>
      <c r="AL273" s="10" t="s">
        <v>27</v>
      </c>
    </row>
    <row r="274" spans="1:38" ht="30" customHeight="1">
      <c r="A274" s="9" t="s">
        <v>1085</v>
      </c>
      <c r="B274" s="9" t="s">
        <v>1088</v>
      </c>
      <c r="C274" s="9" t="s">
        <v>231</v>
      </c>
      <c r="D274" s="114">
        <v>0.41600000000000004</v>
      </c>
      <c r="E274" s="115">
        <f>단가대비표!E21</f>
        <v>1600</v>
      </c>
      <c r="F274" s="116">
        <f t="shared" si="65"/>
        <v>665.6</v>
      </c>
      <c r="G274" s="115">
        <f>단가대비표!F21</f>
        <v>0</v>
      </c>
      <c r="H274" s="116">
        <f t="shared" si="66"/>
        <v>0</v>
      </c>
      <c r="I274" s="115">
        <f>단가대비표!G21</f>
        <v>0</v>
      </c>
      <c r="J274" s="116">
        <f t="shared" si="67"/>
        <v>0</v>
      </c>
      <c r="K274" s="115">
        <f t="shared" si="68"/>
        <v>1600</v>
      </c>
      <c r="L274" s="116">
        <f t="shared" si="68"/>
        <v>665.6</v>
      </c>
      <c r="M274" s="9" t="s">
        <v>27</v>
      </c>
      <c r="N274" s="10" t="s">
        <v>91</v>
      </c>
      <c r="O274" s="10" t="s">
        <v>1089</v>
      </c>
      <c r="P274" s="10" t="s">
        <v>30</v>
      </c>
      <c r="Q274" s="10" t="s">
        <v>30</v>
      </c>
      <c r="R274" s="10" t="s">
        <v>29</v>
      </c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0" t="s">
        <v>27</v>
      </c>
      <c r="AK274" s="10" t="s">
        <v>1114</v>
      </c>
      <c r="AL274" s="10" t="s">
        <v>27</v>
      </c>
    </row>
    <row r="275" spans="1:38" ht="30" customHeight="1">
      <c r="A275" s="9" t="s">
        <v>1085</v>
      </c>
      <c r="B275" s="9" t="s">
        <v>1101</v>
      </c>
      <c r="C275" s="9" t="s">
        <v>231</v>
      </c>
      <c r="D275" s="114">
        <v>6.0000000000000001E-3</v>
      </c>
      <c r="E275" s="115">
        <f>단가대비표!E23</f>
        <v>2200</v>
      </c>
      <c r="F275" s="116">
        <f t="shared" si="65"/>
        <v>13.2</v>
      </c>
      <c r="G275" s="115">
        <f>단가대비표!F23</f>
        <v>0</v>
      </c>
      <c r="H275" s="116">
        <f t="shared" si="66"/>
        <v>0</v>
      </c>
      <c r="I275" s="115">
        <f>단가대비표!G23</f>
        <v>0</v>
      </c>
      <c r="J275" s="116">
        <f t="shared" si="67"/>
        <v>0</v>
      </c>
      <c r="K275" s="115">
        <f t="shared" si="68"/>
        <v>2200</v>
      </c>
      <c r="L275" s="116">
        <f t="shared" si="68"/>
        <v>13.2</v>
      </c>
      <c r="M275" s="9" t="s">
        <v>27</v>
      </c>
      <c r="N275" s="10" t="s">
        <v>91</v>
      </c>
      <c r="O275" s="10" t="s">
        <v>1102</v>
      </c>
      <c r="P275" s="10" t="s">
        <v>30</v>
      </c>
      <c r="Q275" s="10" t="s">
        <v>30</v>
      </c>
      <c r="R275" s="10" t="s">
        <v>29</v>
      </c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0" t="s">
        <v>27</v>
      </c>
      <c r="AK275" s="10" t="s">
        <v>1115</v>
      </c>
      <c r="AL275" s="10" t="s">
        <v>27</v>
      </c>
    </row>
    <row r="276" spans="1:38" ht="30" customHeight="1">
      <c r="A276" s="9" t="s">
        <v>1085</v>
      </c>
      <c r="B276" s="9" t="s">
        <v>1104</v>
      </c>
      <c r="C276" s="9" t="s">
        <v>231</v>
      </c>
      <c r="D276" s="114">
        <v>0.04</v>
      </c>
      <c r="E276" s="115">
        <f>단가대비표!E24</f>
        <v>900</v>
      </c>
      <c r="F276" s="116">
        <f t="shared" si="65"/>
        <v>36</v>
      </c>
      <c r="G276" s="115">
        <f>단가대비표!F24</f>
        <v>0</v>
      </c>
      <c r="H276" s="116">
        <f t="shared" si="66"/>
        <v>0</v>
      </c>
      <c r="I276" s="115">
        <f>단가대비표!G24</f>
        <v>0</v>
      </c>
      <c r="J276" s="116">
        <f t="shared" si="67"/>
        <v>0</v>
      </c>
      <c r="K276" s="115">
        <f t="shared" si="68"/>
        <v>900</v>
      </c>
      <c r="L276" s="116">
        <f t="shared" si="68"/>
        <v>36</v>
      </c>
      <c r="M276" s="9" t="s">
        <v>27</v>
      </c>
      <c r="N276" s="10" t="s">
        <v>91</v>
      </c>
      <c r="O276" s="10" t="s">
        <v>1105</v>
      </c>
      <c r="P276" s="10" t="s">
        <v>30</v>
      </c>
      <c r="Q276" s="10" t="s">
        <v>30</v>
      </c>
      <c r="R276" s="10" t="s">
        <v>29</v>
      </c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0" t="s">
        <v>27</v>
      </c>
      <c r="AK276" s="10" t="s">
        <v>1116</v>
      </c>
      <c r="AL276" s="10" t="s">
        <v>27</v>
      </c>
    </row>
    <row r="277" spans="1:38" ht="30" customHeight="1">
      <c r="A277" s="9" t="s">
        <v>3073</v>
      </c>
      <c r="B277" s="9" t="s">
        <v>3139</v>
      </c>
      <c r="C277" s="9" t="s">
        <v>231</v>
      </c>
      <c r="D277" s="114">
        <v>2.5000000000000001E-2</v>
      </c>
      <c r="E277" s="115">
        <f>단가대비표!E45</f>
        <v>19618</v>
      </c>
      <c r="F277" s="116">
        <f t="shared" si="65"/>
        <v>490.4</v>
      </c>
      <c r="G277" s="115">
        <f>단가대비표!F45</f>
        <v>0</v>
      </c>
      <c r="H277" s="116">
        <f t="shared" si="66"/>
        <v>0</v>
      </c>
      <c r="I277" s="115">
        <f>단가대비표!G45</f>
        <v>0</v>
      </c>
      <c r="J277" s="116">
        <f t="shared" si="67"/>
        <v>0</v>
      </c>
      <c r="K277" s="115">
        <f t="shared" si="68"/>
        <v>19618</v>
      </c>
      <c r="L277" s="116">
        <f t="shared" si="68"/>
        <v>490.4</v>
      </c>
      <c r="M277" s="9" t="s">
        <v>27</v>
      </c>
      <c r="N277" s="10" t="s">
        <v>3081</v>
      </c>
      <c r="O277" s="10" t="s">
        <v>3094</v>
      </c>
      <c r="P277" s="10" t="s">
        <v>30</v>
      </c>
      <c r="Q277" s="10" t="s">
        <v>30</v>
      </c>
      <c r="R277" s="10" t="s">
        <v>29</v>
      </c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0" t="s">
        <v>27</v>
      </c>
      <c r="AK277" s="10" t="s">
        <v>3095</v>
      </c>
      <c r="AL277" s="10" t="s">
        <v>27</v>
      </c>
    </row>
    <row r="278" spans="1:38" ht="30" customHeight="1">
      <c r="A278" s="9" t="s">
        <v>869</v>
      </c>
      <c r="B278" s="9" t="s">
        <v>840</v>
      </c>
      <c r="C278" s="9" t="s">
        <v>841</v>
      </c>
      <c r="D278" s="114">
        <v>0.05</v>
      </c>
      <c r="E278" s="115">
        <f>단가대비표!E554</f>
        <v>0</v>
      </c>
      <c r="F278" s="116">
        <f t="shared" si="65"/>
        <v>0</v>
      </c>
      <c r="G278" s="115">
        <f>단가대비표!F554</f>
        <v>234297</v>
      </c>
      <c r="H278" s="116">
        <f t="shared" si="66"/>
        <v>11714.8</v>
      </c>
      <c r="I278" s="115">
        <f>단가대비표!G554</f>
        <v>0</v>
      </c>
      <c r="J278" s="116">
        <f t="shared" si="67"/>
        <v>0</v>
      </c>
      <c r="K278" s="115">
        <f t="shared" si="68"/>
        <v>234297</v>
      </c>
      <c r="L278" s="116">
        <f t="shared" si="68"/>
        <v>11714.8</v>
      </c>
      <c r="M278" s="9" t="s">
        <v>27</v>
      </c>
      <c r="N278" s="10" t="s">
        <v>91</v>
      </c>
      <c r="O278" s="10" t="s">
        <v>870</v>
      </c>
      <c r="P278" s="10" t="s">
        <v>30</v>
      </c>
      <c r="Q278" s="10" t="s">
        <v>30</v>
      </c>
      <c r="R278" s="10" t="s">
        <v>29</v>
      </c>
      <c r="S278" s="119"/>
      <c r="T278" s="119"/>
      <c r="U278" s="119"/>
      <c r="V278" s="119">
        <v>1</v>
      </c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0" t="s">
        <v>27</v>
      </c>
      <c r="AK278" s="10" t="s">
        <v>1117</v>
      </c>
      <c r="AL278" s="10" t="s">
        <v>27</v>
      </c>
    </row>
    <row r="279" spans="1:38" ht="30" customHeight="1">
      <c r="A279" s="9" t="s">
        <v>867</v>
      </c>
      <c r="B279" s="9" t="s">
        <v>840</v>
      </c>
      <c r="C279" s="9" t="s">
        <v>841</v>
      </c>
      <c r="D279" s="114">
        <v>0.02</v>
      </c>
      <c r="E279" s="115">
        <f>단가대비표!E553</f>
        <v>0</v>
      </c>
      <c r="F279" s="116">
        <f t="shared" si="65"/>
        <v>0</v>
      </c>
      <c r="G279" s="115">
        <f>단가대비표!F553</f>
        <v>138290</v>
      </c>
      <c r="H279" s="116">
        <f t="shared" si="66"/>
        <v>2765.8</v>
      </c>
      <c r="I279" s="115">
        <f>단가대비표!G553</f>
        <v>0</v>
      </c>
      <c r="J279" s="116">
        <f t="shared" si="67"/>
        <v>0</v>
      </c>
      <c r="K279" s="115">
        <f t="shared" si="68"/>
        <v>138290</v>
      </c>
      <c r="L279" s="116">
        <f t="shared" si="68"/>
        <v>2765.8</v>
      </c>
      <c r="M279" s="9" t="s">
        <v>27</v>
      </c>
      <c r="N279" s="10" t="s">
        <v>91</v>
      </c>
      <c r="O279" s="10" t="s">
        <v>868</v>
      </c>
      <c r="P279" s="10" t="s">
        <v>30</v>
      </c>
      <c r="Q279" s="10" t="s">
        <v>30</v>
      </c>
      <c r="R279" s="10" t="s">
        <v>29</v>
      </c>
      <c r="S279" s="119"/>
      <c r="T279" s="119"/>
      <c r="U279" s="119"/>
      <c r="V279" s="119">
        <v>1</v>
      </c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0" t="s">
        <v>27</v>
      </c>
      <c r="AK279" s="10" t="s">
        <v>1118</v>
      </c>
      <c r="AL279" s="10" t="s">
        <v>27</v>
      </c>
    </row>
    <row r="280" spans="1:38" ht="30" customHeight="1">
      <c r="A280" s="9" t="s">
        <v>1109</v>
      </c>
      <c r="B280" s="9" t="s">
        <v>1110</v>
      </c>
      <c r="C280" s="9" t="s">
        <v>963</v>
      </c>
      <c r="D280" s="114">
        <v>1</v>
      </c>
      <c r="E280" s="115">
        <v>0</v>
      </c>
      <c r="F280" s="116">
        <f t="shared" si="65"/>
        <v>0</v>
      </c>
      <c r="G280" s="115">
        <v>0</v>
      </c>
      <c r="H280" s="116">
        <f t="shared" si="66"/>
        <v>0</v>
      </c>
      <c r="I280" s="115">
        <f>ROUNDDOWN(SUMIF(V272:V280, RIGHTB(O280, 1), H272:H280)*U280, 2)</f>
        <v>289.61</v>
      </c>
      <c r="J280" s="116">
        <f t="shared" si="67"/>
        <v>289.60000000000002</v>
      </c>
      <c r="K280" s="115">
        <f t="shared" si="68"/>
        <v>289.60000000000002</v>
      </c>
      <c r="L280" s="116">
        <f t="shared" si="68"/>
        <v>289.60000000000002</v>
      </c>
      <c r="M280" s="9" t="s">
        <v>27</v>
      </c>
      <c r="N280" s="10" t="s">
        <v>91</v>
      </c>
      <c r="O280" s="10" t="s">
        <v>964</v>
      </c>
      <c r="P280" s="10" t="s">
        <v>30</v>
      </c>
      <c r="Q280" s="10" t="s">
        <v>30</v>
      </c>
      <c r="R280" s="10" t="s">
        <v>30</v>
      </c>
      <c r="S280" s="119">
        <v>1</v>
      </c>
      <c r="T280" s="119">
        <v>2</v>
      </c>
      <c r="U280" s="119">
        <v>0.02</v>
      </c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0" t="s">
        <v>27</v>
      </c>
      <c r="AK280" s="10" t="s">
        <v>1119</v>
      </c>
      <c r="AL280" s="10" t="s">
        <v>27</v>
      </c>
    </row>
    <row r="281" spans="1:38" ht="30" customHeight="1">
      <c r="A281" s="9" t="s">
        <v>965</v>
      </c>
      <c r="B281" s="9" t="s">
        <v>27</v>
      </c>
      <c r="C281" s="9" t="s">
        <v>27</v>
      </c>
      <c r="D281" s="114"/>
      <c r="E281" s="115"/>
      <c r="F281" s="116">
        <f>TRUNC(SUM(F272:F280),0)</f>
        <v>2552</v>
      </c>
      <c r="G281" s="115"/>
      <c r="H281" s="116">
        <f>TRUNC(SUM(H272:H280),0)</f>
        <v>14480</v>
      </c>
      <c r="I281" s="115"/>
      <c r="J281" s="116">
        <f>TRUNC(SUM(J272:J280),0)</f>
        <v>289</v>
      </c>
      <c r="K281" s="115"/>
      <c r="L281" s="116">
        <f>F281+H281+J281</f>
        <v>17321</v>
      </c>
      <c r="M281" s="9" t="s">
        <v>27</v>
      </c>
      <c r="N281" s="10" t="s">
        <v>117</v>
      </c>
      <c r="O281" s="10" t="s">
        <v>117</v>
      </c>
      <c r="P281" s="10" t="s">
        <v>27</v>
      </c>
      <c r="Q281" s="10" t="s">
        <v>27</v>
      </c>
      <c r="R281" s="10" t="s">
        <v>27</v>
      </c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0" t="s">
        <v>27</v>
      </c>
      <c r="AK281" s="10" t="s">
        <v>27</v>
      </c>
      <c r="AL281" s="10" t="s">
        <v>27</v>
      </c>
    </row>
    <row r="282" spans="1:38" ht="30" customHeight="1">
      <c r="A282" s="114"/>
      <c r="B282" s="114"/>
      <c r="C282" s="114"/>
      <c r="D282" s="114"/>
      <c r="E282" s="115"/>
      <c r="F282" s="116"/>
      <c r="G282" s="115"/>
      <c r="H282" s="116"/>
      <c r="I282" s="115"/>
      <c r="J282" s="116"/>
      <c r="K282" s="115"/>
      <c r="L282" s="116"/>
      <c r="M282" s="114"/>
    </row>
    <row r="283" spans="1:38" ht="30" customHeight="1">
      <c r="A283" s="127" t="s">
        <v>3182</v>
      </c>
      <c r="B283" s="127"/>
      <c r="C283" s="127"/>
      <c r="D283" s="127"/>
      <c r="E283" s="128"/>
      <c r="F283" s="129"/>
      <c r="G283" s="128"/>
      <c r="H283" s="129"/>
      <c r="I283" s="128"/>
      <c r="J283" s="129"/>
      <c r="K283" s="128"/>
      <c r="L283" s="129"/>
      <c r="M283" s="127"/>
      <c r="N283" s="118" t="s">
        <v>91</v>
      </c>
    </row>
    <row r="284" spans="1:38" ht="30" customHeight="1">
      <c r="A284" s="9" t="s">
        <v>1082</v>
      </c>
      <c r="B284" s="9" t="s">
        <v>994</v>
      </c>
      <c r="C284" s="9" t="s">
        <v>54</v>
      </c>
      <c r="D284" s="114">
        <v>0.39900000000000002</v>
      </c>
      <c r="E284" s="115">
        <f>단가대비표!E14</f>
        <v>3150</v>
      </c>
      <c r="F284" s="116">
        <f t="shared" ref="F284:F292" si="69">TRUNC(E284*D284,1)</f>
        <v>1256.8</v>
      </c>
      <c r="G284" s="115">
        <f>단가대비표!F14</f>
        <v>0</v>
      </c>
      <c r="H284" s="116">
        <f t="shared" ref="H284:H292" si="70">TRUNC(G284*D284,1)</f>
        <v>0</v>
      </c>
      <c r="I284" s="115">
        <f>단가대비표!G14</f>
        <v>0</v>
      </c>
      <c r="J284" s="116">
        <f t="shared" ref="J284:J292" si="71">TRUNC(I284*D284,1)</f>
        <v>0</v>
      </c>
      <c r="K284" s="115">
        <f t="shared" ref="K284:K292" si="72">TRUNC(E284+G284+I284,1)</f>
        <v>3150</v>
      </c>
      <c r="L284" s="116">
        <f t="shared" ref="L284:L292" si="73">TRUNC(F284+H284+J284,1)</f>
        <v>1256.8</v>
      </c>
      <c r="M284" s="9" t="s">
        <v>27</v>
      </c>
      <c r="N284" s="10" t="s">
        <v>91</v>
      </c>
      <c r="O284" s="10" t="s">
        <v>1083</v>
      </c>
      <c r="P284" s="10" t="s">
        <v>30</v>
      </c>
      <c r="Q284" s="10" t="s">
        <v>30</v>
      </c>
      <c r="R284" s="10" t="s">
        <v>29</v>
      </c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0" t="s">
        <v>27</v>
      </c>
      <c r="AK284" s="10" t="s">
        <v>1112</v>
      </c>
      <c r="AL284" s="10" t="s">
        <v>27</v>
      </c>
    </row>
    <row r="285" spans="1:38" ht="30" customHeight="1">
      <c r="A285" s="9" t="s">
        <v>1085</v>
      </c>
      <c r="B285" s="9" t="s">
        <v>1001</v>
      </c>
      <c r="C285" s="9" t="s">
        <v>231</v>
      </c>
      <c r="D285" s="114">
        <v>0.1</v>
      </c>
      <c r="E285" s="115">
        <f>단가대비표!E19</f>
        <v>900</v>
      </c>
      <c r="F285" s="116">
        <f t="shared" si="69"/>
        <v>90</v>
      </c>
      <c r="G285" s="115">
        <f>단가대비표!F19</f>
        <v>0</v>
      </c>
      <c r="H285" s="116">
        <f t="shared" si="70"/>
        <v>0</v>
      </c>
      <c r="I285" s="115">
        <f>단가대비표!G19</f>
        <v>0</v>
      </c>
      <c r="J285" s="116">
        <f t="shared" si="71"/>
        <v>0</v>
      </c>
      <c r="K285" s="115">
        <f t="shared" si="72"/>
        <v>900</v>
      </c>
      <c r="L285" s="116">
        <f t="shared" si="73"/>
        <v>90</v>
      </c>
      <c r="M285" s="9" t="s">
        <v>27</v>
      </c>
      <c r="N285" s="10" t="s">
        <v>91</v>
      </c>
      <c r="O285" s="10" t="s">
        <v>1086</v>
      </c>
      <c r="P285" s="10" t="s">
        <v>30</v>
      </c>
      <c r="Q285" s="10" t="s">
        <v>30</v>
      </c>
      <c r="R285" s="10" t="s">
        <v>29</v>
      </c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0" t="s">
        <v>27</v>
      </c>
      <c r="AK285" s="10" t="s">
        <v>1113</v>
      </c>
      <c r="AL285" s="10" t="s">
        <v>27</v>
      </c>
    </row>
    <row r="286" spans="1:38" ht="30" customHeight="1">
      <c r="A286" s="9" t="s">
        <v>1085</v>
      </c>
      <c r="B286" s="9" t="s">
        <v>1088</v>
      </c>
      <c r="C286" s="9" t="s">
        <v>231</v>
      </c>
      <c r="D286" s="114">
        <v>0.41600000000000004</v>
      </c>
      <c r="E286" s="115">
        <f>단가대비표!E21</f>
        <v>1600</v>
      </c>
      <c r="F286" s="116">
        <f t="shared" si="69"/>
        <v>665.6</v>
      </c>
      <c r="G286" s="115">
        <f>단가대비표!F21</f>
        <v>0</v>
      </c>
      <c r="H286" s="116">
        <f t="shared" si="70"/>
        <v>0</v>
      </c>
      <c r="I286" s="115">
        <f>단가대비표!G21</f>
        <v>0</v>
      </c>
      <c r="J286" s="116">
        <f t="shared" si="71"/>
        <v>0</v>
      </c>
      <c r="K286" s="115">
        <f t="shared" si="72"/>
        <v>1600</v>
      </c>
      <c r="L286" s="116">
        <f t="shared" si="73"/>
        <v>665.6</v>
      </c>
      <c r="M286" s="9" t="s">
        <v>27</v>
      </c>
      <c r="N286" s="10" t="s">
        <v>91</v>
      </c>
      <c r="O286" s="10" t="s">
        <v>1089</v>
      </c>
      <c r="P286" s="10" t="s">
        <v>30</v>
      </c>
      <c r="Q286" s="10" t="s">
        <v>30</v>
      </c>
      <c r="R286" s="10" t="s">
        <v>29</v>
      </c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0" t="s">
        <v>27</v>
      </c>
      <c r="AK286" s="10" t="s">
        <v>1114</v>
      </c>
      <c r="AL286" s="10" t="s">
        <v>27</v>
      </c>
    </row>
    <row r="287" spans="1:38" ht="30" customHeight="1">
      <c r="A287" s="9" t="s">
        <v>1085</v>
      </c>
      <c r="B287" s="9" t="s">
        <v>1101</v>
      </c>
      <c r="C287" s="9" t="s">
        <v>231</v>
      </c>
      <c r="D287" s="114">
        <v>6.0000000000000001E-3</v>
      </c>
      <c r="E287" s="115">
        <f>단가대비표!E23</f>
        <v>2200</v>
      </c>
      <c r="F287" s="116">
        <f t="shared" si="69"/>
        <v>13.2</v>
      </c>
      <c r="G287" s="115">
        <f>단가대비표!F23</f>
        <v>0</v>
      </c>
      <c r="H287" s="116">
        <f t="shared" si="70"/>
        <v>0</v>
      </c>
      <c r="I287" s="115">
        <f>단가대비표!G23</f>
        <v>0</v>
      </c>
      <c r="J287" s="116">
        <f t="shared" si="71"/>
        <v>0</v>
      </c>
      <c r="K287" s="115">
        <f t="shared" si="72"/>
        <v>2200</v>
      </c>
      <c r="L287" s="116">
        <f t="shared" si="73"/>
        <v>13.2</v>
      </c>
      <c r="M287" s="9" t="s">
        <v>27</v>
      </c>
      <c r="N287" s="10" t="s">
        <v>91</v>
      </c>
      <c r="O287" s="10" t="s">
        <v>1102</v>
      </c>
      <c r="P287" s="10" t="s">
        <v>30</v>
      </c>
      <c r="Q287" s="10" t="s">
        <v>30</v>
      </c>
      <c r="R287" s="10" t="s">
        <v>29</v>
      </c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  <c r="AH287" s="119"/>
      <c r="AI287" s="119"/>
      <c r="AJ287" s="10" t="s">
        <v>27</v>
      </c>
      <c r="AK287" s="10" t="s">
        <v>1115</v>
      </c>
      <c r="AL287" s="10" t="s">
        <v>27</v>
      </c>
    </row>
    <row r="288" spans="1:38" ht="30" customHeight="1">
      <c r="A288" s="9" t="s">
        <v>1085</v>
      </c>
      <c r="B288" s="9" t="s">
        <v>1104</v>
      </c>
      <c r="C288" s="9" t="s">
        <v>231</v>
      </c>
      <c r="D288" s="114">
        <v>0.04</v>
      </c>
      <c r="E288" s="115">
        <f>단가대비표!E24</f>
        <v>900</v>
      </c>
      <c r="F288" s="116">
        <f t="shared" si="69"/>
        <v>36</v>
      </c>
      <c r="G288" s="115">
        <f>단가대비표!F24</f>
        <v>0</v>
      </c>
      <c r="H288" s="116">
        <f t="shared" si="70"/>
        <v>0</v>
      </c>
      <c r="I288" s="115">
        <f>단가대비표!G24</f>
        <v>0</v>
      </c>
      <c r="J288" s="116">
        <f t="shared" si="71"/>
        <v>0</v>
      </c>
      <c r="K288" s="115">
        <f t="shared" si="72"/>
        <v>900</v>
      </c>
      <c r="L288" s="116">
        <f t="shared" si="73"/>
        <v>36</v>
      </c>
      <c r="M288" s="9" t="s">
        <v>27</v>
      </c>
      <c r="N288" s="10" t="s">
        <v>91</v>
      </c>
      <c r="O288" s="10" t="s">
        <v>1105</v>
      </c>
      <c r="P288" s="10" t="s">
        <v>30</v>
      </c>
      <c r="Q288" s="10" t="s">
        <v>30</v>
      </c>
      <c r="R288" s="10" t="s">
        <v>29</v>
      </c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0" t="s">
        <v>27</v>
      </c>
      <c r="AK288" s="10" t="s">
        <v>1116</v>
      </c>
      <c r="AL288" s="10" t="s">
        <v>27</v>
      </c>
    </row>
    <row r="289" spans="1:38" ht="30" customHeight="1">
      <c r="A289" s="9" t="s">
        <v>3073</v>
      </c>
      <c r="B289" s="9" t="s">
        <v>3139</v>
      </c>
      <c r="C289" s="9" t="s">
        <v>231</v>
      </c>
      <c r="D289" s="114">
        <v>2.5000000000000001E-2</v>
      </c>
      <c r="E289" s="115">
        <f>단가대비표!E45</f>
        <v>19618</v>
      </c>
      <c r="F289" s="116">
        <f t="shared" si="69"/>
        <v>490.4</v>
      </c>
      <c r="G289" s="115">
        <f>단가대비표!F45</f>
        <v>0</v>
      </c>
      <c r="H289" s="116">
        <f t="shared" si="70"/>
        <v>0</v>
      </c>
      <c r="I289" s="115">
        <f>단가대비표!G45</f>
        <v>0</v>
      </c>
      <c r="J289" s="116">
        <f t="shared" si="71"/>
        <v>0</v>
      </c>
      <c r="K289" s="115">
        <f t="shared" si="72"/>
        <v>19618</v>
      </c>
      <c r="L289" s="116">
        <f t="shared" si="73"/>
        <v>490.4</v>
      </c>
      <c r="M289" s="9" t="s">
        <v>27</v>
      </c>
      <c r="N289" s="10" t="s">
        <v>3081</v>
      </c>
      <c r="O289" s="10" t="s">
        <v>3094</v>
      </c>
      <c r="P289" s="10" t="s">
        <v>30</v>
      </c>
      <c r="Q289" s="10" t="s">
        <v>30</v>
      </c>
      <c r="R289" s="10" t="s">
        <v>29</v>
      </c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0" t="s">
        <v>27</v>
      </c>
      <c r="AK289" s="10" t="s">
        <v>3095</v>
      </c>
      <c r="AL289" s="10" t="s">
        <v>27</v>
      </c>
    </row>
    <row r="290" spans="1:38" ht="30" customHeight="1">
      <c r="A290" s="9" t="s">
        <v>869</v>
      </c>
      <c r="B290" s="9" t="s">
        <v>840</v>
      </c>
      <c r="C290" s="9" t="s">
        <v>841</v>
      </c>
      <c r="D290" s="114">
        <v>0.06</v>
      </c>
      <c r="E290" s="115">
        <f>단가대비표!E554</f>
        <v>0</v>
      </c>
      <c r="F290" s="116">
        <f t="shared" si="69"/>
        <v>0</v>
      </c>
      <c r="G290" s="115">
        <f>단가대비표!F554</f>
        <v>234297</v>
      </c>
      <c r="H290" s="116">
        <f t="shared" si="70"/>
        <v>14057.8</v>
      </c>
      <c r="I290" s="115">
        <f>단가대비표!G554</f>
        <v>0</v>
      </c>
      <c r="J290" s="116">
        <f t="shared" si="71"/>
        <v>0</v>
      </c>
      <c r="K290" s="115">
        <f t="shared" si="72"/>
        <v>234297</v>
      </c>
      <c r="L290" s="116">
        <f t="shared" si="73"/>
        <v>14057.8</v>
      </c>
      <c r="M290" s="9" t="s">
        <v>27</v>
      </c>
      <c r="N290" s="10" t="s">
        <v>91</v>
      </c>
      <c r="O290" s="10" t="s">
        <v>870</v>
      </c>
      <c r="P290" s="10" t="s">
        <v>30</v>
      </c>
      <c r="Q290" s="10" t="s">
        <v>30</v>
      </c>
      <c r="R290" s="10" t="s">
        <v>29</v>
      </c>
      <c r="S290" s="119"/>
      <c r="T290" s="119"/>
      <c r="U290" s="119"/>
      <c r="V290" s="119">
        <v>1</v>
      </c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0" t="s">
        <v>27</v>
      </c>
      <c r="AK290" s="10" t="s">
        <v>1117</v>
      </c>
      <c r="AL290" s="10" t="s">
        <v>27</v>
      </c>
    </row>
    <row r="291" spans="1:38" ht="30" customHeight="1">
      <c r="A291" s="9" t="s">
        <v>867</v>
      </c>
      <c r="B291" s="9" t="s">
        <v>840</v>
      </c>
      <c r="C291" s="9" t="s">
        <v>841</v>
      </c>
      <c r="D291" s="114">
        <v>0.02</v>
      </c>
      <c r="E291" s="115">
        <f>단가대비표!E553</f>
        <v>0</v>
      </c>
      <c r="F291" s="116">
        <f t="shared" si="69"/>
        <v>0</v>
      </c>
      <c r="G291" s="115">
        <f>단가대비표!F553</f>
        <v>138290</v>
      </c>
      <c r="H291" s="116">
        <f t="shared" si="70"/>
        <v>2765.8</v>
      </c>
      <c r="I291" s="115">
        <f>단가대비표!G553</f>
        <v>0</v>
      </c>
      <c r="J291" s="116">
        <f t="shared" si="71"/>
        <v>0</v>
      </c>
      <c r="K291" s="115">
        <f t="shared" si="72"/>
        <v>138290</v>
      </c>
      <c r="L291" s="116">
        <f t="shared" si="73"/>
        <v>2765.8</v>
      </c>
      <c r="M291" s="9" t="s">
        <v>27</v>
      </c>
      <c r="N291" s="10" t="s">
        <v>91</v>
      </c>
      <c r="O291" s="10" t="s">
        <v>868</v>
      </c>
      <c r="P291" s="10" t="s">
        <v>30</v>
      </c>
      <c r="Q291" s="10" t="s">
        <v>30</v>
      </c>
      <c r="R291" s="10" t="s">
        <v>29</v>
      </c>
      <c r="S291" s="119"/>
      <c r="T291" s="119"/>
      <c r="U291" s="119"/>
      <c r="V291" s="119">
        <v>1</v>
      </c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0" t="s">
        <v>27</v>
      </c>
      <c r="AK291" s="10" t="s">
        <v>1118</v>
      </c>
      <c r="AL291" s="10" t="s">
        <v>27</v>
      </c>
    </row>
    <row r="292" spans="1:38" ht="30" customHeight="1">
      <c r="A292" s="9" t="s">
        <v>1109</v>
      </c>
      <c r="B292" s="9" t="s">
        <v>1110</v>
      </c>
      <c r="C292" s="9" t="s">
        <v>963</v>
      </c>
      <c r="D292" s="114">
        <v>1</v>
      </c>
      <c r="E292" s="115">
        <v>0</v>
      </c>
      <c r="F292" s="116">
        <f t="shared" si="69"/>
        <v>0</v>
      </c>
      <c r="G292" s="115">
        <v>0</v>
      </c>
      <c r="H292" s="116">
        <f t="shared" si="70"/>
        <v>0</v>
      </c>
      <c r="I292" s="115">
        <f>ROUNDDOWN(SUMIF(V284:V292, RIGHTB(O292, 1), H284:H292)*U292, 2)</f>
        <v>336.47</v>
      </c>
      <c r="J292" s="116">
        <f t="shared" si="71"/>
        <v>336.4</v>
      </c>
      <c r="K292" s="115">
        <f t="shared" si="72"/>
        <v>336.4</v>
      </c>
      <c r="L292" s="116">
        <f t="shared" si="73"/>
        <v>336.4</v>
      </c>
      <c r="M292" s="9" t="s">
        <v>27</v>
      </c>
      <c r="N292" s="10" t="s">
        <v>91</v>
      </c>
      <c r="O292" s="10" t="s">
        <v>964</v>
      </c>
      <c r="P292" s="10" t="s">
        <v>30</v>
      </c>
      <c r="Q292" s="10" t="s">
        <v>30</v>
      </c>
      <c r="R292" s="10" t="s">
        <v>30</v>
      </c>
      <c r="S292" s="119">
        <v>1</v>
      </c>
      <c r="T292" s="119">
        <v>2</v>
      </c>
      <c r="U292" s="119">
        <v>0.02</v>
      </c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0" t="s">
        <v>27</v>
      </c>
      <c r="AK292" s="10" t="s">
        <v>1119</v>
      </c>
      <c r="AL292" s="10" t="s">
        <v>27</v>
      </c>
    </row>
    <row r="293" spans="1:38" ht="30" customHeight="1">
      <c r="A293" s="9" t="s">
        <v>965</v>
      </c>
      <c r="B293" s="9" t="s">
        <v>27</v>
      </c>
      <c r="C293" s="9" t="s">
        <v>27</v>
      </c>
      <c r="D293" s="114"/>
      <c r="E293" s="115"/>
      <c r="F293" s="116">
        <f>TRUNC(SUM(F284:F292),0)</f>
        <v>2552</v>
      </c>
      <c r="G293" s="115"/>
      <c r="H293" s="116">
        <f>TRUNC(SUM(H284:H292),0)</f>
        <v>16823</v>
      </c>
      <c r="I293" s="115"/>
      <c r="J293" s="116">
        <f>TRUNC(SUM(J284:J292),0)</f>
        <v>336</v>
      </c>
      <c r="K293" s="115"/>
      <c r="L293" s="116">
        <f>F293+H293+J293</f>
        <v>19711</v>
      </c>
      <c r="M293" s="9" t="s">
        <v>27</v>
      </c>
      <c r="N293" s="10" t="s">
        <v>117</v>
      </c>
      <c r="O293" s="10" t="s">
        <v>117</v>
      </c>
      <c r="P293" s="10" t="s">
        <v>27</v>
      </c>
      <c r="Q293" s="10" t="s">
        <v>27</v>
      </c>
      <c r="R293" s="10" t="s">
        <v>27</v>
      </c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0" t="s">
        <v>27</v>
      </c>
      <c r="AK293" s="10" t="s">
        <v>27</v>
      </c>
      <c r="AL293" s="10" t="s">
        <v>27</v>
      </c>
    </row>
    <row r="294" spans="1:38" ht="30" customHeight="1">
      <c r="A294" s="114"/>
      <c r="B294" s="114"/>
      <c r="C294" s="114"/>
      <c r="D294" s="114"/>
      <c r="E294" s="115"/>
      <c r="F294" s="116"/>
      <c r="G294" s="115"/>
      <c r="H294" s="116"/>
      <c r="I294" s="115"/>
      <c r="J294" s="116"/>
      <c r="K294" s="115"/>
      <c r="L294" s="116"/>
      <c r="M294" s="114"/>
    </row>
    <row r="295" spans="1:38" ht="30" customHeight="1">
      <c r="A295" s="127" t="s">
        <v>3183</v>
      </c>
      <c r="B295" s="127"/>
      <c r="C295" s="127"/>
      <c r="D295" s="127"/>
      <c r="E295" s="128"/>
      <c r="F295" s="129"/>
      <c r="G295" s="128"/>
      <c r="H295" s="129"/>
      <c r="I295" s="128"/>
      <c r="J295" s="129"/>
      <c r="K295" s="128"/>
      <c r="L295" s="129"/>
      <c r="M295" s="127"/>
      <c r="N295" s="118" t="s">
        <v>92</v>
      </c>
    </row>
    <row r="296" spans="1:38" ht="30" customHeight="1">
      <c r="A296" s="9" t="s">
        <v>1082</v>
      </c>
      <c r="B296" s="9" t="s">
        <v>994</v>
      </c>
      <c r="C296" s="9" t="s">
        <v>54</v>
      </c>
      <c r="D296" s="114">
        <v>0.7581</v>
      </c>
      <c r="E296" s="115">
        <f>단가대비표!E14</f>
        <v>3150</v>
      </c>
      <c r="F296" s="116">
        <f t="shared" ref="F296:F304" si="74">TRUNC(E296*D296,1)</f>
        <v>2388</v>
      </c>
      <c r="G296" s="115">
        <f>단가대비표!F14</f>
        <v>0</v>
      </c>
      <c r="H296" s="116">
        <f t="shared" ref="H296:H304" si="75">TRUNC(G296*D296,1)</f>
        <v>0</v>
      </c>
      <c r="I296" s="115">
        <f>단가대비표!G14</f>
        <v>0</v>
      </c>
      <c r="J296" s="116">
        <f t="shared" ref="J296:J304" si="76">TRUNC(I296*D296,1)</f>
        <v>0</v>
      </c>
      <c r="K296" s="115">
        <f t="shared" ref="K296:L304" si="77">TRUNC(E296+G296+I296,1)</f>
        <v>3150</v>
      </c>
      <c r="L296" s="116">
        <f t="shared" si="77"/>
        <v>2388</v>
      </c>
      <c r="M296" s="9" t="s">
        <v>27</v>
      </c>
      <c r="N296" s="10" t="s">
        <v>92</v>
      </c>
      <c r="O296" s="10" t="s">
        <v>1083</v>
      </c>
      <c r="P296" s="10" t="s">
        <v>30</v>
      </c>
      <c r="Q296" s="10" t="s">
        <v>30</v>
      </c>
      <c r="R296" s="10" t="s">
        <v>29</v>
      </c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0" t="s">
        <v>27</v>
      </c>
      <c r="AK296" s="10" t="s">
        <v>1120</v>
      </c>
      <c r="AL296" s="10" t="s">
        <v>27</v>
      </c>
    </row>
    <row r="297" spans="1:38" ht="30" customHeight="1">
      <c r="A297" s="9" t="s">
        <v>1085</v>
      </c>
      <c r="B297" s="9" t="s">
        <v>1001</v>
      </c>
      <c r="C297" s="9" t="s">
        <v>231</v>
      </c>
      <c r="D297" s="114">
        <v>0.19</v>
      </c>
      <c r="E297" s="115">
        <f>단가대비표!E19</f>
        <v>900</v>
      </c>
      <c r="F297" s="116">
        <f t="shared" si="74"/>
        <v>171</v>
      </c>
      <c r="G297" s="115">
        <f>단가대비표!F19</f>
        <v>0</v>
      </c>
      <c r="H297" s="116">
        <f t="shared" si="75"/>
        <v>0</v>
      </c>
      <c r="I297" s="115">
        <f>단가대비표!G19</f>
        <v>0</v>
      </c>
      <c r="J297" s="116">
        <f t="shared" si="76"/>
        <v>0</v>
      </c>
      <c r="K297" s="115">
        <f t="shared" si="77"/>
        <v>900</v>
      </c>
      <c r="L297" s="116">
        <f t="shared" si="77"/>
        <v>171</v>
      </c>
      <c r="M297" s="9" t="s">
        <v>27</v>
      </c>
      <c r="N297" s="10" t="s">
        <v>92</v>
      </c>
      <c r="O297" s="10" t="s">
        <v>1086</v>
      </c>
      <c r="P297" s="10" t="s">
        <v>30</v>
      </c>
      <c r="Q297" s="10" t="s">
        <v>30</v>
      </c>
      <c r="R297" s="10" t="s">
        <v>29</v>
      </c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0" t="s">
        <v>27</v>
      </c>
      <c r="AK297" s="10" t="s">
        <v>1121</v>
      </c>
      <c r="AL297" s="10" t="s">
        <v>27</v>
      </c>
    </row>
    <row r="298" spans="1:38" ht="30" customHeight="1">
      <c r="A298" s="9" t="s">
        <v>1085</v>
      </c>
      <c r="B298" s="9" t="s">
        <v>1088</v>
      </c>
      <c r="C298" s="9" t="s">
        <v>231</v>
      </c>
      <c r="D298" s="114">
        <v>0.79039999999999999</v>
      </c>
      <c r="E298" s="115">
        <f>단가대비표!E21</f>
        <v>1600</v>
      </c>
      <c r="F298" s="116">
        <f t="shared" si="74"/>
        <v>1264.5999999999999</v>
      </c>
      <c r="G298" s="115">
        <f>단가대비표!F21</f>
        <v>0</v>
      </c>
      <c r="H298" s="116">
        <f t="shared" si="75"/>
        <v>0</v>
      </c>
      <c r="I298" s="115">
        <f>단가대비표!G21</f>
        <v>0</v>
      </c>
      <c r="J298" s="116">
        <f t="shared" si="76"/>
        <v>0</v>
      </c>
      <c r="K298" s="115">
        <f t="shared" si="77"/>
        <v>1600</v>
      </c>
      <c r="L298" s="116">
        <f t="shared" si="77"/>
        <v>1264.5999999999999</v>
      </c>
      <c r="M298" s="9" t="s">
        <v>27</v>
      </c>
      <c r="N298" s="10" t="s">
        <v>92</v>
      </c>
      <c r="O298" s="10" t="s">
        <v>1089</v>
      </c>
      <c r="P298" s="10" t="s">
        <v>30</v>
      </c>
      <c r="Q298" s="10" t="s">
        <v>30</v>
      </c>
      <c r="R298" s="10" t="s">
        <v>29</v>
      </c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0" t="s">
        <v>27</v>
      </c>
      <c r="AK298" s="10" t="s">
        <v>1122</v>
      </c>
      <c r="AL298" s="10" t="s">
        <v>27</v>
      </c>
    </row>
    <row r="299" spans="1:38" ht="30" customHeight="1">
      <c r="A299" s="9" t="s">
        <v>1085</v>
      </c>
      <c r="B299" s="9" t="s">
        <v>1101</v>
      </c>
      <c r="C299" s="9" t="s">
        <v>231</v>
      </c>
      <c r="D299" s="114">
        <v>1.1599999999999999E-2</v>
      </c>
      <c r="E299" s="115">
        <f>단가대비표!E23</f>
        <v>2200</v>
      </c>
      <c r="F299" s="116">
        <f t="shared" si="74"/>
        <v>25.5</v>
      </c>
      <c r="G299" s="115">
        <f>단가대비표!F23</f>
        <v>0</v>
      </c>
      <c r="H299" s="116">
        <f t="shared" si="75"/>
        <v>0</v>
      </c>
      <c r="I299" s="115">
        <f>단가대비표!G23</f>
        <v>0</v>
      </c>
      <c r="J299" s="116">
        <f t="shared" si="76"/>
        <v>0</v>
      </c>
      <c r="K299" s="115">
        <f t="shared" si="77"/>
        <v>2200</v>
      </c>
      <c r="L299" s="116">
        <f t="shared" si="77"/>
        <v>25.5</v>
      </c>
      <c r="M299" s="9" t="s">
        <v>27</v>
      </c>
      <c r="N299" s="10" t="s">
        <v>92</v>
      </c>
      <c r="O299" s="10" t="s">
        <v>1102</v>
      </c>
      <c r="P299" s="10" t="s">
        <v>30</v>
      </c>
      <c r="Q299" s="10" t="s">
        <v>30</v>
      </c>
      <c r="R299" s="10" t="s">
        <v>29</v>
      </c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0" t="s">
        <v>27</v>
      </c>
      <c r="AK299" s="10" t="s">
        <v>1123</v>
      </c>
      <c r="AL299" s="10" t="s">
        <v>27</v>
      </c>
    </row>
    <row r="300" spans="1:38" ht="30" customHeight="1">
      <c r="A300" s="9" t="s">
        <v>1085</v>
      </c>
      <c r="B300" s="9" t="s">
        <v>1104</v>
      </c>
      <c r="C300" s="9" t="s">
        <v>231</v>
      </c>
      <c r="D300" s="114">
        <v>0.04</v>
      </c>
      <c r="E300" s="115">
        <f>단가대비표!E24</f>
        <v>900</v>
      </c>
      <c r="F300" s="116">
        <f t="shared" si="74"/>
        <v>36</v>
      </c>
      <c r="G300" s="115">
        <f>단가대비표!F24</f>
        <v>0</v>
      </c>
      <c r="H300" s="116">
        <f t="shared" si="75"/>
        <v>0</v>
      </c>
      <c r="I300" s="115">
        <f>단가대비표!G24</f>
        <v>0</v>
      </c>
      <c r="J300" s="116">
        <f t="shared" si="76"/>
        <v>0</v>
      </c>
      <c r="K300" s="115">
        <f t="shared" si="77"/>
        <v>900</v>
      </c>
      <c r="L300" s="116">
        <f t="shared" si="77"/>
        <v>36</v>
      </c>
      <c r="M300" s="9" t="s">
        <v>27</v>
      </c>
      <c r="N300" s="10" t="s">
        <v>92</v>
      </c>
      <c r="O300" s="10" t="s">
        <v>1105</v>
      </c>
      <c r="P300" s="10" t="s">
        <v>30</v>
      </c>
      <c r="Q300" s="10" t="s">
        <v>30</v>
      </c>
      <c r="R300" s="10" t="s">
        <v>29</v>
      </c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0" t="s">
        <v>27</v>
      </c>
      <c r="AK300" s="10" t="s">
        <v>1124</v>
      </c>
      <c r="AL300" s="10" t="s">
        <v>27</v>
      </c>
    </row>
    <row r="301" spans="1:38" ht="30" customHeight="1">
      <c r="A301" s="9" t="s">
        <v>3073</v>
      </c>
      <c r="B301" s="9" t="s">
        <v>3139</v>
      </c>
      <c r="C301" s="9" t="s">
        <v>231</v>
      </c>
      <c r="D301" s="114">
        <v>4.7500000000000001E-2</v>
      </c>
      <c r="E301" s="115">
        <f>단가대비표!E45</f>
        <v>19618</v>
      </c>
      <c r="F301" s="116">
        <f t="shared" si="74"/>
        <v>931.8</v>
      </c>
      <c r="G301" s="115">
        <f>단가대비표!F45</f>
        <v>0</v>
      </c>
      <c r="H301" s="116">
        <f t="shared" si="75"/>
        <v>0</v>
      </c>
      <c r="I301" s="115">
        <f>단가대비표!G45</f>
        <v>0</v>
      </c>
      <c r="J301" s="116">
        <f t="shared" si="76"/>
        <v>0</v>
      </c>
      <c r="K301" s="115">
        <f t="shared" si="77"/>
        <v>19618</v>
      </c>
      <c r="L301" s="116">
        <f t="shared" si="77"/>
        <v>931.8</v>
      </c>
      <c r="M301" s="9" t="s">
        <v>27</v>
      </c>
      <c r="N301" s="10" t="s">
        <v>3081</v>
      </c>
      <c r="O301" s="10" t="s">
        <v>3094</v>
      </c>
      <c r="P301" s="10" t="s">
        <v>30</v>
      </c>
      <c r="Q301" s="10" t="s">
        <v>30</v>
      </c>
      <c r="R301" s="10" t="s">
        <v>29</v>
      </c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0" t="s">
        <v>27</v>
      </c>
      <c r="AK301" s="10" t="s">
        <v>3095</v>
      </c>
      <c r="AL301" s="10" t="s">
        <v>27</v>
      </c>
    </row>
    <row r="302" spans="1:38" ht="30" customHeight="1">
      <c r="A302" s="9" t="s">
        <v>869</v>
      </c>
      <c r="B302" s="9" t="s">
        <v>840</v>
      </c>
      <c r="C302" s="9" t="s">
        <v>841</v>
      </c>
      <c r="D302" s="114">
        <v>0.05</v>
      </c>
      <c r="E302" s="115">
        <f>단가대비표!E554</f>
        <v>0</v>
      </c>
      <c r="F302" s="116">
        <f t="shared" si="74"/>
        <v>0</v>
      </c>
      <c r="G302" s="115">
        <f>단가대비표!F554</f>
        <v>234297</v>
      </c>
      <c r="H302" s="116">
        <f t="shared" si="75"/>
        <v>11714.8</v>
      </c>
      <c r="I302" s="115">
        <f>단가대비표!G554</f>
        <v>0</v>
      </c>
      <c r="J302" s="116">
        <f t="shared" si="76"/>
        <v>0</v>
      </c>
      <c r="K302" s="115">
        <f t="shared" si="77"/>
        <v>234297</v>
      </c>
      <c r="L302" s="116">
        <f t="shared" si="77"/>
        <v>11714.8</v>
      </c>
      <c r="M302" s="9" t="s">
        <v>27</v>
      </c>
      <c r="N302" s="10" t="s">
        <v>92</v>
      </c>
      <c r="O302" s="10" t="s">
        <v>870</v>
      </c>
      <c r="P302" s="10" t="s">
        <v>30</v>
      </c>
      <c r="Q302" s="10" t="s">
        <v>30</v>
      </c>
      <c r="R302" s="10" t="s">
        <v>29</v>
      </c>
      <c r="S302" s="119"/>
      <c r="T302" s="119"/>
      <c r="U302" s="119"/>
      <c r="V302" s="119">
        <v>1</v>
      </c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0" t="s">
        <v>27</v>
      </c>
      <c r="AK302" s="10" t="s">
        <v>1125</v>
      </c>
      <c r="AL302" s="10" t="s">
        <v>27</v>
      </c>
    </row>
    <row r="303" spans="1:38" ht="30" customHeight="1">
      <c r="A303" s="9" t="s">
        <v>867</v>
      </c>
      <c r="B303" s="9" t="s">
        <v>840</v>
      </c>
      <c r="C303" s="9" t="s">
        <v>841</v>
      </c>
      <c r="D303" s="114">
        <v>0.02</v>
      </c>
      <c r="E303" s="115">
        <f>단가대비표!E553</f>
        <v>0</v>
      </c>
      <c r="F303" s="116">
        <f t="shared" si="74"/>
        <v>0</v>
      </c>
      <c r="G303" s="115">
        <f>단가대비표!F553</f>
        <v>138290</v>
      </c>
      <c r="H303" s="116">
        <f t="shared" si="75"/>
        <v>2765.8</v>
      </c>
      <c r="I303" s="115">
        <f>단가대비표!G553</f>
        <v>0</v>
      </c>
      <c r="J303" s="116">
        <f t="shared" si="76"/>
        <v>0</v>
      </c>
      <c r="K303" s="115">
        <f t="shared" si="77"/>
        <v>138290</v>
      </c>
      <c r="L303" s="116">
        <f t="shared" si="77"/>
        <v>2765.8</v>
      </c>
      <c r="M303" s="9" t="s">
        <v>27</v>
      </c>
      <c r="N303" s="10" t="s">
        <v>92</v>
      </c>
      <c r="O303" s="10" t="s">
        <v>868</v>
      </c>
      <c r="P303" s="10" t="s">
        <v>30</v>
      </c>
      <c r="Q303" s="10" t="s">
        <v>30</v>
      </c>
      <c r="R303" s="10" t="s">
        <v>29</v>
      </c>
      <c r="S303" s="119"/>
      <c r="T303" s="119"/>
      <c r="U303" s="119"/>
      <c r="V303" s="119">
        <v>1</v>
      </c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0" t="s">
        <v>27</v>
      </c>
      <c r="AK303" s="10" t="s">
        <v>1126</v>
      </c>
      <c r="AL303" s="10" t="s">
        <v>27</v>
      </c>
    </row>
    <row r="304" spans="1:38" ht="30" customHeight="1">
      <c r="A304" s="9" t="s">
        <v>1109</v>
      </c>
      <c r="B304" s="9" t="s">
        <v>1110</v>
      </c>
      <c r="C304" s="9" t="s">
        <v>963</v>
      </c>
      <c r="D304" s="114">
        <v>1</v>
      </c>
      <c r="E304" s="115">
        <v>0</v>
      </c>
      <c r="F304" s="116">
        <f t="shared" si="74"/>
        <v>0</v>
      </c>
      <c r="G304" s="115">
        <v>0</v>
      </c>
      <c r="H304" s="116">
        <f t="shared" si="75"/>
        <v>0</v>
      </c>
      <c r="I304" s="115">
        <f>ROUNDDOWN(SUMIF(V296:V304, RIGHTB(O304, 1), H296:H304)*U304, 2)</f>
        <v>289.61</v>
      </c>
      <c r="J304" s="116">
        <f t="shared" si="76"/>
        <v>289.60000000000002</v>
      </c>
      <c r="K304" s="115">
        <f t="shared" si="77"/>
        <v>289.60000000000002</v>
      </c>
      <c r="L304" s="116">
        <f t="shared" si="77"/>
        <v>289.60000000000002</v>
      </c>
      <c r="M304" s="9" t="s">
        <v>27</v>
      </c>
      <c r="N304" s="10" t="s">
        <v>92</v>
      </c>
      <c r="O304" s="10" t="s">
        <v>964</v>
      </c>
      <c r="P304" s="10" t="s">
        <v>30</v>
      </c>
      <c r="Q304" s="10" t="s">
        <v>30</v>
      </c>
      <c r="R304" s="10" t="s">
        <v>30</v>
      </c>
      <c r="S304" s="119">
        <v>1</v>
      </c>
      <c r="T304" s="119">
        <v>2</v>
      </c>
      <c r="U304" s="119">
        <v>0.02</v>
      </c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0" t="s">
        <v>27</v>
      </c>
      <c r="AK304" s="10" t="s">
        <v>1127</v>
      </c>
      <c r="AL304" s="10" t="s">
        <v>27</v>
      </c>
    </row>
    <row r="305" spans="1:38" ht="30" customHeight="1">
      <c r="A305" s="9" t="s">
        <v>965</v>
      </c>
      <c r="B305" s="9" t="s">
        <v>27</v>
      </c>
      <c r="C305" s="9" t="s">
        <v>27</v>
      </c>
      <c r="D305" s="114"/>
      <c r="E305" s="115"/>
      <c r="F305" s="116">
        <f>TRUNC(SUM(F296:F304),0)</f>
        <v>4816</v>
      </c>
      <c r="G305" s="115"/>
      <c r="H305" s="116">
        <f>TRUNC(SUM(H296:H304),0)</f>
        <v>14480</v>
      </c>
      <c r="I305" s="115"/>
      <c r="J305" s="116">
        <f>TRUNC(SUM(J296:J304),0)</f>
        <v>289</v>
      </c>
      <c r="K305" s="115"/>
      <c r="L305" s="116">
        <f>F305+H305+J305</f>
        <v>19585</v>
      </c>
      <c r="M305" s="9" t="s">
        <v>27</v>
      </c>
      <c r="N305" s="10" t="s">
        <v>117</v>
      </c>
      <c r="O305" s="10" t="s">
        <v>117</v>
      </c>
      <c r="P305" s="10" t="s">
        <v>27</v>
      </c>
      <c r="Q305" s="10" t="s">
        <v>27</v>
      </c>
      <c r="R305" s="10" t="s">
        <v>27</v>
      </c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0" t="s">
        <v>27</v>
      </c>
      <c r="AK305" s="10" t="s">
        <v>27</v>
      </c>
      <c r="AL305" s="10" t="s">
        <v>27</v>
      </c>
    </row>
    <row r="306" spans="1:38" ht="30" customHeight="1">
      <c r="A306" s="114"/>
      <c r="B306" s="114"/>
      <c r="C306" s="114"/>
      <c r="D306" s="114"/>
      <c r="E306" s="115"/>
      <c r="F306" s="116"/>
      <c r="G306" s="115"/>
      <c r="H306" s="116"/>
      <c r="I306" s="115"/>
      <c r="J306" s="116"/>
      <c r="K306" s="115"/>
      <c r="L306" s="116"/>
      <c r="M306" s="114"/>
    </row>
    <row r="307" spans="1:38" ht="30" customHeight="1">
      <c r="A307" s="127" t="s">
        <v>3184</v>
      </c>
      <c r="B307" s="127"/>
      <c r="C307" s="127"/>
      <c r="D307" s="127"/>
      <c r="E307" s="128"/>
      <c r="F307" s="129"/>
      <c r="G307" s="128"/>
      <c r="H307" s="129"/>
      <c r="I307" s="128"/>
      <c r="J307" s="129"/>
      <c r="K307" s="128"/>
      <c r="L307" s="129"/>
      <c r="M307" s="127"/>
      <c r="N307" s="118" t="s">
        <v>92</v>
      </c>
    </row>
    <row r="308" spans="1:38" ht="30" customHeight="1">
      <c r="A308" s="9" t="s">
        <v>1082</v>
      </c>
      <c r="B308" s="9" t="s">
        <v>994</v>
      </c>
      <c r="C308" s="9" t="s">
        <v>54</v>
      </c>
      <c r="D308" s="114">
        <v>0.7581</v>
      </c>
      <c r="E308" s="115">
        <f>단가대비표!E14</f>
        <v>3150</v>
      </c>
      <c r="F308" s="116">
        <f t="shared" ref="F308:F316" si="78">TRUNC(E308*D308,1)</f>
        <v>2388</v>
      </c>
      <c r="G308" s="115">
        <f>단가대비표!F14</f>
        <v>0</v>
      </c>
      <c r="H308" s="116">
        <f t="shared" ref="H308:H316" si="79">TRUNC(G308*D308,1)</f>
        <v>0</v>
      </c>
      <c r="I308" s="115">
        <f>단가대비표!G14</f>
        <v>0</v>
      </c>
      <c r="J308" s="116">
        <f t="shared" ref="J308:J316" si="80">TRUNC(I308*D308,1)</f>
        <v>0</v>
      </c>
      <c r="K308" s="115">
        <f t="shared" ref="K308:K316" si="81">TRUNC(E308+G308+I308,1)</f>
        <v>3150</v>
      </c>
      <c r="L308" s="116">
        <f t="shared" ref="L308:L316" si="82">TRUNC(F308+H308+J308,1)</f>
        <v>2388</v>
      </c>
      <c r="M308" s="9" t="s">
        <v>27</v>
      </c>
      <c r="N308" s="10" t="s">
        <v>92</v>
      </c>
      <c r="O308" s="10" t="s">
        <v>1083</v>
      </c>
      <c r="P308" s="10" t="s">
        <v>30</v>
      </c>
      <c r="Q308" s="10" t="s">
        <v>30</v>
      </c>
      <c r="R308" s="10" t="s">
        <v>29</v>
      </c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0" t="s">
        <v>27</v>
      </c>
      <c r="AK308" s="10" t="s">
        <v>1120</v>
      </c>
      <c r="AL308" s="10" t="s">
        <v>27</v>
      </c>
    </row>
    <row r="309" spans="1:38" ht="30" customHeight="1">
      <c r="A309" s="9" t="s">
        <v>1085</v>
      </c>
      <c r="B309" s="9" t="s">
        <v>1001</v>
      </c>
      <c r="C309" s="9" t="s">
        <v>231</v>
      </c>
      <c r="D309" s="114">
        <v>0.19</v>
      </c>
      <c r="E309" s="115">
        <f>단가대비표!E19</f>
        <v>900</v>
      </c>
      <c r="F309" s="116">
        <f t="shared" si="78"/>
        <v>171</v>
      </c>
      <c r="G309" s="115">
        <f>단가대비표!F19</f>
        <v>0</v>
      </c>
      <c r="H309" s="116">
        <f t="shared" si="79"/>
        <v>0</v>
      </c>
      <c r="I309" s="115">
        <f>단가대비표!G19</f>
        <v>0</v>
      </c>
      <c r="J309" s="116">
        <f t="shared" si="80"/>
        <v>0</v>
      </c>
      <c r="K309" s="115">
        <f t="shared" si="81"/>
        <v>900</v>
      </c>
      <c r="L309" s="116">
        <f t="shared" si="82"/>
        <v>171</v>
      </c>
      <c r="M309" s="9" t="s">
        <v>27</v>
      </c>
      <c r="N309" s="10" t="s">
        <v>92</v>
      </c>
      <c r="O309" s="10" t="s">
        <v>1086</v>
      </c>
      <c r="P309" s="10" t="s">
        <v>30</v>
      </c>
      <c r="Q309" s="10" t="s">
        <v>30</v>
      </c>
      <c r="R309" s="10" t="s">
        <v>29</v>
      </c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0" t="s">
        <v>27</v>
      </c>
      <c r="AK309" s="10" t="s">
        <v>1121</v>
      </c>
      <c r="AL309" s="10" t="s">
        <v>27</v>
      </c>
    </row>
    <row r="310" spans="1:38" ht="30" customHeight="1">
      <c r="A310" s="9" t="s">
        <v>1085</v>
      </c>
      <c r="B310" s="9" t="s">
        <v>1088</v>
      </c>
      <c r="C310" s="9" t="s">
        <v>231</v>
      </c>
      <c r="D310" s="114">
        <v>0.79039999999999999</v>
      </c>
      <c r="E310" s="115">
        <f>단가대비표!E21</f>
        <v>1600</v>
      </c>
      <c r="F310" s="116">
        <f t="shared" si="78"/>
        <v>1264.5999999999999</v>
      </c>
      <c r="G310" s="115">
        <f>단가대비표!F21</f>
        <v>0</v>
      </c>
      <c r="H310" s="116">
        <f t="shared" si="79"/>
        <v>0</v>
      </c>
      <c r="I310" s="115">
        <f>단가대비표!G21</f>
        <v>0</v>
      </c>
      <c r="J310" s="116">
        <f t="shared" si="80"/>
        <v>0</v>
      </c>
      <c r="K310" s="115">
        <f t="shared" si="81"/>
        <v>1600</v>
      </c>
      <c r="L310" s="116">
        <f t="shared" si="82"/>
        <v>1264.5999999999999</v>
      </c>
      <c r="M310" s="9" t="s">
        <v>27</v>
      </c>
      <c r="N310" s="10" t="s">
        <v>92</v>
      </c>
      <c r="O310" s="10" t="s">
        <v>1089</v>
      </c>
      <c r="P310" s="10" t="s">
        <v>30</v>
      </c>
      <c r="Q310" s="10" t="s">
        <v>30</v>
      </c>
      <c r="R310" s="10" t="s">
        <v>29</v>
      </c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0" t="s">
        <v>27</v>
      </c>
      <c r="AK310" s="10" t="s">
        <v>1122</v>
      </c>
      <c r="AL310" s="10" t="s">
        <v>27</v>
      </c>
    </row>
    <row r="311" spans="1:38" ht="30" customHeight="1">
      <c r="A311" s="9" t="s">
        <v>1085</v>
      </c>
      <c r="B311" s="9" t="s">
        <v>1101</v>
      </c>
      <c r="C311" s="9" t="s">
        <v>231</v>
      </c>
      <c r="D311" s="114">
        <v>1.1599999999999999E-2</v>
      </c>
      <c r="E311" s="115">
        <f>단가대비표!E23</f>
        <v>2200</v>
      </c>
      <c r="F311" s="116">
        <f t="shared" si="78"/>
        <v>25.5</v>
      </c>
      <c r="G311" s="115">
        <f>단가대비표!F23</f>
        <v>0</v>
      </c>
      <c r="H311" s="116">
        <f t="shared" si="79"/>
        <v>0</v>
      </c>
      <c r="I311" s="115">
        <f>단가대비표!G23</f>
        <v>0</v>
      </c>
      <c r="J311" s="116">
        <f t="shared" si="80"/>
        <v>0</v>
      </c>
      <c r="K311" s="115">
        <f t="shared" si="81"/>
        <v>2200</v>
      </c>
      <c r="L311" s="116">
        <f t="shared" si="82"/>
        <v>25.5</v>
      </c>
      <c r="M311" s="9" t="s">
        <v>27</v>
      </c>
      <c r="N311" s="10" t="s">
        <v>92</v>
      </c>
      <c r="O311" s="10" t="s">
        <v>1102</v>
      </c>
      <c r="P311" s="10" t="s">
        <v>30</v>
      </c>
      <c r="Q311" s="10" t="s">
        <v>30</v>
      </c>
      <c r="R311" s="10" t="s">
        <v>29</v>
      </c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0" t="s">
        <v>27</v>
      </c>
      <c r="AK311" s="10" t="s">
        <v>1123</v>
      </c>
      <c r="AL311" s="10" t="s">
        <v>27</v>
      </c>
    </row>
    <row r="312" spans="1:38" ht="30" customHeight="1">
      <c r="A312" s="9" t="s">
        <v>1085</v>
      </c>
      <c r="B312" s="9" t="s">
        <v>1104</v>
      </c>
      <c r="C312" s="9" t="s">
        <v>231</v>
      </c>
      <c r="D312" s="114">
        <v>0.04</v>
      </c>
      <c r="E312" s="115">
        <f>단가대비표!E24</f>
        <v>900</v>
      </c>
      <c r="F312" s="116">
        <f t="shared" si="78"/>
        <v>36</v>
      </c>
      <c r="G312" s="115">
        <f>단가대비표!F24</f>
        <v>0</v>
      </c>
      <c r="H312" s="116">
        <f t="shared" si="79"/>
        <v>0</v>
      </c>
      <c r="I312" s="115">
        <f>단가대비표!G24</f>
        <v>0</v>
      </c>
      <c r="J312" s="116">
        <f t="shared" si="80"/>
        <v>0</v>
      </c>
      <c r="K312" s="115">
        <f t="shared" si="81"/>
        <v>900</v>
      </c>
      <c r="L312" s="116">
        <f t="shared" si="82"/>
        <v>36</v>
      </c>
      <c r="M312" s="9" t="s">
        <v>27</v>
      </c>
      <c r="N312" s="10" t="s">
        <v>92</v>
      </c>
      <c r="O312" s="10" t="s">
        <v>1105</v>
      </c>
      <c r="P312" s="10" t="s">
        <v>30</v>
      </c>
      <c r="Q312" s="10" t="s">
        <v>30</v>
      </c>
      <c r="R312" s="10" t="s">
        <v>29</v>
      </c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0" t="s">
        <v>27</v>
      </c>
      <c r="AK312" s="10" t="s">
        <v>1124</v>
      </c>
      <c r="AL312" s="10" t="s">
        <v>27</v>
      </c>
    </row>
    <row r="313" spans="1:38" ht="30" customHeight="1">
      <c r="A313" s="9" t="s">
        <v>3073</v>
      </c>
      <c r="B313" s="9" t="s">
        <v>3139</v>
      </c>
      <c r="C313" s="9" t="s">
        <v>231</v>
      </c>
      <c r="D313" s="114">
        <v>4.7500000000000001E-2</v>
      </c>
      <c r="E313" s="115">
        <f>단가대비표!E45</f>
        <v>19618</v>
      </c>
      <c r="F313" s="116">
        <f t="shared" si="78"/>
        <v>931.8</v>
      </c>
      <c r="G313" s="115">
        <f>단가대비표!F45</f>
        <v>0</v>
      </c>
      <c r="H313" s="116">
        <f t="shared" si="79"/>
        <v>0</v>
      </c>
      <c r="I313" s="115">
        <f>단가대비표!G45</f>
        <v>0</v>
      </c>
      <c r="J313" s="116">
        <f t="shared" si="80"/>
        <v>0</v>
      </c>
      <c r="K313" s="115">
        <f t="shared" si="81"/>
        <v>19618</v>
      </c>
      <c r="L313" s="116">
        <f t="shared" si="82"/>
        <v>931.8</v>
      </c>
      <c r="M313" s="9" t="s">
        <v>27</v>
      </c>
      <c r="N313" s="10" t="s">
        <v>3081</v>
      </c>
      <c r="O313" s="10" t="s">
        <v>3094</v>
      </c>
      <c r="P313" s="10" t="s">
        <v>30</v>
      </c>
      <c r="Q313" s="10" t="s">
        <v>30</v>
      </c>
      <c r="R313" s="10" t="s">
        <v>29</v>
      </c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0" t="s">
        <v>27</v>
      </c>
      <c r="AK313" s="10" t="s">
        <v>3095</v>
      </c>
      <c r="AL313" s="10" t="s">
        <v>27</v>
      </c>
    </row>
    <row r="314" spans="1:38" ht="30" customHeight="1">
      <c r="A314" s="9" t="s">
        <v>869</v>
      </c>
      <c r="B314" s="9" t="s">
        <v>840</v>
      </c>
      <c r="C314" s="9" t="s">
        <v>841</v>
      </c>
      <c r="D314" s="114">
        <v>0.06</v>
      </c>
      <c r="E314" s="115">
        <f>단가대비표!E554</f>
        <v>0</v>
      </c>
      <c r="F314" s="116">
        <f t="shared" si="78"/>
        <v>0</v>
      </c>
      <c r="G314" s="115">
        <f>단가대비표!F554</f>
        <v>234297</v>
      </c>
      <c r="H314" s="116">
        <f t="shared" si="79"/>
        <v>14057.8</v>
      </c>
      <c r="I314" s="115">
        <f>단가대비표!G554</f>
        <v>0</v>
      </c>
      <c r="J314" s="116">
        <f t="shared" si="80"/>
        <v>0</v>
      </c>
      <c r="K314" s="115">
        <f t="shared" si="81"/>
        <v>234297</v>
      </c>
      <c r="L314" s="116">
        <f t="shared" si="82"/>
        <v>14057.8</v>
      </c>
      <c r="M314" s="9" t="s">
        <v>27</v>
      </c>
      <c r="N314" s="10" t="s">
        <v>92</v>
      </c>
      <c r="O314" s="10" t="s">
        <v>870</v>
      </c>
      <c r="P314" s="10" t="s">
        <v>30</v>
      </c>
      <c r="Q314" s="10" t="s">
        <v>30</v>
      </c>
      <c r="R314" s="10" t="s">
        <v>29</v>
      </c>
      <c r="S314" s="119"/>
      <c r="T314" s="119"/>
      <c r="U314" s="119"/>
      <c r="V314" s="119">
        <v>1</v>
      </c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0" t="s">
        <v>27</v>
      </c>
      <c r="AK314" s="10" t="s">
        <v>1125</v>
      </c>
      <c r="AL314" s="10" t="s">
        <v>27</v>
      </c>
    </row>
    <row r="315" spans="1:38" ht="30" customHeight="1">
      <c r="A315" s="9" t="s">
        <v>867</v>
      </c>
      <c r="B315" s="9" t="s">
        <v>840</v>
      </c>
      <c r="C315" s="9" t="s">
        <v>841</v>
      </c>
      <c r="D315" s="114">
        <v>0.02</v>
      </c>
      <c r="E315" s="115">
        <f>단가대비표!E553</f>
        <v>0</v>
      </c>
      <c r="F315" s="116">
        <f t="shared" si="78"/>
        <v>0</v>
      </c>
      <c r="G315" s="115">
        <f>단가대비표!F553</f>
        <v>138290</v>
      </c>
      <c r="H315" s="116">
        <f t="shared" si="79"/>
        <v>2765.8</v>
      </c>
      <c r="I315" s="115">
        <f>단가대비표!G553</f>
        <v>0</v>
      </c>
      <c r="J315" s="116">
        <f t="shared" si="80"/>
        <v>0</v>
      </c>
      <c r="K315" s="115">
        <f t="shared" si="81"/>
        <v>138290</v>
      </c>
      <c r="L315" s="116">
        <f t="shared" si="82"/>
        <v>2765.8</v>
      </c>
      <c r="M315" s="9" t="s">
        <v>27</v>
      </c>
      <c r="N315" s="10" t="s">
        <v>92</v>
      </c>
      <c r="O315" s="10" t="s">
        <v>868</v>
      </c>
      <c r="P315" s="10" t="s">
        <v>30</v>
      </c>
      <c r="Q315" s="10" t="s">
        <v>30</v>
      </c>
      <c r="R315" s="10" t="s">
        <v>29</v>
      </c>
      <c r="S315" s="119"/>
      <c r="T315" s="119"/>
      <c r="U315" s="119"/>
      <c r="V315" s="119">
        <v>1</v>
      </c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0" t="s">
        <v>27</v>
      </c>
      <c r="AK315" s="10" t="s">
        <v>1126</v>
      </c>
      <c r="AL315" s="10" t="s">
        <v>27</v>
      </c>
    </row>
    <row r="316" spans="1:38" ht="30" customHeight="1">
      <c r="A316" s="9" t="s">
        <v>1109</v>
      </c>
      <c r="B316" s="9" t="s">
        <v>1110</v>
      </c>
      <c r="C316" s="9" t="s">
        <v>963</v>
      </c>
      <c r="D316" s="114">
        <v>1</v>
      </c>
      <c r="E316" s="115">
        <v>0</v>
      </c>
      <c r="F316" s="116">
        <f t="shared" si="78"/>
        <v>0</v>
      </c>
      <c r="G316" s="115">
        <v>0</v>
      </c>
      <c r="H316" s="116">
        <f t="shared" si="79"/>
        <v>0</v>
      </c>
      <c r="I316" s="115">
        <f>ROUNDDOWN(SUMIF(V308:V316, RIGHTB(O316, 1), H308:H316)*U316, 2)</f>
        <v>336.47</v>
      </c>
      <c r="J316" s="116">
        <f t="shared" si="80"/>
        <v>336.4</v>
      </c>
      <c r="K316" s="115">
        <f t="shared" si="81"/>
        <v>336.4</v>
      </c>
      <c r="L316" s="116">
        <f t="shared" si="82"/>
        <v>336.4</v>
      </c>
      <c r="M316" s="9" t="s">
        <v>27</v>
      </c>
      <c r="N316" s="10" t="s">
        <v>92</v>
      </c>
      <c r="O316" s="10" t="s">
        <v>964</v>
      </c>
      <c r="P316" s="10" t="s">
        <v>30</v>
      </c>
      <c r="Q316" s="10" t="s">
        <v>30</v>
      </c>
      <c r="R316" s="10" t="s">
        <v>30</v>
      </c>
      <c r="S316" s="119">
        <v>1</v>
      </c>
      <c r="T316" s="119">
        <v>2</v>
      </c>
      <c r="U316" s="119">
        <v>0.02</v>
      </c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0" t="s">
        <v>27</v>
      </c>
      <c r="AK316" s="10" t="s">
        <v>1127</v>
      </c>
      <c r="AL316" s="10" t="s">
        <v>27</v>
      </c>
    </row>
    <row r="317" spans="1:38" ht="30" customHeight="1">
      <c r="A317" s="9" t="s">
        <v>965</v>
      </c>
      <c r="B317" s="9" t="s">
        <v>27</v>
      </c>
      <c r="C317" s="9" t="s">
        <v>27</v>
      </c>
      <c r="D317" s="114"/>
      <c r="E317" s="115"/>
      <c r="F317" s="116">
        <f>TRUNC(SUM(F308:F316),0)</f>
        <v>4816</v>
      </c>
      <c r="G317" s="115"/>
      <c r="H317" s="116">
        <f>TRUNC(SUM(H308:H316),0)</f>
        <v>16823</v>
      </c>
      <c r="I317" s="115"/>
      <c r="J317" s="116">
        <f>TRUNC(SUM(J308:J316),0)</f>
        <v>336</v>
      </c>
      <c r="K317" s="115"/>
      <c r="L317" s="116">
        <f>F317+H317+J317</f>
        <v>21975</v>
      </c>
      <c r="M317" s="9" t="s">
        <v>27</v>
      </c>
      <c r="N317" s="10" t="s">
        <v>117</v>
      </c>
      <c r="O317" s="10" t="s">
        <v>117</v>
      </c>
      <c r="P317" s="10" t="s">
        <v>27</v>
      </c>
      <c r="Q317" s="10" t="s">
        <v>27</v>
      </c>
      <c r="R317" s="10" t="s">
        <v>27</v>
      </c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0" t="s">
        <v>27</v>
      </c>
      <c r="AK317" s="10" t="s">
        <v>27</v>
      </c>
      <c r="AL317" s="10" t="s">
        <v>27</v>
      </c>
    </row>
    <row r="318" spans="1:38" ht="30" customHeight="1">
      <c r="A318" s="31"/>
      <c r="B318" s="32"/>
      <c r="C318" s="32"/>
      <c r="D318" s="117"/>
      <c r="E318" s="33"/>
      <c r="F318" s="34"/>
      <c r="G318" s="33"/>
      <c r="H318" s="34"/>
      <c r="I318" s="33"/>
      <c r="J318" s="34"/>
      <c r="K318" s="33"/>
      <c r="L318" s="34"/>
      <c r="M318" s="35"/>
      <c r="N318" s="10"/>
      <c r="O318" s="10"/>
      <c r="P318" s="10"/>
      <c r="Q318" s="10"/>
      <c r="R318" s="10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0"/>
      <c r="AK318" s="10"/>
      <c r="AL318" s="10"/>
    </row>
    <row r="319" spans="1:38" ht="30" customHeight="1">
      <c r="A319" s="134" t="s">
        <v>3185</v>
      </c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6"/>
      <c r="N319" s="118" t="s">
        <v>94</v>
      </c>
    </row>
    <row r="320" spans="1:38" ht="30" customHeight="1">
      <c r="A320" s="9" t="s">
        <v>1128</v>
      </c>
      <c r="B320" s="9" t="s">
        <v>1129</v>
      </c>
      <c r="C320" s="9" t="s">
        <v>231</v>
      </c>
      <c r="D320" s="114">
        <v>2.1599999999999998E-2</v>
      </c>
      <c r="E320" s="115">
        <f>단가대비표!E25</f>
        <v>26200</v>
      </c>
      <c r="F320" s="116">
        <f t="shared" ref="F320:F329" si="83">TRUNC(E320*D320,1)</f>
        <v>565.9</v>
      </c>
      <c r="G320" s="115">
        <f>단가대비표!F25</f>
        <v>0</v>
      </c>
      <c r="H320" s="116">
        <f t="shared" ref="H320:H329" si="84">TRUNC(G320*D320,1)</f>
        <v>0</v>
      </c>
      <c r="I320" s="115">
        <f>단가대비표!G25</f>
        <v>0</v>
      </c>
      <c r="J320" s="116">
        <f t="shared" ref="J320:J329" si="85">TRUNC(I320*D320,1)</f>
        <v>0</v>
      </c>
      <c r="K320" s="115">
        <f t="shared" ref="K320:L329" si="86">TRUNC(E320+G320+I320,1)</f>
        <v>26200</v>
      </c>
      <c r="L320" s="116">
        <f t="shared" si="86"/>
        <v>565.9</v>
      </c>
      <c r="M320" s="9" t="s">
        <v>27</v>
      </c>
      <c r="N320" s="10" t="s">
        <v>94</v>
      </c>
      <c r="O320" s="10" t="s">
        <v>1130</v>
      </c>
      <c r="P320" s="10" t="s">
        <v>30</v>
      </c>
      <c r="Q320" s="10" t="s">
        <v>30</v>
      </c>
      <c r="R320" s="10" t="s">
        <v>29</v>
      </c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0" t="s">
        <v>27</v>
      </c>
      <c r="AK320" s="10" t="s">
        <v>1131</v>
      </c>
      <c r="AL320" s="10" t="s">
        <v>27</v>
      </c>
    </row>
    <row r="321" spans="1:38" ht="30" customHeight="1">
      <c r="A321" s="9" t="s">
        <v>1128</v>
      </c>
      <c r="B321" s="9" t="s">
        <v>1132</v>
      </c>
      <c r="C321" s="9" t="s">
        <v>231</v>
      </c>
      <c r="D321" s="114">
        <v>2.0400000000000001E-2</v>
      </c>
      <c r="E321" s="115">
        <f>단가대비표!E26</f>
        <v>23500</v>
      </c>
      <c r="F321" s="116">
        <f t="shared" si="83"/>
        <v>479.4</v>
      </c>
      <c r="G321" s="115">
        <f>단가대비표!F26</f>
        <v>0</v>
      </c>
      <c r="H321" s="116">
        <f t="shared" si="84"/>
        <v>0</v>
      </c>
      <c r="I321" s="115">
        <f>단가대비표!G26</f>
        <v>0</v>
      </c>
      <c r="J321" s="116">
        <f t="shared" si="85"/>
        <v>0</v>
      </c>
      <c r="K321" s="115">
        <f t="shared" si="86"/>
        <v>23500</v>
      </c>
      <c r="L321" s="116">
        <f t="shared" si="86"/>
        <v>479.4</v>
      </c>
      <c r="M321" s="9" t="s">
        <v>27</v>
      </c>
      <c r="N321" s="10" t="s">
        <v>94</v>
      </c>
      <c r="O321" s="10" t="s">
        <v>1133</v>
      </c>
      <c r="P321" s="10" t="s">
        <v>30</v>
      </c>
      <c r="Q321" s="10" t="s">
        <v>30</v>
      </c>
      <c r="R321" s="10" t="s">
        <v>29</v>
      </c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0" t="s">
        <v>27</v>
      </c>
      <c r="AK321" s="10" t="s">
        <v>1134</v>
      </c>
      <c r="AL321" s="10" t="s">
        <v>27</v>
      </c>
    </row>
    <row r="322" spans="1:38" ht="30" customHeight="1">
      <c r="A322" s="9" t="s">
        <v>1128</v>
      </c>
      <c r="B322" s="9" t="s">
        <v>1135</v>
      </c>
      <c r="C322" s="9" t="s">
        <v>231</v>
      </c>
      <c r="D322" s="114">
        <v>4.0800000000000003E-2</v>
      </c>
      <c r="E322" s="115">
        <f>단가대비표!E27</f>
        <v>8200</v>
      </c>
      <c r="F322" s="116">
        <f t="shared" si="83"/>
        <v>334.5</v>
      </c>
      <c r="G322" s="115">
        <f>단가대비표!F27</f>
        <v>0</v>
      </c>
      <c r="H322" s="116">
        <f t="shared" si="84"/>
        <v>0</v>
      </c>
      <c r="I322" s="115">
        <f>단가대비표!G27</f>
        <v>0</v>
      </c>
      <c r="J322" s="116">
        <f t="shared" si="85"/>
        <v>0</v>
      </c>
      <c r="K322" s="115">
        <f t="shared" si="86"/>
        <v>8200</v>
      </c>
      <c r="L322" s="116">
        <f t="shared" si="86"/>
        <v>334.5</v>
      </c>
      <c r="M322" s="9" t="s">
        <v>27</v>
      </c>
      <c r="N322" s="10" t="s">
        <v>94</v>
      </c>
      <c r="O322" s="10" t="s">
        <v>1136</v>
      </c>
      <c r="P322" s="10" t="s">
        <v>30</v>
      </c>
      <c r="Q322" s="10" t="s">
        <v>30</v>
      </c>
      <c r="R322" s="10" t="s">
        <v>29</v>
      </c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0" t="s">
        <v>27</v>
      </c>
      <c r="AK322" s="10" t="s">
        <v>1137</v>
      </c>
      <c r="AL322" s="10" t="s">
        <v>27</v>
      </c>
    </row>
    <row r="323" spans="1:38" ht="30" customHeight="1">
      <c r="A323" s="9" t="s">
        <v>1128</v>
      </c>
      <c r="B323" s="9" t="s">
        <v>1138</v>
      </c>
      <c r="C323" s="9" t="s">
        <v>231</v>
      </c>
      <c r="D323" s="114">
        <v>3.5999999999999999E-3</v>
      </c>
      <c r="E323" s="115">
        <f>단가대비표!E28</f>
        <v>3500</v>
      </c>
      <c r="F323" s="116">
        <f t="shared" si="83"/>
        <v>12.6</v>
      </c>
      <c r="G323" s="115">
        <f>단가대비표!F28</f>
        <v>0</v>
      </c>
      <c r="H323" s="116">
        <f t="shared" si="84"/>
        <v>0</v>
      </c>
      <c r="I323" s="115">
        <f>단가대비표!G28</f>
        <v>0</v>
      </c>
      <c r="J323" s="116">
        <f t="shared" si="85"/>
        <v>0</v>
      </c>
      <c r="K323" s="115">
        <f t="shared" si="86"/>
        <v>3500</v>
      </c>
      <c r="L323" s="116">
        <f t="shared" si="86"/>
        <v>12.6</v>
      </c>
      <c r="M323" s="9" t="s">
        <v>27</v>
      </c>
      <c r="N323" s="10" t="s">
        <v>94</v>
      </c>
      <c r="O323" s="10" t="s">
        <v>1139</v>
      </c>
      <c r="P323" s="10" t="s">
        <v>30</v>
      </c>
      <c r="Q323" s="10" t="s">
        <v>30</v>
      </c>
      <c r="R323" s="10" t="s">
        <v>29</v>
      </c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0" t="s">
        <v>27</v>
      </c>
      <c r="AK323" s="10" t="s">
        <v>1140</v>
      </c>
      <c r="AL323" s="10" t="s">
        <v>27</v>
      </c>
    </row>
    <row r="324" spans="1:38" ht="30" customHeight="1">
      <c r="A324" s="9" t="s">
        <v>1128</v>
      </c>
      <c r="B324" s="9" t="s">
        <v>1141</v>
      </c>
      <c r="C324" s="9" t="s">
        <v>231</v>
      </c>
      <c r="D324" s="114">
        <v>8.1600000000000006E-2</v>
      </c>
      <c r="E324" s="115">
        <f>단가대비표!E29</f>
        <v>2920</v>
      </c>
      <c r="F324" s="116">
        <f t="shared" si="83"/>
        <v>238.2</v>
      </c>
      <c r="G324" s="115">
        <f>단가대비표!F29</f>
        <v>0</v>
      </c>
      <c r="H324" s="116">
        <f t="shared" si="84"/>
        <v>0</v>
      </c>
      <c r="I324" s="115">
        <f>단가대비표!G29</f>
        <v>0</v>
      </c>
      <c r="J324" s="116">
        <f t="shared" si="85"/>
        <v>0</v>
      </c>
      <c r="K324" s="115">
        <f t="shared" si="86"/>
        <v>2920</v>
      </c>
      <c r="L324" s="116">
        <f t="shared" si="86"/>
        <v>238.2</v>
      </c>
      <c r="M324" s="9" t="s">
        <v>27</v>
      </c>
      <c r="N324" s="10" t="s">
        <v>94</v>
      </c>
      <c r="O324" s="10" t="s">
        <v>1142</v>
      </c>
      <c r="P324" s="10" t="s">
        <v>30</v>
      </c>
      <c r="Q324" s="10" t="s">
        <v>30</v>
      </c>
      <c r="R324" s="10" t="s">
        <v>29</v>
      </c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0" t="s">
        <v>27</v>
      </c>
      <c r="AK324" s="10" t="s">
        <v>1143</v>
      </c>
      <c r="AL324" s="10" t="s">
        <v>27</v>
      </c>
    </row>
    <row r="325" spans="1:38" ht="30" customHeight="1">
      <c r="A325" s="9" t="s">
        <v>1085</v>
      </c>
      <c r="B325" s="9" t="s">
        <v>1104</v>
      </c>
      <c r="C325" s="9" t="s">
        <v>231</v>
      </c>
      <c r="D325" s="114">
        <v>0.04</v>
      </c>
      <c r="E325" s="115">
        <f>단가대비표!E24</f>
        <v>900</v>
      </c>
      <c r="F325" s="116">
        <f t="shared" si="83"/>
        <v>36</v>
      </c>
      <c r="G325" s="115">
        <f>단가대비표!F24</f>
        <v>0</v>
      </c>
      <c r="H325" s="116">
        <f t="shared" si="84"/>
        <v>0</v>
      </c>
      <c r="I325" s="115">
        <f>단가대비표!G24</f>
        <v>0</v>
      </c>
      <c r="J325" s="116">
        <f t="shared" si="85"/>
        <v>0</v>
      </c>
      <c r="K325" s="115">
        <f t="shared" si="86"/>
        <v>900</v>
      </c>
      <c r="L325" s="116">
        <f t="shared" si="86"/>
        <v>36</v>
      </c>
      <c r="M325" s="9" t="s">
        <v>27</v>
      </c>
      <c r="N325" s="10" t="s">
        <v>94</v>
      </c>
      <c r="O325" s="10" t="s">
        <v>1105</v>
      </c>
      <c r="P325" s="10" t="s">
        <v>30</v>
      </c>
      <c r="Q325" s="10" t="s">
        <v>30</v>
      </c>
      <c r="R325" s="10" t="s">
        <v>29</v>
      </c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0" t="s">
        <v>27</v>
      </c>
      <c r="AK325" s="10" t="s">
        <v>1144</v>
      </c>
      <c r="AL325" s="10" t="s">
        <v>27</v>
      </c>
    </row>
    <row r="326" spans="1:38" ht="30" customHeight="1">
      <c r="A326" s="9" t="s">
        <v>3073</v>
      </c>
      <c r="B326" s="9" t="s">
        <v>3139</v>
      </c>
      <c r="C326" s="9" t="s">
        <v>231</v>
      </c>
      <c r="D326" s="114">
        <v>1.4999999999999999E-2</v>
      </c>
      <c r="E326" s="115">
        <f>단가대비표!E45</f>
        <v>19618</v>
      </c>
      <c r="F326" s="116">
        <f t="shared" si="83"/>
        <v>294.2</v>
      </c>
      <c r="G326" s="115">
        <f>단가대비표!F45</f>
        <v>0</v>
      </c>
      <c r="H326" s="116">
        <f t="shared" si="84"/>
        <v>0</v>
      </c>
      <c r="I326" s="115">
        <f>단가대비표!G45</f>
        <v>0</v>
      </c>
      <c r="J326" s="116">
        <f t="shared" si="85"/>
        <v>0</v>
      </c>
      <c r="K326" s="115">
        <f t="shared" si="86"/>
        <v>19618</v>
      </c>
      <c r="L326" s="116">
        <f t="shared" si="86"/>
        <v>294.2</v>
      </c>
      <c r="M326" s="9" t="s">
        <v>27</v>
      </c>
      <c r="N326" s="10" t="s">
        <v>3081</v>
      </c>
      <c r="O326" s="10" t="s">
        <v>3094</v>
      </c>
      <c r="P326" s="10" t="s">
        <v>30</v>
      </c>
      <c r="Q326" s="10" t="s">
        <v>30</v>
      </c>
      <c r="R326" s="10" t="s">
        <v>29</v>
      </c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0" t="s">
        <v>27</v>
      </c>
      <c r="AK326" s="10" t="s">
        <v>3095</v>
      </c>
      <c r="AL326" s="10" t="s">
        <v>27</v>
      </c>
    </row>
    <row r="327" spans="1:38" ht="30" customHeight="1">
      <c r="A327" s="9" t="s">
        <v>869</v>
      </c>
      <c r="B327" s="9" t="s">
        <v>840</v>
      </c>
      <c r="C327" s="9" t="s">
        <v>841</v>
      </c>
      <c r="D327" s="114">
        <v>0.02</v>
      </c>
      <c r="E327" s="115">
        <f>단가대비표!E554</f>
        <v>0</v>
      </c>
      <c r="F327" s="116">
        <f t="shared" si="83"/>
        <v>0</v>
      </c>
      <c r="G327" s="115">
        <f>단가대비표!F554</f>
        <v>234297</v>
      </c>
      <c r="H327" s="116">
        <f t="shared" si="84"/>
        <v>4685.8999999999996</v>
      </c>
      <c r="I327" s="115">
        <f>단가대비표!G554</f>
        <v>0</v>
      </c>
      <c r="J327" s="116">
        <f t="shared" si="85"/>
        <v>0</v>
      </c>
      <c r="K327" s="115">
        <f t="shared" si="86"/>
        <v>234297</v>
      </c>
      <c r="L327" s="116">
        <f t="shared" si="86"/>
        <v>4685.8999999999996</v>
      </c>
      <c r="M327" s="9" t="s">
        <v>27</v>
      </c>
      <c r="N327" s="10" t="s">
        <v>94</v>
      </c>
      <c r="O327" s="10" t="s">
        <v>870</v>
      </c>
      <c r="P327" s="10" t="s">
        <v>30</v>
      </c>
      <c r="Q327" s="10" t="s">
        <v>30</v>
      </c>
      <c r="R327" s="10" t="s">
        <v>29</v>
      </c>
      <c r="S327" s="119"/>
      <c r="T327" s="119"/>
      <c r="U327" s="119"/>
      <c r="V327" s="119">
        <v>1</v>
      </c>
      <c r="W327" s="119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0" t="s">
        <v>27</v>
      </c>
      <c r="AK327" s="10" t="s">
        <v>1145</v>
      </c>
      <c r="AL327" s="10" t="s">
        <v>27</v>
      </c>
    </row>
    <row r="328" spans="1:38" ht="30" customHeight="1">
      <c r="A328" s="9" t="s">
        <v>867</v>
      </c>
      <c r="B328" s="9" t="s">
        <v>840</v>
      </c>
      <c r="C328" s="9" t="s">
        <v>841</v>
      </c>
      <c r="D328" s="114">
        <v>0.01</v>
      </c>
      <c r="E328" s="115">
        <f>단가대비표!E553</f>
        <v>0</v>
      </c>
      <c r="F328" s="116">
        <f t="shared" si="83"/>
        <v>0</v>
      </c>
      <c r="G328" s="115">
        <f>단가대비표!F553</f>
        <v>138290</v>
      </c>
      <c r="H328" s="116">
        <f t="shared" si="84"/>
        <v>1382.9</v>
      </c>
      <c r="I328" s="115">
        <f>단가대비표!G553</f>
        <v>0</v>
      </c>
      <c r="J328" s="116">
        <f t="shared" si="85"/>
        <v>0</v>
      </c>
      <c r="K328" s="115">
        <f t="shared" si="86"/>
        <v>138290</v>
      </c>
      <c r="L328" s="116">
        <f t="shared" si="86"/>
        <v>1382.9</v>
      </c>
      <c r="M328" s="9" t="s">
        <v>27</v>
      </c>
      <c r="N328" s="10" t="s">
        <v>92</v>
      </c>
      <c r="O328" s="10" t="s">
        <v>868</v>
      </c>
      <c r="P328" s="10" t="s">
        <v>30</v>
      </c>
      <c r="Q328" s="10" t="s">
        <v>30</v>
      </c>
      <c r="R328" s="10" t="s">
        <v>29</v>
      </c>
      <c r="S328" s="119"/>
      <c r="T328" s="119"/>
      <c r="U328" s="119"/>
      <c r="V328" s="119">
        <v>1</v>
      </c>
      <c r="W328" s="119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  <c r="AH328" s="119"/>
      <c r="AI328" s="119"/>
      <c r="AJ328" s="10" t="s">
        <v>27</v>
      </c>
      <c r="AK328" s="10" t="s">
        <v>1126</v>
      </c>
      <c r="AL328" s="10" t="s">
        <v>27</v>
      </c>
    </row>
    <row r="329" spans="1:38" ht="30" customHeight="1">
      <c r="A329" s="9" t="s">
        <v>1109</v>
      </c>
      <c r="B329" s="9" t="s">
        <v>3147</v>
      </c>
      <c r="C329" s="9" t="s">
        <v>963</v>
      </c>
      <c r="D329" s="114">
        <v>1</v>
      </c>
      <c r="E329" s="115">
        <v>0</v>
      </c>
      <c r="F329" s="116">
        <f t="shared" si="83"/>
        <v>0</v>
      </c>
      <c r="G329" s="115">
        <v>0</v>
      </c>
      <c r="H329" s="116">
        <f t="shared" si="84"/>
        <v>0</v>
      </c>
      <c r="I329" s="115">
        <f>ROUNDDOWN(SUMIF(V321:V329, RIGHTB(O329, 1), H321:H329)*U329, 2)</f>
        <v>303.44</v>
      </c>
      <c r="J329" s="116">
        <f t="shared" si="85"/>
        <v>303.39999999999998</v>
      </c>
      <c r="K329" s="115">
        <f t="shared" si="86"/>
        <v>303.39999999999998</v>
      </c>
      <c r="L329" s="116">
        <f t="shared" si="86"/>
        <v>303.39999999999998</v>
      </c>
      <c r="M329" s="9" t="s">
        <v>27</v>
      </c>
      <c r="N329" s="10" t="s">
        <v>92</v>
      </c>
      <c r="O329" s="10" t="s">
        <v>964</v>
      </c>
      <c r="P329" s="10" t="s">
        <v>30</v>
      </c>
      <c r="Q329" s="10" t="s">
        <v>30</v>
      </c>
      <c r="R329" s="10" t="s">
        <v>30</v>
      </c>
      <c r="S329" s="119">
        <v>1</v>
      </c>
      <c r="T329" s="119">
        <v>2</v>
      </c>
      <c r="U329" s="119">
        <v>0.05</v>
      </c>
      <c r="V329" s="119"/>
      <c r="W329" s="119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0" t="s">
        <v>27</v>
      </c>
      <c r="AK329" s="10" t="s">
        <v>1127</v>
      </c>
      <c r="AL329" s="10" t="s">
        <v>27</v>
      </c>
    </row>
    <row r="330" spans="1:38" ht="30" customHeight="1">
      <c r="A330" s="9" t="s">
        <v>965</v>
      </c>
      <c r="B330" s="9" t="s">
        <v>27</v>
      </c>
      <c r="C330" s="9" t="s">
        <v>27</v>
      </c>
      <c r="D330" s="114"/>
      <c r="E330" s="115"/>
      <c r="F330" s="116">
        <f>TRUNC(SUM(F320:F329),0)</f>
        <v>1960</v>
      </c>
      <c r="G330" s="115"/>
      <c r="H330" s="116">
        <f>TRUNC(SUM(H320:H329),0)</f>
        <v>6068</v>
      </c>
      <c r="I330" s="115"/>
      <c r="J330" s="116">
        <f>TRUNC(SUM(J320:J329),0)</f>
        <v>303</v>
      </c>
      <c r="K330" s="115"/>
      <c r="L330" s="116">
        <f>F330+H330+J330</f>
        <v>8331</v>
      </c>
      <c r="M330" s="9" t="s">
        <v>27</v>
      </c>
      <c r="N330" s="10" t="s">
        <v>117</v>
      </c>
      <c r="O330" s="10" t="s">
        <v>117</v>
      </c>
      <c r="P330" s="10" t="s">
        <v>27</v>
      </c>
      <c r="Q330" s="10" t="s">
        <v>27</v>
      </c>
      <c r="R330" s="10" t="s">
        <v>27</v>
      </c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0" t="s">
        <v>27</v>
      </c>
      <c r="AK330" s="10" t="s">
        <v>27</v>
      </c>
      <c r="AL330" s="10" t="s">
        <v>27</v>
      </c>
    </row>
    <row r="331" spans="1:38" ht="30" customHeight="1">
      <c r="A331" s="114"/>
      <c r="B331" s="114"/>
      <c r="C331" s="114"/>
      <c r="D331" s="114"/>
      <c r="E331" s="115"/>
      <c r="F331" s="116"/>
      <c r="G331" s="115"/>
      <c r="H331" s="116"/>
      <c r="I331" s="115"/>
      <c r="J331" s="116"/>
      <c r="K331" s="115"/>
      <c r="L331" s="116"/>
      <c r="M331" s="114"/>
    </row>
    <row r="332" spans="1:38" ht="30" customHeight="1">
      <c r="A332" s="127" t="s">
        <v>3186</v>
      </c>
      <c r="B332" s="127"/>
      <c r="C332" s="127"/>
      <c r="D332" s="127"/>
      <c r="E332" s="128"/>
      <c r="F332" s="129"/>
      <c r="G332" s="128"/>
      <c r="H332" s="129"/>
      <c r="I332" s="128"/>
      <c r="J332" s="129"/>
      <c r="K332" s="128"/>
      <c r="L332" s="129"/>
      <c r="M332" s="127"/>
      <c r="N332" s="118" t="s">
        <v>95</v>
      </c>
    </row>
    <row r="333" spans="1:38" ht="30" customHeight="1">
      <c r="A333" s="9" t="s">
        <v>1128</v>
      </c>
      <c r="B333" s="9" t="s">
        <v>1129</v>
      </c>
      <c r="C333" s="9" t="s">
        <v>231</v>
      </c>
      <c r="D333" s="114">
        <v>3.5999999999999997E-2</v>
      </c>
      <c r="E333" s="115">
        <f>단가대비표!E25</f>
        <v>26200</v>
      </c>
      <c r="F333" s="116">
        <f t="shared" ref="F333:F342" si="87">TRUNC(E333*D333,1)</f>
        <v>943.2</v>
      </c>
      <c r="G333" s="115">
        <f>단가대비표!F25</f>
        <v>0</v>
      </c>
      <c r="H333" s="116">
        <f t="shared" ref="H333:H342" si="88">TRUNC(G333*D333,1)</f>
        <v>0</v>
      </c>
      <c r="I333" s="115">
        <f>단가대비표!G25</f>
        <v>0</v>
      </c>
      <c r="J333" s="116">
        <f t="shared" ref="J333:J342" si="89">TRUNC(I333*D333,1)</f>
        <v>0</v>
      </c>
      <c r="K333" s="115">
        <f t="shared" ref="K333:L342" si="90">TRUNC(E333+G333+I333,1)</f>
        <v>26200</v>
      </c>
      <c r="L333" s="116">
        <f t="shared" si="90"/>
        <v>943.2</v>
      </c>
      <c r="M333" s="9" t="s">
        <v>27</v>
      </c>
      <c r="N333" s="10" t="s">
        <v>95</v>
      </c>
      <c r="O333" s="10" t="s">
        <v>1130</v>
      </c>
      <c r="P333" s="10" t="s">
        <v>30</v>
      </c>
      <c r="Q333" s="10" t="s">
        <v>30</v>
      </c>
      <c r="R333" s="10" t="s">
        <v>29</v>
      </c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0" t="s">
        <v>27</v>
      </c>
      <c r="AK333" s="10" t="s">
        <v>1147</v>
      </c>
      <c r="AL333" s="10" t="s">
        <v>27</v>
      </c>
    </row>
    <row r="334" spans="1:38" ht="30" customHeight="1">
      <c r="A334" s="9" t="s">
        <v>1128</v>
      </c>
      <c r="B334" s="9" t="s">
        <v>1132</v>
      </c>
      <c r="C334" s="9" t="s">
        <v>231</v>
      </c>
      <c r="D334" s="114">
        <v>3.4000000000000002E-2</v>
      </c>
      <c r="E334" s="115">
        <f>단가대비표!E26</f>
        <v>23500</v>
      </c>
      <c r="F334" s="116">
        <f t="shared" si="87"/>
        <v>799</v>
      </c>
      <c r="G334" s="115">
        <f>단가대비표!F26</f>
        <v>0</v>
      </c>
      <c r="H334" s="116">
        <f t="shared" si="88"/>
        <v>0</v>
      </c>
      <c r="I334" s="115">
        <f>단가대비표!G26</f>
        <v>0</v>
      </c>
      <c r="J334" s="116">
        <f t="shared" si="89"/>
        <v>0</v>
      </c>
      <c r="K334" s="115">
        <f t="shared" si="90"/>
        <v>23500</v>
      </c>
      <c r="L334" s="116">
        <f t="shared" si="90"/>
        <v>799</v>
      </c>
      <c r="M334" s="9" t="s">
        <v>27</v>
      </c>
      <c r="N334" s="10" t="s">
        <v>95</v>
      </c>
      <c r="O334" s="10" t="s">
        <v>1133</v>
      </c>
      <c r="P334" s="10" t="s">
        <v>30</v>
      </c>
      <c r="Q334" s="10" t="s">
        <v>30</v>
      </c>
      <c r="R334" s="10" t="s">
        <v>29</v>
      </c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0" t="s">
        <v>27</v>
      </c>
      <c r="AK334" s="10" t="s">
        <v>1148</v>
      </c>
      <c r="AL334" s="10" t="s">
        <v>27</v>
      </c>
    </row>
    <row r="335" spans="1:38" ht="30" customHeight="1">
      <c r="A335" s="9" t="s">
        <v>1128</v>
      </c>
      <c r="B335" s="9" t="s">
        <v>1135</v>
      </c>
      <c r="C335" s="9" t="s">
        <v>231</v>
      </c>
      <c r="D335" s="114">
        <v>6.8000000000000005E-2</v>
      </c>
      <c r="E335" s="115">
        <f>단가대비표!E27</f>
        <v>8200</v>
      </c>
      <c r="F335" s="116">
        <f t="shared" si="87"/>
        <v>557.6</v>
      </c>
      <c r="G335" s="115">
        <f>단가대비표!F27</f>
        <v>0</v>
      </c>
      <c r="H335" s="116">
        <f t="shared" si="88"/>
        <v>0</v>
      </c>
      <c r="I335" s="115">
        <f>단가대비표!G27</f>
        <v>0</v>
      </c>
      <c r="J335" s="116">
        <f t="shared" si="89"/>
        <v>0</v>
      </c>
      <c r="K335" s="115">
        <f t="shared" si="90"/>
        <v>8200</v>
      </c>
      <c r="L335" s="116">
        <f t="shared" si="90"/>
        <v>557.6</v>
      </c>
      <c r="M335" s="9" t="s">
        <v>27</v>
      </c>
      <c r="N335" s="10" t="s">
        <v>95</v>
      </c>
      <c r="O335" s="10" t="s">
        <v>1136</v>
      </c>
      <c r="P335" s="10" t="s">
        <v>30</v>
      </c>
      <c r="Q335" s="10" t="s">
        <v>30</v>
      </c>
      <c r="R335" s="10" t="s">
        <v>29</v>
      </c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0" t="s">
        <v>27</v>
      </c>
      <c r="AK335" s="10" t="s">
        <v>1149</v>
      </c>
      <c r="AL335" s="10" t="s">
        <v>27</v>
      </c>
    </row>
    <row r="336" spans="1:38" ht="30" customHeight="1">
      <c r="A336" s="9" t="s">
        <v>1128</v>
      </c>
      <c r="B336" s="9" t="s">
        <v>1138</v>
      </c>
      <c r="C336" s="9" t="s">
        <v>231</v>
      </c>
      <c r="D336" s="114">
        <v>6.0000000000000001E-3</v>
      </c>
      <c r="E336" s="115">
        <f>단가대비표!E28</f>
        <v>3500</v>
      </c>
      <c r="F336" s="116">
        <f t="shared" si="87"/>
        <v>21</v>
      </c>
      <c r="G336" s="115">
        <f>단가대비표!F28</f>
        <v>0</v>
      </c>
      <c r="H336" s="116">
        <f t="shared" si="88"/>
        <v>0</v>
      </c>
      <c r="I336" s="115">
        <f>단가대비표!G28</f>
        <v>0</v>
      </c>
      <c r="J336" s="116">
        <f t="shared" si="89"/>
        <v>0</v>
      </c>
      <c r="K336" s="115">
        <f t="shared" si="90"/>
        <v>3500</v>
      </c>
      <c r="L336" s="116">
        <f t="shared" si="90"/>
        <v>21</v>
      </c>
      <c r="M336" s="9" t="s">
        <v>27</v>
      </c>
      <c r="N336" s="10" t="s">
        <v>95</v>
      </c>
      <c r="O336" s="10" t="s">
        <v>1139</v>
      </c>
      <c r="P336" s="10" t="s">
        <v>30</v>
      </c>
      <c r="Q336" s="10" t="s">
        <v>30</v>
      </c>
      <c r="R336" s="10" t="s">
        <v>29</v>
      </c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0" t="s">
        <v>27</v>
      </c>
      <c r="AK336" s="10" t="s">
        <v>1150</v>
      </c>
      <c r="AL336" s="10" t="s">
        <v>27</v>
      </c>
    </row>
    <row r="337" spans="1:38" ht="30" customHeight="1">
      <c r="A337" s="9" t="s">
        <v>1128</v>
      </c>
      <c r="B337" s="9" t="s">
        <v>1141</v>
      </c>
      <c r="C337" s="9" t="s">
        <v>231</v>
      </c>
      <c r="D337" s="114">
        <v>0.13600000000000001</v>
      </c>
      <c r="E337" s="115">
        <f>단가대비표!E29</f>
        <v>2920</v>
      </c>
      <c r="F337" s="116">
        <f t="shared" si="87"/>
        <v>397.1</v>
      </c>
      <c r="G337" s="115">
        <f>단가대비표!F29</f>
        <v>0</v>
      </c>
      <c r="H337" s="116">
        <f t="shared" si="88"/>
        <v>0</v>
      </c>
      <c r="I337" s="115">
        <f>단가대비표!G29</f>
        <v>0</v>
      </c>
      <c r="J337" s="116">
        <f t="shared" si="89"/>
        <v>0</v>
      </c>
      <c r="K337" s="115">
        <f t="shared" si="90"/>
        <v>2920</v>
      </c>
      <c r="L337" s="116">
        <f t="shared" si="90"/>
        <v>397.1</v>
      </c>
      <c r="M337" s="9" t="s">
        <v>27</v>
      </c>
      <c r="N337" s="10" t="s">
        <v>95</v>
      </c>
      <c r="O337" s="10" t="s">
        <v>1142</v>
      </c>
      <c r="P337" s="10" t="s">
        <v>30</v>
      </c>
      <c r="Q337" s="10" t="s">
        <v>30</v>
      </c>
      <c r="R337" s="10" t="s">
        <v>29</v>
      </c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0" t="s">
        <v>27</v>
      </c>
      <c r="AK337" s="10" t="s">
        <v>1151</v>
      </c>
      <c r="AL337" s="10" t="s">
        <v>27</v>
      </c>
    </row>
    <row r="338" spans="1:38" ht="30" customHeight="1">
      <c r="A338" s="9" t="s">
        <v>1085</v>
      </c>
      <c r="B338" s="9" t="s">
        <v>1104</v>
      </c>
      <c r="C338" s="9" t="s">
        <v>231</v>
      </c>
      <c r="D338" s="114">
        <v>0.04</v>
      </c>
      <c r="E338" s="115">
        <f>단가대비표!E24</f>
        <v>900</v>
      </c>
      <c r="F338" s="116">
        <f t="shared" si="87"/>
        <v>36</v>
      </c>
      <c r="G338" s="115">
        <f>단가대비표!F24</f>
        <v>0</v>
      </c>
      <c r="H338" s="116">
        <f t="shared" si="88"/>
        <v>0</v>
      </c>
      <c r="I338" s="115">
        <f>단가대비표!G24</f>
        <v>0</v>
      </c>
      <c r="J338" s="116">
        <f t="shared" si="89"/>
        <v>0</v>
      </c>
      <c r="K338" s="115">
        <f t="shared" si="90"/>
        <v>900</v>
      </c>
      <c r="L338" s="116">
        <f t="shared" si="90"/>
        <v>36</v>
      </c>
      <c r="M338" s="9" t="s">
        <v>27</v>
      </c>
      <c r="N338" s="10" t="s">
        <v>95</v>
      </c>
      <c r="O338" s="10" t="s">
        <v>1105</v>
      </c>
      <c r="P338" s="10" t="s">
        <v>30</v>
      </c>
      <c r="Q338" s="10" t="s">
        <v>30</v>
      </c>
      <c r="R338" s="10" t="s">
        <v>29</v>
      </c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0" t="s">
        <v>27</v>
      </c>
      <c r="AK338" s="10" t="s">
        <v>1152</v>
      </c>
      <c r="AL338" s="10" t="s">
        <v>27</v>
      </c>
    </row>
    <row r="339" spans="1:38" ht="30" customHeight="1">
      <c r="A339" s="9" t="s">
        <v>3073</v>
      </c>
      <c r="B339" s="9" t="s">
        <v>3139</v>
      </c>
      <c r="C339" s="9" t="s">
        <v>231</v>
      </c>
      <c r="D339" s="114">
        <v>2.5000000000000001E-2</v>
      </c>
      <c r="E339" s="115">
        <f>단가대비표!E45</f>
        <v>19618</v>
      </c>
      <c r="F339" s="116">
        <f t="shared" si="87"/>
        <v>490.4</v>
      </c>
      <c r="G339" s="115">
        <f>단가대비표!F45</f>
        <v>0</v>
      </c>
      <c r="H339" s="116">
        <f t="shared" si="88"/>
        <v>0</v>
      </c>
      <c r="I339" s="115">
        <f>단가대비표!G45</f>
        <v>0</v>
      </c>
      <c r="J339" s="116">
        <f t="shared" si="89"/>
        <v>0</v>
      </c>
      <c r="K339" s="115">
        <f t="shared" si="90"/>
        <v>19618</v>
      </c>
      <c r="L339" s="116">
        <f t="shared" si="90"/>
        <v>490.4</v>
      </c>
      <c r="M339" s="9" t="s">
        <v>27</v>
      </c>
      <c r="N339" s="10" t="s">
        <v>3081</v>
      </c>
      <c r="O339" s="10" t="s">
        <v>3094</v>
      </c>
      <c r="P339" s="10" t="s">
        <v>30</v>
      </c>
      <c r="Q339" s="10" t="s">
        <v>30</v>
      </c>
      <c r="R339" s="10" t="s">
        <v>29</v>
      </c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0" t="s">
        <v>27</v>
      </c>
      <c r="AK339" s="10" t="s">
        <v>3095</v>
      </c>
      <c r="AL339" s="10" t="s">
        <v>27</v>
      </c>
    </row>
    <row r="340" spans="1:38" ht="30" customHeight="1">
      <c r="A340" s="9" t="s">
        <v>869</v>
      </c>
      <c r="B340" s="9" t="s">
        <v>840</v>
      </c>
      <c r="C340" s="9" t="s">
        <v>841</v>
      </c>
      <c r="D340" s="114">
        <v>0.02</v>
      </c>
      <c r="E340" s="115">
        <f>단가대비표!E554</f>
        <v>0</v>
      </c>
      <c r="F340" s="116">
        <f t="shared" si="87"/>
        <v>0</v>
      </c>
      <c r="G340" s="115">
        <f>단가대비표!F554</f>
        <v>234297</v>
      </c>
      <c r="H340" s="116">
        <f t="shared" si="88"/>
        <v>4685.8999999999996</v>
      </c>
      <c r="I340" s="115">
        <f>단가대비표!G554</f>
        <v>0</v>
      </c>
      <c r="J340" s="116">
        <f t="shared" si="89"/>
        <v>0</v>
      </c>
      <c r="K340" s="115">
        <f t="shared" si="90"/>
        <v>234297</v>
      </c>
      <c r="L340" s="116">
        <f t="shared" si="90"/>
        <v>4685.8999999999996</v>
      </c>
      <c r="M340" s="9" t="s">
        <v>27</v>
      </c>
      <c r="N340" s="10" t="s">
        <v>95</v>
      </c>
      <c r="O340" s="10" t="s">
        <v>870</v>
      </c>
      <c r="P340" s="10" t="s">
        <v>30</v>
      </c>
      <c r="Q340" s="10" t="s">
        <v>30</v>
      </c>
      <c r="R340" s="10" t="s">
        <v>29</v>
      </c>
      <c r="S340" s="119"/>
      <c r="T340" s="119"/>
      <c r="U340" s="119"/>
      <c r="V340" s="119">
        <v>1</v>
      </c>
      <c r="W340" s="119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0" t="s">
        <v>27</v>
      </c>
      <c r="AK340" s="10" t="s">
        <v>1153</v>
      </c>
      <c r="AL340" s="10" t="s">
        <v>27</v>
      </c>
    </row>
    <row r="341" spans="1:38" ht="30" customHeight="1">
      <c r="A341" s="9" t="s">
        <v>867</v>
      </c>
      <c r="B341" s="9" t="s">
        <v>840</v>
      </c>
      <c r="C341" s="9" t="s">
        <v>841</v>
      </c>
      <c r="D341" s="114">
        <v>0.01</v>
      </c>
      <c r="E341" s="115">
        <f>단가대비표!E553</f>
        <v>0</v>
      </c>
      <c r="F341" s="116">
        <f t="shared" si="87"/>
        <v>0</v>
      </c>
      <c r="G341" s="115">
        <f>단가대비표!F553</f>
        <v>138290</v>
      </c>
      <c r="H341" s="116">
        <f t="shared" si="88"/>
        <v>1382.9</v>
      </c>
      <c r="I341" s="115">
        <f>단가대비표!G553</f>
        <v>0</v>
      </c>
      <c r="J341" s="116">
        <f t="shared" si="89"/>
        <v>0</v>
      </c>
      <c r="K341" s="115">
        <f t="shared" si="90"/>
        <v>138290</v>
      </c>
      <c r="L341" s="116">
        <f t="shared" si="90"/>
        <v>1382.9</v>
      </c>
      <c r="M341" s="9" t="s">
        <v>27</v>
      </c>
      <c r="N341" s="10" t="s">
        <v>92</v>
      </c>
      <c r="O341" s="10" t="s">
        <v>868</v>
      </c>
      <c r="P341" s="10" t="s">
        <v>30</v>
      </c>
      <c r="Q341" s="10" t="s">
        <v>30</v>
      </c>
      <c r="R341" s="10" t="s">
        <v>29</v>
      </c>
      <c r="S341" s="119"/>
      <c r="T341" s="119"/>
      <c r="U341" s="119"/>
      <c r="V341" s="119">
        <v>1</v>
      </c>
      <c r="W341" s="119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0" t="s">
        <v>27</v>
      </c>
      <c r="AK341" s="10" t="s">
        <v>1126</v>
      </c>
      <c r="AL341" s="10" t="s">
        <v>27</v>
      </c>
    </row>
    <row r="342" spans="1:38" ht="30" customHeight="1">
      <c r="A342" s="9" t="s">
        <v>1109</v>
      </c>
      <c r="B342" s="9" t="s">
        <v>3147</v>
      </c>
      <c r="C342" s="9" t="s">
        <v>963</v>
      </c>
      <c r="D342" s="114">
        <v>1</v>
      </c>
      <c r="E342" s="115">
        <v>0</v>
      </c>
      <c r="F342" s="116">
        <f t="shared" si="87"/>
        <v>0</v>
      </c>
      <c r="G342" s="115">
        <v>0</v>
      </c>
      <c r="H342" s="116">
        <f t="shared" si="88"/>
        <v>0</v>
      </c>
      <c r="I342" s="115">
        <f>ROUNDDOWN(SUMIF(V334:V342, RIGHTB(O342, 1), H334:H342)*U342, 2)</f>
        <v>303.44</v>
      </c>
      <c r="J342" s="116">
        <f t="shared" si="89"/>
        <v>303.39999999999998</v>
      </c>
      <c r="K342" s="115">
        <f t="shared" si="90"/>
        <v>303.39999999999998</v>
      </c>
      <c r="L342" s="116">
        <f t="shared" si="90"/>
        <v>303.39999999999998</v>
      </c>
      <c r="M342" s="9" t="s">
        <v>27</v>
      </c>
      <c r="N342" s="10" t="s">
        <v>92</v>
      </c>
      <c r="O342" s="10" t="s">
        <v>964</v>
      </c>
      <c r="P342" s="10" t="s">
        <v>30</v>
      </c>
      <c r="Q342" s="10" t="s">
        <v>30</v>
      </c>
      <c r="R342" s="10" t="s">
        <v>30</v>
      </c>
      <c r="S342" s="119">
        <v>1</v>
      </c>
      <c r="T342" s="119">
        <v>2</v>
      </c>
      <c r="U342" s="119">
        <v>0.05</v>
      </c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0" t="s">
        <v>27</v>
      </c>
      <c r="AK342" s="10" t="s">
        <v>1127</v>
      </c>
      <c r="AL342" s="10" t="s">
        <v>27</v>
      </c>
    </row>
    <row r="343" spans="1:38" ht="30" customHeight="1">
      <c r="A343" s="9" t="s">
        <v>965</v>
      </c>
      <c r="B343" s="9" t="s">
        <v>27</v>
      </c>
      <c r="C343" s="9" t="s">
        <v>27</v>
      </c>
      <c r="D343" s="114"/>
      <c r="E343" s="115"/>
      <c r="F343" s="116">
        <f>TRUNC(SUM(F333:F342),0)</f>
        <v>3244</v>
      </c>
      <c r="G343" s="115"/>
      <c r="H343" s="116">
        <f>TRUNC(SUM(H333:H342),0)</f>
        <v>6068</v>
      </c>
      <c r="I343" s="115"/>
      <c r="J343" s="116">
        <f>TRUNC(SUM(J333:J342),0)</f>
        <v>303</v>
      </c>
      <c r="K343" s="115"/>
      <c r="L343" s="116">
        <f>F343+H343+J343</f>
        <v>9615</v>
      </c>
      <c r="M343" s="9" t="s">
        <v>27</v>
      </c>
      <c r="N343" s="10" t="s">
        <v>117</v>
      </c>
      <c r="O343" s="10" t="s">
        <v>117</v>
      </c>
      <c r="P343" s="10" t="s">
        <v>27</v>
      </c>
      <c r="Q343" s="10" t="s">
        <v>27</v>
      </c>
      <c r="R343" s="10" t="s">
        <v>27</v>
      </c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0" t="s">
        <v>27</v>
      </c>
      <c r="AK343" s="10" t="s">
        <v>27</v>
      </c>
      <c r="AL343" s="10" t="s">
        <v>27</v>
      </c>
    </row>
    <row r="344" spans="1:38" ht="30" customHeight="1">
      <c r="A344" s="114"/>
      <c r="B344" s="114"/>
      <c r="C344" s="114"/>
      <c r="D344" s="114"/>
      <c r="E344" s="115"/>
      <c r="F344" s="116"/>
      <c r="G344" s="115"/>
      <c r="H344" s="116"/>
      <c r="I344" s="115"/>
      <c r="J344" s="116"/>
      <c r="K344" s="115"/>
      <c r="L344" s="116"/>
      <c r="M344" s="114"/>
    </row>
    <row r="345" spans="1:38" ht="30" customHeight="1">
      <c r="A345" s="127" t="s">
        <v>3187</v>
      </c>
      <c r="B345" s="127"/>
      <c r="C345" s="127"/>
      <c r="D345" s="127"/>
      <c r="E345" s="128"/>
      <c r="F345" s="129"/>
      <c r="G345" s="128"/>
      <c r="H345" s="129"/>
      <c r="I345" s="128"/>
      <c r="J345" s="129"/>
      <c r="K345" s="128"/>
      <c r="L345" s="129"/>
      <c r="M345" s="127"/>
      <c r="N345" s="118" t="s">
        <v>96</v>
      </c>
    </row>
    <row r="346" spans="1:38" ht="30" customHeight="1">
      <c r="A346" s="9" t="s">
        <v>1128</v>
      </c>
      <c r="B346" s="9" t="s">
        <v>1129</v>
      </c>
      <c r="C346" s="9" t="s">
        <v>231</v>
      </c>
      <c r="D346" s="114">
        <v>6.8400000000000002E-2</v>
      </c>
      <c r="E346" s="115">
        <f>단가대비표!E25</f>
        <v>26200</v>
      </c>
      <c r="F346" s="116">
        <f t="shared" ref="F346:F355" si="91">TRUNC(E346*D346,1)</f>
        <v>1792</v>
      </c>
      <c r="G346" s="115">
        <f>단가대비표!F25</f>
        <v>0</v>
      </c>
      <c r="H346" s="116">
        <f t="shared" ref="H346:H355" si="92">TRUNC(G346*D346,1)</f>
        <v>0</v>
      </c>
      <c r="I346" s="115">
        <f>단가대비표!G25</f>
        <v>0</v>
      </c>
      <c r="J346" s="116">
        <f t="shared" ref="J346:J355" si="93">TRUNC(I346*D346,1)</f>
        <v>0</v>
      </c>
      <c r="K346" s="115">
        <f t="shared" ref="K346:L355" si="94">TRUNC(E346+G346+I346,1)</f>
        <v>26200</v>
      </c>
      <c r="L346" s="116">
        <f t="shared" si="94"/>
        <v>1792</v>
      </c>
      <c r="M346" s="9" t="s">
        <v>27</v>
      </c>
      <c r="N346" s="10" t="s">
        <v>96</v>
      </c>
      <c r="O346" s="10" t="s">
        <v>1130</v>
      </c>
      <c r="P346" s="10" t="s">
        <v>30</v>
      </c>
      <c r="Q346" s="10" t="s">
        <v>30</v>
      </c>
      <c r="R346" s="10" t="s">
        <v>29</v>
      </c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  <c r="AC346" s="119"/>
      <c r="AD346" s="119"/>
      <c r="AE346" s="119"/>
      <c r="AF346" s="119"/>
      <c r="AG346" s="119"/>
      <c r="AH346" s="119"/>
      <c r="AI346" s="119"/>
      <c r="AJ346" s="10" t="s">
        <v>27</v>
      </c>
      <c r="AK346" s="10" t="s">
        <v>1154</v>
      </c>
      <c r="AL346" s="10" t="s">
        <v>27</v>
      </c>
    </row>
    <row r="347" spans="1:38" ht="30" customHeight="1">
      <c r="A347" s="9" t="s">
        <v>1128</v>
      </c>
      <c r="B347" s="9" t="s">
        <v>1132</v>
      </c>
      <c r="C347" s="9" t="s">
        <v>231</v>
      </c>
      <c r="D347" s="114">
        <v>6.4600000000000005E-2</v>
      </c>
      <c r="E347" s="115">
        <f>단가대비표!E26</f>
        <v>23500</v>
      </c>
      <c r="F347" s="116">
        <f t="shared" si="91"/>
        <v>1518.1</v>
      </c>
      <c r="G347" s="115">
        <f>단가대비표!F26</f>
        <v>0</v>
      </c>
      <c r="H347" s="116">
        <f t="shared" si="92"/>
        <v>0</v>
      </c>
      <c r="I347" s="115">
        <f>단가대비표!G26</f>
        <v>0</v>
      </c>
      <c r="J347" s="116">
        <f t="shared" si="93"/>
        <v>0</v>
      </c>
      <c r="K347" s="115">
        <f t="shared" si="94"/>
        <v>23500</v>
      </c>
      <c r="L347" s="116">
        <f t="shared" si="94"/>
        <v>1518.1</v>
      </c>
      <c r="M347" s="9" t="s">
        <v>27</v>
      </c>
      <c r="N347" s="10" t="s">
        <v>96</v>
      </c>
      <c r="O347" s="10" t="s">
        <v>1133</v>
      </c>
      <c r="P347" s="10" t="s">
        <v>30</v>
      </c>
      <c r="Q347" s="10" t="s">
        <v>30</v>
      </c>
      <c r="R347" s="10" t="s">
        <v>29</v>
      </c>
      <c r="S347" s="119"/>
      <c r="T347" s="119"/>
      <c r="U347" s="119"/>
      <c r="V347" s="119"/>
      <c r="W347" s="119"/>
      <c r="X347" s="119"/>
      <c r="Y347" s="119"/>
      <c r="Z347" s="119"/>
      <c r="AA347" s="119"/>
      <c r="AB347" s="119"/>
      <c r="AC347" s="119"/>
      <c r="AD347" s="119"/>
      <c r="AE347" s="119"/>
      <c r="AF347" s="119"/>
      <c r="AG347" s="119"/>
      <c r="AH347" s="119"/>
      <c r="AI347" s="119"/>
      <c r="AJ347" s="10" t="s">
        <v>27</v>
      </c>
      <c r="AK347" s="10" t="s">
        <v>1155</v>
      </c>
      <c r="AL347" s="10" t="s">
        <v>27</v>
      </c>
    </row>
    <row r="348" spans="1:38" ht="30" customHeight="1">
      <c r="A348" s="9" t="s">
        <v>1128</v>
      </c>
      <c r="B348" s="9" t="s">
        <v>1135</v>
      </c>
      <c r="C348" s="9" t="s">
        <v>231</v>
      </c>
      <c r="D348" s="114">
        <v>0.12920000000000001</v>
      </c>
      <c r="E348" s="115">
        <f>단가대비표!E27</f>
        <v>8200</v>
      </c>
      <c r="F348" s="116">
        <f t="shared" si="91"/>
        <v>1059.4000000000001</v>
      </c>
      <c r="G348" s="115">
        <f>단가대비표!F27</f>
        <v>0</v>
      </c>
      <c r="H348" s="116">
        <f t="shared" si="92"/>
        <v>0</v>
      </c>
      <c r="I348" s="115">
        <f>단가대비표!G27</f>
        <v>0</v>
      </c>
      <c r="J348" s="116">
        <f t="shared" si="93"/>
        <v>0</v>
      </c>
      <c r="K348" s="115">
        <f t="shared" si="94"/>
        <v>8200</v>
      </c>
      <c r="L348" s="116">
        <f t="shared" si="94"/>
        <v>1059.4000000000001</v>
      </c>
      <c r="M348" s="9" t="s">
        <v>27</v>
      </c>
      <c r="N348" s="10" t="s">
        <v>96</v>
      </c>
      <c r="O348" s="10" t="s">
        <v>1136</v>
      </c>
      <c r="P348" s="10" t="s">
        <v>30</v>
      </c>
      <c r="Q348" s="10" t="s">
        <v>30</v>
      </c>
      <c r="R348" s="10" t="s">
        <v>29</v>
      </c>
      <c r="S348" s="119"/>
      <c r="T348" s="119"/>
      <c r="U348" s="119"/>
      <c r="V348" s="119"/>
      <c r="W348" s="119"/>
      <c r="X348" s="119"/>
      <c r="Y348" s="119"/>
      <c r="Z348" s="119"/>
      <c r="AA348" s="119"/>
      <c r="AB348" s="119"/>
      <c r="AC348" s="119"/>
      <c r="AD348" s="119"/>
      <c r="AE348" s="119"/>
      <c r="AF348" s="119"/>
      <c r="AG348" s="119"/>
      <c r="AH348" s="119"/>
      <c r="AI348" s="119"/>
      <c r="AJ348" s="10" t="s">
        <v>27</v>
      </c>
      <c r="AK348" s="10" t="s">
        <v>1156</v>
      </c>
      <c r="AL348" s="10" t="s">
        <v>27</v>
      </c>
    </row>
    <row r="349" spans="1:38" ht="30" customHeight="1">
      <c r="A349" s="9" t="s">
        <v>1128</v>
      </c>
      <c r="B349" s="9" t="s">
        <v>1138</v>
      </c>
      <c r="C349" s="9" t="s">
        <v>231</v>
      </c>
      <c r="D349" s="114">
        <v>1.1599999999999999E-2</v>
      </c>
      <c r="E349" s="115">
        <f>단가대비표!E28</f>
        <v>3500</v>
      </c>
      <c r="F349" s="116">
        <f t="shared" si="91"/>
        <v>40.6</v>
      </c>
      <c r="G349" s="115">
        <f>단가대비표!F28</f>
        <v>0</v>
      </c>
      <c r="H349" s="116">
        <f t="shared" si="92"/>
        <v>0</v>
      </c>
      <c r="I349" s="115">
        <f>단가대비표!G28</f>
        <v>0</v>
      </c>
      <c r="J349" s="116">
        <f t="shared" si="93"/>
        <v>0</v>
      </c>
      <c r="K349" s="115">
        <f t="shared" si="94"/>
        <v>3500</v>
      </c>
      <c r="L349" s="116">
        <f t="shared" si="94"/>
        <v>40.6</v>
      </c>
      <c r="M349" s="9" t="s">
        <v>27</v>
      </c>
      <c r="N349" s="10" t="s">
        <v>96</v>
      </c>
      <c r="O349" s="10" t="s">
        <v>1139</v>
      </c>
      <c r="P349" s="10" t="s">
        <v>30</v>
      </c>
      <c r="Q349" s="10" t="s">
        <v>30</v>
      </c>
      <c r="R349" s="10" t="s">
        <v>29</v>
      </c>
      <c r="S349" s="119"/>
      <c r="T349" s="119"/>
      <c r="U349" s="119"/>
      <c r="V349" s="119"/>
      <c r="W349" s="119"/>
      <c r="X349" s="119"/>
      <c r="Y349" s="119"/>
      <c r="Z349" s="119"/>
      <c r="AA349" s="119"/>
      <c r="AB349" s="119"/>
      <c r="AC349" s="119"/>
      <c r="AD349" s="119"/>
      <c r="AE349" s="119"/>
      <c r="AF349" s="119"/>
      <c r="AG349" s="119"/>
      <c r="AH349" s="119"/>
      <c r="AI349" s="119"/>
      <c r="AJ349" s="10" t="s">
        <v>27</v>
      </c>
      <c r="AK349" s="10" t="s">
        <v>1157</v>
      </c>
      <c r="AL349" s="10" t="s">
        <v>27</v>
      </c>
    </row>
    <row r="350" spans="1:38" ht="30" customHeight="1">
      <c r="A350" s="9" t="s">
        <v>1128</v>
      </c>
      <c r="B350" s="9" t="s">
        <v>1141</v>
      </c>
      <c r="C350" s="9" t="s">
        <v>231</v>
      </c>
      <c r="D350" s="114">
        <v>0.25840000000000002</v>
      </c>
      <c r="E350" s="115">
        <f>단가대비표!E29</f>
        <v>2920</v>
      </c>
      <c r="F350" s="116">
        <f t="shared" si="91"/>
        <v>754.5</v>
      </c>
      <c r="G350" s="115">
        <f>단가대비표!F29</f>
        <v>0</v>
      </c>
      <c r="H350" s="116">
        <f t="shared" si="92"/>
        <v>0</v>
      </c>
      <c r="I350" s="115">
        <f>단가대비표!G29</f>
        <v>0</v>
      </c>
      <c r="J350" s="116">
        <f t="shared" si="93"/>
        <v>0</v>
      </c>
      <c r="K350" s="115">
        <f t="shared" si="94"/>
        <v>2920</v>
      </c>
      <c r="L350" s="116">
        <f t="shared" si="94"/>
        <v>754.5</v>
      </c>
      <c r="M350" s="9" t="s">
        <v>27</v>
      </c>
      <c r="N350" s="10" t="s">
        <v>96</v>
      </c>
      <c r="O350" s="10" t="s">
        <v>1142</v>
      </c>
      <c r="P350" s="10" t="s">
        <v>30</v>
      </c>
      <c r="Q350" s="10" t="s">
        <v>30</v>
      </c>
      <c r="R350" s="10" t="s">
        <v>29</v>
      </c>
      <c r="S350" s="119"/>
      <c r="T350" s="119"/>
      <c r="U350" s="119"/>
      <c r="V350" s="119"/>
      <c r="W350" s="119"/>
      <c r="X350" s="119"/>
      <c r="Y350" s="119"/>
      <c r="Z350" s="119"/>
      <c r="AA350" s="119"/>
      <c r="AB350" s="119"/>
      <c r="AC350" s="119"/>
      <c r="AD350" s="119"/>
      <c r="AE350" s="119"/>
      <c r="AF350" s="119"/>
      <c r="AG350" s="119"/>
      <c r="AH350" s="119"/>
      <c r="AI350" s="119"/>
      <c r="AJ350" s="10" t="s">
        <v>27</v>
      </c>
      <c r="AK350" s="10" t="s">
        <v>1158</v>
      </c>
      <c r="AL350" s="10" t="s">
        <v>27</v>
      </c>
    </row>
    <row r="351" spans="1:38" ht="30" customHeight="1">
      <c r="A351" s="9" t="s">
        <v>1085</v>
      </c>
      <c r="B351" s="9" t="s">
        <v>1104</v>
      </c>
      <c r="C351" s="9" t="s">
        <v>231</v>
      </c>
      <c r="D351" s="114">
        <v>0.04</v>
      </c>
      <c r="E351" s="115">
        <f>단가대비표!E24</f>
        <v>900</v>
      </c>
      <c r="F351" s="116">
        <f t="shared" si="91"/>
        <v>36</v>
      </c>
      <c r="G351" s="115">
        <f>단가대비표!F24</f>
        <v>0</v>
      </c>
      <c r="H351" s="116">
        <f t="shared" si="92"/>
        <v>0</v>
      </c>
      <c r="I351" s="115">
        <f>단가대비표!G24</f>
        <v>0</v>
      </c>
      <c r="J351" s="116">
        <f t="shared" si="93"/>
        <v>0</v>
      </c>
      <c r="K351" s="115">
        <f t="shared" si="94"/>
        <v>900</v>
      </c>
      <c r="L351" s="116">
        <f t="shared" si="94"/>
        <v>36</v>
      </c>
      <c r="M351" s="9" t="s">
        <v>27</v>
      </c>
      <c r="N351" s="10" t="s">
        <v>96</v>
      </c>
      <c r="O351" s="10" t="s">
        <v>1105</v>
      </c>
      <c r="P351" s="10" t="s">
        <v>30</v>
      </c>
      <c r="Q351" s="10" t="s">
        <v>30</v>
      </c>
      <c r="R351" s="10" t="s">
        <v>29</v>
      </c>
      <c r="S351" s="119"/>
      <c r="T351" s="119"/>
      <c r="U351" s="119"/>
      <c r="V351" s="119"/>
      <c r="W351" s="119"/>
      <c r="X351" s="119"/>
      <c r="Y351" s="119"/>
      <c r="Z351" s="119"/>
      <c r="AA351" s="119"/>
      <c r="AB351" s="119"/>
      <c r="AC351" s="119"/>
      <c r="AD351" s="119"/>
      <c r="AE351" s="119"/>
      <c r="AF351" s="119"/>
      <c r="AG351" s="119"/>
      <c r="AH351" s="119"/>
      <c r="AI351" s="119"/>
      <c r="AJ351" s="10" t="s">
        <v>27</v>
      </c>
      <c r="AK351" s="10" t="s">
        <v>1159</v>
      </c>
      <c r="AL351" s="10" t="s">
        <v>27</v>
      </c>
    </row>
    <row r="352" spans="1:38" ht="30" customHeight="1">
      <c r="A352" s="9" t="s">
        <v>3073</v>
      </c>
      <c r="B352" s="9" t="s">
        <v>3139</v>
      </c>
      <c r="C352" s="9" t="s">
        <v>231</v>
      </c>
      <c r="D352" s="114">
        <v>4.7500000000000001E-2</v>
      </c>
      <c r="E352" s="115">
        <f>단가대비표!E45</f>
        <v>19618</v>
      </c>
      <c r="F352" s="116">
        <f t="shared" si="91"/>
        <v>931.8</v>
      </c>
      <c r="G352" s="115">
        <f>단가대비표!F45</f>
        <v>0</v>
      </c>
      <c r="H352" s="116">
        <f t="shared" si="92"/>
        <v>0</v>
      </c>
      <c r="I352" s="115">
        <f>단가대비표!G45</f>
        <v>0</v>
      </c>
      <c r="J352" s="116">
        <f t="shared" si="93"/>
        <v>0</v>
      </c>
      <c r="K352" s="115">
        <f t="shared" si="94"/>
        <v>19618</v>
      </c>
      <c r="L352" s="116">
        <f t="shared" si="94"/>
        <v>931.8</v>
      </c>
      <c r="M352" s="9" t="s">
        <v>27</v>
      </c>
      <c r="N352" s="10" t="s">
        <v>3081</v>
      </c>
      <c r="O352" s="10" t="s">
        <v>3094</v>
      </c>
      <c r="P352" s="10" t="s">
        <v>30</v>
      </c>
      <c r="Q352" s="10" t="s">
        <v>30</v>
      </c>
      <c r="R352" s="10" t="s">
        <v>29</v>
      </c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  <c r="AC352" s="119"/>
      <c r="AD352" s="119"/>
      <c r="AE352" s="119"/>
      <c r="AF352" s="119"/>
      <c r="AG352" s="119"/>
      <c r="AH352" s="119"/>
      <c r="AI352" s="119"/>
      <c r="AJ352" s="10" t="s">
        <v>27</v>
      </c>
      <c r="AK352" s="10" t="s">
        <v>3095</v>
      </c>
      <c r="AL352" s="10" t="s">
        <v>27</v>
      </c>
    </row>
    <row r="353" spans="1:38" ht="30" customHeight="1">
      <c r="A353" s="9" t="s">
        <v>869</v>
      </c>
      <c r="B353" s="9" t="s">
        <v>840</v>
      </c>
      <c r="C353" s="9" t="s">
        <v>841</v>
      </c>
      <c r="D353" s="114">
        <v>0.02</v>
      </c>
      <c r="E353" s="115">
        <f>단가대비표!E554</f>
        <v>0</v>
      </c>
      <c r="F353" s="116">
        <f t="shared" si="91"/>
        <v>0</v>
      </c>
      <c r="G353" s="115">
        <f>단가대비표!F554</f>
        <v>234297</v>
      </c>
      <c r="H353" s="116">
        <f t="shared" si="92"/>
        <v>4685.8999999999996</v>
      </c>
      <c r="I353" s="115">
        <f>단가대비표!G554</f>
        <v>0</v>
      </c>
      <c r="J353" s="116">
        <f t="shared" si="93"/>
        <v>0</v>
      </c>
      <c r="K353" s="115">
        <f t="shared" si="94"/>
        <v>234297</v>
      </c>
      <c r="L353" s="116">
        <f t="shared" si="94"/>
        <v>4685.8999999999996</v>
      </c>
      <c r="M353" s="9" t="s">
        <v>27</v>
      </c>
      <c r="N353" s="10" t="s">
        <v>96</v>
      </c>
      <c r="O353" s="10" t="s">
        <v>870</v>
      </c>
      <c r="P353" s="10" t="s">
        <v>30</v>
      </c>
      <c r="Q353" s="10" t="s">
        <v>30</v>
      </c>
      <c r="R353" s="10" t="s">
        <v>29</v>
      </c>
      <c r="S353" s="119"/>
      <c r="T353" s="119"/>
      <c r="U353" s="119"/>
      <c r="V353" s="119">
        <v>1</v>
      </c>
      <c r="W353" s="119"/>
      <c r="X353" s="119"/>
      <c r="Y353" s="119"/>
      <c r="Z353" s="119"/>
      <c r="AA353" s="119"/>
      <c r="AB353" s="119"/>
      <c r="AC353" s="119"/>
      <c r="AD353" s="119"/>
      <c r="AE353" s="119"/>
      <c r="AF353" s="119"/>
      <c r="AG353" s="119"/>
      <c r="AH353" s="119"/>
      <c r="AI353" s="119"/>
      <c r="AJ353" s="10" t="s">
        <v>27</v>
      </c>
      <c r="AK353" s="10" t="s">
        <v>1160</v>
      </c>
      <c r="AL353" s="10" t="s">
        <v>27</v>
      </c>
    </row>
    <row r="354" spans="1:38" ht="30" customHeight="1">
      <c r="A354" s="9" t="s">
        <v>867</v>
      </c>
      <c r="B354" s="9" t="s">
        <v>840</v>
      </c>
      <c r="C354" s="9" t="s">
        <v>841</v>
      </c>
      <c r="D354" s="114">
        <v>0.01</v>
      </c>
      <c r="E354" s="115">
        <f>단가대비표!E553</f>
        <v>0</v>
      </c>
      <c r="F354" s="116">
        <f t="shared" si="91"/>
        <v>0</v>
      </c>
      <c r="G354" s="115">
        <f>단가대비표!F553</f>
        <v>138290</v>
      </c>
      <c r="H354" s="116">
        <f t="shared" si="92"/>
        <v>1382.9</v>
      </c>
      <c r="I354" s="115">
        <f>단가대비표!G553</f>
        <v>0</v>
      </c>
      <c r="J354" s="116">
        <f t="shared" si="93"/>
        <v>0</v>
      </c>
      <c r="K354" s="115">
        <f t="shared" si="94"/>
        <v>138290</v>
      </c>
      <c r="L354" s="116">
        <f t="shared" si="94"/>
        <v>1382.9</v>
      </c>
      <c r="M354" s="9" t="s">
        <v>27</v>
      </c>
      <c r="N354" s="10" t="s">
        <v>92</v>
      </c>
      <c r="O354" s="10" t="s">
        <v>868</v>
      </c>
      <c r="P354" s="10" t="s">
        <v>30</v>
      </c>
      <c r="Q354" s="10" t="s">
        <v>30</v>
      </c>
      <c r="R354" s="10" t="s">
        <v>29</v>
      </c>
      <c r="S354" s="119"/>
      <c r="T354" s="119"/>
      <c r="U354" s="119"/>
      <c r="V354" s="119">
        <v>1</v>
      </c>
      <c r="W354" s="119"/>
      <c r="X354" s="119"/>
      <c r="Y354" s="119"/>
      <c r="Z354" s="119"/>
      <c r="AA354" s="119"/>
      <c r="AB354" s="119"/>
      <c r="AC354" s="119"/>
      <c r="AD354" s="119"/>
      <c r="AE354" s="119"/>
      <c r="AF354" s="119"/>
      <c r="AG354" s="119"/>
      <c r="AH354" s="119"/>
      <c r="AI354" s="119"/>
      <c r="AJ354" s="10" t="s">
        <v>27</v>
      </c>
      <c r="AK354" s="10" t="s">
        <v>1126</v>
      </c>
      <c r="AL354" s="10" t="s">
        <v>27</v>
      </c>
    </row>
    <row r="355" spans="1:38" ht="30" customHeight="1">
      <c r="A355" s="9" t="s">
        <v>1109</v>
      </c>
      <c r="B355" s="9" t="s">
        <v>1146</v>
      </c>
      <c r="C355" s="9" t="s">
        <v>963</v>
      </c>
      <c r="D355" s="114">
        <v>1</v>
      </c>
      <c r="E355" s="115">
        <v>0</v>
      </c>
      <c r="F355" s="116">
        <f t="shared" si="91"/>
        <v>0</v>
      </c>
      <c r="G355" s="115">
        <v>0</v>
      </c>
      <c r="H355" s="116">
        <f t="shared" si="92"/>
        <v>0</v>
      </c>
      <c r="I355" s="115">
        <f>ROUNDDOWN(SUMIF(V346:V355, RIGHTB(O355, 1), H346:H355)*U355, 2)</f>
        <v>303.44</v>
      </c>
      <c r="J355" s="116">
        <f t="shared" si="93"/>
        <v>303.39999999999998</v>
      </c>
      <c r="K355" s="115">
        <f t="shared" si="94"/>
        <v>303.39999999999998</v>
      </c>
      <c r="L355" s="116">
        <f t="shared" si="94"/>
        <v>303.39999999999998</v>
      </c>
      <c r="M355" s="9" t="s">
        <v>27</v>
      </c>
      <c r="N355" s="10" t="s">
        <v>96</v>
      </c>
      <c r="O355" s="10" t="s">
        <v>964</v>
      </c>
      <c r="P355" s="10" t="s">
        <v>30</v>
      </c>
      <c r="Q355" s="10" t="s">
        <v>30</v>
      </c>
      <c r="R355" s="10" t="s">
        <v>30</v>
      </c>
      <c r="S355" s="119">
        <v>1</v>
      </c>
      <c r="T355" s="119">
        <v>2</v>
      </c>
      <c r="U355" s="119">
        <v>0.05</v>
      </c>
      <c r="V355" s="119"/>
      <c r="W355" s="119"/>
      <c r="X355" s="119"/>
      <c r="Y355" s="119"/>
      <c r="Z355" s="119"/>
      <c r="AA355" s="119"/>
      <c r="AB355" s="119"/>
      <c r="AC355" s="119"/>
      <c r="AD355" s="119"/>
      <c r="AE355" s="119"/>
      <c r="AF355" s="119"/>
      <c r="AG355" s="119"/>
      <c r="AH355" s="119"/>
      <c r="AI355" s="119"/>
      <c r="AJ355" s="10" t="s">
        <v>27</v>
      </c>
      <c r="AK355" s="10" t="s">
        <v>1161</v>
      </c>
      <c r="AL355" s="10" t="s">
        <v>27</v>
      </c>
    </row>
    <row r="356" spans="1:38" ht="30" customHeight="1">
      <c r="A356" s="9" t="s">
        <v>965</v>
      </c>
      <c r="B356" s="9" t="s">
        <v>27</v>
      </c>
      <c r="C356" s="9" t="s">
        <v>27</v>
      </c>
      <c r="D356" s="114"/>
      <c r="E356" s="115"/>
      <c r="F356" s="116">
        <f>TRUNC(SUM(F346:F355),0)</f>
        <v>6132</v>
      </c>
      <c r="G356" s="115"/>
      <c r="H356" s="116">
        <f>TRUNC(SUM(H346:H355),0)</f>
        <v>6068</v>
      </c>
      <c r="I356" s="115"/>
      <c r="J356" s="116">
        <f>TRUNC(SUM(J346:J355),0)</f>
        <v>303</v>
      </c>
      <c r="K356" s="115"/>
      <c r="L356" s="116">
        <f>F356+H356+J356</f>
        <v>12503</v>
      </c>
      <c r="M356" s="9" t="s">
        <v>27</v>
      </c>
      <c r="N356" s="10" t="s">
        <v>117</v>
      </c>
      <c r="O356" s="10" t="s">
        <v>117</v>
      </c>
      <c r="P356" s="10" t="s">
        <v>27</v>
      </c>
      <c r="Q356" s="10" t="s">
        <v>27</v>
      </c>
      <c r="R356" s="10" t="s">
        <v>27</v>
      </c>
      <c r="S356" s="119"/>
      <c r="T356" s="119"/>
      <c r="U356" s="119"/>
      <c r="V356" s="119"/>
      <c r="W356" s="119"/>
      <c r="X356" s="119"/>
      <c r="Y356" s="119"/>
      <c r="Z356" s="119"/>
      <c r="AA356" s="119"/>
      <c r="AB356" s="119"/>
      <c r="AC356" s="119"/>
      <c r="AD356" s="119"/>
      <c r="AE356" s="119"/>
      <c r="AF356" s="119"/>
      <c r="AG356" s="119"/>
      <c r="AH356" s="119"/>
      <c r="AI356" s="119"/>
      <c r="AJ356" s="10" t="s">
        <v>27</v>
      </c>
      <c r="AK356" s="10" t="s">
        <v>27</v>
      </c>
      <c r="AL356" s="10" t="s">
        <v>27</v>
      </c>
    </row>
    <row r="357" spans="1:38" ht="30" customHeight="1">
      <c r="A357" s="114"/>
      <c r="B357" s="114"/>
      <c r="C357" s="114"/>
      <c r="D357" s="114"/>
      <c r="E357" s="115"/>
      <c r="F357" s="116"/>
      <c r="G357" s="115"/>
      <c r="H357" s="116"/>
      <c r="I357" s="115"/>
      <c r="J357" s="116"/>
      <c r="K357" s="115"/>
      <c r="L357" s="116"/>
      <c r="M357" s="114"/>
    </row>
    <row r="358" spans="1:38" ht="30" customHeight="1">
      <c r="A358" s="127" t="s">
        <v>3192</v>
      </c>
      <c r="B358" s="127"/>
      <c r="C358" s="127"/>
      <c r="D358" s="127"/>
      <c r="E358" s="128"/>
      <c r="F358" s="129"/>
      <c r="G358" s="128"/>
      <c r="H358" s="129"/>
      <c r="I358" s="128"/>
      <c r="J358" s="129"/>
      <c r="K358" s="128"/>
      <c r="L358" s="129"/>
      <c r="M358" s="127"/>
      <c r="N358" s="118" t="s">
        <v>97</v>
      </c>
    </row>
    <row r="359" spans="1:38" ht="30" customHeight="1">
      <c r="A359" s="9" t="s">
        <v>1082</v>
      </c>
      <c r="B359" s="9" t="s">
        <v>994</v>
      </c>
      <c r="C359" s="9" t="s">
        <v>54</v>
      </c>
      <c r="D359" s="114">
        <v>1.7374000000000001</v>
      </c>
      <c r="E359" s="115">
        <f>단가대비표!E14</f>
        <v>3150</v>
      </c>
      <c r="F359" s="116">
        <f t="shared" ref="F359:F364" si="95">TRUNC(E359*D359,1)</f>
        <v>5472.8</v>
      </c>
      <c r="G359" s="115">
        <f>단가대비표!F14</f>
        <v>0</v>
      </c>
      <c r="H359" s="116">
        <f t="shared" ref="H359:H364" si="96">TRUNC(G359*D359,1)</f>
        <v>0</v>
      </c>
      <c r="I359" s="115">
        <f>단가대비표!G14</f>
        <v>0</v>
      </c>
      <c r="J359" s="116">
        <f t="shared" ref="J359:J364" si="97">TRUNC(I359*D359,1)</f>
        <v>0</v>
      </c>
      <c r="K359" s="115">
        <f t="shared" ref="K359:L364" si="98">TRUNC(E359+G359+I359,1)</f>
        <v>3150</v>
      </c>
      <c r="L359" s="116">
        <f t="shared" si="98"/>
        <v>5472.8</v>
      </c>
      <c r="M359" s="9" t="s">
        <v>27</v>
      </c>
      <c r="N359" s="10" t="s">
        <v>97</v>
      </c>
      <c r="O359" s="10" t="s">
        <v>1083</v>
      </c>
      <c r="P359" s="10" t="s">
        <v>30</v>
      </c>
      <c r="Q359" s="10" t="s">
        <v>30</v>
      </c>
      <c r="R359" s="10" t="s">
        <v>29</v>
      </c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  <c r="AC359" s="119"/>
      <c r="AD359" s="119"/>
      <c r="AE359" s="119"/>
      <c r="AF359" s="119"/>
      <c r="AG359" s="119"/>
      <c r="AH359" s="119"/>
      <c r="AI359" s="119"/>
      <c r="AJ359" s="10" t="s">
        <v>27</v>
      </c>
      <c r="AK359" s="10" t="s">
        <v>1162</v>
      </c>
      <c r="AL359" s="10" t="s">
        <v>27</v>
      </c>
    </row>
    <row r="360" spans="1:38" ht="30" customHeight="1">
      <c r="A360" s="9" t="s">
        <v>1085</v>
      </c>
      <c r="B360" s="9" t="s">
        <v>1163</v>
      </c>
      <c r="C360" s="9" t="s">
        <v>231</v>
      </c>
      <c r="D360" s="114">
        <v>4.4443999999999999</v>
      </c>
      <c r="E360" s="115">
        <f>단가대비표!E22</f>
        <v>1500</v>
      </c>
      <c r="F360" s="116">
        <f t="shared" si="95"/>
        <v>6666.6</v>
      </c>
      <c r="G360" s="115">
        <f>단가대비표!F22</f>
        <v>0</v>
      </c>
      <c r="H360" s="116">
        <f t="shared" si="96"/>
        <v>0</v>
      </c>
      <c r="I360" s="115">
        <f>단가대비표!G22</f>
        <v>0</v>
      </c>
      <c r="J360" s="116">
        <f t="shared" si="97"/>
        <v>0</v>
      </c>
      <c r="K360" s="115">
        <f t="shared" si="98"/>
        <v>1500</v>
      </c>
      <c r="L360" s="116">
        <f t="shared" si="98"/>
        <v>6666.6</v>
      </c>
      <c r="M360" s="9" t="s">
        <v>27</v>
      </c>
      <c r="N360" s="10" t="s">
        <v>97</v>
      </c>
      <c r="O360" s="10" t="s">
        <v>1164</v>
      </c>
      <c r="P360" s="10" t="s">
        <v>30</v>
      </c>
      <c r="Q360" s="10" t="s">
        <v>30</v>
      </c>
      <c r="R360" s="10" t="s">
        <v>29</v>
      </c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  <c r="AC360" s="119"/>
      <c r="AD360" s="119"/>
      <c r="AE360" s="119"/>
      <c r="AF360" s="119"/>
      <c r="AG360" s="119"/>
      <c r="AH360" s="119"/>
      <c r="AI360" s="119"/>
      <c r="AJ360" s="10" t="s">
        <v>27</v>
      </c>
      <c r="AK360" s="10" t="s">
        <v>1165</v>
      </c>
      <c r="AL360" s="10" t="s">
        <v>27</v>
      </c>
    </row>
    <row r="361" spans="1:38" ht="30" customHeight="1">
      <c r="A361" s="9" t="s">
        <v>1166</v>
      </c>
      <c r="B361" s="9" t="s">
        <v>1167</v>
      </c>
      <c r="C361" s="9" t="s">
        <v>545</v>
      </c>
      <c r="D361" s="114">
        <v>0.2626</v>
      </c>
      <c r="E361" s="115">
        <f>단가대비표!E13</f>
        <v>14500</v>
      </c>
      <c r="F361" s="116">
        <f t="shared" si="95"/>
        <v>3807.7</v>
      </c>
      <c r="G361" s="115">
        <f>단가대비표!F13</f>
        <v>0</v>
      </c>
      <c r="H361" s="116">
        <f t="shared" si="96"/>
        <v>0</v>
      </c>
      <c r="I361" s="115">
        <f>단가대비표!G13</f>
        <v>0</v>
      </c>
      <c r="J361" s="116">
        <f t="shared" si="97"/>
        <v>0</v>
      </c>
      <c r="K361" s="115">
        <f t="shared" si="98"/>
        <v>14500</v>
      </c>
      <c r="L361" s="116">
        <f t="shared" si="98"/>
        <v>3807.7</v>
      </c>
      <c r="M361" s="9" t="s">
        <v>27</v>
      </c>
      <c r="N361" s="10" t="s">
        <v>97</v>
      </c>
      <c r="O361" s="10" t="s">
        <v>1168</v>
      </c>
      <c r="P361" s="10" t="s">
        <v>30</v>
      </c>
      <c r="Q361" s="10" t="s">
        <v>30</v>
      </c>
      <c r="R361" s="10" t="s">
        <v>29</v>
      </c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  <c r="AC361" s="119"/>
      <c r="AD361" s="119"/>
      <c r="AE361" s="119"/>
      <c r="AF361" s="119"/>
      <c r="AG361" s="119"/>
      <c r="AH361" s="119"/>
      <c r="AI361" s="119"/>
      <c r="AJ361" s="10" t="s">
        <v>27</v>
      </c>
      <c r="AK361" s="10" t="s">
        <v>1169</v>
      </c>
      <c r="AL361" s="10" t="s">
        <v>27</v>
      </c>
    </row>
    <row r="362" spans="1:38" ht="30" customHeight="1">
      <c r="A362" s="9" t="s">
        <v>869</v>
      </c>
      <c r="B362" s="9" t="s">
        <v>840</v>
      </c>
      <c r="C362" s="9" t="s">
        <v>841</v>
      </c>
      <c r="D362" s="114">
        <v>0.2</v>
      </c>
      <c r="E362" s="115">
        <f>단가대비표!E554</f>
        <v>0</v>
      </c>
      <c r="F362" s="116">
        <f t="shared" si="95"/>
        <v>0</v>
      </c>
      <c r="G362" s="115">
        <f>단가대비표!F554</f>
        <v>234297</v>
      </c>
      <c r="H362" s="116">
        <f t="shared" si="96"/>
        <v>46859.4</v>
      </c>
      <c r="I362" s="115">
        <f>단가대비표!G554</f>
        <v>0</v>
      </c>
      <c r="J362" s="116">
        <f t="shared" si="97"/>
        <v>0</v>
      </c>
      <c r="K362" s="115">
        <f t="shared" si="98"/>
        <v>234297</v>
      </c>
      <c r="L362" s="116">
        <f t="shared" si="98"/>
        <v>46859.4</v>
      </c>
      <c r="M362" s="9" t="s">
        <v>27</v>
      </c>
      <c r="N362" s="10" t="s">
        <v>97</v>
      </c>
      <c r="O362" s="10" t="s">
        <v>870</v>
      </c>
      <c r="P362" s="10" t="s">
        <v>30</v>
      </c>
      <c r="Q362" s="10" t="s">
        <v>30</v>
      </c>
      <c r="R362" s="10" t="s">
        <v>29</v>
      </c>
      <c r="S362" s="119"/>
      <c r="T362" s="119"/>
      <c r="U362" s="119"/>
      <c r="V362" s="119">
        <v>1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  <c r="AG362" s="119"/>
      <c r="AH362" s="119"/>
      <c r="AI362" s="119"/>
      <c r="AJ362" s="10" t="s">
        <v>27</v>
      </c>
      <c r="AK362" s="10" t="s">
        <v>1170</v>
      </c>
      <c r="AL362" s="10" t="s">
        <v>27</v>
      </c>
    </row>
    <row r="363" spans="1:38" ht="30" customHeight="1">
      <c r="A363" s="9" t="s">
        <v>867</v>
      </c>
      <c r="B363" s="9" t="s">
        <v>840</v>
      </c>
      <c r="C363" s="9" t="s">
        <v>841</v>
      </c>
      <c r="D363" s="114">
        <v>7.0000000000000007E-2</v>
      </c>
      <c r="E363" s="115">
        <f>단가대비표!E553</f>
        <v>0</v>
      </c>
      <c r="F363" s="116">
        <f t="shared" si="95"/>
        <v>0</v>
      </c>
      <c r="G363" s="115">
        <f>단가대비표!F553</f>
        <v>138290</v>
      </c>
      <c r="H363" s="116">
        <f t="shared" si="96"/>
        <v>9680.2999999999993</v>
      </c>
      <c r="I363" s="115">
        <f>단가대비표!G553</f>
        <v>0</v>
      </c>
      <c r="J363" s="116">
        <f t="shared" si="97"/>
        <v>0</v>
      </c>
      <c r="K363" s="115">
        <f t="shared" si="98"/>
        <v>138290</v>
      </c>
      <c r="L363" s="116">
        <f t="shared" si="98"/>
        <v>9680.2999999999993</v>
      </c>
      <c r="M363" s="9" t="s">
        <v>27</v>
      </c>
      <c r="N363" s="10" t="s">
        <v>92</v>
      </c>
      <c r="O363" s="10" t="s">
        <v>868</v>
      </c>
      <c r="P363" s="10" t="s">
        <v>30</v>
      </c>
      <c r="Q363" s="10" t="s">
        <v>30</v>
      </c>
      <c r="R363" s="10" t="s">
        <v>29</v>
      </c>
      <c r="S363" s="119"/>
      <c r="T363" s="119"/>
      <c r="U363" s="119"/>
      <c r="V363" s="119">
        <v>1</v>
      </c>
      <c r="W363" s="119"/>
      <c r="X363" s="119"/>
      <c r="Y363" s="119"/>
      <c r="Z363" s="119"/>
      <c r="AA363" s="119"/>
      <c r="AB363" s="119"/>
      <c r="AC363" s="119"/>
      <c r="AD363" s="119"/>
      <c r="AE363" s="119"/>
      <c r="AF363" s="119"/>
      <c r="AG363" s="119"/>
      <c r="AH363" s="119"/>
      <c r="AI363" s="119"/>
      <c r="AJ363" s="10" t="s">
        <v>27</v>
      </c>
      <c r="AK363" s="10" t="s">
        <v>1126</v>
      </c>
      <c r="AL363" s="10" t="s">
        <v>27</v>
      </c>
    </row>
    <row r="364" spans="1:38" ht="30" customHeight="1">
      <c r="A364" s="9" t="s">
        <v>1109</v>
      </c>
      <c r="B364" s="9" t="s">
        <v>1146</v>
      </c>
      <c r="C364" s="9" t="s">
        <v>963</v>
      </c>
      <c r="D364" s="114">
        <v>1</v>
      </c>
      <c r="E364" s="115">
        <v>0</v>
      </c>
      <c r="F364" s="116">
        <f t="shared" si="95"/>
        <v>0</v>
      </c>
      <c r="G364" s="115">
        <v>0</v>
      </c>
      <c r="H364" s="116">
        <f t="shared" si="96"/>
        <v>0</v>
      </c>
      <c r="I364" s="115">
        <f>ROUNDDOWN(SUMIF(V359:V364, RIGHTB(O364, 1), H359:H364)*U364, 2)</f>
        <v>2826.98</v>
      </c>
      <c r="J364" s="116">
        <f t="shared" si="97"/>
        <v>2826.9</v>
      </c>
      <c r="K364" s="115">
        <f t="shared" si="98"/>
        <v>2826.9</v>
      </c>
      <c r="L364" s="116">
        <f t="shared" si="98"/>
        <v>2826.9</v>
      </c>
      <c r="M364" s="9" t="s">
        <v>27</v>
      </c>
      <c r="N364" s="10" t="s">
        <v>97</v>
      </c>
      <c r="O364" s="10" t="s">
        <v>964</v>
      </c>
      <c r="P364" s="10" t="s">
        <v>30</v>
      </c>
      <c r="Q364" s="10" t="s">
        <v>30</v>
      </c>
      <c r="R364" s="10" t="s">
        <v>30</v>
      </c>
      <c r="S364" s="119">
        <v>1</v>
      </c>
      <c r="T364" s="119">
        <v>2</v>
      </c>
      <c r="U364" s="119">
        <v>0.05</v>
      </c>
      <c r="V364" s="119"/>
      <c r="W364" s="119"/>
      <c r="X364" s="119"/>
      <c r="Y364" s="119"/>
      <c r="Z364" s="119"/>
      <c r="AA364" s="119"/>
      <c r="AB364" s="119"/>
      <c r="AC364" s="119"/>
      <c r="AD364" s="119"/>
      <c r="AE364" s="119"/>
      <c r="AF364" s="119"/>
      <c r="AG364" s="119"/>
      <c r="AH364" s="119"/>
      <c r="AI364" s="119"/>
      <c r="AJ364" s="10" t="s">
        <v>27</v>
      </c>
      <c r="AK364" s="10" t="s">
        <v>1171</v>
      </c>
      <c r="AL364" s="10" t="s">
        <v>27</v>
      </c>
    </row>
    <row r="365" spans="1:38" ht="30" customHeight="1">
      <c r="A365" s="9" t="s">
        <v>965</v>
      </c>
      <c r="B365" s="9" t="s">
        <v>27</v>
      </c>
      <c r="C365" s="9" t="s">
        <v>27</v>
      </c>
      <c r="D365" s="114"/>
      <c r="E365" s="115"/>
      <c r="F365" s="116">
        <f>TRUNC(SUM(F359:F364),0)</f>
        <v>15947</v>
      </c>
      <c r="G365" s="115"/>
      <c r="H365" s="116">
        <f>TRUNC(SUM(H359:H364),0)</f>
        <v>56539</v>
      </c>
      <c r="I365" s="115"/>
      <c r="J365" s="116">
        <f>TRUNC(SUM(J359:J364),0)</f>
        <v>2826</v>
      </c>
      <c r="K365" s="115"/>
      <c r="L365" s="116">
        <f>F365+H365+J365</f>
        <v>75312</v>
      </c>
      <c r="M365" s="9" t="s">
        <v>27</v>
      </c>
      <c r="N365" s="10" t="s">
        <v>117</v>
      </c>
      <c r="O365" s="10" t="s">
        <v>117</v>
      </c>
      <c r="P365" s="10" t="s">
        <v>27</v>
      </c>
      <c r="Q365" s="10" t="s">
        <v>27</v>
      </c>
      <c r="R365" s="10" t="s">
        <v>27</v>
      </c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  <c r="AC365" s="119"/>
      <c r="AD365" s="119"/>
      <c r="AE365" s="119"/>
      <c r="AF365" s="119"/>
      <c r="AG365" s="119"/>
      <c r="AH365" s="119"/>
      <c r="AI365" s="119"/>
      <c r="AJ365" s="10" t="s">
        <v>27</v>
      </c>
      <c r="AK365" s="10" t="s">
        <v>27</v>
      </c>
      <c r="AL365" s="10" t="s">
        <v>27</v>
      </c>
    </row>
    <row r="366" spans="1:38" ht="30" customHeight="1">
      <c r="A366" s="114"/>
      <c r="B366" s="114"/>
      <c r="C366" s="114"/>
      <c r="D366" s="114"/>
      <c r="E366" s="115"/>
      <c r="F366" s="116"/>
      <c r="G366" s="115"/>
      <c r="H366" s="116"/>
      <c r="I366" s="115"/>
      <c r="J366" s="116"/>
      <c r="K366" s="115"/>
      <c r="L366" s="116"/>
      <c r="M366" s="114"/>
    </row>
    <row r="367" spans="1:38" ht="30" customHeight="1">
      <c r="A367" s="127" t="s">
        <v>3193</v>
      </c>
      <c r="B367" s="127"/>
      <c r="C367" s="127"/>
      <c r="D367" s="127"/>
      <c r="E367" s="128"/>
      <c r="F367" s="129"/>
      <c r="G367" s="128"/>
      <c r="H367" s="129"/>
      <c r="I367" s="128"/>
      <c r="J367" s="129"/>
      <c r="K367" s="128"/>
      <c r="L367" s="129"/>
      <c r="M367" s="127"/>
      <c r="N367" s="118" t="s">
        <v>97</v>
      </c>
    </row>
    <row r="368" spans="1:38" ht="30" customHeight="1">
      <c r="A368" s="9" t="s">
        <v>1082</v>
      </c>
      <c r="B368" s="9" t="s">
        <v>994</v>
      </c>
      <c r="C368" s="9" t="s">
        <v>54</v>
      </c>
      <c r="D368" s="114">
        <v>2.8956</v>
      </c>
      <c r="E368" s="115">
        <f>단가대비표!E14</f>
        <v>3150</v>
      </c>
      <c r="F368" s="116">
        <f t="shared" ref="F368:F373" si="99">TRUNC(E368*D368,1)</f>
        <v>9121.1</v>
      </c>
      <c r="G368" s="115">
        <f>단가대비표!F14</f>
        <v>0</v>
      </c>
      <c r="H368" s="116">
        <f t="shared" ref="H368:H373" si="100">TRUNC(G368*D368,1)</f>
        <v>0</v>
      </c>
      <c r="I368" s="115">
        <f>단가대비표!G14</f>
        <v>0</v>
      </c>
      <c r="J368" s="116">
        <f t="shared" ref="J368:J373" si="101">TRUNC(I368*D368,1)</f>
        <v>0</v>
      </c>
      <c r="K368" s="115">
        <f t="shared" ref="K368:L373" si="102">TRUNC(E368+G368+I368,1)</f>
        <v>3150</v>
      </c>
      <c r="L368" s="116">
        <f t="shared" si="102"/>
        <v>9121.1</v>
      </c>
      <c r="M368" s="9" t="s">
        <v>27</v>
      </c>
      <c r="N368" s="10" t="s">
        <v>98</v>
      </c>
      <c r="O368" s="10" t="s">
        <v>1083</v>
      </c>
      <c r="P368" s="10" t="s">
        <v>30</v>
      </c>
      <c r="Q368" s="10" t="s">
        <v>30</v>
      </c>
      <c r="R368" s="10" t="s">
        <v>29</v>
      </c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  <c r="AC368" s="119"/>
      <c r="AD368" s="119"/>
      <c r="AE368" s="119"/>
      <c r="AF368" s="119"/>
      <c r="AG368" s="119"/>
      <c r="AH368" s="119"/>
      <c r="AI368" s="119"/>
      <c r="AJ368" s="10" t="s">
        <v>27</v>
      </c>
      <c r="AK368" s="10" t="s">
        <v>1172</v>
      </c>
      <c r="AL368" s="10" t="s">
        <v>27</v>
      </c>
    </row>
    <row r="369" spans="1:38" ht="30" customHeight="1">
      <c r="A369" s="9" t="s">
        <v>1085</v>
      </c>
      <c r="B369" s="9" t="s">
        <v>1163</v>
      </c>
      <c r="C369" s="9" t="s">
        <v>231</v>
      </c>
      <c r="D369" s="114">
        <v>7.4074</v>
      </c>
      <c r="E369" s="115">
        <f>단가대비표!E22</f>
        <v>1500</v>
      </c>
      <c r="F369" s="116">
        <f t="shared" si="99"/>
        <v>11111.1</v>
      </c>
      <c r="G369" s="115">
        <f>단가대비표!F22</f>
        <v>0</v>
      </c>
      <c r="H369" s="116">
        <f t="shared" si="100"/>
        <v>0</v>
      </c>
      <c r="I369" s="115">
        <f>단가대비표!G22</f>
        <v>0</v>
      </c>
      <c r="J369" s="116">
        <f t="shared" si="101"/>
        <v>0</v>
      </c>
      <c r="K369" s="115">
        <f t="shared" si="102"/>
        <v>1500</v>
      </c>
      <c r="L369" s="116">
        <f t="shared" si="102"/>
        <v>11111.1</v>
      </c>
      <c r="M369" s="9" t="s">
        <v>27</v>
      </c>
      <c r="N369" s="10" t="s">
        <v>98</v>
      </c>
      <c r="O369" s="10" t="s">
        <v>1164</v>
      </c>
      <c r="P369" s="10" t="s">
        <v>30</v>
      </c>
      <c r="Q369" s="10" t="s">
        <v>30</v>
      </c>
      <c r="R369" s="10" t="s">
        <v>29</v>
      </c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  <c r="AC369" s="119"/>
      <c r="AD369" s="119"/>
      <c r="AE369" s="119"/>
      <c r="AF369" s="119"/>
      <c r="AG369" s="119"/>
      <c r="AH369" s="119"/>
      <c r="AI369" s="119"/>
      <c r="AJ369" s="10" t="s">
        <v>27</v>
      </c>
      <c r="AK369" s="10" t="s">
        <v>1173</v>
      </c>
      <c r="AL369" s="10" t="s">
        <v>27</v>
      </c>
    </row>
    <row r="370" spans="1:38" ht="30" customHeight="1">
      <c r="A370" s="9" t="s">
        <v>1166</v>
      </c>
      <c r="B370" s="9" t="s">
        <v>1167</v>
      </c>
      <c r="C370" s="9" t="s">
        <v>545</v>
      </c>
      <c r="D370" s="114">
        <v>0.43769999999999998</v>
      </c>
      <c r="E370" s="115">
        <f>단가대비표!E13</f>
        <v>14500</v>
      </c>
      <c r="F370" s="116">
        <f t="shared" si="99"/>
        <v>6346.6</v>
      </c>
      <c r="G370" s="115">
        <f>단가대비표!F13</f>
        <v>0</v>
      </c>
      <c r="H370" s="116">
        <f t="shared" si="100"/>
        <v>0</v>
      </c>
      <c r="I370" s="115">
        <f>단가대비표!G13</f>
        <v>0</v>
      </c>
      <c r="J370" s="116">
        <f t="shared" si="101"/>
        <v>0</v>
      </c>
      <c r="K370" s="115">
        <f t="shared" si="102"/>
        <v>14500</v>
      </c>
      <c r="L370" s="116">
        <f t="shared" si="102"/>
        <v>6346.6</v>
      </c>
      <c r="M370" s="9" t="s">
        <v>27</v>
      </c>
      <c r="N370" s="10" t="s">
        <v>98</v>
      </c>
      <c r="O370" s="10" t="s">
        <v>1168</v>
      </c>
      <c r="P370" s="10" t="s">
        <v>30</v>
      </c>
      <c r="Q370" s="10" t="s">
        <v>30</v>
      </c>
      <c r="R370" s="10" t="s">
        <v>29</v>
      </c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  <c r="AC370" s="119"/>
      <c r="AD370" s="119"/>
      <c r="AE370" s="119"/>
      <c r="AF370" s="119"/>
      <c r="AG370" s="119"/>
      <c r="AH370" s="119"/>
      <c r="AI370" s="119"/>
      <c r="AJ370" s="10" t="s">
        <v>27</v>
      </c>
      <c r="AK370" s="10" t="s">
        <v>1174</v>
      </c>
      <c r="AL370" s="10" t="s">
        <v>27</v>
      </c>
    </row>
    <row r="371" spans="1:38" ht="30" customHeight="1">
      <c r="A371" s="9" t="s">
        <v>869</v>
      </c>
      <c r="B371" s="9" t="s">
        <v>840</v>
      </c>
      <c r="C371" s="9" t="s">
        <v>841</v>
      </c>
      <c r="D371" s="114">
        <v>0.2</v>
      </c>
      <c r="E371" s="115">
        <f>단가대비표!E554</f>
        <v>0</v>
      </c>
      <c r="F371" s="116">
        <f t="shared" si="99"/>
        <v>0</v>
      </c>
      <c r="G371" s="115">
        <f>단가대비표!F554</f>
        <v>234297</v>
      </c>
      <c r="H371" s="116">
        <f t="shared" si="100"/>
        <v>46859.4</v>
      </c>
      <c r="I371" s="115">
        <f>단가대비표!G554</f>
        <v>0</v>
      </c>
      <c r="J371" s="116">
        <f t="shared" si="101"/>
        <v>0</v>
      </c>
      <c r="K371" s="115">
        <f t="shared" si="102"/>
        <v>234297</v>
      </c>
      <c r="L371" s="116">
        <f t="shared" si="102"/>
        <v>46859.4</v>
      </c>
      <c r="M371" s="9" t="s">
        <v>27</v>
      </c>
      <c r="N371" s="10" t="s">
        <v>98</v>
      </c>
      <c r="O371" s="10" t="s">
        <v>870</v>
      </c>
      <c r="P371" s="10" t="s">
        <v>30</v>
      </c>
      <c r="Q371" s="10" t="s">
        <v>30</v>
      </c>
      <c r="R371" s="10" t="s">
        <v>29</v>
      </c>
      <c r="S371" s="119"/>
      <c r="T371" s="119"/>
      <c r="U371" s="119"/>
      <c r="V371" s="119">
        <v>1</v>
      </c>
      <c r="W371" s="119"/>
      <c r="X371" s="119"/>
      <c r="Y371" s="119"/>
      <c r="Z371" s="119"/>
      <c r="AA371" s="119"/>
      <c r="AB371" s="119"/>
      <c r="AC371" s="119"/>
      <c r="AD371" s="119"/>
      <c r="AE371" s="119"/>
      <c r="AF371" s="119"/>
      <c r="AG371" s="119"/>
      <c r="AH371" s="119"/>
      <c r="AI371" s="119"/>
      <c r="AJ371" s="10" t="s">
        <v>27</v>
      </c>
      <c r="AK371" s="10" t="s">
        <v>1175</v>
      </c>
      <c r="AL371" s="10" t="s">
        <v>27</v>
      </c>
    </row>
    <row r="372" spans="1:38" ht="30" customHeight="1">
      <c r="A372" s="9" t="s">
        <v>867</v>
      </c>
      <c r="B372" s="9" t="s">
        <v>840</v>
      </c>
      <c r="C372" s="9" t="s">
        <v>841</v>
      </c>
      <c r="D372" s="114">
        <v>7.0000000000000007E-2</v>
      </c>
      <c r="E372" s="115">
        <f>단가대비표!E553</f>
        <v>0</v>
      </c>
      <c r="F372" s="116">
        <f t="shared" si="99"/>
        <v>0</v>
      </c>
      <c r="G372" s="115">
        <f>단가대비표!F553</f>
        <v>138290</v>
      </c>
      <c r="H372" s="116">
        <f t="shared" si="100"/>
        <v>9680.2999999999993</v>
      </c>
      <c r="I372" s="115">
        <f>단가대비표!G553</f>
        <v>0</v>
      </c>
      <c r="J372" s="116">
        <f t="shared" si="101"/>
        <v>0</v>
      </c>
      <c r="K372" s="115">
        <f t="shared" si="102"/>
        <v>138290</v>
      </c>
      <c r="L372" s="116">
        <f t="shared" si="102"/>
        <v>9680.2999999999993</v>
      </c>
      <c r="M372" s="9" t="s">
        <v>27</v>
      </c>
      <c r="N372" s="10" t="s">
        <v>92</v>
      </c>
      <c r="O372" s="10" t="s">
        <v>868</v>
      </c>
      <c r="P372" s="10" t="s">
        <v>30</v>
      </c>
      <c r="Q372" s="10" t="s">
        <v>30</v>
      </c>
      <c r="R372" s="10" t="s">
        <v>29</v>
      </c>
      <c r="S372" s="119"/>
      <c r="T372" s="119"/>
      <c r="U372" s="119"/>
      <c r="V372" s="119">
        <v>1</v>
      </c>
      <c r="W372" s="119"/>
      <c r="X372" s="119"/>
      <c r="Y372" s="119"/>
      <c r="Z372" s="119"/>
      <c r="AA372" s="119"/>
      <c r="AB372" s="119"/>
      <c r="AC372" s="119"/>
      <c r="AD372" s="119"/>
      <c r="AE372" s="119"/>
      <c r="AF372" s="119"/>
      <c r="AG372" s="119"/>
      <c r="AH372" s="119"/>
      <c r="AI372" s="119"/>
      <c r="AJ372" s="10" t="s">
        <v>27</v>
      </c>
      <c r="AK372" s="10" t="s">
        <v>1126</v>
      </c>
      <c r="AL372" s="10" t="s">
        <v>27</v>
      </c>
    </row>
    <row r="373" spans="1:38" ht="30" customHeight="1">
      <c r="A373" s="9" t="s">
        <v>1109</v>
      </c>
      <c r="B373" s="9" t="s">
        <v>1146</v>
      </c>
      <c r="C373" s="9" t="s">
        <v>963</v>
      </c>
      <c r="D373" s="114">
        <v>1</v>
      </c>
      <c r="E373" s="115">
        <v>0</v>
      </c>
      <c r="F373" s="116">
        <f t="shared" si="99"/>
        <v>0</v>
      </c>
      <c r="G373" s="115">
        <v>0</v>
      </c>
      <c r="H373" s="116">
        <f t="shared" si="100"/>
        <v>0</v>
      </c>
      <c r="I373" s="115">
        <f>ROUNDDOWN(SUMIF(V368:V373, RIGHTB(O373, 1), H368:H373)*U373, 2)</f>
        <v>2826.98</v>
      </c>
      <c r="J373" s="116">
        <f t="shared" si="101"/>
        <v>2826.9</v>
      </c>
      <c r="K373" s="115">
        <f t="shared" si="102"/>
        <v>2826.9</v>
      </c>
      <c r="L373" s="116">
        <f t="shared" si="102"/>
        <v>2826.9</v>
      </c>
      <c r="M373" s="9" t="s">
        <v>27</v>
      </c>
      <c r="N373" s="10" t="s">
        <v>98</v>
      </c>
      <c r="O373" s="10" t="s">
        <v>964</v>
      </c>
      <c r="P373" s="10" t="s">
        <v>30</v>
      </c>
      <c r="Q373" s="10" t="s">
        <v>30</v>
      </c>
      <c r="R373" s="10" t="s">
        <v>30</v>
      </c>
      <c r="S373" s="119">
        <v>1</v>
      </c>
      <c r="T373" s="119">
        <v>2</v>
      </c>
      <c r="U373" s="119">
        <v>0.05</v>
      </c>
      <c r="V373" s="119"/>
      <c r="W373" s="119"/>
      <c r="X373" s="119"/>
      <c r="Y373" s="119"/>
      <c r="Z373" s="119"/>
      <c r="AA373" s="119"/>
      <c r="AB373" s="119"/>
      <c r="AC373" s="119"/>
      <c r="AD373" s="119"/>
      <c r="AE373" s="119"/>
      <c r="AF373" s="119"/>
      <c r="AG373" s="119"/>
      <c r="AH373" s="119"/>
      <c r="AI373" s="119"/>
      <c r="AJ373" s="10" t="s">
        <v>27</v>
      </c>
      <c r="AK373" s="10" t="s">
        <v>1176</v>
      </c>
      <c r="AL373" s="10" t="s">
        <v>27</v>
      </c>
    </row>
    <row r="374" spans="1:38" ht="30" customHeight="1">
      <c r="A374" s="9" t="s">
        <v>965</v>
      </c>
      <c r="B374" s="9" t="s">
        <v>27</v>
      </c>
      <c r="C374" s="9" t="s">
        <v>27</v>
      </c>
      <c r="D374" s="114"/>
      <c r="E374" s="115"/>
      <c r="F374" s="116">
        <f>TRUNC(SUM(F368:F373),0)</f>
        <v>26578</v>
      </c>
      <c r="G374" s="115"/>
      <c r="H374" s="116">
        <f>TRUNC(SUM(H368:H373),0)</f>
        <v>56539</v>
      </c>
      <c r="I374" s="115"/>
      <c r="J374" s="116">
        <f>TRUNC(SUM(J368:J373),0)</f>
        <v>2826</v>
      </c>
      <c r="K374" s="115"/>
      <c r="L374" s="116">
        <f>F374+H374+J374</f>
        <v>85943</v>
      </c>
      <c r="M374" s="9" t="s">
        <v>27</v>
      </c>
      <c r="N374" s="10" t="s">
        <v>117</v>
      </c>
      <c r="O374" s="10" t="s">
        <v>117</v>
      </c>
      <c r="P374" s="10" t="s">
        <v>27</v>
      </c>
      <c r="Q374" s="10" t="s">
        <v>27</v>
      </c>
      <c r="R374" s="10" t="s">
        <v>27</v>
      </c>
      <c r="S374" s="119"/>
      <c r="T374" s="119"/>
      <c r="U374" s="119"/>
      <c r="V374" s="119"/>
      <c r="W374" s="119"/>
      <c r="X374" s="119"/>
      <c r="Y374" s="119"/>
      <c r="Z374" s="119"/>
      <c r="AA374" s="119"/>
      <c r="AB374" s="119"/>
      <c r="AC374" s="119"/>
      <c r="AD374" s="119"/>
      <c r="AE374" s="119"/>
      <c r="AF374" s="119"/>
      <c r="AG374" s="119"/>
      <c r="AH374" s="119"/>
      <c r="AI374" s="119"/>
      <c r="AJ374" s="10" t="s">
        <v>27</v>
      </c>
      <c r="AK374" s="10" t="s">
        <v>27</v>
      </c>
      <c r="AL374" s="10" t="s">
        <v>27</v>
      </c>
    </row>
    <row r="375" spans="1:38" ht="30" customHeight="1">
      <c r="A375" s="114"/>
      <c r="B375" s="114"/>
      <c r="C375" s="114"/>
      <c r="D375" s="114"/>
      <c r="E375" s="115"/>
      <c r="F375" s="116"/>
      <c r="G375" s="115"/>
      <c r="H375" s="116"/>
      <c r="I375" s="115"/>
      <c r="J375" s="116"/>
      <c r="K375" s="115"/>
      <c r="L375" s="116"/>
      <c r="M375" s="114"/>
    </row>
    <row r="376" spans="1:38" ht="30" customHeight="1">
      <c r="A376" s="127" t="s">
        <v>3194</v>
      </c>
      <c r="B376" s="127"/>
      <c r="C376" s="127"/>
      <c r="D376" s="127"/>
      <c r="E376" s="128"/>
      <c r="F376" s="129"/>
      <c r="G376" s="128"/>
      <c r="H376" s="129"/>
      <c r="I376" s="128"/>
      <c r="J376" s="129"/>
      <c r="K376" s="128"/>
      <c r="L376" s="129"/>
      <c r="M376" s="127"/>
      <c r="N376" s="118" t="s">
        <v>99</v>
      </c>
    </row>
    <row r="377" spans="1:38" ht="30" customHeight="1">
      <c r="A377" s="9" t="s">
        <v>1082</v>
      </c>
      <c r="B377" s="9" t="s">
        <v>994</v>
      </c>
      <c r="C377" s="9" t="s">
        <v>54</v>
      </c>
      <c r="D377" s="114">
        <v>5.5015999999999998</v>
      </c>
      <c r="E377" s="115">
        <f>단가대비표!E14</f>
        <v>3150</v>
      </c>
      <c r="F377" s="116">
        <f t="shared" ref="F377:F382" si="103">TRUNC(E377*D377,1)</f>
        <v>17330</v>
      </c>
      <c r="G377" s="115">
        <f>단가대비표!F14</f>
        <v>0</v>
      </c>
      <c r="H377" s="116">
        <f t="shared" ref="H377:H382" si="104">TRUNC(G377*D377,1)</f>
        <v>0</v>
      </c>
      <c r="I377" s="115">
        <f>단가대비표!G14</f>
        <v>0</v>
      </c>
      <c r="J377" s="116">
        <f t="shared" ref="J377:J382" si="105">TRUNC(I377*D377,1)</f>
        <v>0</v>
      </c>
      <c r="K377" s="115">
        <f t="shared" ref="K377:L382" si="106">TRUNC(E377+G377+I377,1)</f>
        <v>3150</v>
      </c>
      <c r="L377" s="116">
        <f t="shared" si="106"/>
        <v>17330</v>
      </c>
      <c r="M377" s="9" t="s">
        <v>27</v>
      </c>
      <c r="N377" s="10" t="s">
        <v>99</v>
      </c>
      <c r="O377" s="10" t="s">
        <v>1083</v>
      </c>
      <c r="P377" s="10" t="s">
        <v>30</v>
      </c>
      <c r="Q377" s="10" t="s">
        <v>30</v>
      </c>
      <c r="R377" s="10" t="s">
        <v>29</v>
      </c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  <c r="AC377" s="119"/>
      <c r="AD377" s="119"/>
      <c r="AE377" s="119"/>
      <c r="AF377" s="119"/>
      <c r="AG377" s="119"/>
      <c r="AH377" s="119"/>
      <c r="AI377" s="119"/>
      <c r="AJ377" s="10" t="s">
        <v>27</v>
      </c>
      <c r="AK377" s="10" t="s">
        <v>1177</v>
      </c>
      <c r="AL377" s="10" t="s">
        <v>27</v>
      </c>
    </row>
    <row r="378" spans="1:38" ht="30" customHeight="1">
      <c r="A378" s="9" t="s">
        <v>1085</v>
      </c>
      <c r="B378" s="9" t="s">
        <v>1163</v>
      </c>
      <c r="C378" s="9" t="s">
        <v>231</v>
      </c>
      <c r="D378" s="114">
        <v>14.0741</v>
      </c>
      <c r="E378" s="115">
        <f>단가대비표!E22</f>
        <v>1500</v>
      </c>
      <c r="F378" s="116">
        <f t="shared" si="103"/>
        <v>21111.1</v>
      </c>
      <c r="G378" s="115">
        <f>단가대비표!F22</f>
        <v>0</v>
      </c>
      <c r="H378" s="116">
        <f t="shared" si="104"/>
        <v>0</v>
      </c>
      <c r="I378" s="115">
        <f>단가대비표!G22</f>
        <v>0</v>
      </c>
      <c r="J378" s="116">
        <f t="shared" si="105"/>
        <v>0</v>
      </c>
      <c r="K378" s="115">
        <f t="shared" si="106"/>
        <v>1500</v>
      </c>
      <c r="L378" s="116">
        <f t="shared" si="106"/>
        <v>21111.1</v>
      </c>
      <c r="M378" s="9" t="s">
        <v>27</v>
      </c>
      <c r="N378" s="10" t="s">
        <v>99</v>
      </c>
      <c r="O378" s="10" t="s">
        <v>1164</v>
      </c>
      <c r="P378" s="10" t="s">
        <v>30</v>
      </c>
      <c r="Q378" s="10" t="s">
        <v>30</v>
      </c>
      <c r="R378" s="10" t="s">
        <v>29</v>
      </c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  <c r="AC378" s="119"/>
      <c r="AD378" s="119"/>
      <c r="AE378" s="119"/>
      <c r="AF378" s="119"/>
      <c r="AG378" s="119"/>
      <c r="AH378" s="119"/>
      <c r="AI378" s="119"/>
      <c r="AJ378" s="10" t="s">
        <v>27</v>
      </c>
      <c r="AK378" s="10" t="s">
        <v>1178</v>
      </c>
      <c r="AL378" s="10" t="s">
        <v>27</v>
      </c>
    </row>
    <row r="379" spans="1:38" ht="30" customHeight="1">
      <c r="A379" s="9" t="s">
        <v>1166</v>
      </c>
      <c r="B379" s="9" t="s">
        <v>1167</v>
      </c>
      <c r="C379" s="9" t="s">
        <v>545</v>
      </c>
      <c r="D379" s="114">
        <v>0.83160000000000001</v>
      </c>
      <c r="E379" s="115">
        <f>단가대비표!E13</f>
        <v>14500</v>
      </c>
      <c r="F379" s="116">
        <f t="shared" si="103"/>
        <v>12058.2</v>
      </c>
      <c r="G379" s="115">
        <f>단가대비표!F13</f>
        <v>0</v>
      </c>
      <c r="H379" s="116">
        <f t="shared" si="104"/>
        <v>0</v>
      </c>
      <c r="I379" s="115">
        <f>단가대비표!G13</f>
        <v>0</v>
      </c>
      <c r="J379" s="116">
        <f t="shared" si="105"/>
        <v>0</v>
      </c>
      <c r="K379" s="115">
        <f t="shared" si="106"/>
        <v>14500</v>
      </c>
      <c r="L379" s="116">
        <f t="shared" si="106"/>
        <v>12058.2</v>
      </c>
      <c r="M379" s="9" t="s">
        <v>27</v>
      </c>
      <c r="N379" s="10" t="s">
        <v>99</v>
      </c>
      <c r="O379" s="10" t="s">
        <v>1168</v>
      </c>
      <c r="P379" s="10" t="s">
        <v>30</v>
      </c>
      <c r="Q379" s="10" t="s">
        <v>30</v>
      </c>
      <c r="R379" s="10" t="s">
        <v>29</v>
      </c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  <c r="AC379" s="119"/>
      <c r="AD379" s="119"/>
      <c r="AE379" s="119"/>
      <c r="AF379" s="119"/>
      <c r="AG379" s="119"/>
      <c r="AH379" s="119"/>
      <c r="AI379" s="119"/>
      <c r="AJ379" s="10" t="s">
        <v>27</v>
      </c>
      <c r="AK379" s="10" t="s">
        <v>1179</v>
      </c>
      <c r="AL379" s="10" t="s">
        <v>27</v>
      </c>
    </row>
    <row r="380" spans="1:38" ht="30" customHeight="1">
      <c r="A380" s="9" t="s">
        <v>869</v>
      </c>
      <c r="B380" s="9" t="s">
        <v>840</v>
      </c>
      <c r="C380" s="9" t="s">
        <v>841</v>
      </c>
      <c r="D380" s="114">
        <v>0.2</v>
      </c>
      <c r="E380" s="115">
        <f>단가대비표!E554</f>
        <v>0</v>
      </c>
      <c r="F380" s="116">
        <f t="shared" si="103"/>
        <v>0</v>
      </c>
      <c r="G380" s="115">
        <f>단가대비표!F554</f>
        <v>234297</v>
      </c>
      <c r="H380" s="116">
        <f t="shared" si="104"/>
        <v>46859.4</v>
      </c>
      <c r="I380" s="115">
        <f>단가대비표!G554</f>
        <v>0</v>
      </c>
      <c r="J380" s="116">
        <f t="shared" si="105"/>
        <v>0</v>
      </c>
      <c r="K380" s="115">
        <f t="shared" si="106"/>
        <v>234297</v>
      </c>
      <c r="L380" s="116">
        <f t="shared" si="106"/>
        <v>46859.4</v>
      </c>
      <c r="M380" s="9" t="s">
        <v>27</v>
      </c>
      <c r="N380" s="10" t="s">
        <v>99</v>
      </c>
      <c r="O380" s="10" t="s">
        <v>870</v>
      </c>
      <c r="P380" s="10" t="s">
        <v>30</v>
      </c>
      <c r="Q380" s="10" t="s">
        <v>30</v>
      </c>
      <c r="R380" s="10" t="s">
        <v>29</v>
      </c>
      <c r="S380" s="119"/>
      <c r="T380" s="119"/>
      <c r="U380" s="119"/>
      <c r="V380" s="119">
        <v>1</v>
      </c>
      <c r="W380" s="119"/>
      <c r="X380" s="119"/>
      <c r="Y380" s="119"/>
      <c r="Z380" s="119"/>
      <c r="AA380" s="119"/>
      <c r="AB380" s="119"/>
      <c r="AC380" s="119"/>
      <c r="AD380" s="119"/>
      <c r="AE380" s="119"/>
      <c r="AF380" s="119"/>
      <c r="AG380" s="119"/>
      <c r="AH380" s="119"/>
      <c r="AI380" s="119"/>
      <c r="AJ380" s="10" t="s">
        <v>27</v>
      </c>
      <c r="AK380" s="10" t="s">
        <v>1180</v>
      </c>
      <c r="AL380" s="10" t="s">
        <v>27</v>
      </c>
    </row>
    <row r="381" spans="1:38" ht="30" customHeight="1">
      <c r="A381" s="9" t="s">
        <v>867</v>
      </c>
      <c r="B381" s="9" t="s">
        <v>840</v>
      </c>
      <c r="C381" s="9" t="s">
        <v>841</v>
      </c>
      <c r="D381" s="114">
        <v>7.0000000000000007E-2</v>
      </c>
      <c r="E381" s="115">
        <f>단가대비표!E553</f>
        <v>0</v>
      </c>
      <c r="F381" s="116">
        <f t="shared" si="103"/>
        <v>0</v>
      </c>
      <c r="G381" s="115">
        <f>단가대비표!F553</f>
        <v>138290</v>
      </c>
      <c r="H381" s="116">
        <f t="shared" si="104"/>
        <v>9680.2999999999993</v>
      </c>
      <c r="I381" s="115">
        <f>단가대비표!G553</f>
        <v>0</v>
      </c>
      <c r="J381" s="116">
        <f t="shared" si="105"/>
        <v>0</v>
      </c>
      <c r="K381" s="115">
        <f t="shared" si="106"/>
        <v>138290</v>
      </c>
      <c r="L381" s="116">
        <f t="shared" si="106"/>
        <v>9680.2999999999993</v>
      </c>
      <c r="M381" s="9" t="s">
        <v>27</v>
      </c>
      <c r="N381" s="10" t="s">
        <v>92</v>
      </c>
      <c r="O381" s="10" t="s">
        <v>868</v>
      </c>
      <c r="P381" s="10" t="s">
        <v>30</v>
      </c>
      <c r="Q381" s="10" t="s">
        <v>30</v>
      </c>
      <c r="R381" s="10" t="s">
        <v>29</v>
      </c>
      <c r="S381" s="119"/>
      <c r="T381" s="119"/>
      <c r="U381" s="119"/>
      <c r="V381" s="119">
        <v>1</v>
      </c>
      <c r="W381" s="119"/>
      <c r="X381" s="119"/>
      <c r="Y381" s="119"/>
      <c r="Z381" s="119"/>
      <c r="AA381" s="119"/>
      <c r="AB381" s="119"/>
      <c r="AC381" s="119"/>
      <c r="AD381" s="119"/>
      <c r="AE381" s="119"/>
      <c r="AF381" s="119"/>
      <c r="AG381" s="119"/>
      <c r="AH381" s="119"/>
      <c r="AI381" s="119"/>
      <c r="AJ381" s="10" t="s">
        <v>27</v>
      </c>
      <c r="AK381" s="10" t="s">
        <v>1126</v>
      </c>
      <c r="AL381" s="10" t="s">
        <v>27</v>
      </c>
    </row>
    <row r="382" spans="1:38" ht="30" customHeight="1">
      <c r="A382" s="9" t="s">
        <v>1109</v>
      </c>
      <c r="B382" s="9" t="s">
        <v>1146</v>
      </c>
      <c r="C382" s="9" t="s">
        <v>963</v>
      </c>
      <c r="D382" s="114">
        <v>1</v>
      </c>
      <c r="E382" s="115">
        <v>0</v>
      </c>
      <c r="F382" s="116">
        <f t="shared" si="103"/>
        <v>0</v>
      </c>
      <c r="G382" s="115">
        <v>0</v>
      </c>
      <c r="H382" s="116">
        <f t="shared" si="104"/>
        <v>0</v>
      </c>
      <c r="I382" s="115">
        <f>ROUNDDOWN(SUMIF(V377:V382, RIGHTB(O382, 1), H377:H382)*U382, 2)</f>
        <v>2826.98</v>
      </c>
      <c r="J382" s="116">
        <f t="shared" si="105"/>
        <v>2826.9</v>
      </c>
      <c r="K382" s="115">
        <f t="shared" si="106"/>
        <v>2826.9</v>
      </c>
      <c r="L382" s="116">
        <f t="shared" si="106"/>
        <v>2826.9</v>
      </c>
      <c r="M382" s="9" t="s">
        <v>27</v>
      </c>
      <c r="N382" s="10" t="s">
        <v>99</v>
      </c>
      <c r="O382" s="10" t="s">
        <v>964</v>
      </c>
      <c r="P382" s="10" t="s">
        <v>30</v>
      </c>
      <c r="Q382" s="10" t="s">
        <v>30</v>
      </c>
      <c r="R382" s="10" t="s">
        <v>30</v>
      </c>
      <c r="S382" s="119">
        <v>1</v>
      </c>
      <c r="T382" s="119">
        <v>2</v>
      </c>
      <c r="U382" s="119">
        <v>0.05</v>
      </c>
      <c r="V382" s="119"/>
      <c r="W382" s="119"/>
      <c r="X382" s="119"/>
      <c r="Y382" s="119"/>
      <c r="Z382" s="119"/>
      <c r="AA382" s="119"/>
      <c r="AB382" s="119"/>
      <c r="AC382" s="119"/>
      <c r="AD382" s="119"/>
      <c r="AE382" s="119"/>
      <c r="AF382" s="119"/>
      <c r="AG382" s="119"/>
      <c r="AH382" s="119"/>
      <c r="AI382" s="119"/>
      <c r="AJ382" s="10" t="s">
        <v>27</v>
      </c>
      <c r="AK382" s="10" t="s">
        <v>1181</v>
      </c>
      <c r="AL382" s="10" t="s">
        <v>27</v>
      </c>
    </row>
    <row r="383" spans="1:38" ht="30" customHeight="1">
      <c r="A383" s="9" t="s">
        <v>965</v>
      </c>
      <c r="B383" s="9" t="s">
        <v>27</v>
      </c>
      <c r="C383" s="9" t="s">
        <v>27</v>
      </c>
      <c r="D383" s="114"/>
      <c r="E383" s="115"/>
      <c r="F383" s="116">
        <f>TRUNC(SUM(F377:F382),0)</f>
        <v>50499</v>
      </c>
      <c r="G383" s="115"/>
      <c r="H383" s="116">
        <f>TRUNC(SUM(H377:H382),0)</f>
        <v>56539</v>
      </c>
      <c r="I383" s="115"/>
      <c r="J383" s="116">
        <f>TRUNC(SUM(J377:J382),0)</f>
        <v>2826</v>
      </c>
      <c r="K383" s="115"/>
      <c r="L383" s="116">
        <f>F383+H383+J383</f>
        <v>109864</v>
      </c>
      <c r="M383" s="9" t="s">
        <v>27</v>
      </c>
      <c r="N383" s="10" t="s">
        <v>117</v>
      </c>
      <c r="O383" s="10" t="s">
        <v>117</v>
      </c>
      <c r="P383" s="10" t="s">
        <v>27</v>
      </c>
      <c r="Q383" s="10" t="s">
        <v>27</v>
      </c>
      <c r="R383" s="10" t="s">
        <v>27</v>
      </c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  <c r="AC383" s="119"/>
      <c r="AD383" s="119"/>
      <c r="AE383" s="119"/>
      <c r="AF383" s="119"/>
      <c r="AG383" s="119"/>
      <c r="AH383" s="119"/>
      <c r="AI383" s="119"/>
      <c r="AJ383" s="10" t="s">
        <v>27</v>
      </c>
      <c r="AK383" s="10" t="s">
        <v>27</v>
      </c>
      <c r="AL383" s="10" t="s">
        <v>27</v>
      </c>
    </row>
    <row r="384" spans="1:38" ht="30" customHeight="1">
      <c r="A384" s="114"/>
      <c r="B384" s="114"/>
      <c r="C384" s="114"/>
      <c r="D384" s="114"/>
      <c r="E384" s="115"/>
      <c r="F384" s="116"/>
      <c r="G384" s="115"/>
      <c r="H384" s="116"/>
      <c r="I384" s="115"/>
      <c r="J384" s="116"/>
      <c r="K384" s="115"/>
      <c r="L384" s="116"/>
      <c r="M384" s="114"/>
    </row>
    <row r="385" spans="1:38" ht="30" customHeight="1">
      <c r="A385" s="127" t="s">
        <v>3195</v>
      </c>
      <c r="B385" s="127"/>
      <c r="C385" s="127"/>
      <c r="D385" s="127"/>
      <c r="E385" s="128"/>
      <c r="F385" s="129"/>
      <c r="G385" s="128"/>
      <c r="H385" s="129"/>
      <c r="I385" s="128"/>
      <c r="J385" s="129"/>
      <c r="K385" s="128"/>
      <c r="L385" s="129"/>
      <c r="M385" s="127"/>
      <c r="N385" s="118" t="s">
        <v>103</v>
      </c>
    </row>
    <row r="386" spans="1:38" ht="30" customHeight="1">
      <c r="A386" s="9" t="s">
        <v>1128</v>
      </c>
      <c r="B386" s="9" t="s">
        <v>1129</v>
      </c>
      <c r="C386" s="9" t="s">
        <v>231</v>
      </c>
      <c r="D386" s="114">
        <v>0.12</v>
      </c>
      <c r="E386" s="115">
        <f>단가대비표!E25</f>
        <v>26200</v>
      </c>
      <c r="F386" s="116">
        <f t="shared" ref="F386:F395" si="107">TRUNC(E386*D386,1)</f>
        <v>3144</v>
      </c>
      <c r="G386" s="115">
        <f>단가대비표!F25</f>
        <v>0</v>
      </c>
      <c r="H386" s="116">
        <f t="shared" ref="H386:H395" si="108">TRUNC(G386*D386,1)</f>
        <v>0</v>
      </c>
      <c r="I386" s="115">
        <f>단가대비표!G25</f>
        <v>0</v>
      </c>
      <c r="J386" s="116">
        <f t="shared" ref="J386:J395" si="109">TRUNC(I386*D386,1)</f>
        <v>0</v>
      </c>
      <c r="K386" s="115">
        <f t="shared" ref="K386:K395" si="110">TRUNC(E386+G386+I386,1)</f>
        <v>26200</v>
      </c>
      <c r="L386" s="116">
        <f t="shared" ref="L386:L395" si="111">TRUNC(F386+H386+J386,1)</f>
        <v>3144</v>
      </c>
      <c r="M386" s="9" t="s">
        <v>27</v>
      </c>
      <c r="N386" s="10" t="s">
        <v>103</v>
      </c>
      <c r="O386" s="10" t="s">
        <v>1130</v>
      </c>
      <c r="P386" s="10" t="s">
        <v>30</v>
      </c>
      <c r="Q386" s="10" t="s">
        <v>30</v>
      </c>
      <c r="R386" s="10" t="s">
        <v>29</v>
      </c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  <c r="AC386" s="119"/>
      <c r="AD386" s="119"/>
      <c r="AE386" s="119"/>
      <c r="AF386" s="119"/>
      <c r="AG386" s="119"/>
      <c r="AH386" s="119"/>
      <c r="AI386" s="119"/>
      <c r="AJ386" s="10" t="s">
        <v>27</v>
      </c>
      <c r="AK386" s="10" t="s">
        <v>1182</v>
      </c>
      <c r="AL386" s="10" t="s">
        <v>27</v>
      </c>
    </row>
    <row r="387" spans="1:38" ht="30" customHeight="1">
      <c r="A387" s="9" t="s">
        <v>1128</v>
      </c>
      <c r="B387" s="9" t="s">
        <v>1135</v>
      </c>
      <c r="C387" s="9" t="s">
        <v>231</v>
      </c>
      <c r="D387" s="114">
        <v>0.12</v>
      </c>
      <c r="E387" s="115">
        <f>단가대비표!E27</f>
        <v>8200</v>
      </c>
      <c r="F387" s="116">
        <f t="shared" si="107"/>
        <v>984</v>
      </c>
      <c r="G387" s="115">
        <f>단가대비표!F27</f>
        <v>0</v>
      </c>
      <c r="H387" s="116">
        <f t="shared" si="108"/>
        <v>0</v>
      </c>
      <c r="I387" s="115">
        <f>단가대비표!G27</f>
        <v>0</v>
      </c>
      <c r="J387" s="116">
        <f t="shared" si="109"/>
        <v>0</v>
      </c>
      <c r="K387" s="115">
        <f t="shared" si="110"/>
        <v>8200</v>
      </c>
      <c r="L387" s="116">
        <f t="shared" si="111"/>
        <v>984</v>
      </c>
      <c r="M387" s="9" t="s">
        <v>27</v>
      </c>
      <c r="N387" s="10" t="s">
        <v>103</v>
      </c>
      <c r="O387" s="10" t="s">
        <v>1136</v>
      </c>
      <c r="P387" s="10" t="s">
        <v>30</v>
      </c>
      <c r="Q387" s="10" t="s">
        <v>30</v>
      </c>
      <c r="R387" s="10" t="s">
        <v>29</v>
      </c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  <c r="AC387" s="119"/>
      <c r="AD387" s="119"/>
      <c r="AE387" s="119"/>
      <c r="AF387" s="119"/>
      <c r="AG387" s="119"/>
      <c r="AH387" s="119"/>
      <c r="AI387" s="119"/>
      <c r="AJ387" s="10" t="s">
        <v>27</v>
      </c>
      <c r="AK387" s="10" t="s">
        <v>1183</v>
      </c>
      <c r="AL387" s="10" t="s">
        <v>27</v>
      </c>
    </row>
    <row r="388" spans="1:38" ht="30" customHeight="1">
      <c r="A388" s="9" t="s">
        <v>1128</v>
      </c>
      <c r="B388" s="9" t="s">
        <v>1184</v>
      </c>
      <c r="C388" s="9" t="s">
        <v>231</v>
      </c>
      <c r="D388" s="114">
        <v>0.24</v>
      </c>
      <c r="E388" s="115">
        <f>단가대비표!E30</f>
        <v>23500</v>
      </c>
      <c r="F388" s="116">
        <f t="shared" si="107"/>
        <v>5640</v>
      </c>
      <c r="G388" s="115">
        <f>단가대비표!F30</f>
        <v>0</v>
      </c>
      <c r="H388" s="116">
        <f t="shared" si="108"/>
        <v>0</v>
      </c>
      <c r="I388" s="115">
        <f>단가대비표!G30</f>
        <v>0</v>
      </c>
      <c r="J388" s="116">
        <f t="shared" si="109"/>
        <v>0</v>
      </c>
      <c r="K388" s="115">
        <f t="shared" si="110"/>
        <v>23500</v>
      </c>
      <c r="L388" s="116">
        <f t="shared" si="111"/>
        <v>5640</v>
      </c>
      <c r="M388" s="9" t="s">
        <v>27</v>
      </c>
      <c r="N388" s="10" t="s">
        <v>103</v>
      </c>
      <c r="O388" s="10" t="s">
        <v>1185</v>
      </c>
      <c r="P388" s="10" t="s">
        <v>30</v>
      </c>
      <c r="Q388" s="10" t="s">
        <v>30</v>
      </c>
      <c r="R388" s="10" t="s">
        <v>29</v>
      </c>
      <c r="S388" s="119"/>
      <c r="T388" s="119"/>
      <c r="U388" s="119"/>
      <c r="V388" s="119"/>
      <c r="W388" s="119"/>
      <c r="X388" s="119"/>
      <c r="Y388" s="119"/>
      <c r="Z388" s="119"/>
      <c r="AA388" s="119"/>
      <c r="AB388" s="119"/>
      <c r="AC388" s="119"/>
      <c r="AD388" s="119"/>
      <c r="AE388" s="119"/>
      <c r="AF388" s="119"/>
      <c r="AG388" s="119"/>
      <c r="AH388" s="119"/>
      <c r="AI388" s="119"/>
      <c r="AJ388" s="10" t="s">
        <v>27</v>
      </c>
      <c r="AK388" s="10" t="s">
        <v>1186</v>
      </c>
      <c r="AL388" s="10" t="s">
        <v>27</v>
      </c>
    </row>
    <row r="389" spans="1:38" ht="30" customHeight="1">
      <c r="A389" s="9" t="s">
        <v>1128</v>
      </c>
      <c r="B389" s="9" t="s">
        <v>1187</v>
      </c>
      <c r="C389" s="9" t="s">
        <v>231</v>
      </c>
      <c r="D389" s="114">
        <v>0.24</v>
      </c>
      <c r="E389" s="115">
        <f>단가대비표!E34</f>
        <v>10200</v>
      </c>
      <c r="F389" s="116">
        <f t="shared" si="107"/>
        <v>2448</v>
      </c>
      <c r="G389" s="115">
        <f>단가대비표!F34</f>
        <v>0</v>
      </c>
      <c r="H389" s="116">
        <f t="shared" si="108"/>
        <v>0</v>
      </c>
      <c r="I389" s="115">
        <f>단가대비표!G34</f>
        <v>0</v>
      </c>
      <c r="J389" s="116">
        <f t="shared" si="109"/>
        <v>0</v>
      </c>
      <c r="K389" s="115">
        <f t="shared" si="110"/>
        <v>10200</v>
      </c>
      <c r="L389" s="116">
        <f t="shared" si="111"/>
        <v>2448</v>
      </c>
      <c r="M389" s="9" t="s">
        <v>27</v>
      </c>
      <c r="N389" s="10" t="s">
        <v>103</v>
      </c>
      <c r="O389" s="10" t="s">
        <v>1188</v>
      </c>
      <c r="P389" s="10" t="s">
        <v>30</v>
      </c>
      <c r="Q389" s="10" t="s">
        <v>30</v>
      </c>
      <c r="R389" s="10" t="s">
        <v>29</v>
      </c>
      <c r="S389" s="119"/>
      <c r="T389" s="119"/>
      <c r="U389" s="119"/>
      <c r="V389" s="119"/>
      <c r="W389" s="119"/>
      <c r="X389" s="119"/>
      <c r="Y389" s="119"/>
      <c r="Z389" s="119"/>
      <c r="AA389" s="119"/>
      <c r="AB389" s="119"/>
      <c r="AC389" s="119"/>
      <c r="AD389" s="119"/>
      <c r="AE389" s="119"/>
      <c r="AF389" s="119"/>
      <c r="AG389" s="119"/>
      <c r="AH389" s="119"/>
      <c r="AI389" s="119"/>
      <c r="AJ389" s="10" t="s">
        <v>27</v>
      </c>
      <c r="AK389" s="10" t="s">
        <v>1189</v>
      </c>
      <c r="AL389" s="10" t="s">
        <v>27</v>
      </c>
    </row>
    <row r="390" spans="1:38" ht="30" customHeight="1">
      <c r="A390" s="9" t="s">
        <v>1128</v>
      </c>
      <c r="B390" s="1" t="s">
        <v>3197</v>
      </c>
      <c r="C390" s="9" t="s">
        <v>231</v>
      </c>
      <c r="D390" s="114">
        <v>0.12</v>
      </c>
      <c r="E390" s="115">
        <f>단가대비표!E32</f>
        <v>12700</v>
      </c>
      <c r="F390" s="116">
        <f t="shared" si="107"/>
        <v>1524</v>
      </c>
      <c r="G390" s="115">
        <f>단가대비표!F32</f>
        <v>0</v>
      </c>
      <c r="H390" s="116">
        <f t="shared" si="108"/>
        <v>0</v>
      </c>
      <c r="I390" s="115">
        <f>단가대비표!G32</f>
        <v>0</v>
      </c>
      <c r="J390" s="116">
        <f t="shared" si="109"/>
        <v>0</v>
      </c>
      <c r="K390" s="115">
        <f t="shared" si="110"/>
        <v>12700</v>
      </c>
      <c r="L390" s="116">
        <f t="shared" si="111"/>
        <v>1524</v>
      </c>
      <c r="M390" s="9" t="s">
        <v>27</v>
      </c>
      <c r="N390" s="10" t="s">
        <v>103</v>
      </c>
      <c r="O390" s="10" t="s">
        <v>1190</v>
      </c>
      <c r="P390" s="10" t="s">
        <v>30</v>
      </c>
      <c r="Q390" s="10" t="s">
        <v>30</v>
      </c>
      <c r="R390" s="10" t="s">
        <v>29</v>
      </c>
      <c r="S390" s="119"/>
      <c r="T390" s="119"/>
      <c r="U390" s="119"/>
      <c r="V390" s="119"/>
      <c r="W390" s="119"/>
      <c r="X390" s="119"/>
      <c r="Y390" s="119"/>
      <c r="Z390" s="119"/>
      <c r="AA390" s="119"/>
      <c r="AB390" s="119"/>
      <c r="AC390" s="119"/>
      <c r="AD390" s="119"/>
      <c r="AE390" s="119"/>
      <c r="AF390" s="119"/>
      <c r="AG390" s="119"/>
      <c r="AH390" s="119"/>
      <c r="AI390" s="119"/>
      <c r="AJ390" s="10" t="s">
        <v>27</v>
      </c>
      <c r="AK390" s="10" t="s">
        <v>1191</v>
      </c>
      <c r="AL390" s="10" t="s">
        <v>27</v>
      </c>
    </row>
    <row r="391" spans="1:38" ht="30" customHeight="1">
      <c r="A391" s="9" t="s">
        <v>1128</v>
      </c>
      <c r="B391" s="1" t="s">
        <v>3198</v>
      </c>
      <c r="C391" s="9" t="s">
        <v>231</v>
      </c>
      <c r="D391" s="114">
        <v>0.24</v>
      </c>
      <c r="E391" s="115">
        <f>단가대비표!E33</f>
        <v>14900</v>
      </c>
      <c r="F391" s="116">
        <f t="shared" si="107"/>
        <v>3576</v>
      </c>
      <c r="G391" s="115">
        <f>단가대비표!F33</f>
        <v>0</v>
      </c>
      <c r="H391" s="116">
        <f t="shared" si="108"/>
        <v>0</v>
      </c>
      <c r="I391" s="115">
        <f>단가대비표!G33</f>
        <v>0</v>
      </c>
      <c r="J391" s="116">
        <f t="shared" si="109"/>
        <v>0</v>
      </c>
      <c r="K391" s="115">
        <f t="shared" si="110"/>
        <v>14900</v>
      </c>
      <c r="L391" s="116">
        <f t="shared" si="111"/>
        <v>3576</v>
      </c>
      <c r="M391" s="9" t="s">
        <v>27</v>
      </c>
      <c r="N391" s="10" t="s">
        <v>103</v>
      </c>
      <c r="O391" s="10" t="s">
        <v>1192</v>
      </c>
      <c r="P391" s="10" t="s">
        <v>30</v>
      </c>
      <c r="Q391" s="10" t="s">
        <v>30</v>
      </c>
      <c r="R391" s="10" t="s">
        <v>29</v>
      </c>
      <c r="S391" s="119"/>
      <c r="T391" s="119"/>
      <c r="U391" s="119"/>
      <c r="V391" s="119"/>
      <c r="W391" s="119"/>
      <c r="X391" s="119"/>
      <c r="Y391" s="119"/>
      <c r="Z391" s="119"/>
      <c r="AA391" s="119"/>
      <c r="AB391" s="119"/>
      <c r="AC391" s="119"/>
      <c r="AD391" s="119"/>
      <c r="AE391" s="119"/>
      <c r="AF391" s="119"/>
      <c r="AG391" s="119"/>
      <c r="AH391" s="119"/>
      <c r="AI391" s="119"/>
      <c r="AJ391" s="10" t="s">
        <v>27</v>
      </c>
      <c r="AK391" s="10" t="s">
        <v>1193</v>
      </c>
      <c r="AL391" s="10" t="s">
        <v>27</v>
      </c>
    </row>
    <row r="392" spans="1:38" ht="30" customHeight="1">
      <c r="A392" s="9" t="s">
        <v>1128</v>
      </c>
      <c r="B392" s="9" t="s">
        <v>1194</v>
      </c>
      <c r="C392" s="9" t="s">
        <v>231</v>
      </c>
      <c r="D392" s="114">
        <v>0.36</v>
      </c>
      <c r="E392" s="115">
        <f>단가대비표!E35</f>
        <v>9900</v>
      </c>
      <c r="F392" s="116">
        <f t="shared" si="107"/>
        <v>3564</v>
      </c>
      <c r="G392" s="115">
        <f>단가대비표!F35</f>
        <v>0</v>
      </c>
      <c r="H392" s="116">
        <f t="shared" si="108"/>
        <v>0</v>
      </c>
      <c r="I392" s="115">
        <f>단가대비표!G35</f>
        <v>0</v>
      </c>
      <c r="J392" s="116">
        <f t="shared" si="109"/>
        <v>0</v>
      </c>
      <c r="K392" s="115">
        <f t="shared" si="110"/>
        <v>9900</v>
      </c>
      <c r="L392" s="116">
        <f t="shared" si="111"/>
        <v>3564</v>
      </c>
      <c r="M392" s="9" t="s">
        <v>27</v>
      </c>
      <c r="N392" s="10" t="s">
        <v>103</v>
      </c>
      <c r="O392" s="10" t="s">
        <v>1195</v>
      </c>
      <c r="P392" s="10" t="s">
        <v>30</v>
      </c>
      <c r="Q392" s="10" t="s">
        <v>30</v>
      </c>
      <c r="R392" s="10" t="s">
        <v>29</v>
      </c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  <c r="AC392" s="119"/>
      <c r="AD392" s="119"/>
      <c r="AE392" s="119"/>
      <c r="AF392" s="119"/>
      <c r="AG392" s="119"/>
      <c r="AH392" s="119"/>
      <c r="AI392" s="119"/>
      <c r="AJ392" s="10" t="s">
        <v>27</v>
      </c>
      <c r="AK392" s="10" t="s">
        <v>1196</v>
      </c>
      <c r="AL392" s="10" t="s">
        <v>27</v>
      </c>
    </row>
    <row r="393" spans="1:38" ht="30" customHeight="1">
      <c r="A393" s="9" t="s">
        <v>1128</v>
      </c>
      <c r="B393" s="9" t="s">
        <v>1197</v>
      </c>
      <c r="C393" s="9" t="s">
        <v>231</v>
      </c>
      <c r="D393" s="114">
        <v>0.36</v>
      </c>
      <c r="E393" s="115">
        <f>단가대비표!E36</f>
        <v>8400</v>
      </c>
      <c r="F393" s="116">
        <f t="shared" si="107"/>
        <v>3024</v>
      </c>
      <c r="G393" s="115">
        <f>단가대비표!F36</f>
        <v>0</v>
      </c>
      <c r="H393" s="116">
        <f t="shared" si="108"/>
        <v>0</v>
      </c>
      <c r="I393" s="115">
        <f>단가대비표!G36</f>
        <v>0</v>
      </c>
      <c r="J393" s="116">
        <f t="shared" si="109"/>
        <v>0</v>
      </c>
      <c r="K393" s="115">
        <f t="shared" si="110"/>
        <v>8400</v>
      </c>
      <c r="L393" s="116">
        <f t="shared" si="111"/>
        <v>3024</v>
      </c>
      <c r="M393" s="9" t="s">
        <v>27</v>
      </c>
      <c r="N393" s="10" t="s">
        <v>103</v>
      </c>
      <c r="O393" s="10" t="s">
        <v>1198</v>
      </c>
      <c r="P393" s="10" t="s">
        <v>30</v>
      </c>
      <c r="Q393" s="10" t="s">
        <v>30</v>
      </c>
      <c r="R393" s="10" t="s">
        <v>29</v>
      </c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  <c r="AC393" s="119"/>
      <c r="AD393" s="119"/>
      <c r="AE393" s="119"/>
      <c r="AF393" s="119"/>
      <c r="AG393" s="119"/>
      <c r="AH393" s="119"/>
      <c r="AI393" s="119"/>
      <c r="AJ393" s="10" t="s">
        <v>27</v>
      </c>
      <c r="AK393" s="10" t="s">
        <v>1199</v>
      </c>
      <c r="AL393" s="10" t="s">
        <v>27</v>
      </c>
    </row>
    <row r="394" spans="1:38" ht="30" customHeight="1">
      <c r="A394" s="9" t="s">
        <v>3073</v>
      </c>
      <c r="B394" s="9" t="s">
        <v>3139</v>
      </c>
      <c r="C394" s="9" t="s">
        <v>231</v>
      </c>
      <c r="D394" s="114">
        <v>0.21</v>
      </c>
      <c r="E394" s="115">
        <f>단가대비표!E45</f>
        <v>19618</v>
      </c>
      <c r="F394" s="116">
        <f t="shared" si="107"/>
        <v>4119.7</v>
      </c>
      <c r="G394" s="115">
        <f>단가대비표!F45</f>
        <v>0</v>
      </c>
      <c r="H394" s="116">
        <f t="shared" si="108"/>
        <v>0</v>
      </c>
      <c r="I394" s="115">
        <f>단가대비표!G45</f>
        <v>0</v>
      </c>
      <c r="J394" s="116">
        <f t="shared" si="109"/>
        <v>0</v>
      </c>
      <c r="K394" s="115">
        <f t="shared" si="110"/>
        <v>19618</v>
      </c>
      <c r="L394" s="116">
        <f t="shared" si="111"/>
        <v>4119.7</v>
      </c>
      <c r="M394" s="9" t="s">
        <v>27</v>
      </c>
      <c r="N394" s="10" t="s">
        <v>3081</v>
      </c>
      <c r="O394" s="10" t="s">
        <v>3094</v>
      </c>
      <c r="P394" s="10" t="s">
        <v>30</v>
      </c>
      <c r="Q394" s="10" t="s">
        <v>30</v>
      </c>
      <c r="R394" s="10" t="s">
        <v>29</v>
      </c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  <c r="AC394" s="119"/>
      <c r="AD394" s="119"/>
      <c r="AE394" s="119"/>
      <c r="AF394" s="119"/>
      <c r="AG394" s="119"/>
      <c r="AH394" s="119"/>
      <c r="AI394" s="119"/>
      <c r="AJ394" s="10" t="s">
        <v>27</v>
      </c>
      <c r="AK394" s="10" t="s">
        <v>3095</v>
      </c>
      <c r="AL394" s="10" t="s">
        <v>27</v>
      </c>
    </row>
    <row r="395" spans="1:38" ht="30" customHeight="1">
      <c r="A395" s="9" t="s">
        <v>1201</v>
      </c>
      <c r="B395" s="9" t="s">
        <v>1202</v>
      </c>
      <c r="C395" s="9" t="s">
        <v>102</v>
      </c>
      <c r="D395" s="114">
        <v>1</v>
      </c>
      <c r="E395" s="115">
        <f>일위대가목록!E79</f>
        <v>0</v>
      </c>
      <c r="F395" s="116">
        <f t="shared" si="107"/>
        <v>0</v>
      </c>
      <c r="G395" s="115">
        <f>일위대가목록!F79</f>
        <v>77934</v>
      </c>
      <c r="H395" s="116">
        <f t="shared" si="108"/>
        <v>77934</v>
      </c>
      <c r="I395" s="115">
        <f>일위대가목록!G79</f>
        <v>0</v>
      </c>
      <c r="J395" s="116">
        <f t="shared" si="109"/>
        <v>0</v>
      </c>
      <c r="K395" s="115">
        <f t="shared" si="110"/>
        <v>77934</v>
      </c>
      <c r="L395" s="116">
        <f t="shared" si="111"/>
        <v>77934</v>
      </c>
      <c r="M395" s="9" t="s">
        <v>27</v>
      </c>
      <c r="N395" s="10" t="s">
        <v>103</v>
      </c>
      <c r="O395" s="10" t="s">
        <v>1203</v>
      </c>
      <c r="P395" s="10" t="s">
        <v>29</v>
      </c>
      <c r="Q395" s="10" t="s">
        <v>30</v>
      </c>
      <c r="R395" s="10" t="s">
        <v>30</v>
      </c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  <c r="AC395" s="119"/>
      <c r="AD395" s="119"/>
      <c r="AE395" s="119"/>
      <c r="AF395" s="119"/>
      <c r="AG395" s="119"/>
      <c r="AH395" s="119"/>
      <c r="AI395" s="119"/>
      <c r="AJ395" s="10" t="s">
        <v>27</v>
      </c>
      <c r="AK395" s="10" t="s">
        <v>1204</v>
      </c>
      <c r="AL395" s="10" t="s">
        <v>27</v>
      </c>
    </row>
    <row r="396" spans="1:38" ht="30" customHeight="1">
      <c r="A396" s="9" t="s">
        <v>965</v>
      </c>
      <c r="B396" s="9" t="s">
        <v>27</v>
      </c>
      <c r="C396" s="9" t="s">
        <v>27</v>
      </c>
      <c r="D396" s="114"/>
      <c r="E396" s="115"/>
      <c r="F396" s="116">
        <f>TRUNC(SUM(F386:F395),0)</f>
        <v>28023</v>
      </c>
      <c r="G396" s="115"/>
      <c r="H396" s="116">
        <f>TRUNC(SUM(H386:H395),0)</f>
        <v>77934</v>
      </c>
      <c r="I396" s="115"/>
      <c r="J396" s="116">
        <f>TRUNC(SUM(J386:J395),0)</f>
        <v>0</v>
      </c>
      <c r="K396" s="115"/>
      <c r="L396" s="116">
        <f>F396+H396+J396</f>
        <v>105957</v>
      </c>
      <c r="M396" s="9" t="s">
        <v>27</v>
      </c>
      <c r="N396" s="10" t="s">
        <v>117</v>
      </c>
      <c r="O396" s="10" t="s">
        <v>117</v>
      </c>
      <c r="P396" s="10" t="s">
        <v>27</v>
      </c>
      <c r="Q396" s="10" t="s">
        <v>27</v>
      </c>
      <c r="R396" s="10" t="s">
        <v>27</v>
      </c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  <c r="AC396" s="119"/>
      <c r="AD396" s="119"/>
      <c r="AE396" s="119"/>
      <c r="AF396" s="119"/>
      <c r="AG396" s="119"/>
      <c r="AH396" s="119"/>
      <c r="AI396" s="119"/>
      <c r="AJ396" s="10" t="s">
        <v>27</v>
      </c>
      <c r="AK396" s="10" t="s">
        <v>27</v>
      </c>
      <c r="AL396" s="10" t="s">
        <v>27</v>
      </c>
    </row>
    <row r="397" spans="1:38" ht="30" customHeight="1">
      <c r="A397" s="114"/>
      <c r="B397" s="114"/>
      <c r="C397" s="114"/>
      <c r="D397" s="114"/>
      <c r="E397" s="115"/>
      <c r="F397" s="116"/>
      <c r="G397" s="115"/>
      <c r="H397" s="116"/>
      <c r="I397" s="115"/>
      <c r="J397" s="116"/>
      <c r="K397" s="115"/>
      <c r="L397" s="116"/>
      <c r="M397" s="114"/>
    </row>
    <row r="398" spans="1:38" ht="30" customHeight="1">
      <c r="A398" s="127" t="s">
        <v>3196</v>
      </c>
      <c r="B398" s="127"/>
      <c r="C398" s="127"/>
      <c r="D398" s="127"/>
      <c r="E398" s="128"/>
      <c r="F398" s="129"/>
      <c r="G398" s="128"/>
      <c r="H398" s="129"/>
      <c r="I398" s="128"/>
      <c r="J398" s="129"/>
      <c r="K398" s="128"/>
      <c r="L398" s="129"/>
      <c r="M398" s="127"/>
      <c r="N398" s="118" t="s">
        <v>103</v>
      </c>
    </row>
    <row r="399" spans="1:38" ht="30" customHeight="1">
      <c r="A399" s="9" t="s">
        <v>1128</v>
      </c>
      <c r="B399" s="9" t="s">
        <v>1129</v>
      </c>
      <c r="C399" s="9" t="s">
        <v>231</v>
      </c>
      <c r="D399" s="114">
        <v>0.24</v>
      </c>
      <c r="E399" s="115">
        <f>단가대비표!E25</f>
        <v>26200</v>
      </c>
      <c r="F399" s="116">
        <f t="shared" ref="F399:F409" si="112">TRUNC(E399*D399,1)</f>
        <v>6288</v>
      </c>
      <c r="G399" s="115">
        <f>단가대비표!F25</f>
        <v>0</v>
      </c>
      <c r="H399" s="116">
        <f t="shared" ref="H399:H409" si="113">TRUNC(G399*D399,1)</f>
        <v>0</v>
      </c>
      <c r="I399" s="115">
        <f>단가대비표!G25</f>
        <v>0</v>
      </c>
      <c r="J399" s="116">
        <f t="shared" ref="J399:J409" si="114">TRUNC(I399*D399,1)</f>
        <v>0</v>
      </c>
      <c r="K399" s="115">
        <f t="shared" ref="K399:K409" si="115">TRUNC(E399+G399+I399,1)</f>
        <v>26200</v>
      </c>
      <c r="L399" s="116">
        <f t="shared" ref="L399:L409" si="116">TRUNC(F399+H399+J399,1)</f>
        <v>6288</v>
      </c>
      <c r="M399" s="9" t="s">
        <v>27</v>
      </c>
      <c r="N399" s="10" t="s">
        <v>105</v>
      </c>
      <c r="O399" s="10" t="s">
        <v>1130</v>
      </c>
      <c r="P399" s="10" t="s">
        <v>30</v>
      </c>
      <c r="Q399" s="10" t="s">
        <v>30</v>
      </c>
      <c r="R399" s="10" t="s">
        <v>29</v>
      </c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  <c r="AC399" s="119"/>
      <c r="AD399" s="119"/>
      <c r="AE399" s="119"/>
      <c r="AF399" s="119"/>
      <c r="AG399" s="119"/>
      <c r="AH399" s="119"/>
      <c r="AI399" s="119"/>
      <c r="AJ399" s="10" t="s">
        <v>27</v>
      </c>
      <c r="AK399" s="10" t="s">
        <v>1205</v>
      </c>
      <c r="AL399" s="10" t="s">
        <v>27</v>
      </c>
    </row>
    <row r="400" spans="1:38" ht="30" customHeight="1">
      <c r="A400" s="9" t="s">
        <v>1128</v>
      </c>
      <c r="B400" s="9" t="s">
        <v>1135</v>
      </c>
      <c r="C400" s="9" t="s">
        <v>231</v>
      </c>
      <c r="D400" s="114">
        <v>0.24</v>
      </c>
      <c r="E400" s="115">
        <f>단가대비표!E27</f>
        <v>8200</v>
      </c>
      <c r="F400" s="116">
        <f t="shared" si="112"/>
        <v>1968</v>
      </c>
      <c r="G400" s="115">
        <f>단가대비표!F27</f>
        <v>0</v>
      </c>
      <c r="H400" s="116">
        <f t="shared" si="113"/>
        <v>0</v>
      </c>
      <c r="I400" s="115">
        <f>단가대비표!G27</f>
        <v>0</v>
      </c>
      <c r="J400" s="116">
        <f t="shared" si="114"/>
        <v>0</v>
      </c>
      <c r="K400" s="115">
        <f t="shared" si="115"/>
        <v>8200</v>
      </c>
      <c r="L400" s="116">
        <f t="shared" si="116"/>
        <v>1968</v>
      </c>
      <c r="M400" s="9" t="s">
        <v>27</v>
      </c>
      <c r="N400" s="10" t="s">
        <v>105</v>
      </c>
      <c r="O400" s="10" t="s">
        <v>1136</v>
      </c>
      <c r="P400" s="10" t="s">
        <v>30</v>
      </c>
      <c r="Q400" s="10" t="s">
        <v>30</v>
      </c>
      <c r="R400" s="10" t="s">
        <v>29</v>
      </c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  <c r="AC400" s="119"/>
      <c r="AD400" s="119"/>
      <c r="AE400" s="119"/>
      <c r="AF400" s="119"/>
      <c r="AG400" s="119"/>
      <c r="AH400" s="119"/>
      <c r="AI400" s="119"/>
      <c r="AJ400" s="10" t="s">
        <v>27</v>
      </c>
      <c r="AK400" s="10" t="s">
        <v>1206</v>
      </c>
      <c r="AL400" s="10" t="s">
        <v>27</v>
      </c>
    </row>
    <row r="401" spans="1:38" ht="30" customHeight="1">
      <c r="A401" s="9" t="s">
        <v>1128</v>
      </c>
      <c r="B401" s="9" t="s">
        <v>1184</v>
      </c>
      <c r="C401" s="9" t="s">
        <v>231</v>
      </c>
      <c r="D401" s="114">
        <v>0.48</v>
      </c>
      <c r="E401" s="115">
        <f>단가대비표!E30</f>
        <v>23500</v>
      </c>
      <c r="F401" s="116">
        <f t="shared" si="112"/>
        <v>11280</v>
      </c>
      <c r="G401" s="115">
        <f>단가대비표!F30</f>
        <v>0</v>
      </c>
      <c r="H401" s="116">
        <f t="shared" si="113"/>
        <v>0</v>
      </c>
      <c r="I401" s="115">
        <f>단가대비표!G30</f>
        <v>0</v>
      </c>
      <c r="J401" s="116">
        <f t="shared" si="114"/>
        <v>0</v>
      </c>
      <c r="K401" s="115">
        <f t="shared" si="115"/>
        <v>23500</v>
      </c>
      <c r="L401" s="116">
        <f t="shared" si="116"/>
        <v>11280</v>
      </c>
      <c r="M401" s="9" t="s">
        <v>27</v>
      </c>
      <c r="N401" s="10" t="s">
        <v>105</v>
      </c>
      <c r="O401" s="10" t="s">
        <v>1185</v>
      </c>
      <c r="P401" s="10" t="s">
        <v>30</v>
      </c>
      <c r="Q401" s="10" t="s">
        <v>30</v>
      </c>
      <c r="R401" s="10" t="s">
        <v>29</v>
      </c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  <c r="AC401" s="119"/>
      <c r="AD401" s="119"/>
      <c r="AE401" s="119"/>
      <c r="AF401" s="119"/>
      <c r="AG401" s="119"/>
      <c r="AH401" s="119"/>
      <c r="AI401" s="119"/>
      <c r="AJ401" s="10" t="s">
        <v>27</v>
      </c>
      <c r="AK401" s="10" t="s">
        <v>1207</v>
      </c>
      <c r="AL401" s="10" t="s">
        <v>27</v>
      </c>
    </row>
    <row r="402" spans="1:38" ht="30" customHeight="1">
      <c r="A402" s="9" t="s">
        <v>1128</v>
      </c>
      <c r="B402" s="9" t="s">
        <v>1187</v>
      </c>
      <c r="C402" s="9" t="s">
        <v>231</v>
      </c>
      <c r="D402" s="114">
        <v>0.24</v>
      </c>
      <c r="E402" s="115">
        <f>단가대비표!E34</f>
        <v>10200</v>
      </c>
      <c r="F402" s="116">
        <f t="shared" si="112"/>
        <v>2448</v>
      </c>
      <c r="G402" s="115">
        <f>단가대비표!F34</f>
        <v>0</v>
      </c>
      <c r="H402" s="116">
        <f t="shared" si="113"/>
        <v>0</v>
      </c>
      <c r="I402" s="115">
        <f>단가대비표!G34</f>
        <v>0</v>
      </c>
      <c r="J402" s="116">
        <f t="shared" si="114"/>
        <v>0</v>
      </c>
      <c r="K402" s="115">
        <f t="shared" si="115"/>
        <v>10200</v>
      </c>
      <c r="L402" s="116">
        <f t="shared" si="116"/>
        <v>2448</v>
      </c>
      <c r="M402" s="9" t="s">
        <v>27</v>
      </c>
      <c r="N402" s="10" t="s">
        <v>105</v>
      </c>
      <c r="O402" s="10" t="s">
        <v>1188</v>
      </c>
      <c r="P402" s="10" t="s">
        <v>30</v>
      </c>
      <c r="Q402" s="10" t="s">
        <v>30</v>
      </c>
      <c r="R402" s="10" t="s">
        <v>29</v>
      </c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  <c r="AC402" s="119"/>
      <c r="AD402" s="119"/>
      <c r="AE402" s="119"/>
      <c r="AF402" s="119"/>
      <c r="AG402" s="119"/>
      <c r="AH402" s="119"/>
      <c r="AI402" s="119"/>
      <c r="AJ402" s="10" t="s">
        <v>27</v>
      </c>
      <c r="AK402" s="10" t="s">
        <v>1208</v>
      </c>
      <c r="AL402" s="10" t="s">
        <v>27</v>
      </c>
    </row>
    <row r="403" spans="1:38" ht="30" customHeight="1">
      <c r="A403" s="9" t="s">
        <v>1128</v>
      </c>
      <c r="B403" s="1" t="s">
        <v>3197</v>
      </c>
      <c r="C403" s="9" t="s">
        <v>231</v>
      </c>
      <c r="D403" s="114">
        <v>0.12</v>
      </c>
      <c r="E403" s="115">
        <f>단가대비표!E32</f>
        <v>12700</v>
      </c>
      <c r="F403" s="116">
        <f t="shared" si="112"/>
        <v>1524</v>
      </c>
      <c r="G403" s="115">
        <f>단가대비표!F32</f>
        <v>0</v>
      </c>
      <c r="H403" s="116">
        <f t="shared" si="113"/>
        <v>0</v>
      </c>
      <c r="I403" s="115">
        <f>단가대비표!G32</f>
        <v>0</v>
      </c>
      <c r="J403" s="116">
        <f t="shared" si="114"/>
        <v>0</v>
      </c>
      <c r="K403" s="115">
        <f t="shared" si="115"/>
        <v>12700</v>
      </c>
      <c r="L403" s="116">
        <f t="shared" si="116"/>
        <v>1524</v>
      </c>
      <c r="M403" s="9" t="s">
        <v>27</v>
      </c>
      <c r="N403" s="10" t="s">
        <v>105</v>
      </c>
      <c r="O403" s="10" t="s">
        <v>1190</v>
      </c>
      <c r="P403" s="10" t="s">
        <v>30</v>
      </c>
      <c r="Q403" s="10" t="s">
        <v>30</v>
      </c>
      <c r="R403" s="10" t="s">
        <v>29</v>
      </c>
      <c r="S403" s="119"/>
      <c r="T403" s="119"/>
      <c r="U403" s="119"/>
      <c r="V403" s="119"/>
      <c r="W403" s="119"/>
      <c r="X403" s="119"/>
      <c r="Y403" s="119"/>
      <c r="Z403" s="119"/>
      <c r="AA403" s="119"/>
      <c r="AB403" s="119"/>
      <c r="AC403" s="119"/>
      <c r="AD403" s="119"/>
      <c r="AE403" s="119"/>
      <c r="AF403" s="119"/>
      <c r="AG403" s="119"/>
      <c r="AH403" s="119"/>
      <c r="AI403" s="119"/>
      <c r="AJ403" s="10" t="s">
        <v>27</v>
      </c>
      <c r="AK403" s="10" t="s">
        <v>1209</v>
      </c>
      <c r="AL403" s="10" t="s">
        <v>27</v>
      </c>
    </row>
    <row r="404" spans="1:38" ht="30" customHeight="1">
      <c r="A404" s="9" t="s">
        <v>1128</v>
      </c>
      <c r="B404" s="1" t="s">
        <v>3198</v>
      </c>
      <c r="C404" s="9" t="s">
        <v>231</v>
      </c>
      <c r="D404" s="114">
        <v>0.24</v>
      </c>
      <c r="E404" s="115">
        <f>단가대비표!E33</f>
        <v>14900</v>
      </c>
      <c r="F404" s="116">
        <f t="shared" si="112"/>
        <v>3576</v>
      </c>
      <c r="G404" s="115">
        <f>단가대비표!F33</f>
        <v>0</v>
      </c>
      <c r="H404" s="116">
        <f t="shared" si="113"/>
        <v>0</v>
      </c>
      <c r="I404" s="115">
        <f>단가대비표!G33</f>
        <v>0</v>
      </c>
      <c r="J404" s="116">
        <f t="shared" si="114"/>
        <v>0</v>
      </c>
      <c r="K404" s="115">
        <f t="shared" si="115"/>
        <v>14900</v>
      </c>
      <c r="L404" s="116">
        <f t="shared" si="116"/>
        <v>3576</v>
      </c>
      <c r="M404" s="9" t="s">
        <v>27</v>
      </c>
      <c r="N404" s="10" t="s">
        <v>105</v>
      </c>
      <c r="O404" s="10" t="s">
        <v>1192</v>
      </c>
      <c r="P404" s="10" t="s">
        <v>30</v>
      </c>
      <c r="Q404" s="10" t="s">
        <v>30</v>
      </c>
      <c r="R404" s="10" t="s">
        <v>29</v>
      </c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  <c r="AC404" s="119"/>
      <c r="AD404" s="119"/>
      <c r="AE404" s="119"/>
      <c r="AF404" s="119"/>
      <c r="AG404" s="119"/>
      <c r="AH404" s="119"/>
      <c r="AI404" s="119"/>
      <c r="AJ404" s="10" t="s">
        <v>27</v>
      </c>
      <c r="AK404" s="10" t="s">
        <v>1210</v>
      </c>
      <c r="AL404" s="10" t="s">
        <v>27</v>
      </c>
    </row>
    <row r="405" spans="1:38" ht="30" customHeight="1">
      <c r="A405" s="9" t="s">
        <v>1128</v>
      </c>
      <c r="B405" s="9" t="s">
        <v>1001</v>
      </c>
      <c r="C405" s="9" t="s">
        <v>231</v>
      </c>
      <c r="D405" s="114">
        <v>0.48</v>
      </c>
      <c r="E405" s="115">
        <f>단가대비표!E31</f>
        <v>900</v>
      </c>
      <c r="F405" s="116">
        <f t="shared" si="112"/>
        <v>432</v>
      </c>
      <c r="G405" s="115">
        <f>단가대비표!F31</f>
        <v>0</v>
      </c>
      <c r="H405" s="116">
        <f t="shared" si="113"/>
        <v>0</v>
      </c>
      <c r="I405" s="115">
        <f>단가대비표!G31</f>
        <v>0</v>
      </c>
      <c r="J405" s="116">
        <f t="shared" si="114"/>
        <v>0</v>
      </c>
      <c r="K405" s="115">
        <f t="shared" si="115"/>
        <v>900</v>
      </c>
      <c r="L405" s="116">
        <f t="shared" si="116"/>
        <v>432</v>
      </c>
      <c r="M405" s="9" t="s">
        <v>27</v>
      </c>
      <c r="N405" s="10" t="s">
        <v>105</v>
      </c>
      <c r="O405" s="10" t="s">
        <v>1211</v>
      </c>
      <c r="P405" s="10" t="s">
        <v>30</v>
      </c>
      <c r="Q405" s="10" t="s">
        <v>30</v>
      </c>
      <c r="R405" s="10" t="s">
        <v>29</v>
      </c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  <c r="AC405" s="119"/>
      <c r="AD405" s="119"/>
      <c r="AE405" s="119"/>
      <c r="AF405" s="119"/>
      <c r="AG405" s="119"/>
      <c r="AH405" s="119"/>
      <c r="AI405" s="119"/>
      <c r="AJ405" s="10" t="s">
        <v>27</v>
      </c>
      <c r="AK405" s="10" t="s">
        <v>1212</v>
      </c>
      <c r="AL405" s="10" t="s">
        <v>27</v>
      </c>
    </row>
    <row r="406" spans="1:38" ht="30" customHeight="1">
      <c r="A406" s="9" t="s">
        <v>1128</v>
      </c>
      <c r="B406" s="9" t="s">
        <v>1194</v>
      </c>
      <c r="C406" s="9" t="s">
        <v>231</v>
      </c>
      <c r="D406" s="114">
        <v>0.36</v>
      </c>
      <c r="E406" s="115">
        <f>단가대비표!E35</f>
        <v>9900</v>
      </c>
      <c r="F406" s="116">
        <f t="shared" si="112"/>
        <v>3564</v>
      </c>
      <c r="G406" s="115">
        <f>단가대비표!F35</f>
        <v>0</v>
      </c>
      <c r="H406" s="116">
        <f t="shared" si="113"/>
        <v>0</v>
      </c>
      <c r="I406" s="115">
        <f>단가대비표!G35</f>
        <v>0</v>
      </c>
      <c r="J406" s="116">
        <f t="shared" si="114"/>
        <v>0</v>
      </c>
      <c r="K406" s="115">
        <f t="shared" si="115"/>
        <v>9900</v>
      </c>
      <c r="L406" s="116">
        <f t="shared" si="116"/>
        <v>3564</v>
      </c>
      <c r="M406" s="9" t="s">
        <v>27</v>
      </c>
      <c r="N406" s="10" t="s">
        <v>105</v>
      </c>
      <c r="O406" s="10" t="s">
        <v>1195</v>
      </c>
      <c r="P406" s="10" t="s">
        <v>30</v>
      </c>
      <c r="Q406" s="10" t="s">
        <v>30</v>
      </c>
      <c r="R406" s="10" t="s">
        <v>29</v>
      </c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  <c r="AC406" s="119"/>
      <c r="AD406" s="119"/>
      <c r="AE406" s="119"/>
      <c r="AF406" s="119"/>
      <c r="AG406" s="119"/>
      <c r="AH406" s="119"/>
      <c r="AI406" s="119"/>
      <c r="AJ406" s="10" t="s">
        <v>27</v>
      </c>
      <c r="AK406" s="10" t="s">
        <v>1213</v>
      </c>
      <c r="AL406" s="10" t="s">
        <v>27</v>
      </c>
    </row>
    <row r="407" spans="1:38" ht="30" customHeight="1">
      <c r="A407" s="9" t="s">
        <v>1128</v>
      </c>
      <c r="B407" s="9" t="s">
        <v>1197</v>
      </c>
      <c r="C407" s="9" t="s">
        <v>231</v>
      </c>
      <c r="D407" s="114">
        <v>0.36</v>
      </c>
      <c r="E407" s="115">
        <f>단가대비표!E36</f>
        <v>8400</v>
      </c>
      <c r="F407" s="116">
        <f t="shared" si="112"/>
        <v>3024</v>
      </c>
      <c r="G407" s="115">
        <f>단가대비표!F36</f>
        <v>0</v>
      </c>
      <c r="H407" s="116">
        <f t="shared" si="113"/>
        <v>0</v>
      </c>
      <c r="I407" s="115">
        <f>단가대비표!G36</f>
        <v>0</v>
      </c>
      <c r="J407" s="116">
        <f t="shared" si="114"/>
        <v>0</v>
      </c>
      <c r="K407" s="115">
        <f t="shared" si="115"/>
        <v>8400</v>
      </c>
      <c r="L407" s="116">
        <f t="shared" si="116"/>
        <v>3024</v>
      </c>
      <c r="M407" s="9" t="s">
        <v>27</v>
      </c>
      <c r="N407" s="10" t="s">
        <v>105</v>
      </c>
      <c r="O407" s="10" t="s">
        <v>1198</v>
      </c>
      <c r="P407" s="10" t="s">
        <v>30</v>
      </c>
      <c r="Q407" s="10" t="s">
        <v>30</v>
      </c>
      <c r="R407" s="10" t="s">
        <v>29</v>
      </c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  <c r="AC407" s="119"/>
      <c r="AD407" s="119"/>
      <c r="AE407" s="119"/>
      <c r="AF407" s="119"/>
      <c r="AG407" s="119"/>
      <c r="AH407" s="119"/>
      <c r="AI407" s="119"/>
      <c r="AJ407" s="10" t="s">
        <v>27</v>
      </c>
      <c r="AK407" s="10" t="s">
        <v>1214</v>
      </c>
      <c r="AL407" s="10" t="s">
        <v>27</v>
      </c>
    </row>
    <row r="408" spans="1:38" ht="30" customHeight="1">
      <c r="A408" s="9" t="s">
        <v>3073</v>
      </c>
      <c r="B408" s="9" t="s">
        <v>3139</v>
      </c>
      <c r="C408" s="9" t="s">
        <v>231</v>
      </c>
      <c r="D408" s="114">
        <v>0.21</v>
      </c>
      <c r="E408" s="115">
        <f>단가대비표!E45</f>
        <v>19618</v>
      </c>
      <c r="F408" s="116">
        <f t="shared" si="112"/>
        <v>4119.7</v>
      </c>
      <c r="G408" s="115">
        <f>단가대비표!F45</f>
        <v>0</v>
      </c>
      <c r="H408" s="116">
        <f t="shared" si="113"/>
        <v>0</v>
      </c>
      <c r="I408" s="115">
        <f>단가대비표!G45</f>
        <v>0</v>
      </c>
      <c r="J408" s="116">
        <f t="shared" si="114"/>
        <v>0</v>
      </c>
      <c r="K408" s="115">
        <f t="shared" si="115"/>
        <v>19618</v>
      </c>
      <c r="L408" s="116">
        <f t="shared" si="116"/>
        <v>4119.7</v>
      </c>
      <c r="M408" s="9" t="s">
        <v>27</v>
      </c>
      <c r="N408" s="10" t="s">
        <v>3081</v>
      </c>
      <c r="O408" s="10" t="s">
        <v>3094</v>
      </c>
      <c r="P408" s="10" t="s">
        <v>30</v>
      </c>
      <c r="Q408" s="10" t="s">
        <v>30</v>
      </c>
      <c r="R408" s="10" t="s">
        <v>29</v>
      </c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  <c r="AC408" s="119"/>
      <c r="AD408" s="119"/>
      <c r="AE408" s="119"/>
      <c r="AF408" s="119"/>
      <c r="AG408" s="119"/>
      <c r="AH408" s="119"/>
      <c r="AI408" s="119"/>
      <c r="AJ408" s="10" t="s">
        <v>27</v>
      </c>
      <c r="AK408" s="10" t="s">
        <v>3095</v>
      </c>
      <c r="AL408" s="10" t="s">
        <v>27</v>
      </c>
    </row>
    <row r="409" spans="1:38" ht="30" customHeight="1">
      <c r="A409" s="9" t="s">
        <v>1201</v>
      </c>
      <c r="B409" s="9" t="s">
        <v>1215</v>
      </c>
      <c r="C409" s="9" t="s">
        <v>102</v>
      </c>
      <c r="D409" s="114">
        <v>1</v>
      </c>
      <c r="E409" s="115">
        <f>일위대가목록!E80</f>
        <v>0</v>
      </c>
      <c r="F409" s="116">
        <f t="shared" si="112"/>
        <v>0</v>
      </c>
      <c r="G409" s="115">
        <f>일위대가목록!F80</f>
        <v>129251</v>
      </c>
      <c r="H409" s="116">
        <f t="shared" si="113"/>
        <v>129251</v>
      </c>
      <c r="I409" s="115">
        <f>일위대가목록!G80</f>
        <v>0</v>
      </c>
      <c r="J409" s="116">
        <f t="shared" si="114"/>
        <v>0</v>
      </c>
      <c r="K409" s="115">
        <f t="shared" si="115"/>
        <v>129251</v>
      </c>
      <c r="L409" s="116">
        <f t="shared" si="116"/>
        <v>129251</v>
      </c>
      <c r="M409" s="9" t="s">
        <v>27</v>
      </c>
      <c r="N409" s="10" t="s">
        <v>105</v>
      </c>
      <c r="O409" s="10" t="s">
        <v>1216</v>
      </c>
      <c r="P409" s="10" t="s">
        <v>29</v>
      </c>
      <c r="Q409" s="10" t="s">
        <v>30</v>
      </c>
      <c r="R409" s="10" t="s">
        <v>30</v>
      </c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  <c r="AC409" s="119"/>
      <c r="AD409" s="119"/>
      <c r="AE409" s="119"/>
      <c r="AF409" s="119"/>
      <c r="AG409" s="119"/>
      <c r="AH409" s="119"/>
      <c r="AI409" s="119"/>
      <c r="AJ409" s="10" t="s">
        <v>27</v>
      </c>
      <c r="AK409" s="10" t="s">
        <v>1217</v>
      </c>
      <c r="AL409" s="10" t="s">
        <v>27</v>
      </c>
    </row>
    <row r="410" spans="1:38" ht="30" customHeight="1">
      <c r="A410" s="9" t="s">
        <v>965</v>
      </c>
      <c r="B410" s="9" t="s">
        <v>27</v>
      </c>
      <c r="C410" s="9" t="s">
        <v>27</v>
      </c>
      <c r="D410" s="114"/>
      <c r="E410" s="115"/>
      <c r="F410" s="116">
        <f>TRUNC(SUM(F399:F409),0)</f>
        <v>38223</v>
      </c>
      <c r="G410" s="115"/>
      <c r="H410" s="116">
        <f>TRUNC(SUM(H399:H409),0)</f>
        <v>129251</v>
      </c>
      <c r="I410" s="115"/>
      <c r="J410" s="116">
        <f>TRUNC(SUM(J399:J409),0)</f>
        <v>0</v>
      </c>
      <c r="K410" s="115"/>
      <c r="L410" s="116">
        <f>F410+H410+J410</f>
        <v>167474</v>
      </c>
      <c r="M410" s="9" t="s">
        <v>27</v>
      </c>
      <c r="N410" s="10" t="s">
        <v>117</v>
      </c>
      <c r="O410" s="10" t="s">
        <v>117</v>
      </c>
      <c r="P410" s="10" t="s">
        <v>27</v>
      </c>
      <c r="Q410" s="10" t="s">
        <v>27</v>
      </c>
      <c r="R410" s="10" t="s">
        <v>27</v>
      </c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  <c r="AC410" s="119"/>
      <c r="AD410" s="119"/>
      <c r="AE410" s="119"/>
      <c r="AF410" s="119"/>
      <c r="AG410" s="119"/>
      <c r="AH410" s="119"/>
      <c r="AI410" s="119"/>
      <c r="AJ410" s="10" t="s">
        <v>27</v>
      </c>
      <c r="AK410" s="10" t="s">
        <v>27</v>
      </c>
      <c r="AL410" s="10" t="s">
        <v>27</v>
      </c>
    </row>
    <row r="411" spans="1:38" ht="30" customHeight="1">
      <c r="A411" s="9"/>
      <c r="B411" s="9"/>
      <c r="C411" s="9"/>
      <c r="D411" s="114"/>
      <c r="E411" s="115"/>
      <c r="F411" s="116"/>
      <c r="G411" s="115"/>
      <c r="H411" s="116"/>
      <c r="I411" s="115"/>
      <c r="J411" s="116"/>
      <c r="K411" s="115"/>
      <c r="L411" s="116"/>
      <c r="M411" s="9"/>
      <c r="N411" s="10"/>
      <c r="O411" s="10"/>
      <c r="P411" s="10"/>
      <c r="Q411" s="10"/>
      <c r="R411" s="10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  <c r="AC411" s="119"/>
      <c r="AD411" s="119"/>
      <c r="AE411" s="119"/>
      <c r="AF411" s="119"/>
      <c r="AG411" s="119"/>
      <c r="AH411" s="119"/>
      <c r="AI411" s="119"/>
      <c r="AJ411" s="10"/>
      <c r="AK411" s="10"/>
      <c r="AL411" s="10"/>
    </row>
    <row r="412" spans="1:38" ht="30" customHeight="1">
      <c r="A412" s="127" t="s">
        <v>3203</v>
      </c>
      <c r="B412" s="127"/>
      <c r="C412" s="127"/>
      <c r="D412" s="127"/>
      <c r="E412" s="128"/>
      <c r="F412" s="129"/>
      <c r="G412" s="128"/>
      <c r="H412" s="129"/>
      <c r="I412" s="128"/>
      <c r="J412" s="129"/>
      <c r="K412" s="128"/>
      <c r="L412" s="129"/>
      <c r="M412" s="127"/>
      <c r="N412" s="118" t="s">
        <v>3081</v>
      </c>
    </row>
    <row r="413" spans="1:38" ht="30" customHeight="1">
      <c r="A413" s="9" t="s">
        <v>3065</v>
      </c>
      <c r="B413" s="9" t="s">
        <v>3066</v>
      </c>
      <c r="C413" s="9" t="s">
        <v>134</v>
      </c>
      <c r="D413" s="114">
        <v>4.48E-2</v>
      </c>
      <c r="E413" s="115">
        <f>단가대비표!E38</f>
        <v>26815</v>
      </c>
      <c r="F413" s="116">
        <f t="shared" ref="F413:F423" si="117">TRUNC(E413*D413,1)</f>
        <v>1201.3</v>
      </c>
      <c r="G413" s="115">
        <f>단가대비표!F38</f>
        <v>0</v>
      </c>
      <c r="H413" s="116">
        <f t="shared" ref="H413:H423" si="118">TRUNC(G413*D413,1)</f>
        <v>0</v>
      </c>
      <c r="I413" s="115">
        <f>단가대비표!G38</f>
        <v>0</v>
      </c>
      <c r="J413" s="116">
        <f t="shared" ref="J413:J423" si="119">TRUNC(I413*D413,1)</f>
        <v>0</v>
      </c>
      <c r="K413" s="115">
        <f t="shared" ref="K413:K423" si="120">TRUNC(E413+G413+I413,1)</f>
        <v>26815</v>
      </c>
      <c r="L413" s="116">
        <f t="shared" ref="L413:L423" si="121">TRUNC(F413+H413+J413,1)</f>
        <v>1201.3</v>
      </c>
      <c r="M413" s="9" t="s">
        <v>27</v>
      </c>
      <c r="N413" s="10" t="s">
        <v>3081</v>
      </c>
      <c r="O413" s="10" t="s">
        <v>3082</v>
      </c>
      <c r="P413" s="10" t="s">
        <v>30</v>
      </c>
      <c r="Q413" s="10" t="s">
        <v>30</v>
      </c>
      <c r="R413" s="10" t="s">
        <v>29</v>
      </c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  <c r="AC413" s="119"/>
      <c r="AD413" s="119"/>
      <c r="AE413" s="119"/>
      <c r="AF413" s="119"/>
      <c r="AG413" s="119"/>
      <c r="AH413" s="119"/>
      <c r="AI413" s="119"/>
      <c r="AJ413" s="10" t="s">
        <v>27</v>
      </c>
      <c r="AK413" s="10" t="s">
        <v>3083</v>
      </c>
      <c r="AL413" s="10" t="s">
        <v>27</v>
      </c>
    </row>
    <row r="414" spans="1:38" ht="30" customHeight="1">
      <c r="A414" s="9" t="s">
        <v>3065</v>
      </c>
      <c r="B414" s="9" t="s">
        <v>3067</v>
      </c>
      <c r="C414" s="9" t="s">
        <v>134</v>
      </c>
      <c r="D414" s="114">
        <v>8.9999999999999993E-3</v>
      </c>
      <c r="E414" s="115">
        <f>단가대비표!E39</f>
        <v>9638</v>
      </c>
      <c r="F414" s="116">
        <f t="shared" si="117"/>
        <v>86.7</v>
      </c>
      <c r="G414" s="115">
        <f>단가대비표!F39</f>
        <v>0</v>
      </c>
      <c r="H414" s="116">
        <f t="shared" si="118"/>
        <v>0</v>
      </c>
      <c r="I414" s="115">
        <f>단가대비표!G39</f>
        <v>0</v>
      </c>
      <c r="J414" s="116">
        <f t="shared" si="119"/>
        <v>0</v>
      </c>
      <c r="K414" s="115">
        <f t="shared" si="120"/>
        <v>9638</v>
      </c>
      <c r="L414" s="116">
        <f t="shared" si="121"/>
        <v>86.7</v>
      </c>
      <c r="M414" s="9" t="s">
        <v>27</v>
      </c>
      <c r="N414" s="10" t="s">
        <v>3081</v>
      </c>
      <c r="O414" s="10" t="s">
        <v>3084</v>
      </c>
      <c r="P414" s="10" t="s">
        <v>30</v>
      </c>
      <c r="Q414" s="10" t="s">
        <v>30</v>
      </c>
      <c r="R414" s="10" t="s">
        <v>29</v>
      </c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  <c r="AC414" s="119"/>
      <c r="AD414" s="119"/>
      <c r="AE414" s="119"/>
      <c r="AF414" s="119"/>
      <c r="AG414" s="119"/>
      <c r="AH414" s="119"/>
      <c r="AI414" s="119"/>
      <c r="AJ414" s="10" t="s">
        <v>27</v>
      </c>
      <c r="AK414" s="10" t="s">
        <v>3085</v>
      </c>
      <c r="AL414" s="10" t="s">
        <v>27</v>
      </c>
    </row>
    <row r="415" spans="1:38" ht="30" customHeight="1">
      <c r="A415" s="9" t="s">
        <v>3068</v>
      </c>
      <c r="B415" s="9" t="s">
        <v>3069</v>
      </c>
      <c r="C415" s="9" t="s">
        <v>231</v>
      </c>
      <c r="D415" s="114">
        <v>8.9499999999999996E-2</v>
      </c>
      <c r="E415" s="115">
        <f>단가대비표!E40</f>
        <v>6984</v>
      </c>
      <c r="F415" s="116">
        <f t="shared" si="117"/>
        <v>625</v>
      </c>
      <c r="G415" s="115">
        <f>단가대비표!F40</f>
        <v>0</v>
      </c>
      <c r="H415" s="116">
        <f t="shared" si="118"/>
        <v>0</v>
      </c>
      <c r="I415" s="115">
        <f>단가대비표!G40</f>
        <v>0</v>
      </c>
      <c r="J415" s="116">
        <f t="shared" si="119"/>
        <v>0</v>
      </c>
      <c r="K415" s="115">
        <f t="shared" si="120"/>
        <v>6984</v>
      </c>
      <c r="L415" s="116">
        <f t="shared" si="121"/>
        <v>625</v>
      </c>
      <c r="M415" s="9" t="s">
        <v>27</v>
      </c>
      <c r="N415" s="10" t="s">
        <v>3081</v>
      </c>
      <c r="O415" s="10" t="s">
        <v>3086</v>
      </c>
      <c r="P415" s="10" t="s">
        <v>30</v>
      </c>
      <c r="Q415" s="10" t="s">
        <v>30</v>
      </c>
      <c r="R415" s="10" t="s">
        <v>29</v>
      </c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  <c r="AC415" s="119"/>
      <c r="AD415" s="119"/>
      <c r="AE415" s="119"/>
      <c r="AF415" s="119"/>
      <c r="AG415" s="119"/>
      <c r="AH415" s="119"/>
      <c r="AI415" s="119"/>
      <c r="AJ415" s="10" t="s">
        <v>27</v>
      </c>
      <c r="AK415" s="10" t="s">
        <v>3087</v>
      </c>
      <c r="AL415" s="10" t="s">
        <v>27</v>
      </c>
    </row>
    <row r="416" spans="1:38" ht="30" customHeight="1">
      <c r="A416" s="9" t="s">
        <v>3068</v>
      </c>
      <c r="B416" s="9" t="s">
        <v>3070</v>
      </c>
      <c r="C416" s="9" t="s">
        <v>231</v>
      </c>
      <c r="D416" s="114">
        <v>4.9200000000000001E-2</v>
      </c>
      <c r="E416" s="115">
        <f>단가대비표!E41</f>
        <v>4897</v>
      </c>
      <c r="F416" s="116">
        <f t="shared" si="117"/>
        <v>240.9</v>
      </c>
      <c r="G416" s="115">
        <f>단가대비표!F41</f>
        <v>0</v>
      </c>
      <c r="H416" s="116">
        <f t="shared" si="118"/>
        <v>0</v>
      </c>
      <c r="I416" s="115">
        <f>단가대비표!G41</f>
        <v>0</v>
      </c>
      <c r="J416" s="116">
        <f t="shared" si="119"/>
        <v>0</v>
      </c>
      <c r="K416" s="115">
        <f t="shared" si="120"/>
        <v>4897</v>
      </c>
      <c r="L416" s="116">
        <f t="shared" si="121"/>
        <v>240.9</v>
      </c>
      <c r="M416" s="9" t="s">
        <v>27</v>
      </c>
      <c r="N416" s="10" t="s">
        <v>3081</v>
      </c>
      <c r="O416" s="10" t="s">
        <v>3088</v>
      </c>
      <c r="P416" s="10" t="s">
        <v>30</v>
      </c>
      <c r="Q416" s="10" t="s">
        <v>30</v>
      </c>
      <c r="R416" s="10" t="s">
        <v>29</v>
      </c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  <c r="AC416" s="119"/>
      <c r="AD416" s="119"/>
      <c r="AE416" s="119"/>
      <c r="AF416" s="119"/>
      <c r="AG416" s="119"/>
      <c r="AH416" s="119"/>
      <c r="AI416" s="119"/>
      <c r="AJ416" s="10" t="s">
        <v>27</v>
      </c>
      <c r="AK416" s="10" t="s">
        <v>3089</v>
      </c>
      <c r="AL416" s="10" t="s">
        <v>27</v>
      </c>
    </row>
    <row r="417" spans="1:38" ht="30" customHeight="1">
      <c r="A417" s="9" t="s">
        <v>3071</v>
      </c>
      <c r="B417" s="9" t="s">
        <v>3072</v>
      </c>
      <c r="C417" s="9" t="s">
        <v>231</v>
      </c>
      <c r="D417" s="114">
        <v>0.1628</v>
      </c>
      <c r="E417" s="115">
        <f>단가대비표!E42</f>
        <v>6984</v>
      </c>
      <c r="F417" s="116">
        <f t="shared" si="117"/>
        <v>1136.9000000000001</v>
      </c>
      <c r="G417" s="115">
        <f>단가대비표!F42</f>
        <v>0</v>
      </c>
      <c r="H417" s="116">
        <f t="shared" si="118"/>
        <v>0</v>
      </c>
      <c r="I417" s="115">
        <f>단가대비표!G42</f>
        <v>0</v>
      </c>
      <c r="J417" s="116">
        <f t="shared" si="119"/>
        <v>0</v>
      </c>
      <c r="K417" s="115">
        <f t="shared" si="120"/>
        <v>6984</v>
      </c>
      <c r="L417" s="116">
        <f t="shared" si="121"/>
        <v>1136.9000000000001</v>
      </c>
      <c r="M417" s="9" t="s">
        <v>27</v>
      </c>
      <c r="N417" s="10" t="s">
        <v>3081</v>
      </c>
      <c r="O417" s="10" t="s">
        <v>3090</v>
      </c>
      <c r="P417" s="10" t="s">
        <v>30</v>
      </c>
      <c r="Q417" s="10" t="s">
        <v>30</v>
      </c>
      <c r="R417" s="10" t="s">
        <v>29</v>
      </c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  <c r="AC417" s="119"/>
      <c r="AD417" s="119"/>
      <c r="AE417" s="119"/>
      <c r="AF417" s="119"/>
      <c r="AG417" s="119"/>
      <c r="AH417" s="119"/>
      <c r="AI417" s="119"/>
      <c r="AJ417" s="10" t="s">
        <v>27</v>
      </c>
      <c r="AK417" s="10" t="s">
        <v>3091</v>
      </c>
      <c r="AL417" s="10" t="s">
        <v>27</v>
      </c>
    </row>
    <row r="418" spans="1:38" ht="30" customHeight="1">
      <c r="A418" s="9" t="s">
        <v>3071</v>
      </c>
      <c r="B418" s="9" t="s">
        <v>3070</v>
      </c>
      <c r="C418" s="9" t="s">
        <v>231</v>
      </c>
      <c r="D418" s="114">
        <v>1.6299999999999999E-2</v>
      </c>
      <c r="E418" s="115">
        <f>단가대비표!E43</f>
        <v>4897</v>
      </c>
      <c r="F418" s="116">
        <f t="shared" si="117"/>
        <v>79.8</v>
      </c>
      <c r="G418" s="115">
        <f>단가대비표!F43</f>
        <v>0</v>
      </c>
      <c r="H418" s="116">
        <f t="shared" si="118"/>
        <v>0</v>
      </c>
      <c r="I418" s="115">
        <f>단가대비표!G43</f>
        <v>0</v>
      </c>
      <c r="J418" s="116">
        <f t="shared" si="119"/>
        <v>0</v>
      </c>
      <c r="K418" s="115">
        <f t="shared" si="120"/>
        <v>4897</v>
      </c>
      <c r="L418" s="116">
        <f t="shared" si="121"/>
        <v>79.8</v>
      </c>
      <c r="M418" s="9" t="s">
        <v>27</v>
      </c>
      <c r="N418" s="10" t="s">
        <v>3081</v>
      </c>
      <c r="O418" s="10" t="s">
        <v>3092</v>
      </c>
      <c r="P418" s="10" t="s">
        <v>30</v>
      </c>
      <c r="Q418" s="10" t="s">
        <v>30</v>
      </c>
      <c r="R418" s="10" t="s">
        <v>29</v>
      </c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  <c r="AC418" s="119"/>
      <c r="AD418" s="119"/>
      <c r="AE418" s="119"/>
      <c r="AF418" s="119"/>
      <c r="AG418" s="119"/>
      <c r="AH418" s="119"/>
      <c r="AI418" s="119"/>
      <c r="AJ418" s="10" t="s">
        <v>27</v>
      </c>
      <c r="AK418" s="10" t="s">
        <v>3093</v>
      </c>
      <c r="AL418" s="10" t="s">
        <v>27</v>
      </c>
    </row>
    <row r="419" spans="1:38" ht="30" customHeight="1">
      <c r="A419" s="9" t="s">
        <v>3073</v>
      </c>
      <c r="B419" s="9" t="s">
        <v>3078</v>
      </c>
      <c r="C419" s="9" t="s">
        <v>231</v>
      </c>
      <c r="D419" s="114">
        <v>7.7299999999999994E-2</v>
      </c>
      <c r="E419" s="115">
        <f>단가대비표!E45</f>
        <v>19618</v>
      </c>
      <c r="F419" s="116">
        <f t="shared" si="117"/>
        <v>1516.4</v>
      </c>
      <c r="G419" s="115">
        <f>단가대비표!F45</f>
        <v>0</v>
      </c>
      <c r="H419" s="116">
        <f t="shared" si="118"/>
        <v>0</v>
      </c>
      <c r="I419" s="115">
        <f>단가대비표!G45</f>
        <v>0</v>
      </c>
      <c r="J419" s="116">
        <f t="shared" si="119"/>
        <v>0</v>
      </c>
      <c r="K419" s="115">
        <f t="shared" si="120"/>
        <v>19618</v>
      </c>
      <c r="L419" s="116">
        <f t="shared" si="121"/>
        <v>1516.4</v>
      </c>
      <c r="M419" s="9" t="s">
        <v>27</v>
      </c>
      <c r="N419" s="10" t="s">
        <v>3081</v>
      </c>
      <c r="O419" s="10" t="s">
        <v>3094</v>
      </c>
      <c r="P419" s="10" t="s">
        <v>30</v>
      </c>
      <c r="Q419" s="10" t="s">
        <v>30</v>
      </c>
      <c r="R419" s="10" t="s">
        <v>29</v>
      </c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  <c r="AC419" s="119"/>
      <c r="AD419" s="119"/>
      <c r="AE419" s="119"/>
      <c r="AF419" s="119"/>
      <c r="AG419" s="119"/>
      <c r="AH419" s="119"/>
      <c r="AI419" s="119"/>
      <c r="AJ419" s="10" t="s">
        <v>27</v>
      </c>
      <c r="AK419" s="10" t="s">
        <v>3095</v>
      </c>
      <c r="AL419" s="10" t="s">
        <v>27</v>
      </c>
    </row>
    <row r="420" spans="1:38" ht="30" customHeight="1">
      <c r="A420" s="9" t="s">
        <v>1101</v>
      </c>
      <c r="B420" s="9" t="s">
        <v>3075</v>
      </c>
      <c r="C420" s="9" t="s">
        <v>231</v>
      </c>
      <c r="D420" s="114">
        <v>8.9999999999999993E-3</v>
      </c>
      <c r="E420" s="115">
        <f>단가대비표!E46</f>
        <v>7541</v>
      </c>
      <c r="F420" s="116">
        <f t="shared" si="117"/>
        <v>67.8</v>
      </c>
      <c r="G420" s="115">
        <f>단가대비표!F46</f>
        <v>0</v>
      </c>
      <c r="H420" s="116">
        <f t="shared" si="118"/>
        <v>0</v>
      </c>
      <c r="I420" s="115">
        <f>단가대비표!G46</f>
        <v>0</v>
      </c>
      <c r="J420" s="116">
        <f t="shared" si="119"/>
        <v>0</v>
      </c>
      <c r="K420" s="115">
        <f t="shared" si="120"/>
        <v>7541</v>
      </c>
      <c r="L420" s="116">
        <f t="shared" si="121"/>
        <v>67.8</v>
      </c>
      <c r="M420" s="9" t="s">
        <v>27</v>
      </c>
      <c r="N420" s="10" t="s">
        <v>3081</v>
      </c>
      <c r="O420" s="10" t="s">
        <v>3096</v>
      </c>
      <c r="P420" s="10" t="s">
        <v>30</v>
      </c>
      <c r="Q420" s="10" t="s">
        <v>30</v>
      </c>
      <c r="R420" s="10" t="s">
        <v>29</v>
      </c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  <c r="AC420" s="119"/>
      <c r="AD420" s="119"/>
      <c r="AE420" s="119"/>
      <c r="AF420" s="119"/>
      <c r="AG420" s="119"/>
      <c r="AH420" s="119"/>
      <c r="AI420" s="119"/>
      <c r="AJ420" s="10" t="s">
        <v>27</v>
      </c>
      <c r="AK420" s="10" t="s">
        <v>3097</v>
      </c>
      <c r="AL420" s="10" t="s">
        <v>27</v>
      </c>
    </row>
    <row r="421" spans="1:38" ht="30" customHeight="1">
      <c r="A421" s="9" t="s">
        <v>3076</v>
      </c>
      <c r="B421" s="9" t="s">
        <v>3077</v>
      </c>
      <c r="C421" s="9" t="s">
        <v>231</v>
      </c>
      <c r="D421" s="114">
        <v>8.0999999999999996E-3</v>
      </c>
      <c r="E421" s="115">
        <f>단가대비표!E47</f>
        <v>9344</v>
      </c>
      <c r="F421" s="116">
        <f t="shared" si="117"/>
        <v>75.599999999999994</v>
      </c>
      <c r="G421" s="115">
        <f>단가대비표!F47</f>
        <v>0</v>
      </c>
      <c r="H421" s="116">
        <f t="shared" si="118"/>
        <v>0</v>
      </c>
      <c r="I421" s="115">
        <f>단가대비표!G47</f>
        <v>0</v>
      </c>
      <c r="J421" s="116">
        <f t="shared" si="119"/>
        <v>0</v>
      </c>
      <c r="K421" s="115">
        <f t="shared" si="120"/>
        <v>9344</v>
      </c>
      <c r="L421" s="116">
        <f t="shared" si="121"/>
        <v>75.599999999999994</v>
      </c>
      <c r="M421" s="9" t="s">
        <v>27</v>
      </c>
      <c r="N421" s="10" t="s">
        <v>3081</v>
      </c>
      <c r="O421" s="10" t="s">
        <v>3098</v>
      </c>
      <c r="P421" s="10" t="s">
        <v>30</v>
      </c>
      <c r="Q421" s="10" t="s">
        <v>30</v>
      </c>
      <c r="R421" s="10" t="s">
        <v>29</v>
      </c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  <c r="AC421" s="119"/>
      <c r="AD421" s="119"/>
      <c r="AE421" s="119"/>
      <c r="AF421" s="119"/>
      <c r="AG421" s="119"/>
      <c r="AH421" s="119"/>
      <c r="AI421" s="119"/>
      <c r="AJ421" s="10" t="s">
        <v>27</v>
      </c>
      <c r="AK421" s="10" t="s">
        <v>3099</v>
      </c>
      <c r="AL421" s="10" t="s">
        <v>27</v>
      </c>
    </row>
    <row r="422" spans="1:38" ht="30" customHeight="1">
      <c r="A422" s="9" t="s">
        <v>3079</v>
      </c>
      <c r="B422" s="9" t="s">
        <v>3080</v>
      </c>
      <c r="C422" s="9" t="s">
        <v>231</v>
      </c>
      <c r="D422" s="114">
        <v>4.1000000000000003E-3</v>
      </c>
      <c r="E422" s="115">
        <f>단가대비표!E48</f>
        <v>73565</v>
      </c>
      <c r="F422" s="116">
        <f>TRUNC(E422*D422,1)</f>
        <v>301.60000000000002</v>
      </c>
      <c r="G422" s="115">
        <f>단가대비표!F48</f>
        <v>0</v>
      </c>
      <c r="H422" s="116">
        <f>TRUNC(G422*D422,1)</f>
        <v>0</v>
      </c>
      <c r="I422" s="115">
        <f>단가대비표!G48</f>
        <v>0</v>
      </c>
      <c r="J422" s="116">
        <f>TRUNC(I422*D422,1)</f>
        <v>0</v>
      </c>
      <c r="K422" s="115">
        <f>TRUNC(E422+G422+I422,1)</f>
        <v>73565</v>
      </c>
      <c r="L422" s="116">
        <f>TRUNC(F422+H422+J422,1)</f>
        <v>301.60000000000002</v>
      </c>
      <c r="M422" s="9" t="s">
        <v>27</v>
      </c>
      <c r="N422" s="10" t="s">
        <v>3081</v>
      </c>
      <c r="O422" s="10" t="s">
        <v>3098</v>
      </c>
      <c r="P422" s="10" t="s">
        <v>30</v>
      </c>
      <c r="Q422" s="10" t="s">
        <v>30</v>
      </c>
      <c r="R422" s="10" t="s">
        <v>29</v>
      </c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  <c r="AC422" s="119"/>
      <c r="AD422" s="119"/>
      <c r="AE422" s="119"/>
      <c r="AF422" s="119"/>
      <c r="AG422" s="119"/>
      <c r="AH422" s="119"/>
      <c r="AI422" s="119"/>
      <c r="AJ422" s="10" t="s">
        <v>27</v>
      </c>
      <c r="AK422" s="10" t="s">
        <v>3099</v>
      </c>
      <c r="AL422" s="10" t="s">
        <v>27</v>
      </c>
    </row>
    <row r="423" spans="1:38" ht="30" customHeight="1">
      <c r="A423" s="9" t="s">
        <v>3061</v>
      </c>
      <c r="B423" s="9" t="s">
        <v>3062</v>
      </c>
      <c r="C423" s="9" t="s">
        <v>28</v>
      </c>
      <c r="D423" s="114">
        <v>1</v>
      </c>
      <c r="E423" s="115">
        <f>일위대가목록!E81</f>
        <v>0</v>
      </c>
      <c r="F423" s="116">
        <f t="shared" si="117"/>
        <v>0</v>
      </c>
      <c r="G423" s="115">
        <f>일위대가목록!F81</f>
        <v>10754</v>
      </c>
      <c r="H423" s="116">
        <f t="shared" si="118"/>
        <v>10754</v>
      </c>
      <c r="I423" s="115">
        <f>일위대가목록!G81</f>
        <v>0</v>
      </c>
      <c r="J423" s="116">
        <f t="shared" si="119"/>
        <v>0</v>
      </c>
      <c r="K423" s="115">
        <f t="shared" si="120"/>
        <v>10754</v>
      </c>
      <c r="L423" s="116">
        <f t="shared" si="121"/>
        <v>10754</v>
      </c>
      <c r="M423" s="9" t="s">
        <v>27</v>
      </c>
      <c r="N423" s="10" t="s">
        <v>3081</v>
      </c>
      <c r="O423" s="10" t="s">
        <v>3100</v>
      </c>
      <c r="P423" s="10" t="s">
        <v>29</v>
      </c>
      <c r="Q423" s="10" t="s">
        <v>30</v>
      </c>
      <c r="R423" s="10" t="s">
        <v>30</v>
      </c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  <c r="AC423" s="119"/>
      <c r="AD423" s="119"/>
      <c r="AE423" s="119"/>
      <c r="AF423" s="119"/>
      <c r="AG423" s="119"/>
      <c r="AH423" s="119"/>
      <c r="AI423" s="119"/>
      <c r="AJ423" s="10" t="s">
        <v>27</v>
      </c>
      <c r="AK423" s="10" t="s">
        <v>3101</v>
      </c>
      <c r="AL423" s="10" t="s">
        <v>27</v>
      </c>
    </row>
    <row r="424" spans="1:38" ht="30" customHeight="1">
      <c r="A424" s="9" t="s">
        <v>965</v>
      </c>
      <c r="B424" s="9" t="s">
        <v>27</v>
      </c>
      <c r="C424" s="9" t="s">
        <v>27</v>
      </c>
      <c r="D424" s="114"/>
      <c r="E424" s="115"/>
      <c r="F424" s="116">
        <f>TRUNC(SUM(F413:F423),0)</f>
        <v>5332</v>
      </c>
      <c r="G424" s="115"/>
      <c r="H424" s="116">
        <f>TRUNC(SUM(H413:H423),0)</f>
        <v>10754</v>
      </c>
      <c r="I424" s="115"/>
      <c r="J424" s="116">
        <f>TRUNC(SUM(J413:J423),0)</f>
        <v>0</v>
      </c>
      <c r="K424" s="115"/>
      <c r="L424" s="116">
        <f>F424+H424+J424</f>
        <v>16086</v>
      </c>
      <c r="M424" s="9" t="s">
        <v>27</v>
      </c>
      <c r="N424" s="10" t="s">
        <v>117</v>
      </c>
      <c r="O424" s="10" t="s">
        <v>117</v>
      </c>
      <c r="P424" s="10" t="s">
        <v>27</v>
      </c>
      <c r="Q424" s="10" t="s">
        <v>27</v>
      </c>
      <c r="R424" s="10" t="s">
        <v>27</v>
      </c>
      <c r="S424" s="119"/>
      <c r="T424" s="119"/>
      <c r="U424" s="119"/>
      <c r="V424" s="119"/>
      <c r="W424" s="119"/>
      <c r="X424" s="119"/>
      <c r="Y424" s="119"/>
      <c r="Z424" s="119"/>
      <c r="AA424" s="119"/>
      <c r="AB424" s="119"/>
      <c r="AC424" s="119"/>
      <c r="AD424" s="119"/>
      <c r="AE424" s="119"/>
      <c r="AF424" s="119"/>
      <c r="AG424" s="119"/>
      <c r="AH424" s="119"/>
      <c r="AI424" s="119"/>
      <c r="AJ424" s="10" t="s">
        <v>27</v>
      </c>
      <c r="AK424" s="10" t="s">
        <v>27</v>
      </c>
      <c r="AL424" s="10" t="s">
        <v>27</v>
      </c>
    </row>
    <row r="425" spans="1:38" ht="30" customHeight="1">
      <c r="A425" s="9"/>
      <c r="B425" s="9"/>
      <c r="C425" s="9"/>
      <c r="D425" s="114"/>
      <c r="E425" s="115"/>
      <c r="F425" s="116"/>
      <c r="G425" s="115"/>
      <c r="H425" s="116"/>
      <c r="I425" s="115"/>
      <c r="J425" s="116"/>
      <c r="K425" s="115"/>
      <c r="L425" s="116"/>
      <c r="M425" s="9"/>
      <c r="N425" s="10"/>
      <c r="O425" s="10"/>
      <c r="P425" s="10"/>
      <c r="Q425" s="10"/>
      <c r="R425" s="10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19"/>
      <c r="AC425" s="119"/>
      <c r="AD425" s="119"/>
      <c r="AE425" s="119"/>
      <c r="AF425" s="119"/>
      <c r="AG425" s="119"/>
      <c r="AH425" s="119"/>
      <c r="AI425" s="119"/>
      <c r="AJ425" s="10"/>
      <c r="AK425" s="10"/>
      <c r="AL425" s="10"/>
    </row>
    <row r="426" spans="1:38" ht="30" customHeight="1">
      <c r="A426" s="127" t="s">
        <v>3202</v>
      </c>
      <c r="B426" s="127"/>
      <c r="C426" s="127"/>
      <c r="D426" s="127"/>
      <c r="E426" s="128"/>
      <c r="F426" s="129"/>
      <c r="G426" s="128"/>
      <c r="H426" s="129"/>
      <c r="I426" s="128"/>
      <c r="J426" s="129"/>
      <c r="K426" s="128"/>
      <c r="L426" s="129"/>
      <c r="M426" s="127"/>
      <c r="N426" s="118" t="s">
        <v>3081</v>
      </c>
    </row>
    <row r="427" spans="1:38" ht="30" customHeight="1">
      <c r="A427" s="9" t="s">
        <v>3065</v>
      </c>
      <c r="B427" s="9" t="s">
        <v>3066</v>
      </c>
      <c r="C427" s="9" t="s">
        <v>134</v>
      </c>
      <c r="D427" s="114">
        <v>4.48E-2</v>
      </c>
      <c r="E427" s="115">
        <f>단가대비표!E38</f>
        <v>26815</v>
      </c>
      <c r="F427" s="116">
        <f t="shared" ref="F427:F437" si="122">TRUNC(E427*D427,1)</f>
        <v>1201.3</v>
      </c>
      <c r="G427" s="115">
        <f>단가대비표!F38</f>
        <v>0</v>
      </c>
      <c r="H427" s="116">
        <f t="shared" ref="H427:H437" si="123">TRUNC(G427*D427,1)</f>
        <v>0</v>
      </c>
      <c r="I427" s="115">
        <f>단가대비표!G38</f>
        <v>0</v>
      </c>
      <c r="J427" s="116">
        <f t="shared" ref="J427:J437" si="124">TRUNC(I427*D427,1)</f>
        <v>0</v>
      </c>
      <c r="K427" s="115">
        <f t="shared" ref="K427:K437" si="125">TRUNC(E427+G427+I427,1)</f>
        <v>26815</v>
      </c>
      <c r="L427" s="116">
        <f t="shared" ref="L427:L437" si="126">TRUNC(F427+H427+J427,1)</f>
        <v>1201.3</v>
      </c>
      <c r="M427" s="9" t="s">
        <v>27</v>
      </c>
      <c r="N427" s="10" t="s">
        <v>3081</v>
      </c>
      <c r="O427" s="10" t="s">
        <v>3082</v>
      </c>
      <c r="P427" s="10" t="s">
        <v>30</v>
      </c>
      <c r="Q427" s="10" t="s">
        <v>30</v>
      </c>
      <c r="R427" s="10" t="s">
        <v>29</v>
      </c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  <c r="AC427" s="119"/>
      <c r="AD427" s="119"/>
      <c r="AE427" s="119"/>
      <c r="AF427" s="119"/>
      <c r="AG427" s="119"/>
      <c r="AH427" s="119"/>
      <c r="AI427" s="119"/>
      <c r="AJ427" s="10" t="s">
        <v>27</v>
      </c>
      <c r="AK427" s="10" t="s">
        <v>3083</v>
      </c>
      <c r="AL427" s="10" t="s">
        <v>27</v>
      </c>
    </row>
    <row r="428" spans="1:38" ht="30" customHeight="1">
      <c r="A428" s="9" t="s">
        <v>3065</v>
      </c>
      <c r="B428" s="9" t="s">
        <v>3067</v>
      </c>
      <c r="C428" s="9" t="s">
        <v>134</v>
      </c>
      <c r="D428" s="114">
        <v>8.9999999999999993E-3</v>
      </c>
      <c r="E428" s="115">
        <f>단가대비표!E39</f>
        <v>9638</v>
      </c>
      <c r="F428" s="116">
        <f t="shared" si="122"/>
        <v>86.7</v>
      </c>
      <c r="G428" s="115">
        <f>단가대비표!F39</f>
        <v>0</v>
      </c>
      <c r="H428" s="116">
        <f t="shared" si="123"/>
        <v>0</v>
      </c>
      <c r="I428" s="115">
        <f>단가대비표!G39</f>
        <v>0</v>
      </c>
      <c r="J428" s="116">
        <f t="shared" si="124"/>
        <v>0</v>
      </c>
      <c r="K428" s="115">
        <f t="shared" si="125"/>
        <v>9638</v>
      </c>
      <c r="L428" s="116">
        <f t="shared" si="126"/>
        <v>86.7</v>
      </c>
      <c r="M428" s="9" t="s">
        <v>27</v>
      </c>
      <c r="N428" s="10" t="s">
        <v>3081</v>
      </c>
      <c r="O428" s="10" t="s">
        <v>3084</v>
      </c>
      <c r="P428" s="10" t="s">
        <v>30</v>
      </c>
      <c r="Q428" s="10" t="s">
        <v>30</v>
      </c>
      <c r="R428" s="10" t="s">
        <v>29</v>
      </c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  <c r="AC428" s="119"/>
      <c r="AD428" s="119"/>
      <c r="AE428" s="119"/>
      <c r="AF428" s="119"/>
      <c r="AG428" s="119"/>
      <c r="AH428" s="119"/>
      <c r="AI428" s="119"/>
      <c r="AJ428" s="10" t="s">
        <v>27</v>
      </c>
      <c r="AK428" s="10" t="s">
        <v>3085</v>
      </c>
      <c r="AL428" s="10" t="s">
        <v>27</v>
      </c>
    </row>
    <row r="429" spans="1:38" ht="30" customHeight="1">
      <c r="A429" s="9" t="s">
        <v>3068</v>
      </c>
      <c r="B429" s="9" t="s">
        <v>3069</v>
      </c>
      <c r="C429" s="9" t="s">
        <v>231</v>
      </c>
      <c r="D429" s="114">
        <v>8.9499999999999996E-2</v>
      </c>
      <c r="E429" s="115">
        <f>단가대비표!E40</f>
        <v>6984</v>
      </c>
      <c r="F429" s="116">
        <f t="shared" si="122"/>
        <v>625</v>
      </c>
      <c r="G429" s="115">
        <f>단가대비표!F40</f>
        <v>0</v>
      </c>
      <c r="H429" s="116">
        <f t="shared" si="123"/>
        <v>0</v>
      </c>
      <c r="I429" s="115">
        <f>단가대비표!G40</f>
        <v>0</v>
      </c>
      <c r="J429" s="116">
        <f t="shared" si="124"/>
        <v>0</v>
      </c>
      <c r="K429" s="115">
        <f t="shared" si="125"/>
        <v>6984</v>
      </c>
      <c r="L429" s="116">
        <f t="shared" si="126"/>
        <v>625</v>
      </c>
      <c r="M429" s="9" t="s">
        <v>27</v>
      </c>
      <c r="N429" s="10" t="s">
        <v>3081</v>
      </c>
      <c r="O429" s="10" t="s">
        <v>3086</v>
      </c>
      <c r="P429" s="10" t="s">
        <v>30</v>
      </c>
      <c r="Q429" s="10" t="s">
        <v>30</v>
      </c>
      <c r="R429" s="10" t="s">
        <v>29</v>
      </c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  <c r="AH429" s="119"/>
      <c r="AI429" s="119"/>
      <c r="AJ429" s="10" t="s">
        <v>27</v>
      </c>
      <c r="AK429" s="10" t="s">
        <v>3087</v>
      </c>
      <c r="AL429" s="10" t="s">
        <v>27</v>
      </c>
    </row>
    <row r="430" spans="1:38" ht="30" customHeight="1">
      <c r="A430" s="9" t="s">
        <v>3068</v>
      </c>
      <c r="B430" s="9" t="s">
        <v>3211</v>
      </c>
      <c r="C430" s="9" t="s">
        <v>231</v>
      </c>
      <c r="D430" s="114">
        <v>4.9200000000000001E-2</v>
      </c>
      <c r="E430" s="115">
        <f>단가대비표!E41</f>
        <v>4897</v>
      </c>
      <c r="F430" s="116">
        <f t="shared" si="122"/>
        <v>240.9</v>
      </c>
      <c r="G430" s="115">
        <f>단가대비표!F41</f>
        <v>0</v>
      </c>
      <c r="H430" s="116">
        <f t="shared" si="123"/>
        <v>0</v>
      </c>
      <c r="I430" s="115">
        <f>단가대비표!G41</f>
        <v>0</v>
      </c>
      <c r="J430" s="116">
        <f t="shared" si="124"/>
        <v>0</v>
      </c>
      <c r="K430" s="115">
        <f t="shared" si="125"/>
        <v>4897</v>
      </c>
      <c r="L430" s="116">
        <f t="shared" si="126"/>
        <v>240.9</v>
      </c>
      <c r="M430" s="9" t="s">
        <v>27</v>
      </c>
      <c r="N430" s="10" t="s">
        <v>3081</v>
      </c>
      <c r="O430" s="10" t="s">
        <v>3088</v>
      </c>
      <c r="P430" s="10" t="s">
        <v>30</v>
      </c>
      <c r="Q430" s="10" t="s">
        <v>30</v>
      </c>
      <c r="R430" s="10" t="s">
        <v>29</v>
      </c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  <c r="AC430" s="119"/>
      <c r="AD430" s="119"/>
      <c r="AE430" s="119"/>
      <c r="AF430" s="119"/>
      <c r="AG430" s="119"/>
      <c r="AH430" s="119"/>
      <c r="AI430" s="119"/>
      <c r="AJ430" s="10" t="s">
        <v>27</v>
      </c>
      <c r="AK430" s="10" t="s">
        <v>3089</v>
      </c>
      <c r="AL430" s="10" t="s">
        <v>27</v>
      </c>
    </row>
    <row r="431" spans="1:38" ht="30" customHeight="1">
      <c r="A431" s="9" t="s">
        <v>3071</v>
      </c>
      <c r="B431" s="9" t="s">
        <v>3072</v>
      </c>
      <c r="C431" s="9" t="s">
        <v>231</v>
      </c>
      <c r="D431" s="114">
        <v>0.1628</v>
      </c>
      <c r="E431" s="115">
        <f>단가대비표!E42</f>
        <v>6984</v>
      </c>
      <c r="F431" s="116">
        <f t="shared" si="122"/>
        <v>1136.9000000000001</v>
      </c>
      <c r="G431" s="115">
        <f>단가대비표!F42</f>
        <v>0</v>
      </c>
      <c r="H431" s="116">
        <f t="shared" si="123"/>
        <v>0</v>
      </c>
      <c r="I431" s="115">
        <f>단가대비표!G42</f>
        <v>0</v>
      </c>
      <c r="J431" s="116">
        <f t="shared" si="124"/>
        <v>0</v>
      </c>
      <c r="K431" s="115">
        <f t="shared" si="125"/>
        <v>6984</v>
      </c>
      <c r="L431" s="116">
        <f t="shared" si="126"/>
        <v>1136.9000000000001</v>
      </c>
      <c r="M431" s="9" t="s">
        <v>27</v>
      </c>
      <c r="N431" s="10" t="s">
        <v>3081</v>
      </c>
      <c r="O431" s="10" t="s">
        <v>3090</v>
      </c>
      <c r="P431" s="10" t="s">
        <v>30</v>
      </c>
      <c r="Q431" s="10" t="s">
        <v>30</v>
      </c>
      <c r="R431" s="10" t="s">
        <v>29</v>
      </c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19"/>
      <c r="AJ431" s="10" t="s">
        <v>27</v>
      </c>
      <c r="AK431" s="10" t="s">
        <v>3091</v>
      </c>
      <c r="AL431" s="10" t="s">
        <v>27</v>
      </c>
    </row>
    <row r="432" spans="1:38" ht="30" customHeight="1">
      <c r="A432" s="9" t="s">
        <v>3071</v>
      </c>
      <c r="B432" s="9" t="s">
        <v>3211</v>
      </c>
      <c r="C432" s="9" t="s">
        <v>231</v>
      </c>
      <c r="D432" s="114">
        <v>1.6299999999999999E-2</v>
      </c>
      <c r="E432" s="115">
        <f>단가대비표!E43</f>
        <v>4897</v>
      </c>
      <c r="F432" s="116">
        <f t="shared" si="122"/>
        <v>79.8</v>
      </c>
      <c r="G432" s="115">
        <f>단가대비표!F43</f>
        <v>0</v>
      </c>
      <c r="H432" s="116">
        <f t="shared" si="123"/>
        <v>0</v>
      </c>
      <c r="I432" s="115">
        <f>단가대비표!G43</f>
        <v>0</v>
      </c>
      <c r="J432" s="116">
        <f t="shared" si="124"/>
        <v>0</v>
      </c>
      <c r="K432" s="115">
        <f t="shared" si="125"/>
        <v>4897</v>
      </c>
      <c r="L432" s="116">
        <f t="shared" si="126"/>
        <v>79.8</v>
      </c>
      <c r="M432" s="9" t="s">
        <v>27</v>
      </c>
      <c r="N432" s="10" t="s">
        <v>3081</v>
      </c>
      <c r="O432" s="10" t="s">
        <v>3092</v>
      </c>
      <c r="P432" s="10" t="s">
        <v>30</v>
      </c>
      <c r="Q432" s="10" t="s">
        <v>30</v>
      </c>
      <c r="R432" s="10" t="s">
        <v>29</v>
      </c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  <c r="AC432" s="119"/>
      <c r="AD432" s="119"/>
      <c r="AE432" s="119"/>
      <c r="AF432" s="119"/>
      <c r="AG432" s="119"/>
      <c r="AH432" s="119"/>
      <c r="AI432" s="119"/>
      <c r="AJ432" s="10" t="s">
        <v>27</v>
      </c>
      <c r="AK432" s="10" t="s">
        <v>3093</v>
      </c>
      <c r="AL432" s="10" t="s">
        <v>27</v>
      </c>
    </row>
    <row r="433" spans="1:38" ht="30" customHeight="1">
      <c r="A433" s="9" t="s">
        <v>3073</v>
      </c>
      <c r="B433" s="9" t="s">
        <v>3078</v>
      </c>
      <c r="C433" s="9" t="s">
        <v>231</v>
      </c>
      <c r="D433" s="114">
        <v>7.7299999999999994E-2</v>
      </c>
      <c r="E433" s="115">
        <f>단가대비표!E45</f>
        <v>19618</v>
      </c>
      <c r="F433" s="116">
        <f t="shared" si="122"/>
        <v>1516.4</v>
      </c>
      <c r="G433" s="115">
        <f>단가대비표!F45</f>
        <v>0</v>
      </c>
      <c r="H433" s="116">
        <f t="shared" si="123"/>
        <v>0</v>
      </c>
      <c r="I433" s="115">
        <f>단가대비표!G45</f>
        <v>0</v>
      </c>
      <c r="J433" s="116">
        <f t="shared" si="124"/>
        <v>0</v>
      </c>
      <c r="K433" s="115">
        <f t="shared" si="125"/>
        <v>19618</v>
      </c>
      <c r="L433" s="116">
        <f t="shared" si="126"/>
        <v>1516.4</v>
      </c>
      <c r="M433" s="9" t="s">
        <v>27</v>
      </c>
      <c r="N433" s="10" t="s">
        <v>3081</v>
      </c>
      <c r="O433" s="10" t="s">
        <v>3094</v>
      </c>
      <c r="P433" s="10" t="s">
        <v>30</v>
      </c>
      <c r="Q433" s="10" t="s">
        <v>30</v>
      </c>
      <c r="R433" s="10" t="s">
        <v>29</v>
      </c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  <c r="AC433" s="119"/>
      <c r="AD433" s="119"/>
      <c r="AE433" s="119"/>
      <c r="AF433" s="119"/>
      <c r="AG433" s="119"/>
      <c r="AH433" s="119"/>
      <c r="AI433" s="119"/>
      <c r="AJ433" s="10" t="s">
        <v>27</v>
      </c>
      <c r="AK433" s="10" t="s">
        <v>3095</v>
      </c>
      <c r="AL433" s="10" t="s">
        <v>27</v>
      </c>
    </row>
    <row r="434" spans="1:38" ht="30" customHeight="1">
      <c r="A434" s="9" t="s">
        <v>1101</v>
      </c>
      <c r="B434" s="9" t="s">
        <v>3075</v>
      </c>
      <c r="C434" s="9" t="s">
        <v>231</v>
      </c>
      <c r="D434" s="114">
        <v>8.9999999999999993E-3</v>
      </c>
      <c r="E434" s="115">
        <f>단가대비표!E46</f>
        <v>7541</v>
      </c>
      <c r="F434" s="116">
        <f t="shared" si="122"/>
        <v>67.8</v>
      </c>
      <c r="G434" s="115">
        <f>단가대비표!F46</f>
        <v>0</v>
      </c>
      <c r="H434" s="116">
        <f t="shared" si="123"/>
        <v>0</v>
      </c>
      <c r="I434" s="115">
        <f>단가대비표!G46</f>
        <v>0</v>
      </c>
      <c r="J434" s="116">
        <f t="shared" si="124"/>
        <v>0</v>
      </c>
      <c r="K434" s="115">
        <f t="shared" si="125"/>
        <v>7541</v>
      </c>
      <c r="L434" s="116">
        <f t="shared" si="126"/>
        <v>67.8</v>
      </c>
      <c r="M434" s="9" t="s">
        <v>27</v>
      </c>
      <c r="N434" s="10" t="s">
        <v>3081</v>
      </c>
      <c r="O434" s="10" t="s">
        <v>3096</v>
      </c>
      <c r="P434" s="10" t="s">
        <v>30</v>
      </c>
      <c r="Q434" s="10" t="s">
        <v>30</v>
      </c>
      <c r="R434" s="10" t="s">
        <v>29</v>
      </c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  <c r="AC434" s="119"/>
      <c r="AD434" s="119"/>
      <c r="AE434" s="119"/>
      <c r="AF434" s="119"/>
      <c r="AG434" s="119"/>
      <c r="AH434" s="119"/>
      <c r="AI434" s="119"/>
      <c r="AJ434" s="10" t="s">
        <v>27</v>
      </c>
      <c r="AK434" s="10" t="s">
        <v>3097</v>
      </c>
      <c r="AL434" s="10" t="s">
        <v>27</v>
      </c>
    </row>
    <row r="435" spans="1:38" ht="30" customHeight="1">
      <c r="A435" s="9" t="s">
        <v>3076</v>
      </c>
      <c r="B435" s="9" t="s">
        <v>3077</v>
      </c>
      <c r="C435" s="9" t="s">
        <v>231</v>
      </c>
      <c r="D435" s="114">
        <v>8.0999999999999996E-3</v>
      </c>
      <c r="E435" s="115">
        <f>단가대비표!E47</f>
        <v>9344</v>
      </c>
      <c r="F435" s="116">
        <f t="shared" si="122"/>
        <v>75.599999999999994</v>
      </c>
      <c r="G435" s="115">
        <f>단가대비표!F47</f>
        <v>0</v>
      </c>
      <c r="H435" s="116">
        <f t="shared" si="123"/>
        <v>0</v>
      </c>
      <c r="I435" s="115">
        <f>단가대비표!G47</f>
        <v>0</v>
      </c>
      <c r="J435" s="116">
        <f t="shared" si="124"/>
        <v>0</v>
      </c>
      <c r="K435" s="115">
        <f t="shared" si="125"/>
        <v>9344</v>
      </c>
      <c r="L435" s="116">
        <f t="shared" si="126"/>
        <v>75.599999999999994</v>
      </c>
      <c r="M435" s="9" t="s">
        <v>27</v>
      </c>
      <c r="N435" s="10" t="s">
        <v>3081</v>
      </c>
      <c r="O435" s="10" t="s">
        <v>3098</v>
      </c>
      <c r="P435" s="10" t="s">
        <v>30</v>
      </c>
      <c r="Q435" s="10" t="s">
        <v>30</v>
      </c>
      <c r="R435" s="10" t="s">
        <v>29</v>
      </c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  <c r="AC435" s="119"/>
      <c r="AD435" s="119"/>
      <c r="AE435" s="119"/>
      <c r="AF435" s="119"/>
      <c r="AG435" s="119"/>
      <c r="AH435" s="119"/>
      <c r="AI435" s="119"/>
      <c r="AJ435" s="10" t="s">
        <v>27</v>
      </c>
      <c r="AK435" s="10" t="s">
        <v>3099</v>
      </c>
      <c r="AL435" s="10" t="s">
        <v>27</v>
      </c>
    </row>
    <row r="436" spans="1:38" ht="30" customHeight="1">
      <c r="A436" s="9" t="s">
        <v>3079</v>
      </c>
      <c r="B436" s="9" t="s">
        <v>3080</v>
      </c>
      <c r="C436" s="9" t="s">
        <v>231</v>
      </c>
      <c r="D436" s="114">
        <v>4.1000000000000003E-3</v>
      </c>
      <c r="E436" s="115">
        <f>단가대비표!E48</f>
        <v>73565</v>
      </c>
      <c r="F436" s="116">
        <f t="shared" si="122"/>
        <v>301.60000000000002</v>
      </c>
      <c r="G436" s="115">
        <f>단가대비표!F48</f>
        <v>0</v>
      </c>
      <c r="H436" s="116">
        <f t="shared" si="123"/>
        <v>0</v>
      </c>
      <c r="I436" s="115">
        <f>단가대비표!G48</f>
        <v>0</v>
      </c>
      <c r="J436" s="116">
        <f t="shared" si="124"/>
        <v>0</v>
      </c>
      <c r="K436" s="115">
        <f t="shared" si="125"/>
        <v>73565</v>
      </c>
      <c r="L436" s="116">
        <f t="shared" si="126"/>
        <v>301.60000000000002</v>
      </c>
      <c r="M436" s="9" t="s">
        <v>27</v>
      </c>
      <c r="N436" s="10" t="s">
        <v>3081</v>
      </c>
      <c r="O436" s="10" t="s">
        <v>3098</v>
      </c>
      <c r="P436" s="10" t="s">
        <v>30</v>
      </c>
      <c r="Q436" s="10" t="s">
        <v>30</v>
      </c>
      <c r="R436" s="10" t="s">
        <v>29</v>
      </c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  <c r="AC436" s="119"/>
      <c r="AD436" s="119"/>
      <c r="AE436" s="119"/>
      <c r="AF436" s="119"/>
      <c r="AG436" s="119"/>
      <c r="AH436" s="119"/>
      <c r="AI436" s="119"/>
      <c r="AJ436" s="10" t="s">
        <v>27</v>
      </c>
      <c r="AK436" s="10" t="s">
        <v>3099</v>
      </c>
      <c r="AL436" s="10" t="s">
        <v>27</v>
      </c>
    </row>
    <row r="437" spans="1:38" ht="30" customHeight="1">
      <c r="A437" s="9" t="s">
        <v>3061</v>
      </c>
      <c r="B437" s="9" t="s">
        <v>3063</v>
      </c>
      <c r="C437" s="9" t="s">
        <v>28</v>
      </c>
      <c r="D437" s="114">
        <v>1</v>
      </c>
      <c r="E437" s="115">
        <f>일위대가목록!E82</f>
        <v>0</v>
      </c>
      <c r="F437" s="116">
        <f t="shared" si="122"/>
        <v>0</v>
      </c>
      <c r="G437" s="115">
        <f>일위대가목록!F82</f>
        <v>13097</v>
      </c>
      <c r="H437" s="116">
        <f t="shared" si="123"/>
        <v>13097</v>
      </c>
      <c r="I437" s="115">
        <f>일위대가목록!G82</f>
        <v>0</v>
      </c>
      <c r="J437" s="116">
        <f t="shared" si="124"/>
        <v>0</v>
      </c>
      <c r="K437" s="115">
        <f t="shared" si="125"/>
        <v>13097</v>
      </c>
      <c r="L437" s="116">
        <f t="shared" si="126"/>
        <v>13097</v>
      </c>
      <c r="M437" s="9" t="s">
        <v>27</v>
      </c>
      <c r="N437" s="10" t="s">
        <v>3081</v>
      </c>
      <c r="O437" s="10" t="s">
        <v>3100</v>
      </c>
      <c r="P437" s="10" t="s">
        <v>29</v>
      </c>
      <c r="Q437" s="10" t="s">
        <v>30</v>
      </c>
      <c r="R437" s="10" t="s">
        <v>30</v>
      </c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  <c r="AC437" s="119"/>
      <c r="AD437" s="119"/>
      <c r="AE437" s="119"/>
      <c r="AF437" s="119"/>
      <c r="AG437" s="119"/>
      <c r="AH437" s="119"/>
      <c r="AI437" s="119"/>
      <c r="AJ437" s="10" t="s">
        <v>27</v>
      </c>
      <c r="AK437" s="10" t="s">
        <v>3101</v>
      </c>
      <c r="AL437" s="10" t="s">
        <v>27</v>
      </c>
    </row>
    <row r="438" spans="1:38" ht="30" customHeight="1">
      <c r="A438" s="9" t="s">
        <v>965</v>
      </c>
      <c r="B438" s="9" t="s">
        <v>27</v>
      </c>
      <c r="C438" s="9" t="s">
        <v>27</v>
      </c>
      <c r="D438" s="114"/>
      <c r="E438" s="115"/>
      <c r="F438" s="116">
        <f>TRUNC(SUM(F427:F437),0)</f>
        <v>5332</v>
      </c>
      <c r="G438" s="115"/>
      <c r="H438" s="116">
        <f>TRUNC(SUM(H427:H437),0)</f>
        <v>13097</v>
      </c>
      <c r="I438" s="115"/>
      <c r="J438" s="116">
        <f>TRUNC(SUM(J427:J437),0)</f>
        <v>0</v>
      </c>
      <c r="K438" s="115"/>
      <c r="L438" s="116">
        <f>F438+H438+J438</f>
        <v>18429</v>
      </c>
      <c r="M438" s="9" t="s">
        <v>27</v>
      </c>
      <c r="N438" s="10" t="s">
        <v>117</v>
      </c>
      <c r="O438" s="10" t="s">
        <v>117</v>
      </c>
      <c r="P438" s="10" t="s">
        <v>27</v>
      </c>
      <c r="Q438" s="10" t="s">
        <v>27</v>
      </c>
      <c r="R438" s="10" t="s">
        <v>27</v>
      </c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  <c r="AC438" s="119"/>
      <c r="AD438" s="119"/>
      <c r="AE438" s="119"/>
      <c r="AF438" s="119"/>
      <c r="AG438" s="119"/>
      <c r="AH438" s="119"/>
      <c r="AI438" s="119"/>
      <c r="AJ438" s="10" t="s">
        <v>27</v>
      </c>
      <c r="AK438" s="10" t="s">
        <v>27</v>
      </c>
      <c r="AL438" s="10" t="s">
        <v>27</v>
      </c>
    </row>
    <row r="439" spans="1:38" ht="30" customHeight="1">
      <c r="A439" s="9"/>
      <c r="B439" s="9"/>
      <c r="C439" s="9"/>
      <c r="D439" s="114"/>
      <c r="E439" s="115"/>
      <c r="F439" s="116"/>
      <c r="G439" s="115"/>
      <c r="H439" s="116"/>
      <c r="I439" s="115"/>
      <c r="J439" s="116"/>
      <c r="K439" s="115"/>
      <c r="L439" s="116"/>
      <c r="M439" s="9"/>
      <c r="N439" s="10"/>
      <c r="O439" s="10"/>
      <c r="P439" s="10"/>
      <c r="Q439" s="10"/>
      <c r="R439" s="10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  <c r="AC439" s="119"/>
      <c r="AD439" s="119"/>
      <c r="AE439" s="119"/>
      <c r="AF439" s="119"/>
      <c r="AG439" s="119"/>
      <c r="AH439" s="119"/>
      <c r="AI439" s="119"/>
      <c r="AJ439" s="10"/>
      <c r="AK439" s="10"/>
      <c r="AL439" s="10"/>
    </row>
    <row r="440" spans="1:38" ht="30" customHeight="1">
      <c r="A440" s="127" t="s">
        <v>3201</v>
      </c>
      <c r="B440" s="127"/>
      <c r="C440" s="127"/>
      <c r="D440" s="127"/>
      <c r="E440" s="128"/>
      <c r="F440" s="129"/>
      <c r="G440" s="128"/>
      <c r="H440" s="129"/>
      <c r="I440" s="128"/>
      <c r="J440" s="129"/>
      <c r="K440" s="128"/>
      <c r="L440" s="129"/>
      <c r="M440" s="127"/>
      <c r="N440" s="118" t="s">
        <v>3081</v>
      </c>
    </row>
    <row r="441" spans="1:38" ht="30" customHeight="1">
      <c r="A441" s="9" t="s">
        <v>3065</v>
      </c>
      <c r="B441" s="9" t="s">
        <v>3066</v>
      </c>
      <c r="C441" s="9" t="s">
        <v>134</v>
      </c>
      <c r="D441" s="114">
        <v>4.48E-2</v>
      </c>
      <c r="E441" s="115">
        <f>단가대비표!E38</f>
        <v>26815</v>
      </c>
      <c r="F441" s="116">
        <f t="shared" ref="F441:F451" si="127">TRUNC(E441*D441,1)</f>
        <v>1201.3</v>
      </c>
      <c r="G441" s="115">
        <f>단가대비표!F38</f>
        <v>0</v>
      </c>
      <c r="H441" s="116">
        <f t="shared" ref="H441:H451" si="128">TRUNC(G441*D441,1)</f>
        <v>0</v>
      </c>
      <c r="I441" s="115">
        <f>단가대비표!G38</f>
        <v>0</v>
      </c>
      <c r="J441" s="116">
        <f t="shared" ref="J441:J451" si="129">TRUNC(I441*D441,1)</f>
        <v>0</v>
      </c>
      <c r="K441" s="115">
        <f t="shared" ref="K441:K451" si="130">TRUNC(E441+G441+I441,1)</f>
        <v>26815</v>
      </c>
      <c r="L441" s="116">
        <f t="shared" ref="L441:L451" si="131">TRUNC(F441+H441+J441,1)</f>
        <v>1201.3</v>
      </c>
      <c r="M441" s="9" t="s">
        <v>27</v>
      </c>
      <c r="N441" s="10" t="s">
        <v>3081</v>
      </c>
      <c r="O441" s="10" t="s">
        <v>3082</v>
      </c>
      <c r="P441" s="10" t="s">
        <v>30</v>
      </c>
      <c r="Q441" s="10" t="s">
        <v>30</v>
      </c>
      <c r="R441" s="10" t="s">
        <v>29</v>
      </c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  <c r="AC441" s="119"/>
      <c r="AD441" s="119"/>
      <c r="AE441" s="119"/>
      <c r="AF441" s="119"/>
      <c r="AG441" s="119"/>
      <c r="AH441" s="119"/>
      <c r="AI441" s="119"/>
      <c r="AJ441" s="10" t="s">
        <v>27</v>
      </c>
      <c r="AK441" s="10" t="s">
        <v>3083</v>
      </c>
      <c r="AL441" s="10" t="s">
        <v>27</v>
      </c>
    </row>
    <row r="442" spans="1:38" ht="30" customHeight="1">
      <c r="A442" s="9" t="s">
        <v>3065</v>
      </c>
      <c r="B442" s="9" t="s">
        <v>3067</v>
      </c>
      <c r="C442" s="9" t="s">
        <v>134</v>
      </c>
      <c r="D442" s="114">
        <v>8.9999999999999993E-3</v>
      </c>
      <c r="E442" s="115">
        <f>단가대비표!E39</f>
        <v>9638</v>
      </c>
      <c r="F442" s="116">
        <f t="shared" si="127"/>
        <v>86.7</v>
      </c>
      <c r="G442" s="115">
        <f>단가대비표!F39</f>
        <v>0</v>
      </c>
      <c r="H442" s="116">
        <f t="shared" si="128"/>
        <v>0</v>
      </c>
      <c r="I442" s="115">
        <f>단가대비표!G39</f>
        <v>0</v>
      </c>
      <c r="J442" s="116">
        <f t="shared" si="129"/>
        <v>0</v>
      </c>
      <c r="K442" s="115">
        <f t="shared" si="130"/>
        <v>9638</v>
      </c>
      <c r="L442" s="116">
        <f t="shared" si="131"/>
        <v>86.7</v>
      </c>
      <c r="M442" s="9" t="s">
        <v>27</v>
      </c>
      <c r="N442" s="10" t="s">
        <v>3081</v>
      </c>
      <c r="O442" s="10" t="s">
        <v>3084</v>
      </c>
      <c r="P442" s="10" t="s">
        <v>30</v>
      </c>
      <c r="Q442" s="10" t="s">
        <v>30</v>
      </c>
      <c r="R442" s="10" t="s">
        <v>29</v>
      </c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  <c r="AC442" s="119"/>
      <c r="AD442" s="119"/>
      <c r="AE442" s="119"/>
      <c r="AF442" s="119"/>
      <c r="AG442" s="119"/>
      <c r="AH442" s="119"/>
      <c r="AI442" s="119"/>
      <c r="AJ442" s="10" t="s">
        <v>27</v>
      </c>
      <c r="AK442" s="10" t="s">
        <v>3085</v>
      </c>
      <c r="AL442" s="10" t="s">
        <v>27</v>
      </c>
    </row>
    <row r="443" spans="1:38" ht="30" customHeight="1">
      <c r="A443" s="9" t="s">
        <v>3068</v>
      </c>
      <c r="B443" s="9" t="s">
        <v>3069</v>
      </c>
      <c r="C443" s="9" t="s">
        <v>231</v>
      </c>
      <c r="D443" s="114">
        <v>8.9499999999999996E-2</v>
      </c>
      <c r="E443" s="115">
        <f>단가대비표!E40</f>
        <v>6984</v>
      </c>
      <c r="F443" s="116">
        <f t="shared" si="127"/>
        <v>625</v>
      </c>
      <c r="G443" s="115">
        <f>단가대비표!F40</f>
        <v>0</v>
      </c>
      <c r="H443" s="116">
        <f t="shared" si="128"/>
        <v>0</v>
      </c>
      <c r="I443" s="115">
        <f>단가대비표!G40</f>
        <v>0</v>
      </c>
      <c r="J443" s="116">
        <f t="shared" si="129"/>
        <v>0</v>
      </c>
      <c r="K443" s="115">
        <f t="shared" si="130"/>
        <v>6984</v>
      </c>
      <c r="L443" s="116">
        <f t="shared" si="131"/>
        <v>625</v>
      </c>
      <c r="M443" s="9" t="s">
        <v>27</v>
      </c>
      <c r="N443" s="10" t="s">
        <v>3081</v>
      </c>
      <c r="O443" s="10" t="s">
        <v>3086</v>
      </c>
      <c r="P443" s="10" t="s">
        <v>30</v>
      </c>
      <c r="Q443" s="10" t="s">
        <v>30</v>
      </c>
      <c r="R443" s="10" t="s">
        <v>29</v>
      </c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  <c r="AC443" s="119"/>
      <c r="AD443" s="119"/>
      <c r="AE443" s="119"/>
      <c r="AF443" s="119"/>
      <c r="AG443" s="119"/>
      <c r="AH443" s="119"/>
      <c r="AI443" s="119"/>
      <c r="AJ443" s="10" t="s">
        <v>27</v>
      </c>
      <c r="AK443" s="10" t="s">
        <v>3087</v>
      </c>
      <c r="AL443" s="10" t="s">
        <v>27</v>
      </c>
    </row>
    <row r="444" spans="1:38" ht="30" customHeight="1">
      <c r="A444" s="9" t="s">
        <v>3068</v>
      </c>
      <c r="B444" s="9" t="s">
        <v>3070</v>
      </c>
      <c r="C444" s="9" t="s">
        <v>231</v>
      </c>
      <c r="D444" s="114">
        <v>4.9200000000000001E-2</v>
      </c>
      <c r="E444" s="115">
        <f>단가대비표!E41</f>
        <v>4897</v>
      </c>
      <c r="F444" s="116">
        <f t="shared" si="127"/>
        <v>240.9</v>
      </c>
      <c r="G444" s="115">
        <f>단가대비표!F41</f>
        <v>0</v>
      </c>
      <c r="H444" s="116">
        <f t="shared" si="128"/>
        <v>0</v>
      </c>
      <c r="I444" s="115">
        <f>단가대비표!G41</f>
        <v>0</v>
      </c>
      <c r="J444" s="116">
        <f t="shared" si="129"/>
        <v>0</v>
      </c>
      <c r="K444" s="115">
        <f t="shared" si="130"/>
        <v>4897</v>
      </c>
      <c r="L444" s="116">
        <f t="shared" si="131"/>
        <v>240.9</v>
      </c>
      <c r="M444" s="9" t="s">
        <v>27</v>
      </c>
      <c r="N444" s="10" t="s">
        <v>3081</v>
      </c>
      <c r="O444" s="10" t="s">
        <v>3088</v>
      </c>
      <c r="P444" s="10" t="s">
        <v>30</v>
      </c>
      <c r="Q444" s="10" t="s">
        <v>30</v>
      </c>
      <c r="R444" s="10" t="s">
        <v>29</v>
      </c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  <c r="AC444" s="119"/>
      <c r="AD444" s="119"/>
      <c r="AE444" s="119"/>
      <c r="AF444" s="119"/>
      <c r="AG444" s="119"/>
      <c r="AH444" s="119"/>
      <c r="AI444" s="119"/>
      <c r="AJ444" s="10" t="s">
        <v>27</v>
      </c>
      <c r="AK444" s="10" t="s">
        <v>3089</v>
      </c>
      <c r="AL444" s="10" t="s">
        <v>27</v>
      </c>
    </row>
    <row r="445" spans="1:38" ht="30" customHeight="1">
      <c r="A445" s="9" t="s">
        <v>3071</v>
      </c>
      <c r="B445" s="9" t="s">
        <v>3072</v>
      </c>
      <c r="C445" s="9" t="s">
        <v>231</v>
      </c>
      <c r="D445" s="114">
        <v>0.1628</v>
      </c>
      <c r="E445" s="115">
        <f>단가대비표!E42</f>
        <v>6984</v>
      </c>
      <c r="F445" s="116">
        <f t="shared" si="127"/>
        <v>1136.9000000000001</v>
      </c>
      <c r="G445" s="115">
        <f>단가대비표!F42</f>
        <v>0</v>
      </c>
      <c r="H445" s="116">
        <f t="shared" si="128"/>
        <v>0</v>
      </c>
      <c r="I445" s="115">
        <f>단가대비표!G42</f>
        <v>0</v>
      </c>
      <c r="J445" s="116">
        <f t="shared" si="129"/>
        <v>0</v>
      </c>
      <c r="K445" s="115">
        <f t="shared" si="130"/>
        <v>6984</v>
      </c>
      <c r="L445" s="116">
        <f t="shared" si="131"/>
        <v>1136.9000000000001</v>
      </c>
      <c r="M445" s="9" t="s">
        <v>27</v>
      </c>
      <c r="N445" s="10" t="s">
        <v>3081</v>
      </c>
      <c r="O445" s="10" t="s">
        <v>3090</v>
      </c>
      <c r="P445" s="10" t="s">
        <v>30</v>
      </c>
      <c r="Q445" s="10" t="s">
        <v>30</v>
      </c>
      <c r="R445" s="10" t="s">
        <v>29</v>
      </c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  <c r="AC445" s="119"/>
      <c r="AD445" s="119"/>
      <c r="AE445" s="119"/>
      <c r="AF445" s="119"/>
      <c r="AG445" s="119"/>
      <c r="AH445" s="119"/>
      <c r="AI445" s="119"/>
      <c r="AJ445" s="10" t="s">
        <v>27</v>
      </c>
      <c r="AK445" s="10" t="s">
        <v>3091</v>
      </c>
      <c r="AL445" s="10" t="s">
        <v>27</v>
      </c>
    </row>
    <row r="446" spans="1:38" ht="30" customHeight="1">
      <c r="A446" s="9" t="s">
        <v>3071</v>
      </c>
      <c r="B446" s="9" t="s">
        <v>3070</v>
      </c>
      <c r="C446" s="9" t="s">
        <v>231</v>
      </c>
      <c r="D446" s="114">
        <v>1.6299999999999999E-2</v>
      </c>
      <c r="E446" s="115">
        <f>단가대비표!E43</f>
        <v>4897</v>
      </c>
      <c r="F446" s="116">
        <f t="shared" si="127"/>
        <v>79.8</v>
      </c>
      <c r="G446" s="115">
        <f>단가대비표!F43</f>
        <v>0</v>
      </c>
      <c r="H446" s="116">
        <f t="shared" si="128"/>
        <v>0</v>
      </c>
      <c r="I446" s="115">
        <f>단가대비표!G43</f>
        <v>0</v>
      </c>
      <c r="J446" s="116">
        <f t="shared" si="129"/>
        <v>0</v>
      </c>
      <c r="K446" s="115">
        <f t="shared" si="130"/>
        <v>4897</v>
      </c>
      <c r="L446" s="116">
        <f t="shared" si="131"/>
        <v>79.8</v>
      </c>
      <c r="M446" s="9" t="s">
        <v>27</v>
      </c>
      <c r="N446" s="10" t="s">
        <v>3081</v>
      </c>
      <c r="O446" s="10" t="s">
        <v>3092</v>
      </c>
      <c r="P446" s="10" t="s">
        <v>30</v>
      </c>
      <c r="Q446" s="10" t="s">
        <v>30</v>
      </c>
      <c r="R446" s="10" t="s">
        <v>29</v>
      </c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  <c r="AC446" s="119"/>
      <c r="AD446" s="119"/>
      <c r="AE446" s="119"/>
      <c r="AF446" s="119"/>
      <c r="AG446" s="119"/>
      <c r="AH446" s="119"/>
      <c r="AI446" s="119"/>
      <c r="AJ446" s="10" t="s">
        <v>27</v>
      </c>
      <c r="AK446" s="10" t="s">
        <v>3093</v>
      </c>
      <c r="AL446" s="10" t="s">
        <v>27</v>
      </c>
    </row>
    <row r="447" spans="1:38" ht="30" customHeight="1">
      <c r="A447" s="9" t="s">
        <v>3073</v>
      </c>
      <c r="B447" s="9" t="s">
        <v>3078</v>
      </c>
      <c r="C447" s="9" t="s">
        <v>231</v>
      </c>
      <c r="D447" s="114">
        <v>7.7299999999999994E-2</v>
      </c>
      <c r="E447" s="115">
        <f>단가대비표!E45</f>
        <v>19618</v>
      </c>
      <c r="F447" s="116">
        <f t="shared" si="127"/>
        <v>1516.4</v>
      </c>
      <c r="G447" s="115">
        <f>단가대비표!F46</f>
        <v>0</v>
      </c>
      <c r="H447" s="116">
        <f t="shared" si="128"/>
        <v>0</v>
      </c>
      <c r="I447" s="115">
        <f>단가대비표!G46</f>
        <v>0</v>
      </c>
      <c r="J447" s="116">
        <f t="shared" si="129"/>
        <v>0</v>
      </c>
      <c r="K447" s="115">
        <f t="shared" si="130"/>
        <v>19618</v>
      </c>
      <c r="L447" s="116">
        <f t="shared" si="131"/>
        <v>1516.4</v>
      </c>
      <c r="M447" s="9" t="s">
        <v>27</v>
      </c>
      <c r="N447" s="10" t="s">
        <v>3081</v>
      </c>
      <c r="O447" s="10" t="s">
        <v>3094</v>
      </c>
      <c r="P447" s="10" t="s">
        <v>30</v>
      </c>
      <c r="Q447" s="10" t="s">
        <v>30</v>
      </c>
      <c r="R447" s="10" t="s">
        <v>29</v>
      </c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  <c r="AC447" s="119"/>
      <c r="AD447" s="119"/>
      <c r="AE447" s="119"/>
      <c r="AF447" s="119"/>
      <c r="AG447" s="119"/>
      <c r="AH447" s="119"/>
      <c r="AI447" s="119"/>
      <c r="AJ447" s="10" t="s">
        <v>27</v>
      </c>
      <c r="AK447" s="10" t="s">
        <v>3095</v>
      </c>
      <c r="AL447" s="10" t="s">
        <v>27</v>
      </c>
    </row>
    <row r="448" spans="1:38" ht="30" customHeight="1">
      <c r="A448" s="9" t="s">
        <v>1101</v>
      </c>
      <c r="B448" s="9" t="s">
        <v>3075</v>
      </c>
      <c r="C448" s="9" t="s">
        <v>231</v>
      </c>
      <c r="D448" s="114">
        <v>8.9999999999999993E-3</v>
      </c>
      <c r="E448" s="115">
        <f>단가대비표!E46</f>
        <v>7541</v>
      </c>
      <c r="F448" s="116">
        <f t="shared" si="127"/>
        <v>67.8</v>
      </c>
      <c r="G448" s="115">
        <f>단가대비표!F47</f>
        <v>0</v>
      </c>
      <c r="H448" s="116">
        <f t="shared" si="128"/>
        <v>0</v>
      </c>
      <c r="I448" s="115">
        <f>단가대비표!G47</f>
        <v>0</v>
      </c>
      <c r="J448" s="116">
        <f t="shared" si="129"/>
        <v>0</v>
      </c>
      <c r="K448" s="115">
        <f t="shared" si="130"/>
        <v>7541</v>
      </c>
      <c r="L448" s="116">
        <f t="shared" si="131"/>
        <v>67.8</v>
      </c>
      <c r="M448" s="9" t="s">
        <v>27</v>
      </c>
      <c r="N448" s="10" t="s">
        <v>3081</v>
      </c>
      <c r="O448" s="10" t="s">
        <v>3096</v>
      </c>
      <c r="P448" s="10" t="s">
        <v>30</v>
      </c>
      <c r="Q448" s="10" t="s">
        <v>30</v>
      </c>
      <c r="R448" s="10" t="s">
        <v>29</v>
      </c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  <c r="AC448" s="119"/>
      <c r="AD448" s="119"/>
      <c r="AE448" s="119"/>
      <c r="AF448" s="119"/>
      <c r="AG448" s="119"/>
      <c r="AH448" s="119"/>
      <c r="AI448" s="119"/>
      <c r="AJ448" s="10" t="s">
        <v>27</v>
      </c>
      <c r="AK448" s="10" t="s">
        <v>3097</v>
      </c>
      <c r="AL448" s="10" t="s">
        <v>27</v>
      </c>
    </row>
    <row r="449" spans="1:38" ht="30" customHeight="1">
      <c r="A449" s="9" t="s">
        <v>3076</v>
      </c>
      <c r="B449" s="9" t="s">
        <v>3077</v>
      </c>
      <c r="C449" s="9" t="s">
        <v>231</v>
      </c>
      <c r="D449" s="114">
        <v>8.0999999999999996E-3</v>
      </c>
      <c r="E449" s="115">
        <f>단가대비표!E47</f>
        <v>9344</v>
      </c>
      <c r="F449" s="116">
        <f t="shared" si="127"/>
        <v>75.599999999999994</v>
      </c>
      <c r="G449" s="115">
        <f>단가대비표!F48</f>
        <v>0</v>
      </c>
      <c r="H449" s="116">
        <f t="shared" si="128"/>
        <v>0</v>
      </c>
      <c r="I449" s="115">
        <f>단가대비표!G48</f>
        <v>0</v>
      </c>
      <c r="J449" s="116">
        <f t="shared" si="129"/>
        <v>0</v>
      </c>
      <c r="K449" s="115">
        <f t="shared" si="130"/>
        <v>9344</v>
      </c>
      <c r="L449" s="116">
        <f t="shared" si="131"/>
        <v>75.599999999999994</v>
      </c>
      <c r="M449" s="9" t="s">
        <v>27</v>
      </c>
      <c r="N449" s="10" t="s">
        <v>3081</v>
      </c>
      <c r="O449" s="10" t="s">
        <v>3098</v>
      </c>
      <c r="P449" s="10" t="s">
        <v>30</v>
      </c>
      <c r="Q449" s="10" t="s">
        <v>30</v>
      </c>
      <c r="R449" s="10" t="s">
        <v>29</v>
      </c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  <c r="AC449" s="119"/>
      <c r="AD449" s="119"/>
      <c r="AE449" s="119"/>
      <c r="AF449" s="119"/>
      <c r="AG449" s="119"/>
      <c r="AH449" s="119"/>
      <c r="AI449" s="119"/>
      <c r="AJ449" s="10" t="s">
        <v>27</v>
      </c>
      <c r="AK449" s="10" t="s">
        <v>3099</v>
      </c>
      <c r="AL449" s="10" t="s">
        <v>27</v>
      </c>
    </row>
    <row r="450" spans="1:38" ht="30" customHeight="1">
      <c r="A450" s="9" t="s">
        <v>3079</v>
      </c>
      <c r="B450" s="9" t="s">
        <v>3080</v>
      </c>
      <c r="C450" s="9" t="s">
        <v>231</v>
      </c>
      <c r="D450" s="114">
        <v>4.1000000000000003E-3</v>
      </c>
      <c r="E450" s="115">
        <f>단가대비표!E48</f>
        <v>73565</v>
      </c>
      <c r="F450" s="116">
        <f t="shared" si="127"/>
        <v>301.60000000000002</v>
      </c>
      <c r="G450" s="115">
        <f>단가대비표!F49</f>
        <v>0</v>
      </c>
      <c r="H450" s="116">
        <f t="shared" si="128"/>
        <v>0</v>
      </c>
      <c r="I450" s="115">
        <f>단가대비표!G49</f>
        <v>0</v>
      </c>
      <c r="J450" s="116">
        <f t="shared" si="129"/>
        <v>0</v>
      </c>
      <c r="K450" s="115">
        <f t="shared" si="130"/>
        <v>73565</v>
      </c>
      <c r="L450" s="116">
        <f t="shared" si="131"/>
        <v>301.60000000000002</v>
      </c>
      <c r="M450" s="9" t="s">
        <v>27</v>
      </c>
      <c r="N450" s="10" t="s">
        <v>3081</v>
      </c>
      <c r="O450" s="10" t="s">
        <v>3098</v>
      </c>
      <c r="P450" s="10" t="s">
        <v>30</v>
      </c>
      <c r="Q450" s="10" t="s">
        <v>30</v>
      </c>
      <c r="R450" s="10" t="s">
        <v>29</v>
      </c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  <c r="AC450" s="119"/>
      <c r="AD450" s="119"/>
      <c r="AE450" s="119"/>
      <c r="AF450" s="119"/>
      <c r="AG450" s="119"/>
      <c r="AH450" s="119"/>
      <c r="AI450" s="119"/>
      <c r="AJ450" s="10" t="s">
        <v>27</v>
      </c>
      <c r="AK450" s="10" t="s">
        <v>3099</v>
      </c>
      <c r="AL450" s="10" t="s">
        <v>27</v>
      </c>
    </row>
    <row r="451" spans="1:38" ht="30" customHeight="1">
      <c r="A451" s="9" t="s">
        <v>3061</v>
      </c>
      <c r="B451" s="1" t="s">
        <v>3064</v>
      </c>
      <c r="C451" s="9" t="s">
        <v>28</v>
      </c>
      <c r="D451" s="114">
        <v>1</v>
      </c>
      <c r="E451" s="115">
        <f>일위대가목록!E83</f>
        <v>0</v>
      </c>
      <c r="F451" s="116">
        <f t="shared" si="127"/>
        <v>0</v>
      </c>
      <c r="G451" s="115">
        <f>일위대가목록!F83</f>
        <v>15440</v>
      </c>
      <c r="H451" s="116">
        <f t="shared" si="128"/>
        <v>15440</v>
      </c>
      <c r="I451" s="115">
        <f>일위대가목록!G83</f>
        <v>0</v>
      </c>
      <c r="J451" s="116">
        <f t="shared" si="129"/>
        <v>0</v>
      </c>
      <c r="K451" s="115">
        <f t="shared" si="130"/>
        <v>15440</v>
      </c>
      <c r="L451" s="116">
        <f t="shared" si="131"/>
        <v>15440</v>
      </c>
      <c r="M451" s="9" t="s">
        <v>27</v>
      </c>
      <c r="N451" s="10" t="s">
        <v>3081</v>
      </c>
      <c r="O451" s="10" t="s">
        <v>3100</v>
      </c>
      <c r="P451" s="10" t="s">
        <v>29</v>
      </c>
      <c r="Q451" s="10" t="s">
        <v>30</v>
      </c>
      <c r="R451" s="10" t="s">
        <v>30</v>
      </c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  <c r="AC451" s="119"/>
      <c r="AD451" s="119"/>
      <c r="AE451" s="119"/>
      <c r="AF451" s="119"/>
      <c r="AG451" s="119"/>
      <c r="AH451" s="119"/>
      <c r="AI451" s="119"/>
      <c r="AJ451" s="10" t="s">
        <v>27</v>
      </c>
      <c r="AK451" s="10" t="s">
        <v>3101</v>
      </c>
      <c r="AL451" s="10" t="s">
        <v>27</v>
      </c>
    </row>
    <row r="452" spans="1:38" ht="30" customHeight="1">
      <c r="A452" s="9" t="s">
        <v>965</v>
      </c>
      <c r="B452" s="9" t="s">
        <v>27</v>
      </c>
      <c r="C452" s="9" t="s">
        <v>27</v>
      </c>
      <c r="D452" s="114"/>
      <c r="E452" s="115"/>
      <c r="F452" s="116">
        <f>TRUNC(SUM(F441:F451),0)</f>
        <v>5332</v>
      </c>
      <c r="G452" s="115"/>
      <c r="H452" s="116">
        <f>TRUNC(SUM(H441:H451),0)</f>
        <v>15440</v>
      </c>
      <c r="I452" s="115"/>
      <c r="J452" s="116">
        <f>TRUNC(SUM(J441:J451),0)</f>
        <v>0</v>
      </c>
      <c r="K452" s="115"/>
      <c r="L452" s="116">
        <f>F452+H452+J452</f>
        <v>20772</v>
      </c>
      <c r="M452" s="9" t="s">
        <v>27</v>
      </c>
      <c r="N452" s="10" t="s">
        <v>117</v>
      </c>
      <c r="O452" s="10" t="s">
        <v>117</v>
      </c>
      <c r="P452" s="10" t="s">
        <v>27</v>
      </c>
      <c r="Q452" s="10" t="s">
        <v>27</v>
      </c>
      <c r="R452" s="10" t="s">
        <v>27</v>
      </c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  <c r="AC452" s="119"/>
      <c r="AD452" s="119"/>
      <c r="AE452" s="119"/>
      <c r="AF452" s="119"/>
      <c r="AG452" s="119"/>
      <c r="AH452" s="119"/>
      <c r="AI452" s="119"/>
      <c r="AJ452" s="10" t="s">
        <v>27</v>
      </c>
      <c r="AK452" s="10" t="s">
        <v>27</v>
      </c>
      <c r="AL452" s="10" t="s">
        <v>27</v>
      </c>
    </row>
    <row r="453" spans="1:38" ht="30" customHeight="1">
      <c r="A453" s="9"/>
      <c r="B453" s="9"/>
      <c r="C453" s="9"/>
      <c r="D453" s="114"/>
      <c r="E453" s="115"/>
      <c r="F453" s="116"/>
      <c r="G453" s="115"/>
      <c r="H453" s="116"/>
      <c r="I453" s="115"/>
      <c r="J453" s="116"/>
      <c r="K453" s="115"/>
      <c r="L453" s="116"/>
      <c r="M453" s="9"/>
      <c r="N453" s="10"/>
      <c r="O453" s="10"/>
      <c r="P453" s="10"/>
      <c r="Q453" s="10"/>
      <c r="R453" s="10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  <c r="AC453" s="119"/>
      <c r="AD453" s="119"/>
      <c r="AE453" s="119"/>
      <c r="AF453" s="119"/>
      <c r="AG453" s="119"/>
      <c r="AH453" s="119"/>
      <c r="AI453" s="119"/>
      <c r="AJ453" s="10"/>
      <c r="AK453" s="10"/>
      <c r="AL453" s="10"/>
    </row>
    <row r="454" spans="1:38" ht="30" customHeight="1">
      <c r="A454" s="127" t="s">
        <v>3199</v>
      </c>
      <c r="B454" s="127"/>
      <c r="C454" s="127"/>
      <c r="D454" s="127"/>
      <c r="E454" s="128"/>
      <c r="F454" s="129"/>
      <c r="G454" s="128"/>
      <c r="H454" s="129"/>
      <c r="I454" s="128"/>
      <c r="J454" s="129"/>
      <c r="K454" s="128"/>
      <c r="L454" s="129"/>
      <c r="M454" s="127"/>
      <c r="N454" s="118" t="s">
        <v>3081</v>
      </c>
    </row>
    <row r="455" spans="1:38" ht="30" customHeight="1">
      <c r="A455" s="9" t="s">
        <v>3065</v>
      </c>
      <c r="B455" s="9" t="s">
        <v>3066</v>
      </c>
      <c r="C455" s="9" t="s">
        <v>134</v>
      </c>
      <c r="D455" s="114">
        <v>8.3599999999999994E-2</v>
      </c>
      <c r="E455" s="115">
        <f>단가대비표!E38</f>
        <v>26815</v>
      </c>
      <c r="F455" s="116">
        <f t="shared" ref="F455:F465" si="132">TRUNC(E455*D455,1)</f>
        <v>2241.6999999999998</v>
      </c>
      <c r="G455" s="115">
        <f>단가대비표!F38</f>
        <v>0</v>
      </c>
      <c r="H455" s="116">
        <f t="shared" ref="H455:H465" si="133">TRUNC(G455*D455,1)</f>
        <v>0</v>
      </c>
      <c r="I455" s="115">
        <f>단가대비표!G38</f>
        <v>0</v>
      </c>
      <c r="J455" s="116">
        <f t="shared" ref="J455:J465" si="134">TRUNC(I455*D455,1)</f>
        <v>0</v>
      </c>
      <c r="K455" s="115">
        <f t="shared" ref="K455:K465" si="135">TRUNC(E455+G455+I455,1)</f>
        <v>26815</v>
      </c>
      <c r="L455" s="116">
        <f t="shared" ref="L455:L465" si="136">TRUNC(F455+H455+J455,1)</f>
        <v>2241.6999999999998</v>
      </c>
      <c r="M455" s="9" t="s">
        <v>27</v>
      </c>
      <c r="N455" s="10" t="s">
        <v>3081</v>
      </c>
      <c r="O455" s="10" t="s">
        <v>3082</v>
      </c>
      <c r="P455" s="10" t="s">
        <v>30</v>
      </c>
      <c r="Q455" s="10" t="s">
        <v>30</v>
      </c>
      <c r="R455" s="10" t="s">
        <v>29</v>
      </c>
      <c r="S455" s="119"/>
      <c r="T455" s="119"/>
      <c r="U455" s="119"/>
      <c r="V455" s="119"/>
      <c r="W455" s="119"/>
      <c r="X455" s="119"/>
      <c r="Y455" s="119"/>
      <c r="Z455" s="119"/>
      <c r="AA455" s="119"/>
      <c r="AB455" s="119"/>
      <c r="AC455" s="119"/>
      <c r="AD455" s="119"/>
      <c r="AE455" s="119"/>
      <c r="AF455" s="119"/>
      <c r="AG455" s="119"/>
      <c r="AH455" s="119"/>
      <c r="AI455" s="119"/>
      <c r="AJ455" s="10" t="s">
        <v>27</v>
      </c>
      <c r="AK455" s="10" t="s">
        <v>3083</v>
      </c>
      <c r="AL455" s="10" t="s">
        <v>27</v>
      </c>
    </row>
    <row r="456" spans="1:38" ht="30" customHeight="1">
      <c r="A456" s="9" t="s">
        <v>3065</v>
      </c>
      <c r="B456" s="9" t="s">
        <v>3067</v>
      </c>
      <c r="C456" s="9" t="s">
        <v>134</v>
      </c>
      <c r="D456" s="114">
        <v>1.67E-2</v>
      </c>
      <c r="E456" s="115">
        <f>단가대비표!E39</f>
        <v>9638</v>
      </c>
      <c r="F456" s="116">
        <f t="shared" si="132"/>
        <v>160.9</v>
      </c>
      <c r="G456" s="115">
        <f>단가대비표!F39</f>
        <v>0</v>
      </c>
      <c r="H456" s="116">
        <f t="shared" si="133"/>
        <v>0</v>
      </c>
      <c r="I456" s="115">
        <f>단가대비표!G39</f>
        <v>0</v>
      </c>
      <c r="J456" s="116">
        <f t="shared" si="134"/>
        <v>0</v>
      </c>
      <c r="K456" s="115">
        <f t="shared" si="135"/>
        <v>9638</v>
      </c>
      <c r="L456" s="116">
        <f t="shared" si="136"/>
        <v>160.9</v>
      </c>
      <c r="M456" s="9" t="s">
        <v>27</v>
      </c>
      <c r="N456" s="10" t="s">
        <v>3081</v>
      </c>
      <c r="O456" s="10" t="s">
        <v>3084</v>
      </c>
      <c r="P456" s="10" t="s">
        <v>30</v>
      </c>
      <c r="Q456" s="10" t="s">
        <v>30</v>
      </c>
      <c r="R456" s="10" t="s">
        <v>29</v>
      </c>
      <c r="S456" s="119"/>
      <c r="T456" s="119"/>
      <c r="U456" s="119"/>
      <c r="V456" s="119"/>
      <c r="W456" s="119"/>
      <c r="X456" s="119"/>
      <c r="Y456" s="119"/>
      <c r="Z456" s="119"/>
      <c r="AA456" s="119"/>
      <c r="AB456" s="119"/>
      <c r="AC456" s="119"/>
      <c r="AD456" s="119"/>
      <c r="AE456" s="119"/>
      <c r="AF456" s="119"/>
      <c r="AG456" s="119"/>
      <c r="AH456" s="119"/>
      <c r="AI456" s="119"/>
      <c r="AJ456" s="10" t="s">
        <v>27</v>
      </c>
      <c r="AK456" s="10" t="s">
        <v>3085</v>
      </c>
      <c r="AL456" s="10" t="s">
        <v>27</v>
      </c>
    </row>
    <row r="457" spans="1:38" ht="30" customHeight="1">
      <c r="A457" s="9" t="s">
        <v>3068</v>
      </c>
      <c r="B457" s="9" t="s">
        <v>3069</v>
      </c>
      <c r="C457" s="9" t="s">
        <v>231</v>
      </c>
      <c r="D457" s="114">
        <v>0.1671</v>
      </c>
      <c r="E457" s="115">
        <f>단가대비표!E40</f>
        <v>6984</v>
      </c>
      <c r="F457" s="116">
        <f t="shared" si="132"/>
        <v>1167</v>
      </c>
      <c r="G457" s="115">
        <f>단가대비표!F40</f>
        <v>0</v>
      </c>
      <c r="H457" s="116">
        <f t="shared" si="133"/>
        <v>0</v>
      </c>
      <c r="I457" s="115">
        <f>단가대비표!G40</f>
        <v>0</v>
      </c>
      <c r="J457" s="116">
        <f t="shared" si="134"/>
        <v>0</v>
      </c>
      <c r="K457" s="115">
        <f t="shared" si="135"/>
        <v>6984</v>
      </c>
      <c r="L457" s="116">
        <f t="shared" si="136"/>
        <v>1167</v>
      </c>
      <c r="M457" s="9" t="s">
        <v>27</v>
      </c>
      <c r="N457" s="10" t="s">
        <v>3081</v>
      </c>
      <c r="O457" s="10" t="s">
        <v>3086</v>
      </c>
      <c r="P457" s="10" t="s">
        <v>30</v>
      </c>
      <c r="Q457" s="10" t="s">
        <v>30</v>
      </c>
      <c r="R457" s="10" t="s">
        <v>29</v>
      </c>
      <c r="S457" s="119"/>
      <c r="T457" s="119"/>
      <c r="U457" s="119"/>
      <c r="V457" s="119"/>
      <c r="W457" s="119"/>
      <c r="X457" s="119"/>
      <c r="Y457" s="119"/>
      <c r="Z457" s="119"/>
      <c r="AA457" s="119"/>
      <c r="AB457" s="119"/>
      <c r="AC457" s="119"/>
      <c r="AD457" s="119"/>
      <c r="AE457" s="119"/>
      <c r="AF457" s="119"/>
      <c r="AG457" s="119"/>
      <c r="AH457" s="119"/>
      <c r="AI457" s="119"/>
      <c r="AJ457" s="10" t="s">
        <v>27</v>
      </c>
      <c r="AK457" s="10" t="s">
        <v>3087</v>
      </c>
      <c r="AL457" s="10" t="s">
        <v>27</v>
      </c>
    </row>
    <row r="458" spans="1:38" ht="30" customHeight="1">
      <c r="A458" s="9" t="s">
        <v>3068</v>
      </c>
      <c r="B458" s="9" t="s">
        <v>3070</v>
      </c>
      <c r="C458" s="9" t="s">
        <v>231</v>
      </c>
      <c r="D458" s="114">
        <v>9.1899999999999996E-2</v>
      </c>
      <c r="E458" s="115">
        <f>단가대비표!E41</f>
        <v>4897</v>
      </c>
      <c r="F458" s="116">
        <f t="shared" si="132"/>
        <v>450</v>
      </c>
      <c r="G458" s="115">
        <f>단가대비표!F41</f>
        <v>0</v>
      </c>
      <c r="H458" s="116">
        <f t="shared" si="133"/>
        <v>0</v>
      </c>
      <c r="I458" s="115">
        <f>단가대비표!G41</f>
        <v>0</v>
      </c>
      <c r="J458" s="116">
        <f t="shared" si="134"/>
        <v>0</v>
      </c>
      <c r="K458" s="115">
        <f t="shared" si="135"/>
        <v>4897</v>
      </c>
      <c r="L458" s="116">
        <f t="shared" si="136"/>
        <v>450</v>
      </c>
      <c r="M458" s="9" t="s">
        <v>27</v>
      </c>
      <c r="N458" s="10" t="s">
        <v>3081</v>
      </c>
      <c r="O458" s="10" t="s">
        <v>3088</v>
      </c>
      <c r="P458" s="10" t="s">
        <v>30</v>
      </c>
      <c r="Q458" s="10" t="s">
        <v>30</v>
      </c>
      <c r="R458" s="10" t="s">
        <v>29</v>
      </c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  <c r="AC458" s="119"/>
      <c r="AD458" s="119"/>
      <c r="AE458" s="119"/>
      <c r="AF458" s="119"/>
      <c r="AG458" s="119"/>
      <c r="AH458" s="119"/>
      <c r="AI458" s="119"/>
      <c r="AJ458" s="10" t="s">
        <v>27</v>
      </c>
      <c r="AK458" s="10" t="s">
        <v>3089</v>
      </c>
      <c r="AL458" s="10" t="s">
        <v>27</v>
      </c>
    </row>
    <row r="459" spans="1:38" ht="30" customHeight="1">
      <c r="A459" s="9" t="s">
        <v>3071</v>
      </c>
      <c r="B459" s="9" t="s">
        <v>3072</v>
      </c>
      <c r="C459" s="9" t="s">
        <v>231</v>
      </c>
      <c r="D459" s="114">
        <v>0.3039</v>
      </c>
      <c r="E459" s="115">
        <f>단가대비표!E42</f>
        <v>6984</v>
      </c>
      <c r="F459" s="116">
        <f t="shared" si="132"/>
        <v>2122.4</v>
      </c>
      <c r="G459" s="115">
        <f>단가대비표!F42</f>
        <v>0</v>
      </c>
      <c r="H459" s="116">
        <f t="shared" si="133"/>
        <v>0</v>
      </c>
      <c r="I459" s="115">
        <f>단가대비표!G42</f>
        <v>0</v>
      </c>
      <c r="J459" s="116">
        <f t="shared" si="134"/>
        <v>0</v>
      </c>
      <c r="K459" s="115">
        <f t="shared" si="135"/>
        <v>6984</v>
      </c>
      <c r="L459" s="116">
        <f t="shared" si="136"/>
        <v>2122.4</v>
      </c>
      <c r="M459" s="9" t="s">
        <v>27</v>
      </c>
      <c r="N459" s="10" t="s">
        <v>3081</v>
      </c>
      <c r="O459" s="10" t="s">
        <v>3090</v>
      </c>
      <c r="P459" s="10" t="s">
        <v>30</v>
      </c>
      <c r="Q459" s="10" t="s">
        <v>30</v>
      </c>
      <c r="R459" s="10" t="s">
        <v>29</v>
      </c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  <c r="AC459" s="119"/>
      <c r="AD459" s="119"/>
      <c r="AE459" s="119"/>
      <c r="AF459" s="119"/>
      <c r="AG459" s="119"/>
      <c r="AH459" s="119"/>
      <c r="AI459" s="119"/>
      <c r="AJ459" s="10" t="s">
        <v>27</v>
      </c>
      <c r="AK459" s="10" t="s">
        <v>3091</v>
      </c>
      <c r="AL459" s="10" t="s">
        <v>27</v>
      </c>
    </row>
    <row r="460" spans="1:38" ht="30" customHeight="1">
      <c r="A460" s="9" t="s">
        <v>3071</v>
      </c>
      <c r="B460" s="9" t="s">
        <v>3070</v>
      </c>
      <c r="C460" s="9" t="s">
        <v>231</v>
      </c>
      <c r="D460" s="114">
        <v>3.04E-2</v>
      </c>
      <c r="E460" s="115">
        <f>단가대비표!E43</f>
        <v>4897</v>
      </c>
      <c r="F460" s="116">
        <f t="shared" si="132"/>
        <v>148.80000000000001</v>
      </c>
      <c r="G460" s="115">
        <f>단가대비표!F43</f>
        <v>0</v>
      </c>
      <c r="H460" s="116">
        <f t="shared" si="133"/>
        <v>0</v>
      </c>
      <c r="I460" s="115">
        <f>단가대비표!G43</f>
        <v>0</v>
      </c>
      <c r="J460" s="116">
        <f t="shared" si="134"/>
        <v>0</v>
      </c>
      <c r="K460" s="115">
        <f t="shared" si="135"/>
        <v>4897</v>
      </c>
      <c r="L460" s="116">
        <f t="shared" si="136"/>
        <v>148.80000000000001</v>
      </c>
      <c r="M460" s="9" t="s">
        <v>27</v>
      </c>
      <c r="N460" s="10" t="s">
        <v>3081</v>
      </c>
      <c r="O460" s="10" t="s">
        <v>3092</v>
      </c>
      <c r="P460" s="10" t="s">
        <v>30</v>
      </c>
      <c r="Q460" s="10" t="s">
        <v>30</v>
      </c>
      <c r="R460" s="10" t="s">
        <v>29</v>
      </c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  <c r="AC460" s="119"/>
      <c r="AD460" s="119"/>
      <c r="AE460" s="119"/>
      <c r="AF460" s="119"/>
      <c r="AG460" s="119"/>
      <c r="AH460" s="119"/>
      <c r="AI460" s="119"/>
      <c r="AJ460" s="10" t="s">
        <v>27</v>
      </c>
      <c r="AK460" s="10" t="s">
        <v>3093</v>
      </c>
      <c r="AL460" s="10" t="s">
        <v>27</v>
      </c>
    </row>
    <row r="461" spans="1:38" ht="30" customHeight="1">
      <c r="A461" s="9" t="s">
        <v>3073</v>
      </c>
      <c r="B461" s="9" t="s">
        <v>3078</v>
      </c>
      <c r="C461" s="9" t="s">
        <v>231</v>
      </c>
      <c r="D461" s="114">
        <v>0.1444</v>
      </c>
      <c r="E461" s="115">
        <f>단가대비표!E45</f>
        <v>19618</v>
      </c>
      <c r="F461" s="116">
        <f t="shared" si="132"/>
        <v>2832.8</v>
      </c>
      <c r="G461" s="115">
        <f>단가대비표!F46</f>
        <v>0</v>
      </c>
      <c r="H461" s="116">
        <f t="shared" si="133"/>
        <v>0</v>
      </c>
      <c r="I461" s="115">
        <f>단가대비표!G46</f>
        <v>0</v>
      </c>
      <c r="J461" s="116">
        <f t="shared" si="134"/>
        <v>0</v>
      </c>
      <c r="K461" s="115">
        <f t="shared" si="135"/>
        <v>19618</v>
      </c>
      <c r="L461" s="116">
        <f t="shared" si="136"/>
        <v>2832.8</v>
      </c>
      <c r="M461" s="9" t="s">
        <v>27</v>
      </c>
      <c r="N461" s="10" t="s">
        <v>3081</v>
      </c>
      <c r="O461" s="10" t="s">
        <v>3094</v>
      </c>
      <c r="P461" s="10" t="s">
        <v>30</v>
      </c>
      <c r="Q461" s="10" t="s">
        <v>30</v>
      </c>
      <c r="R461" s="10" t="s">
        <v>29</v>
      </c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  <c r="AC461" s="119"/>
      <c r="AD461" s="119"/>
      <c r="AE461" s="119"/>
      <c r="AF461" s="119"/>
      <c r="AG461" s="119"/>
      <c r="AH461" s="119"/>
      <c r="AI461" s="119"/>
      <c r="AJ461" s="10" t="s">
        <v>27</v>
      </c>
      <c r="AK461" s="10" t="s">
        <v>3095</v>
      </c>
      <c r="AL461" s="10" t="s">
        <v>27</v>
      </c>
    </row>
    <row r="462" spans="1:38" ht="30" customHeight="1">
      <c r="A462" s="9" t="s">
        <v>1101</v>
      </c>
      <c r="B462" s="9" t="s">
        <v>3075</v>
      </c>
      <c r="C462" s="9" t="s">
        <v>231</v>
      </c>
      <c r="D462" s="114">
        <v>1.67E-2</v>
      </c>
      <c r="E462" s="115">
        <f>단가대비표!E46</f>
        <v>7541</v>
      </c>
      <c r="F462" s="116">
        <f t="shared" si="132"/>
        <v>125.9</v>
      </c>
      <c r="G462" s="115">
        <f>단가대비표!F47</f>
        <v>0</v>
      </c>
      <c r="H462" s="116">
        <f t="shared" si="133"/>
        <v>0</v>
      </c>
      <c r="I462" s="115">
        <f>단가대비표!G47</f>
        <v>0</v>
      </c>
      <c r="J462" s="116">
        <f t="shared" si="134"/>
        <v>0</v>
      </c>
      <c r="K462" s="115">
        <f t="shared" si="135"/>
        <v>7541</v>
      </c>
      <c r="L462" s="116">
        <f t="shared" si="136"/>
        <v>125.9</v>
      </c>
      <c r="M462" s="9" t="s">
        <v>27</v>
      </c>
      <c r="N462" s="10" t="s">
        <v>3081</v>
      </c>
      <c r="O462" s="10" t="s">
        <v>3096</v>
      </c>
      <c r="P462" s="10" t="s">
        <v>30</v>
      </c>
      <c r="Q462" s="10" t="s">
        <v>30</v>
      </c>
      <c r="R462" s="10" t="s">
        <v>29</v>
      </c>
      <c r="S462" s="119"/>
      <c r="T462" s="119"/>
      <c r="U462" s="119"/>
      <c r="V462" s="119"/>
      <c r="W462" s="119"/>
      <c r="X462" s="119"/>
      <c r="Y462" s="119"/>
      <c r="Z462" s="119"/>
      <c r="AA462" s="119"/>
      <c r="AB462" s="119"/>
      <c r="AC462" s="119"/>
      <c r="AD462" s="119"/>
      <c r="AE462" s="119"/>
      <c r="AF462" s="119"/>
      <c r="AG462" s="119"/>
      <c r="AH462" s="119"/>
      <c r="AI462" s="119"/>
      <c r="AJ462" s="10" t="s">
        <v>27</v>
      </c>
      <c r="AK462" s="10" t="s">
        <v>3097</v>
      </c>
      <c r="AL462" s="10" t="s">
        <v>27</v>
      </c>
    </row>
    <row r="463" spans="1:38" ht="30" customHeight="1">
      <c r="A463" s="9" t="s">
        <v>3076</v>
      </c>
      <c r="B463" s="9" t="s">
        <v>3077</v>
      </c>
      <c r="C463" s="9" t="s">
        <v>231</v>
      </c>
      <c r="D463" s="114">
        <v>1.52E-2</v>
      </c>
      <c r="E463" s="115">
        <f>단가대비표!E47</f>
        <v>9344</v>
      </c>
      <c r="F463" s="116">
        <f t="shared" si="132"/>
        <v>142</v>
      </c>
      <c r="G463" s="115">
        <f>단가대비표!F48</f>
        <v>0</v>
      </c>
      <c r="H463" s="116">
        <f t="shared" si="133"/>
        <v>0</v>
      </c>
      <c r="I463" s="115">
        <f>단가대비표!G48</f>
        <v>0</v>
      </c>
      <c r="J463" s="116">
        <f t="shared" si="134"/>
        <v>0</v>
      </c>
      <c r="K463" s="115">
        <f t="shared" si="135"/>
        <v>9344</v>
      </c>
      <c r="L463" s="116">
        <f t="shared" si="136"/>
        <v>142</v>
      </c>
      <c r="M463" s="9" t="s">
        <v>27</v>
      </c>
      <c r="N463" s="10" t="s">
        <v>3081</v>
      </c>
      <c r="O463" s="10" t="s">
        <v>3098</v>
      </c>
      <c r="P463" s="10" t="s">
        <v>30</v>
      </c>
      <c r="Q463" s="10" t="s">
        <v>30</v>
      </c>
      <c r="R463" s="10" t="s">
        <v>29</v>
      </c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  <c r="AC463" s="119"/>
      <c r="AD463" s="119"/>
      <c r="AE463" s="119"/>
      <c r="AF463" s="119"/>
      <c r="AG463" s="119"/>
      <c r="AH463" s="119"/>
      <c r="AI463" s="119"/>
      <c r="AJ463" s="10" t="s">
        <v>27</v>
      </c>
      <c r="AK463" s="10" t="s">
        <v>3099</v>
      </c>
      <c r="AL463" s="10" t="s">
        <v>27</v>
      </c>
    </row>
    <row r="464" spans="1:38" ht="30" customHeight="1">
      <c r="A464" s="9" t="s">
        <v>3079</v>
      </c>
      <c r="B464" s="9" t="s">
        <v>3080</v>
      </c>
      <c r="C464" s="9" t="s">
        <v>231</v>
      </c>
      <c r="D464" s="114">
        <v>7.6E-3</v>
      </c>
      <c r="E464" s="115">
        <f>단가대비표!E48</f>
        <v>73565</v>
      </c>
      <c r="F464" s="116">
        <f t="shared" si="132"/>
        <v>559</v>
      </c>
      <c r="G464" s="115">
        <f>단가대비표!F49</f>
        <v>0</v>
      </c>
      <c r="H464" s="116">
        <f t="shared" si="133"/>
        <v>0</v>
      </c>
      <c r="I464" s="115">
        <f>단가대비표!G49</f>
        <v>0</v>
      </c>
      <c r="J464" s="116">
        <f t="shared" si="134"/>
        <v>0</v>
      </c>
      <c r="K464" s="115">
        <f t="shared" si="135"/>
        <v>73565</v>
      </c>
      <c r="L464" s="116">
        <f t="shared" si="136"/>
        <v>559</v>
      </c>
      <c r="M464" s="9" t="s">
        <v>27</v>
      </c>
      <c r="N464" s="10" t="s">
        <v>3081</v>
      </c>
      <c r="O464" s="10" t="s">
        <v>3098</v>
      </c>
      <c r="P464" s="10" t="s">
        <v>30</v>
      </c>
      <c r="Q464" s="10" t="s">
        <v>30</v>
      </c>
      <c r="R464" s="10" t="s">
        <v>29</v>
      </c>
      <c r="S464" s="119"/>
      <c r="T464" s="119"/>
      <c r="U464" s="119"/>
      <c r="V464" s="119"/>
      <c r="W464" s="119"/>
      <c r="X464" s="119"/>
      <c r="Y464" s="119"/>
      <c r="Z464" s="119"/>
      <c r="AA464" s="119"/>
      <c r="AB464" s="119"/>
      <c r="AC464" s="119"/>
      <c r="AD464" s="119"/>
      <c r="AE464" s="119"/>
      <c r="AF464" s="119"/>
      <c r="AG464" s="119"/>
      <c r="AH464" s="119"/>
      <c r="AI464" s="119"/>
      <c r="AJ464" s="10" t="s">
        <v>27</v>
      </c>
      <c r="AK464" s="10" t="s">
        <v>3099</v>
      </c>
      <c r="AL464" s="10" t="s">
        <v>27</v>
      </c>
    </row>
    <row r="465" spans="1:38" ht="30" customHeight="1">
      <c r="A465" s="9" t="s">
        <v>3061</v>
      </c>
      <c r="B465" s="9" t="s">
        <v>3062</v>
      </c>
      <c r="C465" s="9" t="s">
        <v>28</v>
      </c>
      <c r="D465" s="114">
        <v>1</v>
      </c>
      <c r="E465" s="115">
        <f>일위대가목록!E81</f>
        <v>0</v>
      </c>
      <c r="F465" s="116">
        <f t="shared" si="132"/>
        <v>0</v>
      </c>
      <c r="G465" s="115">
        <f>일위대가목록!F81</f>
        <v>10754</v>
      </c>
      <c r="H465" s="116">
        <f t="shared" si="133"/>
        <v>10754</v>
      </c>
      <c r="I465" s="115">
        <f>일위대가목록!G81</f>
        <v>0</v>
      </c>
      <c r="J465" s="116">
        <f t="shared" si="134"/>
        <v>0</v>
      </c>
      <c r="K465" s="115">
        <f t="shared" si="135"/>
        <v>10754</v>
      </c>
      <c r="L465" s="116">
        <f t="shared" si="136"/>
        <v>10754</v>
      </c>
      <c r="M465" s="9" t="s">
        <v>27</v>
      </c>
      <c r="N465" s="10" t="s">
        <v>3081</v>
      </c>
      <c r="O465" s="10" t="s">
        <v>3100</v>
      </c>
      <c r="P465" s="10" t="s">
        <v>29</v>
      </c>
      <c r="Q465" s="10" t="s">
        <v>30</v>
      </c>
      <c r="R465" s="10" t="s">
        <v>30</v>
      </c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  <c r="AC465" s="119"/>
      <c r="AD465" s="119"/>
      <c r="AE465" s="119"/>
      <c r="AF465" s="119"/>
      <c r="AG465" s="119"/>
      <c r="AH465" s="119"/>
      <c r="AI465" s="119"/>
      <c r="AJ465" s="10" t="s">
        <v>27</v>
      </c>
      <c r="AK465" s="10" t="s">
        <v>3101</v>
      </c>
      <c r="AL465" s="10" t="s">
        <v>27</v>
      </c>
    </row>
    <row r="466" spans="1:38" ht="30" customHeight="1">
      <c r="A466" s="9" t="s">
        <v>965</v>
      </c>
      <c r="B466" s="9" t="s">
        <v>27</v>
      </c>
      <c r="C466" s="9" t="s">
        <v>27</v>
      </c>
      <c r="D466" s="114"/>
      <c r="E466" s="115"/>
      <c r="F466" s="116">
        <f>TRUNC(SUM(F455:F465),0)</f>
        <v>9950</v>
      </c>
      <c r="G466" s="115"/>
      <c r="H466" s="116">
        <f>TRUNC(SUM(H455:H465),0)</f>
        <v>10754</v>
      </c>
      <c r="I466" s="115"/>
      <c r="J466" s="116">
        <f>TRUNC(SUM(J455:J465),0)</f>
        <v>0</v>
      </c>
      <c r="K466" s="115"/>
      <c r="L466" s="116">
        <f>F466+H466+J466</f>
        <v>20704</v>
      </c>
      <c r="M466" s="9" t="s">
        <v>27</v>
      </c>
      <c r="N466" s="10" t="s">
        <v>117</v>
      </c>
      <c r="O466" s="10" t="s">
        <v>117</v>
      </c>
      <c r="P466" s="10" t="s">
        <v>27</v>
      </c>
      <c r="Q466" s="10" t="s">
        <v>27</v>
      </c>
      <c r="R466" s="10" t="s">
        <v>27</v>
      </c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  <c r="AC466" s="119"/>
      <c r="AD466" s="119"/>
      <c r="AE466" s="119"/>
      <c r="AF466" s="119"/>
      <c r="AG466" s="119"/>
      <c r="AH466" s="119"/>
      <c r="AI466" s="119"/>
      <c r="AJ466" s="10" t="s">
        <v>27</v>
      </c>
      <c r="AK466" s="10" t="s">
        <v>27</v>
      </c>
      <c r="AL466" s="10" t="s">
        <v>27</v>
      </c>
    </row>
    <row r="467" spans="1:38" ht="30" customHeight="1">
      <c r="A467" s="9"/>
      <c r="B467" s="9"/>
      <c r="C467" s="9"/>
      <c r="D467" s="114"/>
      <c r="E467" s="115"/>
      <c r="F467" s="116"/>
      <c r="G467" s="115"/>
      <c r="H467" s="116"/>
      <c r="I467" s="115"/>
      <c r="J467" s="116"/>
      <c r="K467" s="115"/>
      <c r="L467" s="116"/>
      <c r="M467" s="9"/>
      <c r="N467" s="10"/>
      <c r="O467" s="10"/>
      <c r="P467" s="10"/>
      <c r="Q467" s="10"/>
      <c r="R467" s="10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  <c r="AC467" s="119"/>
      <c r="AD467" s="119"/>
      <c r="AE467" s="119"/>
      <c r="AF467" s="119"/>
      <c r="AG467" s="119"/>
      <c r="AH467" s="119"/>
      <c r="AI467" s="119"/>
      <c r="AJ467" s="10"/>
      <c r="AK467" s="10"/>
      <c r="AL467" s="10"/>
    </row>
    <row r="468" spans="1:38" ht="30" customHeight="1">
      <c r="A468" s="127" t="s">
        <v>3200</v>
      </c>
      <c r="B468" s="127"/>
      <c r="C468" s="127"/>
      <c r="D468" s="127"/>
      <c r="E468" s="128"/>
      <c r="F468" s="129"/>
      <c r="G468" s="128"/>
      <c r="H468" s="129"/>
      <c r="I468" s="128"/>
      <c r="J468" s="129"/>
      <c r="K468" s="128"/>
      <c r="L468" s="129"/>
      <c r="M468" s="127"/>
      <c r="N468" s="118" t="s">
        <v>3081</v>
      </c>
    </row>
    <row r="469" spans="1:38" ht="30" customHeight="1">
      <c r="A469" s="9" t="s">
        <v>3065</v>
      </c>
      <c r="B469" s="9" t="s">
        <v>3066</v>
      </c>
      <c r="C469" s="9" t="s">
        <v>134</v>
      </c>
      <c r="D469" s="114">
        <v>8.3599999999999994E-2</v>
      </c>
      <c r="E469" s="115">
        <f>단가대비표!E38</f>
        <v>26815</v>
      </c>
      <c r="F469" s="116">
        <f t="shared" ref="F469:F479" si="137">TRUNC(E469*D469,1)</f>
        <v>2241.6999999999998</v>
      </c>
      <c r="G469" s="115">
        <f>단가대비표!F38</f>
        <v>0</v>
      </c>
      <c r="H469" s="116">
        <f t="shared" ref="H469:H479" si="138">TRUNC(G469*D469,1)</f>
        <v>0</v>
      </c>
      <c r="I469" s="115">
        <f>단가대비표!G38</f>
        <v>0</v>
      </c>
      <c r="J469" s="116">
        <f t="shared" ref="J469:J479" si="139">TRUNC(I469*D469,1)</f>
        <v>0</v>
      </c>
      <c r="K469" s="115">
        <f t="shared" ref="K469:K479" si="140">TRUNC(E469+G469+I469,1)</f>
        <v>26815</v>
      </c>
      <c r="L469" s="116">
        <f t="shared" ref="L469:L479" si="141">TRUNC(F469+H469+J469,1)</f>
        <v>2241.6999999999998</v>
      </c>
      <c r="M469" s="9" t="s">
        <v>27</v>
      </c>
      <c r="N469" s="10" t="s">
        <v>3081</v>
      </c>
      <c r="O469" s="10" t="s">
        <v>3082</v>
      </c>
      <c r="P469" s="10" t="s">
        <v>30</v>
      </c>
      <c r="Q469" s="10" t="s">
        <v>30</v>
      </c>
      <c r="R469" s="10" t="s">
        <v>29</v>
      </c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  <c r="AC469" s="119"/>
      <c r="AD469" s="119"/>
      <c r="AE469" s="119"/>
      <c r="AF469" s="119"/>
      <c r="AG469" s="119"/>
      <c r="AH469" s="119"/>
      <c r="AI469" s="119"/>
      <c r="AJ469" s="10" t="s">
        <v>27</v>
      </c>
      <c r="AK469" s="10" t="s">
        <v>3083</v>
      </c>
      <c r="AL469" s="10" t="s">
        <v>27</v>
      </c>
    </row>
    <row r="470" spans="1:38" ht="30" customHeight="1">
      <c r="A470" s="9" t="s">
        <v>3065</v>
      </c>
      <c r="B470" s="9" t="s">
        <v>3067</v>
      </c>
      <c r="C470" s="9" t="s">
        <v>134</v>
      </c>
      <c r="D470" s="114">
        <v>1.67E-2</v>
      </c>
      <c r="E470" s="115">
        <f>단가대비표!E39</f>
        <v>9638</v>
      </c>
      <c r="F470" s="116">
        <f t="shared" si="137"/>
        <v>160.9</v>
      </c>
      <c r="G470" s="115">
        <f>단가대비표!F39</f>
        <v>0</v>
      </c>
      <c r="H470" s="116">
        <f t="shared" si="138"/>
        <v>0</v>
      </c>
      <c r="I470" s="115">
        <f>단가대비표!G39</f>
        <v>0</v>
      </c>
      <c r="J470" s="116">
        <f t="shared" si="139"/>
        <v>0</v>
      </c>
      <c r="K470" s="115">
        <f t="shared" si="140"/>
        <v>9638</v>
      </c>
      <c r="L470" s="116">
        <f t="shared" si="141"/>
        <v>160.9</v>
      </c>
      <c r="M470" s="9" t="s">
        <v>27</v>
      </c>
      <c r="N470" s="10" t="s">
        <v>3081</v>
      </c>
      <c r="O470" s="10" t="s">
        <v>3084</v>
      </c>
      <c r="P470" s="10" t="s">
        <v>30</v>
      </c>
      <c r="Q470" s="10" t="s">
        <v>30</v>
      </c>
      <c r="R470" s="10" t="s">
        <v>29</v>
      </c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  <c r="AC470" s="119"/>
      <c r="AD470" s="119"/>
      <c r="AE470" s="119"/>
      <c r="AF470" s="119"/>
      <c r="AG470" s="119"/>
      <c r="AH470" s="119"/>
      <c r="AI470" s="119"/>
      <c r="AJ470" s="10" t="s">
        <v>27</v>
      </c>
      <c r="AK470" s="10" t="s">
        <v>3085</v>
      </c>
      <c r="AL470" s="10" t="s">
        <v>27</v>
      </c>
    </row>
    <row r="471" spans="1:38" ht="30" customHeight="1">
      <c r="A471" s="9" t="s">
        <v>3068</v>
      </c>
      <c r="B471" s="9" t="s">
        <v>3069</v>
      </c>
      <c r="C471" s="9" t="s">
        <v>231</v>
      </c>
      <c r="D471" s="114">
        <v>0.1671</v>
      </c>
      <c r="E471" s="115">
        <f>단가대비표!E40</f>
        <v>6984</v>
      </c>
      <c r="F471" s="116">
        <f t="shared" si="137"/>
        <v>1167</v>
      </c>
      <c r="G471" s="115">
        <f>단가대비표!F40</f>
        <v>0</v>
      </c>
      <c r="H471" s="116">
        <f t="shared" si="138"/>
        <v>0</v>
      </c>
      <c r="I471" s="115">
        <f>단가대비표!G40</f>
        <v>0</v>
      </c>
      <c r="J471" s="116">
        <f t="shared" si="139"/>
        <v>0</v>
      </c>
      <c r="K471" s="115">
        <f t="shared" si="140"/>
        <v>6984</v>
      </c>
      <c r="L471" s="116">
        <f t="shared" si="141"/>
        <v>1167</v>
      </c>
      <c r="M471" s="9" t="s">
        <v>27</v>
      </c>
      <c r="N471" s="10" t="s">
        <v>3081</v>
      </c>
      <c r="O471" s="10" t="s">
        <v>3086</v>
      </c>
      <c r="P471" s="10" t="s">
        <v>30</v>
      </c>
      <c r="Q471" s="10" t="s">
        <v>30</v>
      </c>
      <c r="R471" s="10" t="s">
        <v>29</v>
      </c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  <c r="AC471" s="119"/>
      <c r="AD471" s="119"/>
      <c r="AE471" s="119"/>
      <c r="AF471" s="119"/>
      <c r="AG471" s="119"/>
      <c r="AH471" s="119"/>
      <c r="AI471" s="119"/>
      <c r="AJ471" s="10" t="s">
        <v>27</v>
      </c>
      <c r="AK471" s="10" t="s">
        <v>3087</v>
      </c>
      <c r="AL471" s="10" t="s">
        <v>27</v>
      </c>
    </row>
    <row r="472" spans="1:38" ht="30" customHeight="1">
      <c r="A472" s="9" t="s">
        <v>3068</v>
      </c>
      <c r="B472" s="9" t="s">
        <v>3070</v>
      </c>
      <c r="C472" s="9" t="s">
        <v>231</v>
      </c>
      <c r="D472" s="114">
        <v>9.1899999999999996E-2</v>
      </c>
      <c r="E472" s="115">
        <f>단가대비표!E41</f>
        <v>4897</v>
      </c>
      <c r="F472" s="116">
        <f t="shared" si="137"/>
        <v>450</v>
      </c>
      <c r="G472" s="115">
        <f>단가대비표!F41</f>
        <v>0</v>
      </c>
      <c r="H472" s="116">
        <f t="shared" si="138"/>
        <v>0</v>
      </c>
      <c r="I472" s="115">
        <f>단가대비표!G41</f>
        <v>0</v>
      </c>
      <c r="J472" s="116">
        <f t="shared" si="139"/>
        <v>0</v>
      </c>
      <c r="K472" s="115">
        <f t="shared" si="140"/>
        <v>4897</v>
      </c>
      <c r="L472" s="116">
        <f t="shared" si="141"/>
        <v>450</v>
      </c>
      <c r="M472" s="9" t="s">
        <v>27</v>
      </c>
      <c r="N472" s="10" t="s">
        <v>3081</v>
      </c>
      <c r="O472" s="10" t="s">
        <v>3088</v>
      </c>
      <c r="P472" s="10" t="s">
        <v>30</v>
      </c>
      <c r="Q472" s="10" t="s">
        <v>30</v>
      </c>
      <c r="R472" s="10" t="s">
        <v>29</v>
      </c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  <c r="AC472" s="119"/>
      <c r="AD472" s="119"/>
      <c r="AE472" s="119"/>
      <c r="AF472" s="119"/>
      <c r="AG472" s="119"/>
      <c r="AH472" s="119"/>
      <c r="AI472" s="119"/>
      <c r="AJ472" s="10" t="s">
        <v>27</v>
      </c>
      <c r="AK472" s="10" t="s">
        <v>3089</v>
      </c>
      <c r="AL472" s="10" t="s">
        <v>27</v>
      </c>
    </row>
    <row r="473" spans="1:38" ht="30" customHeight="1">
      <c r="A473" s="9" t="s">
        <v>3071</v>
      </c>
      <c r="B473" s="9" t="s">
        <v>3072</v>
      </c>
      <c r="C473" s="9" t="s">
        <v>231</v>
      </c>
      <c r="D473" s="114">
        <v>0.3039</v>
      </c>
      <c r="E473" s="115">
        <f>단가대비표!E42</f>
        <v>6984</v>
      </c>
      <c r="F473" s="116">
        <f t="shared" si="137"/>
        <v>2122.4</v>
      </c>
      <c r="G473" s="115">
        <f>단가대비표!F42</f>
        <v>0</v>
      </c>
      <c r="H473" s="116">
        <f t="shared" si="138"/>
        <v>0</v>
      </c>
      <c r="I473" s="115">
        <f>단가대비표!G42</f>
        <v>0</v>
      </c>
      <c r="J473" s="116">
        <f t="shared" si="139"/>
        <v>0</v>
      </c>
      <c r="K473" s="115">
        <f t="shared" si="140"/>
        <v>6984</v>
      </c>
      <c r="L473" s="116">
        <f t="shared" si="141"/>
        <v>2122.4</v>
      </c>
      <c r="M473" s="9" t="s">
        <v>27</v>
      </c>
      <c r="N473" s="10" t="s">
        <v>3081</v>
      </c>
      <c r="O473" s="10" t="s">
        <v>3090</v>
      </c>
      <c r="P473" s="10" t="s">
        <v>30</v>
      </c>
      <c r="Q473" s="10" t="s">
        <v>30</v>
      </c>
      <c r="R473" s="10" t="s">
        <v>29</v>
      </c>
      <c r="S473" s="119"/>
      <c r="T473" s="119"/>
      <c r="U473" s="119"/>
      <c r="V473" s="119"/>
      <c r="W473" s="119"/>
      <c r="X473" s="119"/>
      <c r="Y473" s="119"/>
      <c r="Z473" s="119"/>
      <c r="AA473" s="119"/>
      <c r="AB473" s="119"/>
      <c r="AC473" s="119"/>
      <c r="AD473" s="119"/>
      <c r="AE473" s="119"/>
      <c r="AF473" s="119"/>
      <c r="AG473" s="119"/>
      <c r="AH473" s="119"/>
      <c r="AI473" s="119"/>
      <c r="AJ473" s="10" t="s">
        <v>27</v>
      </c>
      <c r="AK473" s="10" t="s">
        <v>3091</v>
      </c>
      <c r="AL473" s="10" t="s">
        <v>27</v>
      </c>
    </row>
    <row r="474" spans="1:38" ht="30" customHeight="1">
      <c r="A474" s="9" t="s">
        <v>3071</v>
      </c>
      <c r="B474" s="9" t="s">
        <v>3070</v>
      </c>
      <c r="C474" s="9" t="s">
        <v>231</v>
      </c>
      <c r="D474" s="114">
        <v>3.04E-2</v>
      </c>
      <c r="E474" s="115">
        <f>단가대비표!E43</f>
        <v>4897</v>
      </c>
      <c r="F474" s="116">
        <f t="shared" si="137"/>
        <v>148.80000000000001</v>
      </c>
      <c r="G474" s="115">
        <f>단가대비표!F43</f>
        <v>0</v>
      </c>
      <c r="H474" s="116">
        <f t="shared" si="138"/>
        <v>0</v>
      </c>
      <c r="I474" s="115">
        <f>단가대비표!G43</f>
        <v>0</v>
      </c>
      <c r="J474" s="116">
        <f t="shared" si="139"/>
        <v>0</v>
      </c>
      <c r="K474" s="115">
        <f t="shared" si="140"/>
        <v>4897</v>
      </c>
      <c r="L474" s="116">
        <f t="shared" si="141"/>
        <v>148.80000000000001</v>
      </c>
      <c r="M474" s="9" t="s">
        <v>27</v>
      </c>
      <c r="N474" s="10" t="s">
        <v>3081</v>
      </c>
      <c r="O474" s="10" t="s">
        <v>3092</v>
      </c>
      <c r="P474" s="10" t="s">
        <v>30</v>
      </c>
      <c r="Q474" s="10" t="s">
        <v>30</v>
      </c>
      <c r="R474" s="10" t="s">
        <v>29</v>
      </c>
      <c r="S474" s="119"/>
      <c r="T474" s="119"/>
      <c r="U474" s="119"/>
      <c r="V474" s="119"/>
      <c r="W474" s="119"/>
      <c r="X474" s="119"/>
      <c r="Y474" s="119"/>
      <c r="Z474" s="119"/>
      <c r="AA474" s="119"/>
      <c r="AB474" s="119"/>
      <c r="AC474" s="119"/>
      <c r="AD474" s="119"/>
      <c r="AE474" s="119"/>
      <c r="AF474" s="119"/>
      <c r="AG474" s="119"/>
      <c r="AH474" s="119"/>
      <c r="AI474" s="119"/>
      <c r="AJ474" s="10" t="s">
        <v>27</v>
      </c>
      <c r="AK474" s="10" t="s">
        <v>3093</v>
      </c>
      <c r="AL474" s="10" t="s">
        <v>27</v>
      </c>
    </row>
    <row r="475" spans="1:38" ht="30" customHeight="1">
      <c r="A475" s="9" t="s">
        <v>3073</v>
      </c>
      <c r="B475" s="9" t="s">
        <v>3078</v>
      </c>
      <c r="C475" s="9" t="s">
        <v>231</v>
      </c>
      <c r="D475" s="114">
        <v>0.1444</v>
      </c>
      <c r="E475" s="115">
        <f>단가대비표!E45</f>
        <v>19618</v>
      </c>
      <c r="F475" s="116">
        <f t="shared" si="137"/>
        <v>2832.8</v>
      </c>
      <c r="G475" s="115">
        <f>단가대비표!F46</f>
        <v>0</v>
      </c>
      <c r="H475" s="116">
        <f t="shared" si="138"/>
        <v>0</v>
      </c>
      <c r="I475" s="115">
        <f>단가대비표!G46</f>
        <v>0</v>
      </c>
      <c r="J475" s="116">
        <f t="shared" si="139"/>
        <v>0</v>
      </c>
      <c r="K475" s="115">
        <f t="shared" si="140"/>
        <v>19618</v>
      </c>
      <c r="L475" s="116">
        <f t="shared" si="141"/>
        <v>2832.8</v>
      </c>
      <c r="M475" s="9" t="s">
        <v>27</v>
      </c>
      <c r="N475" s="10" t="s">
        <v>3081</v>
      </c>
      <c r="O475" s="10" t="s">
        <v>3094</v>
      </c>
      <c r="P475" s="10" t="s">
        <v>30</v>
      </c>
      <c r="Q475" s="10" t="s">
        <v>30</v>
      </c>
      <c r="R475" s="10" t="s">
        <v>29</v>
      </c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  <c r="AC475" s="119"/>
      <c r="AD475" s="119"/>
      <c r="AE475" s="119"/>
      <c r="AF475" s="119"/>
      <c r="AG475" s="119"/>
      <c r="AH475" s="119"/>
      <c r="AI475" s="119"/>
      <c r="AJ475" s="10" t="s">
        <v>27</v>
      </c>
      <c r="AK475" s="10" t="s">
        <v>3095</v>
      </c>
      <c r="AL475" s="10" t="s">
        <v>27</v>
      </c>
    </row>
    <row r="476" spans="1:38" ht="30" customHeight="1">
      <c r="A476" s="9" t="s">
        <v>1101</v>
      </c>
      <c r="B476" s="9" t="s">
        <v>3075</v>
      </c>
      <c r="C476" s="9" t="s">
        <v>231</v>
      </c>
      <c r="D476" s="114">
        <v>1.67E-2</v>
      </c>
      <c r="E476" s="115">
        <f>단가대비표!E46</f>
        <v>7541</v>
      </c>
      <c r="F476" s="116">
        <f t="shared" si="137"/>
        <v>125.9</v>
      </c>
      <c r="G476" s="115">
        <f>단가대비표!F47</f>
        <v>0</v>
      </c>
      <c r="H476" s="116">
        <f t="shared" si="138"/>
        <v>0</v>
      </c>
      <c r="I476" s="115">
        <f>단가대비표!G47</f>
        <v>0</v>
      </c>
      <c r="J476" s="116">
        <f t="shared" si="139"/>
        <v>0</v>
      </c>
      <c r="K476" s="115">
        <f t="shared" si="140"/>
        <v>7541</v>
      </c>
      <c r="L476" s="116">
        <f t="shared" si="141"/>
        <v>125.9</v>
      </c>
      <c r="M476" s="9" t="s">
        <v>27</v>
      </c>
      <c r="N476" s="10" t="s">
        <v>3081</v>
      </c>
      <c r="O476" s="10" t="s">
        <v>3096</v>
      </c>
      <c r="P476" s="10" t="s">
        <v>30</v>
      </c>
      <c r="Q476" s="10" t="s">
        <v>30</v>
      </c>
      <c r="R476" s="10" t="s">
        <v>29</v>
      </c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  <c r="AC476" s="119"/>
      <c r="AD476" s="119"/>
      <c r="AE476" s="119"/>
      <c r="AF476" s="119"/>
      <c r="AG476" s="119"/>
      <c r="AH476" s="119"/>
      <c r="AI476" s="119"/>
      <c r="AJ476" s="10" t="s">
        <v>27</v>
      </c>
      <c r="AK476" s="10" t="s">
        <v>3097</v>
      </c>
      <c r="AL476" s="10" t="s">
        <v>27</v>
      </c>
    </row>
    <row r="477" spans="1:38" ht="30" customHeight="1">
      <c r="A477" s="9" t="s">
        <v>3076</v>
      </c>
      <c r="B477" s="9" t="s">
        <v>3077</v>
      </c>
      <c r="C477" s="9" t="s">
        <v>231</v>
      </c>
      <c r="D477" s="114">
        <v>1.52E-2</v>
      </c>
      <c r="E477" s="115">
        <f>단가대비표!E47</f>
        <v>9344</v>
      </c>
      <c r="F477" s="116">
        <f t="shared" si="137"/>
        <v>142</v>
      </c>
      <c r="G477" s="115">
        <f>단가대비표!F48</f>
        <v>0</v>
      </c>
      <c r="H477" s="116">
        <f t="shared" si="138"/>
        <v>0</v>
      </c>
      <c r="I477" s="115">
        <f>단가대비표!G48</f>
        <v>0</v>
      </c>
      <c r="J477" s="116">
        <f t="shared" si="139"/>
        <v>0</v>
      </c>
      <c r="K477" s="115">
        <f t="shared" si="140"/>
        <v>9344</v>
      </c>
      <c r="L477" s="116">
        <f t="shared" si="141"/>
        <v>142</v>
      </c>
      <c r="M477" s="9" t="s">
        <v>27</v>
      </c>
      <c r="N477" s="10" t="s">
        <v>3081</v>
      </c>
      <c r="O477" s="10" t="s">
        <v>3098</v>
      </c>
      <c r="P477" s="10" t="s">
        <v>30</v>
      </c>
      <c r="Q477" s="10" t="s">
        <v>30</v>
      </c>
      <c r="R477" s="10" t="s">
        <v>29</v>
      </c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  <c r="AC477" s="119"/>
      <c r="AD477" s="119"/>
      <c r="AE477" s="119"/>
      <c r="AF477" s="119"/>
      <c r="AG477" s="119"/>
      <c r="AH477" s="119"/>
      <c r="AI477" s="119"/>
      <c r="AJ477" s="10" t="s">
        <v>27</v>
      </c>
      <c r="AK477" s="10" t="s">
        <v>3099</v>
      </c>
      <c r="AL477" s="10" t="s">
        <v>27</v>
      </c>
    </row>
    <row r="478" spans="1:38" ht="30" customHeight="1">
      <c r="A478" s="9" t="s">
        <v>3079</v>
      </c>
      <c r="B478" s="9" t="s">
        <v>3080</v>
      </c>
      <c r="C478" s="9" t="s">
        <v>231</v>
      </c>
      <c r="D478" s="114">
        <v>7.6E-3</v>
      </c>
      <c r="E478" s="115">
        <f>단가대비표!E48</f>
        <v>73565</v>
      </c>
      <c r="F478" s="116">
        <f t="shared" si="137"/>
        <v>559</v>
      </c>
      <c r="G478" s="115">
        <f>단가대비표!F49</f>
        <v>0</v>
      </c>
      <c r="H478" s="116">
        <f t="shared" si="138"/>
        <v>0</v>
      </c>
      <c r="I478" s="115">
        <f>단가대비표!G49</f>
        <v>0</v>
      </c>
      <c r="J478" s="116">
        <f t="shared" si="139"/>
        <v>0</v>
      </c>
      <c r="K478" s="115">
        <f t="shared" si="140"/>
        <v>73565</v>
      </c>
      <c r="L478" s="116">
        <f t="shared" si="141"/>
        <v>559</v>
      </c>
      <c r="M478" s="9" t="s">
        <v>27</v>
      </c>
      <c r="N478" s="10" t="s">
        <v>3081</v>
      </c>
      <c r="O478" s="10" t="s">
        <v>3098</v>
      </c>
      <c r="P478" s="10" t="s">
        <v>30</v>
      </c>
      <c r="Q478" s="10" t="s">
        <v>30</v>
      </c>
      <c r="R478" s="10" t="s">
        <v>29</v>
      </c>
      <c r="S478" s="119"/>
      <c r="T478" s="119"/>
      <c r="U478" s="119"/>
      <c r="V478" s="119"/>
      <c r="W478" s="119"/>
      <c r="X478" s="119"/>
      <c r="Y478" s="119"/>
      <c r="Z478" s="119"/>
      <c r="AA478" s="119"/>
      <c r="AB478" s="119"/>
      <c r="AC478" s="119"/>
      <c r="AD478" s="119"/>
      <c r="AE478" s="119"/>
      <c r="AF478" s="119"/>
      <c r="AG478" s="119"/>
      <c r="AH478" s="119"/>
      <c r="AI478" s="119"/>
      <c r="AJ478" s="10" t="s">
        <v>27</v>
      </c>
      <c r="AK478" s="10" t="s">
        <v>3099</v>
      </c>
      <c r="AL478" s="10" t="s">
        <v>27</v>
      </c>
    </row>
    <row r="479" spans="1:38" ht="30" customHeight="1">
      <c r="A479" s="9" t="s">
        <v>3061</v>
      </c>
      <c r="B479" s="9" t="s">
        <v>3063</v>
      </c>
      <c r="C479" s="9" t="s">
        <v>28</v>
      </c>
      <c r="D479" s="114">
        <v>1</v>
      </c>
      <c r="E479" s="115">
        <f>일위대가목록!E83</f>
        <v>0</v>
      </c>
      <c r="F479" s="116">
        <f t="shared" si="137"/>
        <v>0</v>
      </c>
      <c r="G479" s="115">
        <f>일위대가목록!F82</f>
        <v>13097</v>
      </c>
      <c r="H479" s="116">
        <f t="shared" si="138"/>
        <v>13097</v>
      </c>
      <c r="I479" s="115">
        <f>일위대가목록!G82</f>
        <v>0</v>
      </c>
      <c r="J479" s="116">
        <f t="shared" si="139"/>
        <v>0</v>
      </c>
      <c r="K479" s="115">
        <f t="shared" si="140"/>
        <v>13097</v>
      </c>
      <c r="L479" s="116">
        <f t="shared" si="141"/>
        <v>13097</v>
      </c>
      <c r="M479" s="9" t="s">
        <v>27</v>
      </c>
      <c r="N479" s="10" t="s">
        <v>3081</v>
      </c>
      <c r="O479" s="10" t="s">
        <v>3100</v>
      </c>
      <c r="P479" s="10" t="s">
        <v>29</v>
      </c>
      <c r="Q479" s="10" t="s">
        <v>30</v>
      </c>
      <c r="R479" s="10" t="s">
        <v>30</v>
      </c>
      <c r="S479" s="119"/>
      <c r="T479" s="119"/>
      <c r="U479" s="119"/>
      <c r="V479" s="119"/>
      <c r="W479" s="119"/>
      <c r="X479" s="119"/>
      <c r="Y479" s="119"/>
      <c r="Z479" s="119"/>
      <c r="AA479" s="119"/>
      <c r="AB479" s="119"/>
      <c r="AC479" s="119"/>
      <c r="AD479" s="119"/>
      <c r="AE479" s="119"/>
      <c r="AF479" s="119"/>
      <c r="AG479" s="119"/>
      <c r="AH479" s="119"/>
      <c r="AI479" s="119"/>
      <c r="AJ479" s="10" t="s">
        <v>27</v>
      </c>
      <c r="AK479" s="10" t="s">
        <v>3101</v>
      </c>
      <c r="AL479" s="10" t="s">
        <v>27</v>
      </c>
    </row>
    <row r="480" spans="1:38" ht="30" customHeight="1">
      <c r="A480" s="9" t="s">
        <v>965</v>
      </c>
      <c r="B480" s="9" t="s">
        <v>27</v>
      </c>
      <c r="C480" s="9" t="s">
        <v>27</v>
      </c>
      <c r="D480" s="114"/>
      <c r="E480" s="115"/>
      <c r="F480" s="116">
        <f>TRUNC(SUM(F469:F479),0)</f>
        <v>9950</v>
      </c>
      <c r="G480" s="115"/>
      <c r="H480" s="116">
        <f>TRUNC(SUM(H469:H479),0)</f>
        <v>13097</v>
      </c>
      <c r="I480" s="115"/>
      <c r="J480" s="116">
        <f>TRUNC(SUM(J469:J479),0)</f>
        <v>0</v>
      </c>
      <c r="K480" s="115"/>
      <c r="L480" s="116">
        <f>F480+H480+J480</f>
        <v>23047</v>
      </c>
      <c r="M480" s="9" t="s">
        <v>27</v>
      </c>
      <c r="N480" s="10" t="s">
        <v>117</v>
      </c>
      <c r="O480" s="10" t="s">
        <v>117</v>
      </c>
      <c r="P480" s="10" t="s">
        <v>27</v>
      </c>
      <c r="Q480" s="10" t="s">
        <v>27</v>
      </c>
      <c r="R480" s="10" t="s">
        <v>27</v>
      </c>
      <c r="S480" s="119"/>
      <c r="T480" s="119"/>
      <c r="U480" s="119"/>
      <c r="V480" s="119"/>
      <c r="W480" s="119"/>
      <c r="X480" s="119"/>
      <c r="Y480" s="119"/>
      <c r="Z480" s="119"/>
      <c r="AA480" s="119"/>
      <c r="AB480" s="119"/>
      <c r="AC480" s="119"/>
      <c r="AD480" s="119"/>
      <c r="AE480" s="119"/>
      <c r="AF480" s="119"/>
      <c r="AG480" s="119"/>
      <c r="AH480" s="119"/>
      <c r="AI480" s="119"/>
      <c r="AJ480" s="10" t="s">
        <v>27</v>
      </c>
      <c r="AK480" s="10" t="s">
        <v>27</v>
      </c>
      <c r="AL480" s="10" t="s">
        <v>27</v>
      </c>
    </row>
    <row r="481" spans="1:38" ht="30" customHeight="1">
      <c r="A481" s="9"/>
      <c r="B481" s="9"/>
      <c r="C481" s="9"/>
      <c r="D481" s="114"/>
      <c r="E481" s="115"/>
      <c r="F481" s="116"/>
      <c r="G481" s="115"/>
      <c r="H481" s="116"/>
      <c r="I481" s="115"/>
      <c r="J481" s="116"/>
      <c r="K481" s="115"/>
      <c r="L481" s="116"/>
      <c r="M481" s="9"/>
      <c r="N481" s="10"/>
      <c r="O481" s="10"/>
      <c r="P481" s="10"/>
      <c r="Q481" s="10"/>
      <c r="R481" s="10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  <c r="AC481" s="119"/>
      <c r="AD481" s="119"/>
      <c r="AE481" s="119"/>
      <c r="AF481" s="119"/>
      <c r="AG481" s="119"/>
      <c r="AH481" s="119"/>
      <c r="AI481" s="119"/>
      <c r="AJ481" s="10"/>
      <c r="AK481" s="10"/>
      <c r="AL481" s="10"/>
    </row>
    <row r="482" spans="1:38" ht="30" customHeight="1">
      <c r="A482" s="127" t="s">
        <v>3204</v>
      </c>
      <c r="B482" s="127"/>
      <c r="C482" s="127"/>
      <c r="D482" s="127"/>
      <c r="E482" s="128"/>
      <c r="F482" s="129"/>
      <c r="G482" s="128"/>
      <c r="H482" s="129"/>
      <c r="I482" s="128"/>
      <c r="J482" s="129"/>
      <c r="K482" s="128"/>
      <c r="L482" s="129"/>
      <c r="M482" s="127"/>
      <c r="N482" s="118" t="s">
        <v>3081</v>
      </c>
    </row>
    <row r="483" spans="1:38" ht="30" customHeight="1">
      <c r="A483" s="9" t="s">
        <v>3065</v>
      </c>
      <c r="B483" s="9" t="s">
        <v>3066</v>
      </c>
      <c r="C483" s="9" t="s">
        <v>134</v>
      </c>
      <c r="D483" s="114">
        <v>8.3599999999999994E-2</v>
      </c>
      <c r="E483" s="115">
        <f>단가대비표!E38</f>
        <v>26815</v>
      </c>
      <c r="F483" s="116">
        <f t="shared" ref="F483:F493" si="142">TRUNC(E483*D483,1)</f>
        <v>2241.6999999999998</v>
      </c>
      <c r="G483" s="115">
        <f>단가대비표!F38</f>
        <v>0</v>
      </c>
      <c r="H483" s="116">
        <f t="shared" ref="H483:H493" si="143">TRUNC(G483*D483,1)</f>
        <v>0</v>
      </c>
      <c r="I483" s="115">
        <f>단가대비표!G38</f>
        <v>0</v>
      </c>
      <c r="J483" s="116">
        <f t="shared" ref="J483:J493" si="144">TRUNC(I483*D483,1)</f>
        <v>0</v>
      </c>
      <c r="K483" s="115">
        <f t="shared" ref="K483:K493" si="145">TRUNC(E483+G483+I483,1)</f>
        <v>26815</v>
      </c>
      <c r="L483" s="116">
        <f t="shared" ref="L483:L493" si="146">TRUNC(F483+H483+J483,1)</f>
        <v>2241.6999999999998</v>
      </c>
      <c r="M483" s="9" t="s">
        <v>27</v>
      </c>
      <c r="N483" s="10" t="s">
        <v>3081</v>
      </c>
      <c r="O483" s="10" t="s">
        <v>3082</v>
      </c>
      <c r="P483" s="10" t="s">
        <v>30</v>
      </c>
      <c r="Q483" s="10" t="s">
        <v>30</v>
      </c>
      <c r="R483" s="10" t="s">
        <v>29</v>
      </c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  <c r="AC483" s="119"/>
      <c r="AD483" s="119"/>
      <c r="AE483" s="119"/>
      <c r="AF483" s="119"/>
      <c r="AG483" s="119"/>
      <c r="AH483" s="119"/>
      <c r="AI483" s="119"/>
      <c r="AJ483" s="10" t="s">
        <v>27</v>
      </c>
      <c r="AK483" s="10" t="s">
        <v>3083</v>
      </c>
      <c r="AL483" s="10" t="s">
        <v>27</v>
      </c>
    </row>
    <row r="484" spans="1:38" ht="30" customHeight="1">
      <c r="A484" s="9" t="s">
        <v>3065</v>
      </c>
      <c r="B484" s="9" t="s">
        <v>3067</v>
      </c>
      <c r="C484" s="9" t="s">
        <v>134</v>
      </c>
      <c r="D484" s="114">
        <v>1.67E-2</v>
      </c>
      <c r="E484" s="115">
        <f>단가대비표!E39</f>
        <v>9638</v>
      </c>
      <c r="F484" s="116">
        <f t="shared" si="142"/>
        <v>160.9</v>
      </c>
      <c r="G484" s="115">
        <f>단가대비표!F39</f>
        <v>0</v>
      </c>
      <c r="H484" s="116">
        <f t="shared" si="143"/>
        <v>0</v>
      </c>
      <c r="I484" s="115">
        <f>단가대비표!G39</f>
        <v>0</v>
      </c>
      <c r="J484" s="116">
        <f t="shared" si="144"/>
        <v>0</v>
      </c>
      <c r="K484" s="115">
        <f t="shared" si="145"/>
        <v>9638</v>
      </c>
      <c r="L484" s="116">
        <f t="shared" si="146"/>
        <v>160.9</v>
      </c>
      <c r="M484" s="9" t="s">
        <v>27</v>
      </c>
      <c r="N484" s="10" t="s">
        <v>3081</v>
      </c>
      <c r="O484" s="10" t="s">
        <v>3084</v>
      </c>
      <c r="P484" s="10" t="s">
        <v>30</v>
      </c>
      <c r="Q484" s="10" t="s">
        <v>30</v>
      </c>
      <c r="R484" s="10" t="s">
        <v>29</v>
      </c>
      <c r="S484" s="119"/>
      <c r="T484" s="119"/>
      <c r="U484" s="119"/>
      <c r="V484" s="119"/>
      <c r="W484" s="119"/>
      <c r="X484" s="119"/>
      <c r="Y484" s="119"/>
      <c r="Z484" s="119"/>
      <c r="AA484" s="119"/>
      <c r="AB484" s="119"/>
      <c r="AC484" s="119"/>
      <c r="AD484" s="119"/>
      <c r="AE484" s="119"/>
      <c r="AF484" s="119"/>
      <c r="AG484" s="119"/>
      <c r="AH484" s="119"/>
      <c r="AI484" s="119"/>
      <c r="AJ484" s="10" t="s">
        <v>27</v>
      </c>
      <c r="AK484" s="10" t="s">
        <v>3085</v>
      </c>
      <c r="AL484" s="10" t="s">
        <v>27</v>
      </c>
    </row>
    <row r="485" spans="1:38" ht="30" customHeight="1">
      <c r="A485" s="9" t="s">
        <v>3068</v>
      </c>
      <c r="B485" s="9" t="s">
        <v>3069</v>
      </c>
      <c r="C485" s="9" t="s">
        <v>231</v>
      </c>
      <c r="D485" s="114">
        <v>0.1671</v>
      </c>
      <c r="E485" s="115">
        <f>단가대비표!E40</f>
        <v>6984</v>
      </c>
      <c r="F485" s="116">
        <f t="shared" si="142"/>
        <v>1167</v>
      </c>
      <c r="G485" s="115">
        <f>단가대비표!F40</f>
        <v>0</v>
      </c>
      <c r="H485" s="116">
        <f t="shared" si="143"/>
        <v>0</v>
      </c>
      <c r="I485" s="115">
        <f>단가대비표!G40</f>
        <v>0</v>
      </c>
      <c r="J485" s="116">
        <f t="shared" si="144"/>
        <v>0</v>
      </c>
      <c r="K485" s="115">
        <f t="shared" si="145"/>
        <v>6984</v>
      </c>
      <c r="L485" s="116">
        <f t="shared" si="146"/>
        <v>1167</v>
      </c>
      <c r="M485" s="9" t="s">
        <v>27</v>
      </c>
      <c r="N485" s="10" t="s">
        <v>3081</v>
      </c>
      <c r="O485" s="10" t="s">
        <v>3086</v>
      </c>
      <c r="P485" s="10" t="s">
        <v>30</v>
      </c>
      <c r="Q485" s="10" t="s">
        <v>30</v>
      </c>
      <c r="R485" s="10" t="s">
        <v>29</v>
      </c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  <c r="AC485" s="119"/>
      <c r="AD485" s="119"/>
      <c r="AE485" s="119"/>
      <c r="AF485" s="119"/>
      <c r="AG485" s="119"/>
      <c r="AH485" s="119"/>
      <c r="AI485" s="119"/>
      <c r="AJ485" s="10" t="s">
        <v>27</v>
      </c>
      <c r="AK485" s="10" t="s">
        <v>3087</v>
      </c>
      <c r="AL485" s="10" t="s">
        <v>27</v>
      </c>
    </row>
    <row r="486" spans="1:38" ht="30" customHeight="1">
      <c r="A486" s="9" t="s">
        <v>3068</v>
      </c>
      <c r="B486" s="9" t="s">
        <v>3070</v>
      </c>
      <c r="C486" s="9" t="s">
        <v>231</v>
      </c>
      <c r="D486" s="114">
        <v>9.1899999999999996E-2</v>
      </c>
      <c r="E486" s="115">
        <f>단가대비표!E41</f>
        <v>4897</v>
      </c>
      <c r="F486" s="116">
        <f t="shared" si="142"/>
        <v>450</v>
      </c>
      <c r="G486" s="115">
        <f>단가대비표!F41</f>
        <v>0</v>
      </c>
      <c r="H486" s="116">
        <f t="shared" si="143"/>
        <v>0</v>
      </c>
      <c r="I486" s="115">
        <f>단가대비표!G41</f>
        <v>0</v>
      </c>
      <c r="J486" s="116">
        <f t="shared" si="144"/>
        <v>0</v>
      </c>
      <c r="K486" s="115">
        <f t="shared" si="145"/>
        <v>4897</v>
      </c>
      <c r="L486" s="116">
        <f t="shared" si="146"/>
        <v>450</v>
      </c>
      <c r="M486" s="9" t="s">
        <v>27</v>
      </c>
      <c r="N486" s="10" t="s">
        <v>3081</v>
      </c>
      <c r="O486" s="10" t="s">
        <v>3088</v>
      </c>
      <c r="P486" s="10" t="s">
        <v>30</v>
      </c>
      <c r="Q486" s="10" t="s">
        <v>30</v>
      </c>
      <c r="R486" s="10" t="s">
        <v>29</v>
      </c>
      <c r="S486" s="119"/>
      <c r="T486" s="119"/>
      <c r="U486" s="119"/>
      <c r="V486" s="119"/>
      <c r="W486" s="119"/>
      <c r="X486" s="119"/>
      <c r="Y486" s="119"/>
      <c r="Z486" s="119"/>
      <c r="AA486" s="119"/>
      <c r="AB486" s="119"/>
      <c r="AC486" s="119"/>
      <c r="AD486" s="119"/>
      <c r="AE486" s="119"/>
      <c r="AF486" s="119"/>
      <c r="AG486" s="119"/>
      <c r="AH486" s="119"/>
      <c r="AI486" s="119"/>
      <c r="AJ486" s="10" t="s">
        <v>27</v>
      </c>
      <c r="AK486" s="10" t="s">
        <v>3089</v>
      </c>
      <c r="AL486" s="10" t="s">
        <v>27</v>
      </c>
    </row>
    <row r="487" spans="1:38" ht="30" customHeight="1">
      <c r="A487" s="9" t="s">
        <v>3071</v>
      </c>
      <c r="B487" s="9" t="s">
        <v>3072</v>
      </c>
      <c r="C487" s="9" t="s">
        <v>231</v>
      </c>
      <c r="D487" s="114">
        <v>0.3039</v>
      </c>
      <c r="E487" s="115">
        <f>단가대비표!E42</f>
        <v>6984</v>
      </c>
      <c r="F487" s="116">
        <f t="shared" si="142"/>
        <v>2122.4</v>
      </c>
      <c r="G487" s="115">
        <f>단가대비표!F42</f>
        <v>0</v>
      </c>
      <c r="H487" s="116">
        <f t="shared" si="143"/>
        <v>0</v>
      </c>
      <c r="I487" s="115">
        <f>단가대비표!G42</f>
        <v>0</v>
      </c>
      <c r="J487" s="116">
        <f t="shared" si="144"/>
        <v>0</v>
      </c>
      <c r="K487" s="115">
        <f t="shared" si="145"/>
        <v>6984</v>
      </c>
      <c r="L487" s="116">
        <f t="shared" si="146"/>
        <v>2122.4</v>
      </c>
      <c r="M487" s="9" t="s">
        <v>27</v>
      </c>
      <c r="N487" s="10" t="s">
        <v>3081</v>
      </c>
      <c r="O487" s="10" t="s">
        <v>3090</v>
      </c>
      <c r="P487" s="10" t="s">
        <v>30</v>
      </c>
      <c r="Q487" s="10" t="s">
        <v>30</v>
      </c>
      <c r="R487" s="10" t="s">
        <v>29</v>
      </c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  <c r="AC487" s="119"/>
      <c r="AD487" s="119"/>
      <c r="AE487" s="119"/>
      <c r="AF487" s="119"/>
      <c r="AG487" s="119"/>
      <c r="AH487" s="119"/>
      <c r="AI487" s="119"/>
      <c r="AJ487" s="10" t="s">
        <v>27</v>
      </c>
      <c r="AK487" s="10" t="s">
        <v>3091</v>
      </c>
      <c r="AL487" s="10" t="s">
        <v>27</v>
      </c>
    </row>
    <row r="488" spans="1:38" ht="30" customHeight="1">
      <c r="A488" s="9" t="s">
        <v>3071</v>
      </c>
      <c r="B488" s="9" t="s">
        <v>3070</v>
      </c>
      <c r="C488" s="9" t="s">
        <v>231</v>
      </c>
      <c r="D488" s="114">
        <v>3.04E-2</v>
      </c>
      <c r="E488" s="115">
        <f>단가대비표!E43</f>
        <v>4897</v>
      </c>
      <c r="F488" s="116">
        <f t="shared" si="142"/>
        <v>148.80000000000001</v>
      </c>
      <c r="G488" s="115">
        <f>단가대비표!F43</f>
        <v>0</v>
      </c>
      <c r="H488" s="116">
        <f t="shared" si="143"/>
        <v>0</v>
      </c>
      <c r="I488" s="115">
        <f>단가대비표!G43</f>
        <v>0</v>
      </c>
      <c r="J488" s="116">
        <f t="shared" si="144"/>
        <v>0</v>
      </c>
      <c r="K488" s="115">
        <f t="shared" si="145"/>
        <v>4897</v>
      </c>
      <c r="L488" s="116">
        <f t="shared" si="146"/>
        <v>148.80000000000001</v>
      </c>
      <c r="M488" s="9" t="s">
        <v>27</v>
      </c>
      <c r="N488" s="10" t="s">
        <v>3081</v>
      </c>
      <c r="O488" s="10" t="s">
        <v>3092</v>
      </c>
      <c r="P488" s="10" t="s">
        <v>30</v>
      </c>
      <c r="Q488" s="10" t="s">
        <v>30</v>
      </c>
      <c r="R488" s="10" t="s">
        <v>29</v>
      </c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  <c r="AC488" s="119"/>
      <c r="AD488" s="119"/>
      <c r="AE488" s="119"/>
      <c r="AF488" s="119"/>
      <c r="AG488" s="119"/>
      <c r="AH488" s="119"/>
      <c r="AI488" s="119"/>
      <c r="AJ488" s="10" t="s">
        <v>27</v>
      </c>
      <c r="AK488" s="10" t="s">
        <v>3093</v>
      </c>
      <c r="AL488" s="10" t="s">
        <v>27</v>
      </c>
    </row>
    <row r="489" spans="1:38" ht="30" customHeight="1">
      <c r="A489" s="9" t="s">
        <v>3073</v>
      </c>
      <c r="B489" s="9" t="s">
        <v>3078</v>
      </c>
      <c r="C489" s="9" t="s">
        <v>231</v>
      </c>
      <c r="D489" s="114">
        <v>0.1444</v>
      </c>
      <c r="E489" s="115">
        <f>단가대비표!E45</f>
        <v>19618</v>
      </c>
      <c r="F489" s="116">
        <f t="shared" si="142"/>
        <v>2832.8</v>
      </c>
      <c r="G489" s="115">
        <f>단가대비표!F46</f>
        <v>0</v>
      </c>
      <c r="H489" s="116">
        <f t="shared" si="143"/>
        <v>0</v>
      </c>
      <c r="I489" s="115">
        <f>단가대비표!G46</f>
        <v>0</v>
      </c>
      <c r="J489" s="116">
        <f t="shared" si="144"/>
        <v>0</v>
      </c>
      <c r="K489" s="115">
        <f t="shared" si="145"/>
        <v>19618</v>
      </c>
      <c r="L489" s="116">
        <f t="shared" si="146"/>
        <v>2832.8</v>
      </c>
      <c r="M489" s="9" t="s">
        <v>27</v>
      </c>
      <c r="N489" s="10" t="s">
        <v>3081</v>
      </c>
      <c r="O489" s="10" t="s">
        <v>3094</v>
      </c>
      <c r="P489" s="10" t="s">
        <v>30</v>
      </c>
      <c r="Q489" s="10" t="s">
        <v>30</v>
      </c>
      <c r="R489" s="10" t="s">
        <v>29</v>
      </c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  <c r="AC489" s="119"/>
      <c r="AD489" s="119"/>
      <c r="AE489" s="119"/>
      <c r="AF489" s="119"/>
      <c r="AG489" s="119"/>
      <c r="AH489" s="119"/>
      <c r="AI489" s="119"/>
      <c r="AJ489" s="10" t="s">
        <v>27</v>
      </c>
      <c r="AK489" s="10" t="s">
        <v>3095</v>
      </c>
      <c r="AL489" s="10" t="s">
        <v>27</v>
      </c>
    </row>
    <row r="490" spans="1:38" ht="30" customHeight="1">
      <c r="A490" s="9" t="s">
        <v>1101</v>
      </c>
      <c r="B490" s="9" t="s">
        <v>3075</v>
      </c>
      <c r="C490" s="9" t="s">
        <v>231</v>
      </c>
      <c r="D490" s="114">
        <v>1.67E-2</v>
      </c>
      <c r="E490" s="115">
        <f>단가대비표!E46</f>
        <v>7541</v>
      </c>
      <c r="F490" s="116">
        <f t="shared" si="142"/>
        <v>125.9</v>
      </c>
      <c r="G490" s="115">
        <f>단가대비표!F47</f>
        <v>0</v>
      </c>
      <c r="H490" s="116">
        <f t="shared" si="143"/>
        <v>0</v>
      </c>
      <c r="I490" s="115">
        <f>단가대비표!G47</f>
        <v>0</v>
      </c>
      <c r="J490" s="116">
        <f t="shared" si="144"/>
        <v>0</v>
      </c>
      <c r="K490" s="115">
        <f t="shared" si="145"/>
        <v>7541</v>
      </c>
      <c r="L490" s="116">
        <f t="shared" si="146"/>
        <v>125.9</v>
      </c>
      <c r="M490" s="9" t="s">
        <v>27</v>
      </c>
      <c r="N490" s="10" t="s">
        <v>3081</v>
      </c>
      <c r="O490" s="10" t="s">
        <v>3096</v>
      </c>
      <c r="P490" s="10" t="s">
        <v>30</v>
      </c>
      <c r="Q490" s="10" t="s">
        <v>30</v>
      </c>
      <c r="R490" s="10" t="s">
        <v>29</v>
      </c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  <c r="AC490" s="119"/>
      <c r="AD490" s="119"/>
      <c r="AE490" s="119"/>
      <c r="AF490" s="119"/>
      <c r="AG490" s="119"/>
      <c r="AH490" s="119"/>
      <c r="AI490" s="119"/>
      <c r="AJ490" s="10" t="s">
        <v>27</v>
      </c>
      <c r="AK490" s="10" t="s">
        <v>3097</v>
      </c>
      <c r="AL490" s="10" t="s">
        <v>27</v>
      </c>
    </row>
    <row r="491" spans="1:38" ht="30" customHeight="1">
      <c r="A491" s="9" t="s">
        <v>3076</v>
      </c>
      <c r="B491" s="9" t="s">
        <v>3077</v>
      </c>
      <c r="C491" s="9" t="s">
        <v>231</v>
      </c>
      <c r="D491" s="114">
        <v>1.52E-2</v>
      </c>
      <c r="E491" s="115">
        <f>단가대비표!E47</f>
        <v>9344</v>
      </c>
      <c r="F491" s="116">
        <f t="shared" si="142"/>
        <v>142</v>
      </c>
      <c r="G491" s="115">
        <f>단가대비표!F48</f>
        <v>0</v>
      </c>
      <c r="H491" s="116">
        <f t="shared" si="143"/>
        <v>0</v>
      </c>
      <c r="I491" s="115">
        <f>단가대비표!G48</f>
        <v>0</v>
      </c>
      <c r="J491" s="116">
        <f t="shared" si="144"/>
        <v>0</v>
      </c>
      <c r="K491" s="115">
        <f t="shared" si="145"/>
        <v>9344</v>
      </c>
      <c r="L491" s="116">
        <f t="shared" si="146"/>
        <v>142</v>
      </c>
      <c r="M491" s="9" t="s">
        <v>27</v>
      </c>
      <c r="N491" s="10" t="s">
        <v>3081</v>
      </c>
      <c r="O491" s="10" t="s">
        <v>3098</v>
      </c>
      <c r="P491" s="10" t="s">
        <v>30</v>
      </c>
      <c r="Q491" s="10" t="s">
        <v>30</v>
      </c>
      <c r="R491" s="10" t="s">
        <v>29</v>
      </c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  <c r="AC491" s="119"/>
      <c r="AD491" s="119"/>
      <c r="AE491" s="119"/>
      <c r="AF491" s="119"/>
      <c r="AG491" s="119"/>
      <c r="AH491" s="119"/>
      <c r="AI491" s="119"/>
      <c r="AJ491" s="10" t="s">
        <v>27</v>
      </c>
      <c r="AK491" s="10" t="s">
        <v>3099</v>
      </c>
      <c r="AL491" s="10" t="s">
        <v>27</v>
      </c>
    </row>
    <row r="492" spans="1:38" ht="30" customHeight="1">
      <c r="A492" s="9" t="s">
        <v>3079</v>
      </c>
      <c r="B492" s="9" t="s">
        <v>3080</v>
      </c>
      <c r="C492" s="9" t="s">
        <v>231</v>
      </c>
      <c r="D492" s="114">
        <v>7.6E-3</v>
      </c>
      <c r="E492" s="115">
        <f>단가대비표!E48</f>
        <v>73565</v>
      </c>
      <c r="F492" s="116">
        <f t="shared" si="142"/>
        <v>559</v>
      </c>
      <c r="G492" s="115">
        <f>단가대비표!F49</f>
        <v>0</v>
      </c>
      <c r="H492" s="116">
        <f t="shared" si="143"/>
        <v>0</v>
      </c>
      <c r="I492" s="115">
        <f>단가대비표!G49</f>
        <v>0</v>
      </c>
      <c r="J492" s="116">
        <f t="shared" si="144"/>
        <v>0</v>
      </c>
      <c r="K492" s="115">
        <f t="shared" si="145"/>
        <v>73565</v>
      </c>
      <c r="L492" s="116">
        <f t="shared" si="146"/>
        <v>559</v>
      </c>
      <c r="M492" s="9" t="s">
        <v>27</v>
      </c>
      <c r="N492" s="10" t="s">
        <v>3081</v>
      </c>
      <c r="O492" s="10" t="s">
        <v>3098</v>
      </c>
      <c r="P492" s="10" t="s">
        <v>30</v>
      </c>
      <c r="Q492" s="10" t="s">
        <v>30</v>
      </c>
      <c r="R492" s="10" t="s">
        <v>29</v>
      </c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  <c r="AC492" s="119"/>
      <c r="AD492" s="119"/>
      <c r="AE492" s="119"/>
      <c r="AF492" s="119"/>
      <c r="AG492" s="119"/>
      <c r="AH492" s="119"/>
      <c r="AI492" s="119"/>
      <c r="AJ492" s="10" t="s">
        <v>27</v>
      </c>
      <c r="AK492" s="10" t="s">
        <v>3099</v>
      </c>
      <c r="AL492" s="10" t="s">
        <v>27</v>
      </c>
    </row>
    <row r="493" spans="1:38" ht="30" customHeight="1">
      <c r="A493" s="9" t="s">
        <v>3061</v>
      </c>
      <c r="B493" s="9" t="s">
        <v>3064</v>
      </c>
      <c r="C493" s="9" t="s">
        <v>28</v>
      </c>
      <c r="D493" s="114">
        <v>1</v>
      </c>
      <c r="E493" s="115">
        <f>일위대가목록!E83</f>
        <v>0</v>
      </c>
      <c r="F493" s="116">
        <f t="shared" si="142"/>
        <v>0</v>
      </c>
      <c r="G493" s="115">
        <f>일위대가목록!F83</f>
        <v>15440</v>
      </c>
      <c r="H493" s="116">
        <f t="shared" si="143"/>
        <v>15440</v>
      </c>
      <c r="I493" s="115">
        <f>일위대가목록!G83</f>
        <v>0</v>
      </c>
      <c r="J493" s="116">
        <f t="shared" si="144"/>
        <v>0</v>
      </c>
      <c r="K493" s="115">
        <f t="shared" si="145"/>
        <v>15440</v>
      </c>
      <c r="L493" s="116">
        <f t="shared" si="146"/>
        <v>15440</v>
      </c>
      <c r="M493" s="9" t="s">
        <v>27</v>
      </c>
      <c r="N493" s="10" t="s">
        <v>3081</v>
      </c>
      <c r="O493" s="10" t="s">
        <v>3100</v>
      </c>
      <c r="P493" s="10" t="s">
        <v>29</v>
      </c>
      <c r="Q493" s="10" t="s">
        <v>30</v>
      </c>
      <c r="R493" s="10" t="s">
        <v>30</v>
      </c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  <c r="AC493" s="119"/>
      <c r="AD493" s="119"/>
      <c r="AE493" s="119"/>
      <c r="AF493" s="119"/>
      <c r="AG493" s="119"/>
      <c r="AH493" s="119"/>
      <c r="AI493" s="119"/>
      <c r="AJ493" s="10" t="s">
        <v>27</v>
      </c>
      <c r="AK493" s="10" t="s">
        <v>3101</v>
      </c>
      <c r="AL493" s="10" t="s">
        <v>27</v>
      </c>
    </row>
    <row r="494" spans="1:38" ht="30" customHeight="1">
      <c r="A494" s="9" t="s">
        <v>965</v>
      </c>
      <c r="B494" s="9" t="s">
        <v>27</v>
      </c>
      <c r="C494" s="9" t="s">
        <v>27</v>
      </c>
      <c r="D494" s="114"/>
      <c r="E494" s="115"/>
      <c r="F494" s="116">
        <f>TRUNC(SUM(F483:F493),0)</f>
        <v>9950</v>
      </c>
      <c r="G494" s="115"/>
      <c r="H494" s="116">
        <f>TRUNC(SUM(H483:H493),0)</f>
        <v>15440</v>
      </c>
      <c r="I494" s="115"/>
      <c r="J494" s="116">
        <f>TRUNC(SUM(J483:J493),0)</f>
        <v>0</v>
      </c>
      <c r="K494" s="115"/>
      <c r="L494" s="116">
        <f>F494+H494+J494</f>
        <v>25390</v>
      </c>
      <c r="M494" s="9" t="s">
        <v>27</v>
      </c>
      <c r="N494" s="10" t="s">
        <v>117</v>
      </c>
      <c r="O494" s="10" t="s">
        <v>117</v>
      </c>
      <c r="P494" s="10" t="s">
        <v>27</v>
      </c>
      <c r="Q494" s="10" t="s">
        <v>27</v>
      </c>
      <c r="R494" s="10" t="s">
        <v>27</v>
      </c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  <c r="AC494" s="119"/>
      <c r="AD494" s="119"/>
      <c r="AE494" s="119"/>
      <c r="AF494" s="119"/>
      <c r="AG494" s="119"/>
      <c r="AH494" s="119"/>
      <c r="AI494" s="119"/>
      <c r="AJ494" s="10" t="s">
        <v>27</v>
      </c>
      <c r="AK494" s="10" t="s">
        <v>27</v>
      </c>
      <c r="AL494" s="10" t="s">
        <v>27</v>
      </c>
    </row>
    <row r="495" spans="1:38" ht="30" customHeight="1">
      <c r="A495" s="9"/>
      <c r="B495" s="9"/>
      <c r="C495" s="9"/>
      <c r="D495" s="114"/>
      <c r="E495" s="115"/>
      <c r="F495" s="116"/>
      <c r="G495" s="115"/>
      <c r="H495" s="116"/>
      <c r="I495" s="115"/>
      <c r="J495" s="116"/>
      <c r="K495" s="115"/>
      <c r="L495" s="116"/>
      <c r="M495" s="9"/>
      <c r="N495" s="10"/>
      <c r="O495" s="10"/>
      <c r="P495" s="10"/>
      <c r="Q495" s="10"/>
      <c r="R495" s="10"/>
      <c r="S495" s="119"/>
      <c r="T495" s="119"/>
      <c r="U495" s="119"/>
      <c r="V495" s="119"/>
      <c r="W495" s="119"/>
      <c r="X495" s="119"/>
      <c r="Y495" s="119"/>
      <c r="Z495" s="119"/>
      <c r="AA495" s="119"/>
      <c r="AB495" s="119"/>
      <c r="AC495" s="119"/>
      <c r="AD495" s="119"/>
      <c r="AE495" s="119"/>
      <c r="AF495" s="119"/>
      <c r="AG495" s="119"/>
      <c r="AH495" s="119"/>
      <c r="AI495" s="119"/>
      <c r="AJ495" s="10"/>
      <c r="AK495" s="10"/>
      <c r="AL495" s="10"/>
    </row>
    <row r="496" spans="1:38" ht="30" customHeight="1">
      <c r="A496" s="127" t="s">
        <v>3210</v>
      </c>
      <c r="B496" s="127"/>
      <c r="C496" s="127"/>
      <c r="D496" s="127"/>
      <c r="E496" s="128"/>
      <c r="F496" s="129"/>
      <c r="G496" s="128"/>
      <c r="H496" s="129"/>
      <c r="I496" s="128"/>
      <c r="J496" s="129"/>
      <c r="K496" s="128"/>
      <c r="L496" s="129"/>
      <c r="M496" s="127"/>
      <c r="N496" s="118" t="s">
        <v>3081</v>
      </c>
    </row>
    <row r="497" spans="1:38" ht="30" customHeight="1">
      <c r="A497" s="9" t="s">
        <v>3065</v>
      </c>
      <c r="B497" s="9" t="s">
        <v>3066</v>
      </c>
      <c r="C497" s="9" t="s">
        <v>134</v>
      </c>
      <c r="D497" s="114">
        <v>0.16420000000000001</v>
      </c>
      <c r="E497" s="115">
        <f>단가대비표!E38</f>
        <v>26815</v>
      </c>
      <c r="F497" s="116">
        <f t="shared" ref="F497:F507" si="147">TRUNC(E497*D497,1)</f>
        <v>4403</v>
      </c>
      <c r="G497" s="115">
        <f>단가대비표!F38</f>
        <v>0</v>
      </c>
      <c r="H497" s="116">
        <f t="shared" ref="H497:H507" si="148">TRUNC(G497*D497,1)</f>
        <v>0</v>
      </c>
      <c r="I497" s="115">
        <f>단가대비표!G38</f>
        <v>0</v>
      </c>
      <c r="J497" s="116">
        <f t="shared" ref="J497:J507" si="149">TRUNC(I497*D497,1)</f>
        <v>0</v>
      </c>
      <c r="K497" s="115">
        <f t="shared" ref="K497:K507" si="150">TRUNC(E497+G497+I497,1)</f>
        <v>26815</v>
      </c>
      <c r="L497" s="116">
        <f t="shared" ref="L497:L507" si="151">TRUNC(F497+H497+J497,1)</f>
        <v>4403</v>
      </c>
      <c r="M497" s="9" t="s">
        <v>27</v>
      </c>
      <c r="N497" s="10" t="s">
        <v>3081</v>
      </c>
      <c r="O497" s="10" t="s">
        <v>3082</v>
      </c>
      <c r="P497" s="10" t="s">
        <v>30</v>
      </c>
      <c r="Q497" s="10" t="s">
        <v>30</v>
      </c>
      <c r="R497" s="10" t="s">
        <v>29</v>
      </c>
      <c r="S497" s="119"/>
      <c r="T497" s="119"/>
      <c r="U497" s="119"/>
      <c r="V497" s="119"/>
      <c r="W497" s="119"/>
      <c r="X497" s="119"/>
      <c r="Y497" s="119"/>
      <c r="Z497" s="119"/>
      <c r="AA497" s="119"/>
      <c r="AB497" s="119"/>
      <c r="AC497" s="119"/>
      <c r="AD497" s="119"/>
      <c r="AE497" s="119"/>
      <c r="AF497" s="119"/>
      <c r="AG497" s="119"/>
      <c r="AH497" s="119"/>
      <c r="AI497" s="119"/>
      <c r="AJ497" s="10" t="s">
        <v>27</v>
      </c>
      <c r="AK497" s="10" t="s">
        <v>3083</v>
      </c>
      <c r="AL497" s="10" t="s">
        <v>27</v>
      </c>
    </row>
    <row r="498" spans="1:38" ht="30" customHeight="1">
      <c r="A498" s="9" t="s">
        <v>3065</v>
      </c>
      <c r="B498" s="9" t="s">
        <v>3067</v>
      </c>
      <c r="C498" s="9" t="s">
        <v>134</v>
      </c>
      <c r="D498" s="114">
        <v>3.2800000000000003E-2</v>
      </c>
      <c r="E498" s="115">
        <f>단가대비표!E39</f>
        <v>9638</v>
      </c>
      <c r="F498" s="116">
        <f t="shared" si="147"/>
        <v>316.10000000000002</v>
      </c>
      <c r="G498" s="115">
        <f>단가대비표!F39</f>
        <v>0</v>
      </c>
      <c r="H498" s="116">
        <f t="shared" si="148"/>
        <v>0</v>
      </c>
      <c r="I498" s="115">
        <f>단가대비표!G39</f>
        <v>0</v>
      </c>
      <c r="J498" s="116">
        <f t="shared" si="149"/>
        <v>0</v>
      </c>
      <c r="K498" s="115">
        <f t="shared" si="150"/>
        <v>9638</v>
      </c>
      <c r="L498" s="116">
        <f t="shared" si="151"/>
        <v>316.10000000000002</v>
      </c>
      <c r="M498" s="9" t="s">
        <v>27</v>
      </c>
      <c r="N498" s="10" t="s">
        <v>3081</v>
      </c>
      <c r="O498" s="10" t="s">
        <v>3084</v>
      </c>
      <c r="P498" s="10" t="s">
        <v>30</v>
      </c>
      <c r="Q498" s="10" t="s">
        <v>30</v>
      </c>
      <c r="R498" s="10" t="s">
        <v>29</v>
      </c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  <c r="AC498" s="119"/>
      <c r="AD498" s="119"/>
      <c r="AE498" s="119"/>
      <c r="AF498" s="119"/>
      <c r="AG498" s="119"/>
      <c r="AH498" s="119"/>
      <c r="AI498" s="119"/>
      <c r="AJ498" s="10" t="s">
        <v>27</v>
      </c>
      <c r="AK498" s="10" t="s">
        <v>3085</v>
      </c>
      <c r="AL498" s="10" t="s">
        <v>27</v>
      </c>
    </row>
    <row r="499" spans="1:38" ht="30" customHeight="1">
      <c r="A499" s="9" t="s">
        <v>3068</v>
      </c>
      <c r="B499" s="9" t="s">
        <v>3069</v>
      </c>
      <c r="C499" s="9" t="s">
        <v>231</v>
      </c>
      <c r="D499" s="114">
        <v>0.32829999999999998</v>
      </c>
      <c r="E499" s="115">
        <f>단가대비표!E40</f>
        <v>6984</v>
      </c>
      <c r="F499" s="116">
        <f t="shared" si="147"/>
        <v>2292.8000000000002</v>
      </c>
      <c r="G499" s="115">
        <f>단가대비표!F40</f>
        <v>0</v>
      </c>
      <c r="H499" s="116">
        <f t="shared" si="148"/>
        <v>0</v>
      </c>
      <c r="I499" s="115">
        <f>단가대비표!G40</f>
        <v>0</v>
      </c>
      <c r="J499" s="116">
        <f t="shared" si="149"/>
        <v>0</v>
      </c>
      <c r="K499" s="115">
        <f t="shared" si="150"/>
        <v>6984</v>
      </c>
      <c r="L499" s="116">
        <f t="shared" si="151"/>
        <v>2292.8000000000002</v>
      </c>
      <c r="M499" s="9" t="s">
        <v>27</v>
      </c>
      <c r="N499" s="10" t="s">
        <v>3081</v>
      </c>
      <c r="O499" s="10" t="s">
        <v>3086</v>
      </c>
      <c r="P499" s="10" t="s">
        <v>30</v>
      </c>
      <c r="Q499" s="10" t="s">
        <v>30</v>
      </c>
      <c r="R499" s="10" t="s">
        <v>29</v>
      </c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  <c r="AC499" s="119"/>
      <c r="AD499" s="119"/>
      <c r="AE499" s="119"/>
      <c r="AF499" s="119"/>
      <c r="AG499" s="119"/>
      <c r="AH499" s="119"/>
      <c r="AI499" s="119"/>
      <c r="AJ499" s="10" t="s">
        <v>27</v>
      </c>
      <c r="AK499" s="10" t="s">
        <v>3087</v>
      </c>
      <c r="AL499" s="10" t="s">
        <v>27</v>
      </c>
    </row>
    <row r="500" spans="1:38" ht="30" customHeight="1">
      <c r="A500" s="9" t="s">
        <v>3068</v>
      </c>
      <c r="B500" s="9" t="s">
        <v>3070</v>
      </c>
      <c r="C500" s="9" t="s">
        <v>231</v>
      </c>
      <c r="D500" s="114">
        <v>0.18060000000000001</v>
      </c>
      <c r="E500" s="115">
        <f>단가대비표!E41</f>
        <v>4897</v>
      </c>
      <c r="F500" s="116">
        <f t="shared" si="147"/>
        <v>884.3</v>
      </c>
      <c r="G500" s="115">
        <f>단가대비표!F41</f>
        <v>0</v>
      </c>
      <c r="H500" s="116">
        <f t="shared" si="148"/>
        <v>0</v>
      </c>
      <c r="I500" s="115">
        <f>단가대비표!G41</f>
        <v>0</v>
      </c>
      <c r="J500" s="116">
        <f t="shared" si="149"/>
        <v>0</v>
      </c>
      <c r="K500" s="115">
        <f t="shared" si="150"/>
        <v>4897</v>
      </c>
      <c r="L500" s="116">
        <f t="shared" si="151"/>
        <v>884.3</v>
      </c>
      <c r="M500" s="9" t="s">
        <v>27</v>
      </c>
      <c r="N500" s="10" t="s">
        <v>3081</v>
      </c>
      <c r="O500" s="10" t="s">
        <v>3088</v>
      </c>
      <c r="P500" s="10" t="s">
        <v>30</v>
      </c>
      <c r="Q500" s="10" t="s">
        <v>30</v>
      </c>
      <c r="R500" s="10" t="s">
        <v>29</v>
      </c>
      <c r="S500" s="119"/>
      <c r="T500" s="119"/>
      <c r="U500" s="119"/>
      <c r="V500" s="119"/>
      <c r="W500" s="119"/>
      <c r="X500" s="119"/>
      <c r="Y500" s="119"/>
      <c r="Z500" s="119"/>
      <c r="AA500" s="119"/>
      <c r="AB500" s="119"/>
      <c r="AC500" s="119"/>
      <c r="AD500" s="119"/>
      <c r="AE500" s="119"/>
      <c r="AF500" s="119"/>
      <c r="AG500" s="119"/>
      <c r="AH500" s="119"/>
      <c r="AI500" s="119"/>
      <c r="AJ500" s="10" t="s">
        <v>27</v>
      </c>
      <c r="AK500" s="10" t="s">
        <v>3089</v>
      </c>
      <c r="AL500" s="10" t="s">
        <v>27</v>
      </c>
    </row>
    <row r="501" spans="1:38" ht="30" customHeight="1">
      <c r="A501" s="9" t="s">
        <v>3071</v>
      </c>
      <c r="B501" s="9" t="s">
        <v>3072</v>
      </c>
      <c r="C501" s="9" t="s">
        <v>231</v>
      </c>
      <c r="D501" s="114">
        <v>0.59689999999999999</v>
      </c>
      <c r="E501" s="115">
        <f>단가대비표!E42</f>
        <v>6984</v>
      </c>
      <c r="F501" s="116">
        <f t="shared" si="147"/>
        <v>4168.7</v>
      </c>
      <c r="G501" s="115">
        <f>단가대비표!F42</f>
        <v>0</v>
      </c>
      <c r="H501" s="116">
        <f t="shared" si="148"/>
        <v>0</v>
      </c>
      <c r="I501" s="115">
        <f>단가대비표!G42</f>
        <v>0</v>
      </c>
      <c r="J501" s="116">
        <f t="shared" si="149"/>
        <v>0</v>
      </c>
      <c r="K501" s="115">
        <f t="shared" si="150"/>
        <v>6984</v>
      </c>
      <c r="L501" s="116">
        <f t="shared" si="151"/>
        <v>4168.7</v>
      </c>
      <c r="M501" s="9" t="s">
        <v>27</v>
      </c>
      <c r="N501" s="10" t="s">
        <v>3081</v>
      </c>
      <c r="O501" s="10" t="s">
        <v>3090</v>
      </c>
      <c r="P501" s="10" t="s">
        <v>30</v>
      </c>
      <c r="Q501" s="10" t="s">
        <v>30</v>
      </c>
      <c r="R501" s="10" t="s">
        <v>29</v>
      </c>
      <c r="S501" s="119"/>
      <c r="T501" s="119"/>
      <c r="U501" s="119"/>
      <c r="V501" s="119"/>
      <c r="W501" s="119"/>
      <c r="X501" s="119"/>
      <c r="Y501" s="119"/>
      <c r="Z501" s="119"/>
      <c r="AA501" s="119"/>
      <c r="AB501" s="119"/>
      <c r="AC501" s="119"/>
      <c r="AD501" s="119"/>
      <c r="AE501" s="119"/>
      <c r="AF501" s="119"/>
      <c r="AG501" s="119"/>
      <c r="AH501" s="119"/>
      <c r="AI501" s="119"/>
      <c r="AJ501" s="10" t="s">
        <v>27</v>
      </c>
      <c r="AK501" s="10" t="s">
        <v>3091</v>
      </c>
      <c r="AL501" s="10" t="s">
        <v>27</v>
      </c>
    </row>
    <row r="502" spans="1:38" ht="30" customHeight="1">
      <c r="A502" s="9" t="s">
        <v>3071</v>
      </c>
      <c r="B502" s="9" t="s">
        <v>3070</v>
      </c>
      <c r="C502" s="9" t="s">
        <v>231</v>
      </c>
      <c r="D502" s="114">
        <v>5.9700000000000003E-2</v>
      </c>
      <c r="E502" s="115">
        <f>단가대비표!E43</f>
        <v>4897</v>
      </c>
      <c r="F502" s="116">
        <f t="shared" si="147"/>
        <v>292.3</v>
      </c>
      <c r="G502" s="115">
        <f>단가대비표!F43</f>
        <v>0</v>
      </c>
      <c r="H502" s="116">
        <f t="shared" si="148"/>
        <v>0</v>
      </c>
      <c r="I502" s="115">
        <f>단가대비표!G43</f>
        <v>0</v>
      </c>
      <c r="J502" s="116">
        <f t="shared" si="149"/>
        <v>0</v>
      </c>
      <c r="K502" s="115">
        <f t="shared" si="150"/>
        <v>4897</v>
      </c>
      <c r="L502" s="116">
        <f t="shared" si="151"/>
        <v>292.3</v>
      </c>
      <c r="M502" s="9" t="s">
        <v>27</v>
      </c>
      <c r="N502" s="10" t="s">
        <v>3081</v>
      </c>
      <c r="O502" s="10" t="s">
        <v>3092</v>
      </c>
      <c r="P502" s="10" t="s">
        <v>30</v>
      </c>
      <c r="Q502" s="10" t="s">
        <v>30</v>
      </c>
      <c r="R502" s="10" t="s">
        <v>29</v>
      </c>
      <c r="S502" s="119"/>
      <c r="T502" s="119"/>
      <c r="U502" s="119"/>
      <c r="V502" s="119"/>
      <c r="W502" s="119"/>
      <c r="X502" s="119"/>
      <c r="Y502" s="119"/>
      <c r="Z502" s="119"/>
      <c r="AA502" s="119"/>
      <c r="AB502" s="119"/>
      <c r="AC502" s="119"/>
      <c r="AD502" s="119"/>
      <c r="AE502" s="119"/>
      <c r="AF502" s="119"/>
      <c r="AG502" s="119"/>
      <c r="AH502" s="119"/>
      <c r="AI502" s="119"/>
      <c r="AJ502" s="10" t="s">
        <v>27</v>
      </c>
      <c r="AK502" s="10" t="s">
        <v>3093</v>
      </c>
      <c r="AL502" s="10" t="s">
        <v>27</v>
      </c>
    </row>
    <row r="503" spans="1:38" ht="30" customHeight="1">
      <c r="A503" s="9" t="s">
        <v>3073</v>
      </c>
      <c r="B503" s="9" t="s">
        <v>3078</v>
      </c>
      <c r="C503" s="9" t="s">
        <v>231</v>
      </c>
      <c r="D503" s="114">
        <v>0.28349999999999997</v>
      </c>
      <c r="E503" s="115">
        <f>단가대비표!E45</f>
        <v>19618</v>
      </c>
      <c r="F503" s="116">
        <f t="shared" si="147"/>
        <v>5561.7</v>
      </c>
      <c r="G503" s="115">
        <f>단가대비표!F46</f>
        <v>0</v>
      </c>
      <c r="H503" s="116">
        <f t="shared" si="148"/>
        <v>0</v>
      </c>
      <c r="I503" s="115">
        <f>단가대비표!G46</f>
        <v>0</v>
      </c>
      <c r="J503" s="116">
        <f t="shared" si="149"/>
        <v>0</v>
      </c>
      <c r="K503" s="115">
        <f t="shared" si="150"/>
        <v>19618</v>
      </c>
      <c r="L503" s="116">
        <f t="shared" si="151"/>
        <v>5561.7</v>
      </c>
      <c r="M503" s="9" t="s">
        <v>27</v>
      </c>
      <c r="N503" s="10" t="s">
        <v>3081</v>
      </c>
      <c r="O503" s="10" t="s">
        <v>3094</v>
      </c>
      <c r="P503" s="10" t="s">
        <v>30</v>
      </c>
      <c r="Q503" s="10" t="s">
        <v>30</v>
      </c>
      <c r="R503" s="10" t="s">
        <v>29</v>
      </c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0" t="s">
        <v>27</v>
      </c>
      <c r="AK503" s="10" t="s">
        <v>3095</v>
      </c>
      <c r="AL503" s="10" t="s">
        <v>27</v>
      </c>
    </row>
    <row r="504" spans="1:38" ht="30" customHeight="1">
      <c r="A504" s="9" t="s">
        <v>1101</v>
      </c>
      <c r="B504" s="9" t="s">
        <v>3075</v>
      </c>
      <c r="C504" s="9" t="s">
        <v>231</v>
      </c>
      <c r="D504" s="114">
        <v>3.2800000000000003E-2</v>
      </c>
      <c r="E504" s="115">
        <f>단가대비표!E46</f>
        <v>7541</v>
      </c>
      <c r="F504" s="116">
        <f t="shared" si="147"/>
        <v>247.3</v>
      </c>
      <c r="G504" s="115">
        <f>단가대비표!F47</f>
        <v>0</v>
      </c>
      <c r="H504" s="116">
        <f t="shared" si="148"/>
        <v>0</v>
      </c>
      <c r="I504" s="115">
        <f>단가대비표!G47</f>
        <v>0</v>
      </c>
      <c r="J504" s="116">
        <f t="shared" si="149"/>
        <v>0</v>
      </c>
      <c r="K504" s="115">
        <f t="shared" si="150"/>
        <v>7541</v>
      </c>
      <c r="L504" s="116">
        <f t="shared" si="151"/>
        <v>247.3</v>
      </c>
      <c r="M504" s="9" t="s">
        <v>27</v>
      </c>
      <c r="N504" s="10" t="s">
        <v>3081</v>
      </c>
      <c r="O504" s="10" t="s">
        <v>3096</v>
      </c>
      <c r="P504" s="10" t="s">
        <v>30</v>
      </c>
      <c r="Q504" s="10" t="s">
        <v>30</v>
      </c>
      <c r="R504" s="10" t="s">
        <v>29</v>
      </c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  <c r="AC504" s="119"/>
      <c r="AD504" s="119"/>
      <c r="AE504" s="119"/>
      <c r="AF504" s="119"/>
      <c r="AG504" s="119"/>
      <c r="AH504" s="119"/>
      <c r="AI504" s="119"/>
      <c r="AJ504" s="10" t="s">
        <v>27</v>
      </c>
      <c r="AK504" s="10" t="s">
        <v>3097</v>
      </c>
      <c r="AL504" s="10" t="s">
        <v>27</v>
      </c>
    </row>
    <row r="505" spans="1:38" ht="30" customHeight="1">
      <c r="A505" s="9" t="s">
        <v>3076</v>
      </c>
      <c r="B505" s="9" t="s">
        <v>3077</v>
      </c>
      <c r="C505" s="9" t="s">
        <v>231</v>
      </c>
      <c r="D505" s="114">
        <v>2.98E-2</v>
      </c>
      <c r="E505" s="115">
        <f>단가대비표!E47</f>
        <v>9344</v>
      </c>
      <c r="F505" s="116">
        <f t="shared" si="147"/>
        <v>278.39999999999998</v>
      </c>
      <c r="G505" s="115">
        <f>단가대비표!F48</f>
        <v>0</v>
      </c>
      <c r="H505" s="116">
        <f t="shared" si="148"/>
        <v>0</v>
      </c>
      <c r="I505" s="115">
        <f>단가대비표!G48</f>
        <v>0</v>
      </c>
      <c r="J505" s="116">
        <f t="shared" si="149"/>
        <v>0</v>
      </c>
      <c r="K505" s="115">
        <f t="shared" si="150"/>
        <v>9344</v>
      </c>
      <c r="L505" s="116">
        <f t="shared" si="151"/>
        <v>278.39999999999998</v>
      </c>
      <c r="M505" s="9" t="s">
        <v>27</v>
      </c>
      <c r="N505" s="10" t="s">
        <v>3081</v>
      </c>
      <c r="O505" s="10" t="s">
        <v>3098</v>
      </c>
      <c r="P505" s="10" t="s">
        <v>30</v>
      </c>
      <c r="Q505" s="10" t="s">
        <v>30</v>
      </c>
      <c r="R505" s="10" t="s">
        <v>29</v>
      </c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  <c r="AC505" s="119"/>
      <c r="AD505" s="119"/>
      <c r="AE505" s="119"/>
      <c r="AF505" s="119"/>
      <c r="AG505" s="119"/>
      <c r="AH505" s="119"/>
      <c r="AI505" s="119"/>
      <c r="AJ505" s="10" t="s">
        <v>27</v>
      </c>
      <c r="AK505" s="10" t="s">
        <v>3099</v>
      </c>
      <c r="AL505" s="10" t="s">
        <v>27</v>
      </c>
    </row>
    <row r="506" spans="1:38" ht="30" customHeight="1">
      <c r="A506" s="9" t="s">
        <v>3079</v>
      </c>
      <c r="B506" s="9" t="s">
        <v>3080</v>
      </c>
      <c r="C506" s="9" t="s">
        <v>231</v>
      </c>
      <c r="D506" s="114">
        <v>1.49E-2</v>
      </c>
      <c r="E506" s="115">
        <f>단가대비표!E48</f>
        <v>73565</v>
      </c>
      <c r="F506" s="116">
        <f t="shared" si="147"/>
        <v>1096.0999999999999</v>
      </c>
      <c r="G506" s="115">
        <f>단가대비표!F49</f>
        <v>0</v>
      </c>
      <c r="H506" s="116">
        <f t="shared" si="148"/>
        <v>0</v>
      </c>
      <c r="I506" s="115">
        <f>단가대비표!G49</f>
        <v>0</v>
      </c>
      <c r="J506" s="116">
        <f t="shared" si="149"/>
        <v>0</v>
      </c>
      <c r="K506" s="115">
        <f t="shared" si="150"/>
        <v>73565</v>
      </c>
      <c r="L506" s="116">
        <f t="shared" si="151"/>
        <v>1096.0999999999999</v>
      </c>
      <c r="M506" s="9" t="s">
        <v>27</v>
      </c>
      <c r="N506" s="10" t="s">
        <v>3081</v>
      </c>
      <c r="O506" s="10" t="s">
        <v>3098</v>
      </c>
      <c r="P506" s="10" t="s">
        <v>30</v>
      </c>
      <c r="Q506" s="10" t="s">
        <v>30</v>
      </c>
      <c r="R506" s="10" t="s">
        <v>29</v>
      </c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  <c r="AC506" s="119"/>
      <c r="AD506" s="119"/>
      <c r="AE506" s="119"/>
      <c r="AF506" s="119"/>
      <c r="AG506" s="119"/>
      <c r="AH506" s="119"/>
      <c r="AI506" s="119"/>
      <c r="AJ506" s="10" t="s">
        <v>27</v>
      </c>
      <c r="AK506" s="10" t="s">
        <v>3099</v>
      </c>
      <c r="AL506" s="10" t="s">
        <v>27</v>
      </c>
    </row>
    <row r="507" spans="1:38" ht="30" customHeight="1">
      <c r="A507" s="9" t="s">
        <v>3061</v>
      </c>
      <c r="B507" s="9" t="s">
        <v>3062</v>
      </c>
      <c r="C507" s="9" t="s">
        <v>28</v>
      </c>
      <c r="D507" s="114">
        <v>1</v>
      </c>
      <c r="E507" s="115">
        <f>일위대가목록!E81</f>
        <v>0</v>
      </c>
      <c r="F507" s="116">
        <f t="shared" si="147"/>
        <v>0</v>
      </c>
      <c r="G507" s="115">
        <f>일위대가목록!F81</f>
        <v>10754</v>
      </c>
      <c r="H507" s="116">
        <f t="shared" si="148"/>
        <v>10754</v>
      </c>
      <c r="I507" s="115">
        <f>일위대가목록!G81</f>
        <v>0</v>
      </c>
      <c r="J507" s="116">
        <f t="shared" si="149"/>
        <v>0</v>
      </c>
      <c r="K507" s="115">
        <f t="shared" si="150"/>
        <v>10754</v>
      </c>
      <c r="L507" s="116">
        <f t="shared" si="151"/>
        <v>10754</v>
      </c>
      <c r="M507" s="9" t="s">
        <v>27</v>
      </c>
      <c r="N507" s="10" t="s">
        <v>3081</v>
      </c>
      <c r="O507" s="10" t="s">
        <v>3100</v>
      </c>
      <c r="P507" s="10" t="s">
        <v>29</v>
      </c>
      <c r="Q507" s="10" t="s">
        <v>30</v>
      </c>
      <c r="R507" s="10" t="s">
        <v>30</v>
      </c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  <c r="AC507" s="119"/>
      <c r="AD507" s="119"/>
      <c r="AE507" s="119"/>
      <c r="AF507" s="119"/>
      <c r="AG507" s="119"/>
      <c r="AH507" s="119"/>
      <c r="AI507" s="119"/>
      <c r="AJ507" s="10" t="s">
        <v>27</v>
      </c>
      <c r="AK507" s="10" t="s">
        <v>3101</v>
      </c>
      <c r="AL507" s="10" t="s">
        <v>27</v>
      </c>
    </row>
    <row r="508" spans="1:38" ht="30" customHeight="1">
      <c r="A508" s="9" t="s">
        <v>965</v>
      </c>
      <c r="B508" s="9" t="s">
        <v>27</v>
      </c>
      <c r="C508" s="9" t="s">
        <v>27</v>
      </c>
      <c r="D508" s="114"/>
      <c r="E508" s="115"/>
      <c r="F508" s="116">
        <f>TRUNC(SUM(F497:F507),0)</f>
        <v>19540</v>
      </c>
      <c r="G508" s="115"/>
      <c r="H508" s="116">
        <f>TRUNC(SUM(H497:H507),0)</f>
        <v>10754</v>
      </c>
      <c r="I508" s="115"/>
      <c r="J508" s="116">
        <f>TRUNC(SUM(J497:J507),0)</f>
        <v>0</v>
      </c>
      <c r="K508" s="115"/>
      <c r="L508" s="116">
        <f>F508+H508+J508</f>
        <v>30294</v>
      </c>
      <c r="M508" s="9" t="s">
        <v>27</v>
      </c>
      <c r="N508" s="10" t="s">
        <v>117</v>
      </c>
      <c r="O508" s="10" t="s">
        <v>117</v>
      </c>
      <c r="P508" s="10" t="s">
        <v>27</v>
      </c>
      <c r="Q508" s="10" t="s">
        <v>27</v>
      </c>
      <c r="R508" s="10" t="s">
        <v>27</v>
      </c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  <c r="AC508" s="119"/>
      <c r="AD508" s="119"/>
      <c r="AE508" s="119"/>
      <c r="AF508" s="119"/>
      <c r="AG508" s="119"/>
      <c r="AH508" s="119"/>
      <c r="AI508" s="119"/>
      <c r="AJ508" s="10" t="s">
        <v>27</v>
      </c>
      <c r="AK508" s="10" t="s">
        <v>27</v>
      </c>
      <c r="AL508" s="10" t="s">
        <v>27</v>
      </c>
    </row>
    <row r="509" spans="1:38" ht="30" customHeight="1">
      <c r="A509" s="9"/>
      <c r="B509" s="9"/>
      <c r="C509" s="9"/>
      <c r="D509" s="114"/>
      <c r="E509" s="115"/>
      <c r="F509" s="116"/>
      <c r="G509" s="115"/>
      <c r="H509" s="116"/>
      <c r="I509" s="115"/>
      <c r="J509" s="116"/>
      <c r="K509" s="115"/>
      <c r="L509" s="116"/>
      <c r="M509" s="9"/>
      <c r="N509" s="10"/>
      <c r="O509" s="10"/>
      <c r="P509" s="10"/>
      <c r="Q509" s="10"/>
      <c r="R509" s="10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  <c r="AC509" s="119"/>
      <c r="AD509" s="119"/>
      <c r="AE509" s="119"/>
      <c r="AF509" s="119"/>
      <c r="AG509" s="119"/>
      <c r="AH509" s="119"/>
      <c r="AI509" s="119"/>
      <c r="AJ509" s="10"/>
      <c r="AK509" s="10"/>
      <c r="AL509" s="10"/>
    </row>
    <row r="510" spans="1:38" ht="30" customHeight="1">
      <c r="A510" s="127" t="s">
        <v>3209</v>
      </c>
      <c r="B510" s="127"/>
      <c r="C510" s="127"/>
      <c r="D510" s="127"/>
      <c r="E510" s="128"/>
      <c r="F510" s="129"/>
      <c r="G510" s="128"/>
      <c r="H510" s="129"/>
      <c r="I510" s="128"/>
      <c r="J510" s="129"/>
      <c r="K510" s="128"/>
      <c r="L510" s="129"/>
      <c r="M510" s="127"/>
      <c r="N510" s="118" t="s">
        <v>3081</v>
      </c>
    </row>
    <row r="511" spans="1:38" ht="30" customHeight="1">
      <c r="A511" s="9" t="s">
        <v>3065</v>
      </c>
      <c r="B511" s="9" t="s">
        <v>3066</v>
      </c>
      <c r="C511" s="9" t="s">
        <v>134</v>
      </c>
      <c r="D511" s="114">
        <v>0.16420000000000001</v>
      </c>
      <c r="E511" s="115">
        <f>단가대비표!E38</f>
        <v>26815</v>
      </c>
      <c r="F511" s="116">
        <f t="shared" ref="F511:F521" si="152">TRUNC(E511*D511,1)</f>
        <v>4403</v>
      </c>
      <c r="G511" s="115">
        <f>단가대비표!F38</f>
        <v>0</v>
      </c>
      <c r="H511" s="116">
        <f t="shared" ref="H511:H521" si="153">TRUNC(G511*D511,1)</f>
        <v>0</v>
      </c>
      <c r="I511" s="115">
        <f>단가대비표!G38</f>
        <v>0</v>
      </c>
      <c r="J511" s="116">
        <f t="shared" ref="J511:J521" si="154">TRUNC(I511*D511,1)</f>
        <v>0</v>
      </c>
      <c r="K511" s="115">
        <f t="shared" ref="K511:K521" si="155">TRUNC(E511+G511+I511,1)</f>
        <v>26815</v>
      </c>
      <c r="L511" s="116">
        <f t="shared" ref="L511:L521" si="156">TRUNC(F511+H511+J511,1)</f>
        <v>4403</v>
      </c>
      <c r="M511" s="9" t="s">
        <v>27</v>
      </c>
      <c r="N511" s="10" t="s">
        <v>3081</v>
      </c>
      <c r="O511" s="10" t="s">
        <v>3082</v>
      </c>
      <c r="P511" s="10" t="s">
        <v>30</v>
      </c>
      <c r="Q511" s="10" t="s">
        <v>30</v>
      </c>
      <c r="R511" s="10" t="s">
        <v>29</v>
      </c>
      <c r="S511" s="119"/>
      <c r="T511" s="119"/>
      <c r="U511" s="119"/>
      <c r="V511" s="119"/>
      <c r="W511" s="119"/>
      <c r="X511" s="119"/>
      <c r="Y511" s="119"/>
      <c r="Z511" s="119"/>
      <c r="AA511" s="119"/>
      <c r="AB511" s="119"/>
      <c r="AC511" s="119"/>
      <c r="AD511" s="119"/>
      <c r="AE511" s="119"/>
      <c r="AF511" s="119"/>
      <c r="AG511" s="119"/>
      <c r="AH511" s="119"/>
      <c r="AI511" s="119"/>
      <c r="AJ511" s="10" t="s">
        <v>27</v>
      </c>
      <c r="AK511" s="10" t="s">
        <v>3083</v>
      </c>
      <c r="AL511" s="10" t="s">
        <v>27</v>
      </c>
    </row>
    <row r="512" spans="1:38" ht="30" customHeight="1">
      <c r="A512" s="9" t="s">
        <v>3065</v>
      </c>
      <c r="B512" s="9" t="s">
        <v>3067</v>
      </c>
      <c r="C512" s="9" t="s">
        <v>134</v>
      </c>
      <c r="D512" s="114">
        <v>3.2800000000000003E-2</v>
      </c>
      <c r="E512" s="115">
        <f>단가대비표!E39</f>
        <v>9638</v>
      </c>
      <c r="F512" s="116">
        <f t="shared" si="152"/>
        <v>316.10000000000002</v>
      </c>
      <c r="G512" s="115">
        <f>단가대비표!F39</f>
        <v>0</v>
      </c>
      <c r="H512" s="116">
        <f t="shared" si="153"/>
        <v>0</v>
      </c>
      <c r="I512" s="115">
        <f>단가대비표!G39</f>
        <v>0</v>
      </c>
      <c r="J512" s="116">
        <f t="shared" si="154"/>
        <v>0</v>
      </c>
      <c r="K512" s="115">
        <f t="shared" si="155"/>
        <v>9638</v>
      </c>
      <c r="L512" s="116">
        <f t="shared" si="156"/>
        <v>316.10000000000002</v>
      </c>
      <c r="M512" s="9" t="s">
        <v>27</v>
      </c>
      <c r="N512" s="10" t="s">
        <v>3081</v>
      </c>
      <c r="O512" s="10" t="s">
        <v>3084</v>
      </c>
      <c r="P512" s="10" t="s">
        <v>30</v>
      </c>
      <c r="Q512" s="10" t="s">
        <v>30</v>
      </c>
      <c r="R512" s="10" t="s">
        <v>29</v>
      </c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  <c r="AC512" s="119"/>
      <c r="AD512" s="119"/>
      <c r="AE512" s="119"/>
      <c r="AF512" s="119"/>
      <c r="AG512" s="119"/>
      <c r="AH512" s="119"/>
      <c r="AI512" s="119"/>
      <c r="AJ512" s="10" t="s">
        <v>27</v>
      </c>
      <c r="AK512" s="10" t="s">
        <v>3085</v>
      </c>
      <c r="AL512" s="10" t="s">
        <v>27</v>
      </c>
    </row>
    <row r="513" spans="1:38" ht="30" customHeight="1">
      <c r="A513" s="9" t="s">
        <v>3068</v>
      </c>
      <c r="B513" s="9" t="s">
        <v>3069</v>
      </c>
      <c r="C513" s="9" t="s">
        <v>231</v>
      </c>
      <c r="D513" s="114">
        <v>0.32829999999999998</v>
      </c>
      <c r="E513" s="115">
        <f>단가대비표!E40</f>
        <v>6984</v>
      </c>
      <c r="F513" s="116">
        <f t="shared" si="152"/>
        <v>2292.8000000000002</v>
      </c>
      <c r="G513" s="115">
        <f>단가대비표!F40</f>
        <v>0</v>
      </c>
      <c r="H513" s="116">
        <f t="shared" si="153"/>
        <v>0</v>
      </c>
      <c r="I513" s="115">
        <f>단가대비표!G40</f>
        <v>0</v>
      </c>
      <c r="J513" s="116">
        <f t="shared" si="154"/>
        <v>0</v>
      </c>
      <c r="K513" s="115">
        <f t="shared" si="155"/>
        <v>6984</v>
      </c>
      <c r="L513" s="116">
        <f t="shared" si="156"/>
        <v>2292.8000000000002</v>
      </c>
      <c r="M513" s="9" t="s">
        <v>27</v>
      </c>
      <c r="N513" s="10" t="s">
        <v>3081</v>
      </c>
      <c r="O513" s="10" t="s">
        <v>3086</v>
      </c>
      <c r="P513" s="10" t="s">
        <v>30</v>
      </c>
      <c r="Q513" s="10" t="s">
        <v>30</v>
      </c>
      <c r="R513" s="10" t="s">
        <v>29</v>
      </c>
      <c r="S513" s="119"/>
      <c r="T513" s="119"/>
      <c r="U513" s="119"/>
      <c r="V513" s="119"/>
      <c r="W513" s="119"/>
      <c r="X513" s="119"/>
      <c r="Y513" s="119"/>
      <c r="Z513" s="119"/>
      <c r="AA513" s="119"/>
      <c r="AB513" s="119"/>
      <c r="AC513" s="119"/>
      <c r="AD513" s="119"/>
      <c r="AE513" s="119"/>
      <c r="AF513" s="119"/>
      <c r="AG513" s="119"/>
      <c r="AH513" s="119"/>
      <c r="AI513" s="119"/>
      <c r="AJ513" s="10" t="s">
        <v>27</v>
      </c>
      <c r="AK513" s="10" t="s">
        <v>3087</v>
      </c>
      <c r="AL513" s="10" t="s">
        <v>27</v>
      </c>
    </row>
    <row r="514" spans="1:38" ht="30" customHeight="1">
      <c r="A514" s="9" t="s">
        <v>3068</v>
      </c>
      <c r="B514" s="9" t="s">
        <v>3070</v>
      </c>
      <c r="C514" s="9" t="s">
        <v>231</v>
      </c>
      <c r="D514" s="114">
        <v>0.18060000000000001</v>
      </c>
      <c r="E514" s="115">
        <f>단가대비표!E41</f>
        <v>4897</v>
      </c>
      <c r="F514" s="116">
        <f t="shared" si="152"/>
        <v>884.3</v>
      </c>
      <c r="G514" s="115">
        <f>단가대비표!F41</f>
        <v>0</v>
      </c>
      <c r="H514" s="116">
        <f t="shared" si="153"/>
        <v>0</v>
      </c>
      <c r="I514" s="115">
        <f>단가대비표!G41</f>
        <v>0</v>
      </c>
      <c r="J514" s="116">
        <f t="shared" si="154"/>
        <v>0</v>
      </c>
      <c r="K514" s="115">
        <f t="shared" si="155"/>
        <v>4897</v>
      </c>
      <c r="L514" s="116">
        <f t="shared" si="156"/>
        <v>884.3</v>
      </c>
      <c r="M514" s="9" t="s">
        <v>27</v>
      </c>
      <c r="N514" s="10" t="s">
        <v>3081</v>
      </c>
      <c r="O514" s="10" t="s">
        <v>3088</v>
      </c>
      <c r="P514" s="10" t="s">
        <v>30</v>
      </c>
      <c r="Q514" s="10" t="s">
        <v>30</v>
      </c>
      <c r="R514" s="10" t="s">
        <v>29</v>
      </c>
      <c r="S514" s="119"/>
      <c r="T514" s="119"/>
      <c r="U514" s="119"/>
      <c r="V514" s="119"/>
      <c r="W514" s="119"/>
      <c r="X514" s="119"/>
      <c r="Y514" s="119"/>
      <c r="Z514" s="119"/>
      <c r="AA514" s="119"/>
      <c r="AB514" s="119"/>
      <c r="AC514" s="119"/>
      <c r="AD514" s="119"/>
      <c r="AE514" s="119"/>
      <c r="AF514" s="119"/>
      <c r="AG514" s="119"/>
      <c r="AH514" s="119"/>
      <c r="AI514" s="119"/>
      <c r="AJ514" s="10" t="s">
        <v>27</v>
      </c>
      <c r="AK514" s="10" t="s">
        <v>3089</v>
      </c>
      <c r="AL514" s="10" t="s">
        <v>27</v>
      </c>
    </row>
    <row r="515" spans="1:38" ht="30" customHeight="1">
      <c r="A515" s="9" t="s">
        <v>3071</v>
      </c>
      <c r="B515" s="9" t="s">
        <v>3072</v>
      </c>
      <c r="C515" s="9" t="s">
        <v>231</v>
      </c>
      <c r="D515" s="114">
        <v>0.59689999999999999</v>
      </c>
      <c r="E515" s="115">
        <f>단가대비표!E42</f>
        <v>6984</v>
      </c>
      <c r="F515" s="116">
        <f t="shared" si="152"/>
        <v>4168.7</v>
      </c>
      <c r="G515" s="115">
        <f>단가대비표!F42</f>
        <v>0</v>
      </c>
      <c r="H515" s="116">
        <f t="shared" si="153"/>
        <v>0</v>
      </c>
      <c r="I515" s="115">
        <f>단가대비표!G42</f>
        <v>0</v>
      </c>
      <c r="J515" s="116">
        <f t="shared" si="154"/>
        <v>0</v>
      </c>
      <c r="K515" s="115">
        <f t="shared" si="155"/>
        <v>6984</v>
      </c>
      <c r="L515" s="116">
        <f t="shared" si="156"/>
        <v>4168.7</v>
      </c>
      <c r="M515" s="9" t="s">
        <v>27</v>
      </c>
      <c r="N515" s="10" t="s">
        <v>3081</v>
      </c>
      <c r="O515" s="10" t="s">
        <v>3090</v>
      </c>
      <c r="P515" s="10" t="s">
        <v>30</v>
      </c>
      <c r="Q515" s="10" t="s">
        <v>30</v>
      </c>
      <c r="R515" s="10" t="s">
        <v>29</v>
      </c>
      <c r="S515" s="119"/>
      <c r="T515" s="119"/>
      <c r="U515" s="119"/>
      <c r="V515" s="119"/>
      <c r="W515" s="119"/>
      <c r="X515" s="119"/>
      <c r="Y515" s="119"/>
      <c r="Z515" s="119"/>
      <c r="AA515" s="119"/>
      <c r="AB515" s="119"/>
      <c r="AC515" s="119"/>
      <c r="AD515" s="119"/>
      <c r="AE515" s="119"/>
      <c r="AF515" s="119"/>
      <c r="AG515" s="119"/>
      <c r="AH515" s="119"/>
      <c r="AI515" s="119"/>
      <c r="AJ515" s="10" t="s">
        <v>27</v>
      </c>
      <c r="AK515" s="10" t="s">
        <v>3091</v>
      </c>
      <c r="AL515" s="10" t="s">
        <v>27</v>
      </c>
    </row>
    <row r="516" spans="1:38" ht="30" customHeight="1">
      <c r="A516" s="9" t="s">
        <v>3071</v>
      </c>
      <c r="B516" s="9" t="s">
        <v>3070</v>
      </c>
      <c r="C516" s="9" t="s">
        <v>231</v>
      </c>
      <c r="D516" s="114">
        <v>5.9700000000000003E-2</v>
      </c>
      <c r="E516" s="115">
        <f>단가대비표!E43</f>
        <v>4897</v>
      </c>
      <c r="F516" s="116">
        <f t="shared" si="152"/>
        <v>292.3</v>
      </c>
      <c r="G516" s="115">
        <f>단가대비표!F43</f>
        <v>0</v>
      </c>
      <c r="H516" s="116">
        <f t="shared" si="153"/>
        <v>0</v>
      </c>
      <c r="I516" s="115">
        <f>단가대비표!G43</f>
        <v>0</v>
      </c>
      <c r="J516" s="116">
        <f t="shared" si="154"/>
        <v>0</v>
      </c>
      <c r="K516" s="115">
        <f t="shared" si="155"/>
        <v>4897</v>
      </c>
      <c r="L516" s="116">
        <f t="shared" si="156"/>
        <v>292.3</v>
      </c>
      <c r="M516" s="9" t="s">
        <v>27</v>
      </c>
      <c r="N516" s="10" t="s">
        <v>3081</v>
      </c>
      <c r="O516" s="10" t="s">
        <v>3092</v>
      </c>
      <c r="P516" s="10" t="s">
        <v>30</v>
      </c>
      <c r="Q516" s="10" t="s">
        <v>30</v>
      </c>
      <c r="R516" s="10" t="s">
        <v>29</v>
      </c>
      <c r="S516" s="119"/>
      <c r="T516" s="119"/>
      <c r="U516" s="119"/>
      <c r="V516" s="119"/>
      <c r="W516" s="119"/>
      <c r="X516" s="119"/>
      <c r="Y516" s="119"/>
      <c r="Z516" s="119"/>
      <c r="AA516" s="119"/>
      <c r="AB516" s="119"/>
      <c r="AC516" s="119"/>
      <c r="AD516" s="119"/>
      <c r="AE516" s="119"/>
      <c r="AF516" s="119"/>
      <c r="AG516" s="119"/>
      <c r="AH516" s="119"/>
      <c r="AI516" s="119"/>
      <c r="AJ516" s="10" t="s">
        <v>27</v>
      </c>
      <c r="AK516" s="10" t="s">
        <v>3093</v>
      </c>
      <c r="AL516" s="10" t="s">
        <v>27</v>
      </c>
    </row>
    <row r="517" spans="1:38" ht="30" customHeight="1">
      <c r="A517" s="9" t="s">
        <v>3073</v>
      </c>
      <c r="B517" s="9" t="s">
        <v>3078</v>
      </c>
      <c r="C517" s="9" t="s">
        <v>231</v>
      </c>
      <c r="D517" s="114">
        <v>0.28349999999999997</v>
      </c>
      <c r="E517" s="115">
        <f>단가대비표!E45</f>
        <v>19618</v>
      </c>
      <c r="F517" s="116">
        <f t="shared" si="152"/>
        <v>5561.7</v>
      </c>
      <c r="G517" s="115">
        <f>단가대비표!F46</f>
        <v>0</v>
      </c>
      <c r="H517" s="116">
        <f t="shared" si="153"/>
        <v>0</v>
      </c>
      <c r="I517" s="115">
        <f>단가대비표!G46</f>
        <v>0</v>
      </c>
      <c r="J517" s="116">
        <f t="shared" si="154"/>
        <v>0</v>
      </c>
      <c r="K517" s="115">
        <f t="shared" si="155"/>
        <v>19618</v>
      </c>
      <c r="L517" s="116">
        <f t="shared" si="156"/>
        <v>5561.7</v>
      </c>
      <c r="M517" s="9" t="s">
        <v>27</v>
      </c>
      <c r="N517" s="10" t="s">
        <v>3081</v>
      </c>
      <c r="O517" s="10" t="s">
        <v>3094</v>
      </c>
      <c r="P517" s="10" t="s">
        <v>30</v>
      </c>
      <c r="Q517" s="10" t="s">
        <v>30</v>
      </c>
      <c r="R517" s="10" t="s">
        <v>29</v>
      </c>
      <c r="S517" s="119"/>
      <c r="T517" s="119"/>
      <c r="U517" s="119"/>
      <c r="V517" s="119"/>
      <c r="W517" s="119"/>
      <c r="X517" s="119"/>
      <c r="Y517" s="119"/>
      <c r="Z517" s="119"/>
      <c r="AA517" s="119"/>
      <c r="AB517" s="119"/>
      <c r="AC517" s="119"/>
      <c r="AD517" s="119"/>
      <c r="AE517" s="119"/>
      <c r="AF517" s="119"/>
      <c r="AG517" s="119"/>
      <c r="AH517" s="119"/>
      <c r="AI517" s="119"/>
      <c r="AJ517" s="10" t="s">
        <v>27</v>
      </c>
      <c r="AK517" s="10" t="s">
        <v>3095</v>
      </c>
      <c r="AL517" s="10" t="s">
        <v>27</v>
      </c>
    </row>
    <row r="518" spans="1:38" ht="30" customHeight="1">
      <c r="A518" s="9" t="s">
        <v>1101</v>
      </c>
      <c r="B518" s="9" t="s">
        <v>3075</v>
      </c>
      <c r="C518" s="9" t="s">
        <v>231</v>
      </c>
      <c r="D518" s="114">
        <v>3.2800000000000003E-2</v>
      </c>
      <c r="E518" s="115">
        <f>단가대비표!E46</f>
        <v>7541</v>
      </c>
      <c r="F518" s="116">
        <f t="shared" si="152"/>
        <v>247.3</v>
      </c>
      <c r="G518" s="115">
        <f>단가대비표!F47</f>
        <v>0</v>
      </c>
      <c r="H518" s="116">
        <f t="shared" si="153"/>
        <v>0</v>
      </c>
      <c r="I518" s="115">
        <f>단가대비표!G47</f>
        <v>0</v>
      </c>
      <c r="J518" s="116">
        <f t="shared" si="154"/>
        <v>0</v>
      </c>
      <c r="K518" s="115">
        <f t="shared" si="155"/>
        <v>7541</v>
      </c>
      <c r="L518" s="116">
        <f t="shared" si="156"/>
        <v>247.3</v>
      </c>
      <c r="M518" s="9" t="s">
        <v>27</v>
      </c>
      <c r="N518" s="10" t="s">
        <v>3081</v>
      </c>
      <c r="O518" s="10" t="s">
        <v>3096</v>
      </c>
      <c r="P518" s="10" t="s">
        <v>30</v>
      </c>
      <c r="Q518" s="10" t="s">
        <v>30</v>
      </c>
      <c r="R518" s="10" t="s">
        <v>29</v>
      </c>
      <c r="S518" s="119"/>
      <c r="T518" s="119"/>
      <c r="U518" s="119"/>
      <c r="V518" s="119"/>
      <c r="W518" s="119"/>
      <c r="X518" s="119"/>
      <c r="Y518" s="119"/>
      <c r="Z518" s="119"/>
      <c r="AA518" s="119"/>
      <c r="AB518" s="119"/>
      <c r="AC518" s="119"/>
      <c r="AD518" s="119"/>
      <c r="AE518" s="119"/>
      <c r="AF518" s="119"/>
      <c r="AG518" s="119"/>
      <c r="AH518" s="119"/>
      <c r="AI518" s="119"/>
      <c r="AJ518" s="10" t="s">
        <v>27</v>
      </c>
      <c r="AK518" s="10" t="s">
        <v>3097</v>
      </c>
      <c r="AL518" s="10" t="s">
        <v>27</v>
      </c>
    </row>
    <row r="519" spans="1:38" ht="30" customHeight="1">
      <c r="A519" s="9" t="s">
        <v>3076</v>
      </c>
      <c r="B519" s="9" t="s">
        <v>3077</v>
      </c>
      <c r="C519" s="9" t="s">
        <v>231</v>
      </c>
      <c r="D519" s="114">
        <v>2.98E-2</v>
      </c>
      <c r="E519" s="115">
        <f>단가대비표!E47</f>
        <v>9344</v>
      </c>
      <c r="F519" s="116">
        <f t="shared" si="152"/>
        <v>278.39999999999998</v>
      </c>
      <c r="G519" s="115">
        <f>단가대비표!F48</f>
        <v>0</v>
      </c>
      <c r="H519" s="116">
        <f t="shared" si="153"/>
        <v>0</v>
      </c>
      <c r="I519" s="115">
        <f>단가대비표!G48</f>
        <v>0</v>
      </c>
      <c r="J519" s="116">
        <f t="shared" si="154"/>
        <v>0</v>
      </c>
      <c r="K519" s="115">
        <f t="shared" si="155"/>
        <v>9344</v>
      </c>
      <c r="L519" s="116">
        <f t="shared" si="156"/>
        <v>278.39999999999998</v>
      </c>
      <c r="M519" s="9" t="s">
        <v>27</v>
      </c>
      <c r="N519" s="10" t="s">
        <v>3081</v>
      </c>
      <c r="O519" s="10" t="s">
        <v>3098</v>
      </c>
      <c r="P519" s="10" t="s">
        <v>30</v>
      </c>
      <c r="Q519" s="10" t="s">
        <v>30</v>
      </c>
      <c r="R519" s="10" t="s">
        <v>29</v>
      </c>
      <c r="S519" s="119"/>
      <c r="T519" s="119"/>
      <c r="U519" s="119"/>
      <c r="V519" s="119"/>
      <c r="W519" s="119"/>
      <c r="X519" s="119"/>
      <c r="Y519" s="119"/>
      <c r="Z519" s="119"/>
      <c r="AA519" s="119"/>
      <c r="AB519" s="119"/>
      <c r="AC519" s="119"/>
      <c r="AD519" s="119"/>
      <c r="AE519" s="119"/>
      <c r="AF519" s="119"/>
      <c r="AG519" s="119"/>
      <c r="AH519" s="119"/>
      <c r="AI519" s="119"/>
      <c r="AJ519" s="10" t="s">
        <v>27</v>
      </c>
      <c r="AK519" s="10" t="s">
        <v>3099</v>
      </c>
      <c r="AL519" s="10" t="s">
        <v>27</v>
      </c>
    </row>
    <row r="520" spans="1:38" ht="30" customHeight="1">
      <c r="A520" s="9" t="s">
        <v>3079</v>
      </c>
      <c r="B520" s="9" t="s">
        <v>3080</v>
      </c>
      <c r="C520" s="9" t="s">
        <v>231</v>
      </c>
      <c r="D520" s="114">
        <v>1.49E-2</v>
      </c>
      <c r="E520" s="115">
        <f>단가대비표!E48</f>
        <v>73565</v>
      </c>
      <c r="F520" s="116">
        <f t="shared" si="152"/>
        <v>1096.0999999999999</v>
      </c>
      <c r="G520" s="115">
        <f>단가대비표!F49</f>
        <v>0</v>
      </c>
      <c r="H520" s="116">
        <f t="shared" si="153"/>
        <v>0</v>
      </c>
      <c r="I520" s="115">
        <f>단가대비표!G49</f>
        <v>0</v>
      </c>
      <c r="J520" s="116">
        <f t="shared" si="154"/>
        <v>0</v>
      </c>
      <c r="K520" s="115">
        <f t="shared" si="155"/>
        <v>73565</v>
      </c>
      <c r="L520" s="116">
        <f t="shared" si="156"/>
        <v>1096.0999999999999</v>
      </c>
      <c r="M520" s="9" t="s">
        <v>27</v>
      </c>
      <c r="N520" s="10" t="s">
        <v>3081</v>
      </c>
      <c r="O520" s="10" t="s">
        <v>3098</v>
      </c>
      <c r="P520" s="10" t="s">
        <v>30</v>
      </c>
      <c r="Q520" s="10" t="s">
        <v>30</v>
      </c>
      <c r="R520" s="10" t="s">
        <v>29</v>
      </c>
      <c r="S520" s="119"/>
      <c r="T520" s="119"/>
      <c r="U520" s="119"/>
      <c r="V520" s="119"/>
      <c r="W520" s="119"/>
      <c r="X520" s="119"/>
      <c r="Y520" s="119"/>
      <c r="Z520" s="119"/>
      <c r="AA520" s="119"/>
      <c r="AB520" s="119"/>
      <c r="AC520" s="119"/>
      <c r="AD520" s="119"/>
      <c r="AE520" s="119"/>
      <c r="AF520" s="119"/>
      <c r="AG520" s="119"/>
      <c r="AH520" s="119"/>
      <c r="AI520" s="119"/>
      <c r="AJ520" s="10" t="s">
        <v>27</v>
      </c>
      <c r="AK520" s="10" t="s">
        <v>3099</v>
      </c>
      <c r="AL520" s="10" t="s">
        <v>27</v>
      </c>
    </row>
    <row r="521" spans="1:38" ht="30" customHeight="1">
      <c r="A521" s="9" t="s">
        <v>3061</v>
      </c>
      <c r="B521" s="9" t="s">
        <v>3063</v>
      </c>
      <c r="C521" s="9" t="s">
        <v>28</v>
      </c>
      <c r="D521" s="114">
        <v>1</v>
      </c>
      <c r="E521" s="115">
        <f>일위대가목록!E82</f>
        <v>0</v>
      </c>
      <c r="F521" s="116">
        <f t="shared" si="152"/>
        <v>0</v>
      </c>
      <c r="G521" s="115">
        <f>일위대가목록!F82</f>
        <v>13097</v>
      </c>
      <c r="H521" s="116">
        <f t="shared" si="153"/>
        <v>13097</v>
      </c>
      <c r="I521" s="115">
        <f>일위대가목록!G82</f>
        <v>0</v>
      </c>
      <c r="J521" s="116">
        <f t="shared" si="154"/>
        <v>0</v>
      </c>
      <c r="K521" s="115">
        <f t="shared" si="155"/>
        <v>13097</v>
      </c>
      <c r="L521" s="116">
        <f t="shared" si="156"/>
        <v>13097</v>
      </c>
      <c r="M521" s="9" t="s">
        <v>27</v>
      </c>
      <c r="N521" s="10" t="s">
        <v>3081</v>
      </c>
      <c r="O521" s="10" t="s">
        <v>3100</v>
      </c>
      <c r="P521" s="10" t="s">
        <v>29</v>
      </c>
      <c r="Q521" s="10" t="s">
        <v>30</v>
      </c>
      <c r="R521" s="10" t="s">
        <v>30</v>
      </c>
      <c r="S521" s="119"/>
      <c r="T521" s="119"/>
      <c r="U521" s="119"/>
      <c r="V521" s="119"/>
      <c r="W521" s="119"/>
      <c r="X521" s="119"/>
      <c r="Y521" s="119"/>
      <c r="Z521" s="119"/>
      <c r="AA521" s="119"/>
      <c r="AB521" s="119"/>
      <c r="AC521" s="119"/>
      <c r="AD521" s="119"/>
      <c r="AE521" s="119"/>
      <c r="AF521" s="119"/>
      <c r="AG521" s="119"/>
      <c r="AH521" s="119"/>
      <c r="AI521" s="119"/>
      <c r="AJ521" s="10" t="s">
        <v>27</v>
      </c>
      <c r="AK521" s="10" t="s">
        <v>3101</v>
      </c>
      <c r="AL521" s="10" t="s">
        <v>27</v>
      </c>
    </row>
    <row r="522" spans="1:38" ht="30" customHeight="1">
      <c r="A522" s="9" t="s">
        <v>965</v>
      </c>
      <c r="B522" s="9" t="s">
        <v>27</v>
      </c>
      <c r="C522" s="9" t="s">
        <v>27</v>
      </c>
      <c r="D522" s="114"/>
      <c r="E522" s="115"/>
      <c r="F522" s="116">
        <f>TRUNC(SUM(F511:F521),0)</f>
        <v>19540</v>
      </c>
      <c r="G522" s="115"/>
      <c r="H522" s="116">
        <f>TRUNC(SUM(H511:H521),0)</f>
        <v>13097</v>
      </c>
      <c r="I522" s="115"/>
      <c r="J522" s="116">
        <f>TRUNC(SUM(J511:J521),0)</f>
        <v>0</v>
      </c>
      <c r="K522" s="115"/>
      <c r="L522" s="116">
        <f>F522+H522+J522</f>
        <v>32637</v>
      </c>
      <c r="M522" s="9" t="s">
        <v>27</v>
      </c>
      <c r="N522" s="10" t="s">
        <v>117</v>
      </c>
      <c r="O522" s="10" t="s">
        <v>117</v>
      </c>
      <c r="P522" s="10" t="s">
        <v>27</v>
      </c>
      <c r="Q522" s="10" t="s">
        <v>27</v>
      </c>
      <c r="R522" s="10" t="s">
        <v>27</v>
      </c>
      <c r="S522" s="119"/>
      <c r="T522" s="119"/>
      <c r="U522" s="119"/>
      <c r="V522" s="119"/>
      <c r="W522" s="119"/>
      <c r="X522" s="119"/>
      <c r="Y522" s="119"/>
      <c r="Z522" s="119"/>
      <c r="AA522" s="119"/>
      <c r="AB522" s="119"/>
      <c r="AC522" s="119"/>
      <c r="AD522" s="119"/>
      <c r="AE522" s="119"/>
      <c r="AF522" s="119"/>
      <c r="AG522" s="119"/>
      <c r="AH522" s="119"/>
      <c r="AI522" s="119"/>
      <c r="AJ522" s="10" t="s">
        <v>27</v>
      </c>
      <c r="AK522" s="10" t="s">
        <v>27</v>
      </c>
      <c r="AL522" s="10" t="s">
        <v>27</v>
      </c>
    </row>
    <row r="523" spans="1:38" ht="30" customHeight="1">
      <c r="A523" s="9"/>
      <c r="B523" s="9"/>
      <c r="C523" s="9"/>
      <c r="D523" s="114"/>
      <c r="E523" s="115"/>
      <c r="F523" s="116"/>
      <c r="G523" s="115"/>
      <c r="H523" s="116"/>
      <c r="I523" s="115"/>
      <c r="J523" s="116"/>
      <c r="K523" s="115"/>
      <c r="L523" s="116"/>
      <c r="M523" s="9"/>
      <c r="N523" s="10"/>
      <c r="O523" s="10"/>
      <c r="P523" s="10"/>
      <c r="Q523" s="10"/>
      <c r="R523" s="10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19"/>
      <c r="AC523" s="119"/>
      <c r="AD523" s="119"/>
      <c r="AE523" s="119"/>
      <c r="AF523" s="119"/>
      <c r="AG523" s="119"/>
      <c r="AH523" s="119"/>
      <c r="AI523" s="119"/>
      <c r="AJ523" s="10"/>
      <c r="AK523" s="10"/>
      <c r="AL523" s="10"/>
    </row>
    <row r="524" spans="1:38" ht="30" customHeight="1">
      <c r="A524" s="127" t="s">
        <v>3208</v>
      </c>
      <c r="B524" s="127"/>
      <c r="C524" s="127"/>
      <c r="D524" s="127"/>
      <c r="E524" s="128"/>
      <c r="F524" s="129"/>
      <c r="G524" s="128"/>
      <c r="H524" s="129"/>
      <c r="I524" s="128"/>
      <c r="J524" s="129"/>
      <c r="K524" s="128"/>
      <c r="L524" s="129"/>
      <c r="M524" s="127"/>
      <c r="N524" s="118" t="s">
        <v>3081</v>
      </c>
    </row>
    <row r="525" spans="1:38" ht="30" customHeight="1">
      <c r="A525" s="9" t="s">
        <v>3065</v>
      </c>
      <c r="B525" s="9" t="s">
        <v>3066</v>
      </c>
      <c r="C525" s="9" t="s">
        <v>134</v>
      </c>
      <c r="D525" s="114">
        <v>0.16420000000000001</v>
      </c>
      <c r="E525" s="115">
        <f>단가대비표!E38</f>
        <v>26815</v>
      </c>
      <c r="F525" s="116">
        <f t="shared" ref="F525:F535" si="157">TRUNC(E525*D525,1)</f>
        <v>4403</v>
      </c>
      <c r="G525" s="115">
        <f>단가대비표!F38</f>
        <v>0</v>
      </c>
      <c r="H525" s="116">
        <f t="shared" ref="H525:H535" si="158">TRUNC(G525*D525,1)</f>
        <v>0</v>
      </c>
      <c r="I525" s="115">
        <f>단가대비표!G38</f>
        <v>0</v>
      </c>
      <c r="J525" s="116">
        <f t="shared" ref="J525:J535" si="159">TRUNC(I525*D525,1)</f>
        <v>0</v>
      </c>
      <c r="K525" s="115">
        <f t="shared" ref="K525:K535" si="160">TRUNC(E525+G525+I525,1)</f>
        <v>26815</v>
      </c>
      <c r="L525" s="116">
        <f t="shared" ref="L525:L535" si="161">TRUNC(F525+H525+J525,1)</f>
        <v>4403</v>
      </c>
      <c r="M525" s="9" t="s">
        <v>27</v>
      </c>
      <c r="N525" s="10" t="s">
        <v>3081</v>
      </c>
      <c r="O525" s="10" t="s">
        <v>3082</v>
      </c>
      <c r="P525" s="10" t="s">
        <v>30</v>
      </c>
      <c r="Q525" s="10" t="s">
        <v>30</v>
      </c>
      <c r="R525" s="10" t="s">
        <v>29</v>
      </c>
      <c r="S525" s="119"/>
      <c r="T525" s="119"/>
      <c r="U525" s="119"/>
      <c r="V525" s="119"/>
      <c r="W525" s="119"/>
      <c r="X525" s="119"/>
      <c r="Y525" s="119"/>
      <c r="Z525" s="119"/>
      <c r="AA525" s="119"/>
      <c r="AB525" s="119"/>
      <c r="AC525" s="119"/>
      <c r="AD525" s="119"/>
      <c r="AE525" s="119"/>
      <c r="AF525" s="119"/>
      <c r="AG525" s="119"/>
      <c r="AH525" s="119"/>
      <c r="AI525" s="119"/>
      <c r="AJ525" s="10" t="s">
        <v>27</v>
      </c>
      <c r="AK525" s="10" t="s">
        <v>3083</v>
      </c>
      <c r="AL525" s="10" t="s">
        <v>27</v>
      </c>
    </row>
    <row r="526" spans="1:38" ht="30" customHeight="1">
      <c r="A526" s="9" t="s">
        <v>3065</v>
      </c>
      <c r="B526" s="9" t="s">
        <v>3067</v>
      </c>
      <c r="C526" s="9" t="s">
        <v>134</v>
      </c>
      <c r="D526" s="114">
        <v>3.2800000000000003E-2</v>
      </c>
      <c r="E526" s="115">
        <f>단가대비표!E39</f>
        <v>9638</v>
      </c>
      <c r="F526" s="116">
        <f t="shared" si="157"/>
        <v>316.10000000000002</v>
      </c>
      <c r="G526" s="115">
        <f>단가대비표!F39</f>
        <v>0</v>
      </c>
      <c r="H526" s="116">
        <f t="shared" si="158"/>
        <v>0</v>
      </c>
      <c r="I526" s="115">
        <f>단가대비표!G39</f>
        <v>0</v>
      </c>
      <c r="J526" s="116">
        <f t="shared" si="159"/>
        <v>0</v>
      </c>
      <c r="K526" s="115">
        <f t="shared" si="160"/>
        <v>9638</v>
      </c>
      <c r="L526" s="116">
        <f t="shared" si="161"/>
        <v>316.10000000000002</v>
      </c>
      <c r="M526" s="9" t="s">
        <v>27</v>
      </c>
      <c r="N526" s="10" t="s">
        <v>3081</v>
      </c>
      <c r="O526" s="10" t="s">
        <v>3084</v>
      </c>
      <c r="P526" s="10" t="s">
        <v>30</v>
      </c>
      <c r="Q526" s="10" t="s">
        <v>30</v>
      </c>
      <c r="R526" s="10" t="s">
        <v>29</v>
      </c>
      <c r="S526" s="119"/>
      <c r="T526" s="119"/>
      <c r="U526" s="119"/>
      <c r="V526" s="119"/>
      <c r="W526" s="119"/>
      <c r="X526" s="119"/>
      <c r="Y526" s="119"/>
      <c r="Z526" s="119"/>
      <c r="AA526" s="119"/>
      <c r="AB526" s="119"/>
      <c r="AC526" s="119"/>
      <c r="AD526" s="119"/>
      <c r="AE526" s="119"/>
      <c r="AF526" s="119"/>
      <c r="AG526" s="119"/>
      <c r="AH526" s="119"/>
      <c r="AI526" s="119"/>
      <c r="AJ526" s="10" t="s">
        <v>27</v>
      </c>
      <c r="AK526" s="10" t="s">
        <v>3085</v>
      </c>
      <c r="AL526" s="10" t="s">
        <v>27</v>
      </c>
    </row>
    <row r="527" spans="1:38" ht="30" customHeight="1">
      <c r="A527" s="9" t="s">
        <v>3068</v>
      </c>
      <c r="B527" s="9" t="s">
        <v>3069</v>
      </c>
      <c r="C527" s="9" t="s">
        <v>231</v>
      </c>
      <c r="D527" s="114">
        <v>0.32829999999999998</v>
      </c>
      <c r="E527" s="115">
        <f>단가대비표!E40</f>
        <v>6984</v>
      </c>
      <c r="F527" s="116">
        <f t="shared" si="157"/>
        <v>2292.8000000000002</v>
      </c>
      <c r="G527" s="115">
        <f>단가대비표!F40</f>
        <v>0</v>
      </c>
      <c r="H527" s="116">
        <f t="shared" si="158"/>
        <v>0</v>
      </c>
      <c r="I527" s="115">
        <f>단가대비표!G40</f>
        <v>0</v>
      </c>
      <c r="J527" s="116">
        <f t="shared" si="159"/>
        <v>0</v>
      </c>
      <c r="K527" s="115">
        <f t="shared" si="160"/>
        <v>6984</v>
      </c>
      <c r="L527" s="116">
        <f t="shared" si="161"/>
        <v>2292.8000000000002</v>
      </c>
      <c r="M527" s="9" t="s">
        <v>27</v>
      </c>
      <c r="N527" s="10" t="s">
        <v>3081</v>
      </c>
      <c r="O527" s="10" t="s">
        <v>3086</v>
      </c>
      <c r="P527" s="10" t="s">
        <v>30</v>
      </c>
      <c r="Q527" s="10" t="s">
        <v>30</v>
      </c>
      <c r="R527" s="10" t="s">
        <v>29</v>
      </c>
      <c r="S527" s="119"/>
      <c r="T527" s="119"/>
      <c r="U527" s="119"/>
      <c r="V527" s="119"/>
      <c r="W527" s="119"/>
      <c r="X527" s="119"/>
      <c r="Y527" s="119"/>
      <c r="Z527" s="119"/>
      <c r="AA527" s="119"/>
      <c r="AB527" s="119"/>
      <c r="AC527" s="119"/>
      <c r="AD527" s="119"/>
      <c r="AE527" s="119"/>
      <c r="AF527" s="119"/>
      <c r="AG527" s="119"/>
      <c r="AH527" s="119"/>
      <c r="AI527" s="119"/>
      <c r="AJ527" s="10" t="s">
        <v>27</v>
      </c>
      <c r="AK527" s="10" t="s">
        <v>3087</v>
      </c>
      <c r="AL527" s="10" t="s">
        <v>27</v>
      </c>
    </row>
    <row r="528" spans="1:38" ht="30" customHeight="1">
      <c r="A528" s="9" t="s">
        <v>3068</v>
      </c>
      <c r="B528" s="9" t="s">
        <v>3070</v>
      </c>
      <c r="C528" s="9" t="s">
        <v>231</v>
      </c>
      <c r="D528" s="114">
        <v>0.18060000000000001</v>
      </c>
      <c r="E528" s="115">
        <f>단가대비표!E41</f>
        <v>4897</v>
      </c>
      <c r="F528" s="116">
        <f t="shared" si="157"/>
        <v>884.3</v>
      </c>
      <c r="G528" s="115">
        <f>단가대비표!F41</f>
        <v>0</v>
      </c>
      <c r="H528" s="116">
        <f t="shared" si="158"/>
        <v>0</v>
      </c>
      <c r="I528" s="115">
        <f>단가대비표!G41</f>
        <v>0</v>
      </c>
      <c r="J528" s="116">
        <f t="shared" si="159"/>
        <v>0</v>
      </c>
      <c r="K528" s="115">
        <f t="shared" si="160"/>
        <v>4897</v>
      </c>
      <c r="L528" s="116">
        <f t="shared" si="161"/>
        <v>884.3</v>
      </c>
      <c r="M528" s="9" t="s">
        <v>27</v>
      </c>
      <c r="N528" s="10" t="s">
        <v>3081</v>
      </c>
      <c r="O528" s="10" t="s">
        <v>3088</v>
      </c>
      <c r="P528" s="10" t="s">
        <v>30</v>
      </c>
      <c r="Q528" s="10" t="s">
        <v>30</v>
      </c>
      <c r="R528" s="10" t="s">
        <v>29</v>
      </c>
      <c r="S528" s="119"/>
      <c r="T528" s="119"/>
      <c r="U528" s="119"/>
      <c r="V528" s="119"/>
      <c r="W528" s="119"/>
      <c r="X528" s="119"/>
      <c r="Y528" s="119"/>
      <c r="Z528" s="119"/>
      <c r="AA528" s="119"/>
      <c r="AB528" s="119"/>
      <c r="AC528" s="119"/>
      <c r="AD528" s="119"/>
      <c r="AE528" s="119"/>
      <c r="AF528" s="119"/>
      <c r="AG528" s="119"/>
      <c r="AH528" s="119"/>
      <c r="AI528" s="119"/>
      <c r="AJ528" s="10" t="s">
        <v>27</v>
      </c>
      <c r="AK528" s="10" t="s">
        <v>3089</v>
      </c>
      <c r="AL528" s="10" t="s">
        <v>27</v>
      </c>
    </row>
    <row r="529" spans="1:38" ht="30" customHeight="1">
      <c r="A529" s="9" t="s">
        <v>3071</v>
      </c>
      <c r="B529" s="9" t="s">
        <v>3072</v>
      </c>
      <c r="C529" s="9" t="s">
        <v>231</v>
      </c>
      <c r="D529" s="114">
        <v>0.59689999999999999</v>
      </c>
      <c r="E529" s="115">
        <f>단가대비표!E42</f>
        <v>6984</v>
      </c>
      <c r="F529" s="116">
        <f t="shared" si="157"/>
        <v>4168.7</v>
      </c>
      <c r="G529" s="115">
        <f>단가대비표!F42</f>
        <v>0</v>
      </c>
      <c r="H529" s="116">
        <f t="shared" si="158"/>
        <v>0</v>
      </c>
      <c r="I529" s="115">
        <f>단가대비표!G42</f>
        <v>0</v>
      </c>
      <c r="J529" s="116">
        <f t="shared" si="159"/>
        <v>0</v>
      </c>
      <c r="K529" s="115">
        <f t="shared" si="160"/>
        <v>6984</v>
      </c>
      <c r="L529" s="116">
        <f t="shared" si="161"/>
        <v>4168.7</v>
      </c>
      <c r="M529" s="9" t="s">
        <v>27</v>
      </c>
      <c r="N529" s="10" t="s">
        <v>3081</v>
      </c>
      <c r="O529" s="10" t="s">
        <v>3090</v>
      </c>
      <c r="P529" s="10" t="s">
        <v>30</v>
      </c>
      <c r="Q529" s="10" t="s">
        <v>30</v>
      </c>
      <c r="R529" s="10" t="s">
        <v>29</v>
      </c>
      <c r="S529" s="119"/>
      <c r="T529" s="119"/>
      <c r="U529" s="119"/>
      <c r="V529" s="119"/>
      <c r="W529" s="119"/>
      <c r="X529" s="119"/>
      <c r="Y529" s="119"/>
      <c r="Z529" s="119"/>
      <c r="AA529" s="119"/>
      <c r="AB529" s="119"/>
      <c r="AC529" s="119"/>
      <c r="AD529" s="119"/>
      <c r="AE529" s="119"/>
      <c r="AF529" s="119"/>
      <c r="AG529" s="119"/>
      <c r="AH529" s="119"/>
      <c r="AI529" s="119"/>
      <c r="AJ529" s="10" t="s">
        <v>27</v>
      </c>
      <c r="AK529" s="10" t="s">
        <v>3091</v>
      </c>
      <c r="AL529" s="10" t="s">
        <v>27</v>
      </c>
    </row>
    <row r="530" spans="1:38" ht="30" customHeight="1">
      <c r="A530" s="9" t="s">
        <v>3071</v>
      </c>
      <c r="B530" s="9" t="s">
        <v>3070</v>
      </c>
      <c r="C530" s="9" t="s">
        <v>231</v>
      </c>
      <c r="D530" s="114">
        <v>5.9700000000000003E-2</v>
      </c>
      <c r="E530" s="115">
        <f>단가대비표!E43</f>
        <v>4897</v>
      </c>
      <c r="F530" s="116">
        <f t="shared" si="157"/>
        <v>292.3</v>
      </c>
      <c r="G530" s="115">
        <f>단가대비표!F43</f>
        <v>0</v>
      </c>
      <c r="H530" s="116">
        <f t="shared" si="158"/>
        <v>0</v>
      </c>
      <c r="I530" s="115">
        <f>단가대비표!G43</f>
        <v>0</v>
      </c>
      <c r="J530" s="116">
        <f t="shared" si="159"/>
        <v>0</v>
      </c>
      <c r="K530" s="115">
        <f t="shared" si="160"/>
        <v>4897</v>
      </c>
      <c r="L530" s="116">
        <f t="shared" si="161"/>
        <v>292.3</v>
      </c>
      <c r="M530" s="9" t="s">
        <v>27</v>
      </c>
      <c r="N530" s="10" t="s">
        <v>3081</v>
      </c>
      <c r="O530" s="10" t="s">
        <v>3092</v>
      </c>
      <c r="P530" s="10" t="s">
        <v>30</v>
      </c>
      <c r="Q530" s="10" t="s">
        <v>30</v>
      </c>
      <c r="R530" s="10" t="s">
        <v>29</v>
      </c>
      <c r="S530" s="119"/>
      <c r="T530" s="119"/>
      <c r="U530" s="119"/>
      <c r="V530" s="119"/>
      <c r="W530" s="119"/>
      <c r="X530" s="119"/>
      <c r="Y530" s="119"/>
      <c r="Z530" s="119"/>
      <c r="AA530" s="119"/>
      <c r="AB530" s="119"/>
      <c r="AC530" s="119"/>
      <c r="AD530" s="119"/>
      <c r="AE530" s="119"/>
      <c r="AF530" s="119"/>
      <c r="AG530" s="119"/>
      <c r="AH530" s="119"/>
      <c r="AI530" s="119"/>
      <c r="AJ530" s="10" t="s">
        <v>27</v>
      </c>
      <c r="AK530" s="10" t="s">
        <v>3093</v>
      </c>
      <c r="AL530" s="10" t="s">
        <v>27</v>
      </c>
    </row>
    <row r="531" spans="1:38" ht="30" customHeight="1">
      <c r="A531" s="9" t="s">
        <v>3073</v>
      </c>
      <c r="B531" s="9" t="s">
        <v>3078</v>
      </c>
      <c r="C531" s="9" t="s">
        <v>231</v>
      </c>
      <c r="D531" s="114">
        <v>0.28349999999999997</v>
      </c>
      <c r="E531" s="115">
        <f>단가대비표!E45</f>
        <v>19618</v>
      </c>
      <c r="F531" s="116">
        <f t="shared" si="157"/>
        <v>5561.7</v>
      </c>
      <c r="G531" s="115">
        <f>단가대비표!F46</f>
        <v>0</v>
      </c>
      <c r="H531" s="116">
        <f t="shared" si="158"/>
        <v>0</v>
      </c>
      <c r="I531" s="115">
        <f>단가대비표!G46</f>
        <v>0</v>
      </c>
      <c r="J531" s="116">
        <f t="shared" si="159"/>
        <v>0</v>
      </c>
      <c r="K531" s="115">
        <f t="shared" si="160"/>
        <v>19618</v>
      </c>
      <c r="L531" s="116">
        <f t="shared" si="161"/>
        <v>5561.7</v>
      </c>
      <c r="M531" s="9" t="s">
        <v>27</v>
      </c>
      <c r="N531" s="10" t="s">
        <v>3081</v>
      </c>
      <c r="O531" s="10" t="s">
        <v>3094</v>
      </c>
      <c r="P531" s="10" t="s">
        <v>30</v>
      </c>
      <c r="Q531" s="10" t="s">
        <v>30</v>
      </c>
      <c r="R531" s="10" t="s">
        <v>29</v>
      </c>
      <c r="S531" s="119"/>
      <c r="T531" s="119"/>
      <c r="U531" s="119"/>
      <c r="V531" s="119"/>
      <c r="W531" s="119"/>
      <c r="X531" s="119"/>
      <c r="Y531" s="119"/>
      <c r="Z531" s="119"/>
      <c r="AA531" s="119"/>
      <c r="AB531" s="119"/>
      <c r="AC531" s="119"/>
      <c r="AD531" s="119"/>
      <c r="AE531" s="119"/>
      <c r="AF531" s="119"/>
      <c r="AG531" s="119"/>
      <c r="AH531" s="119"/>
      <c r="AI531" s="119"/>
      <c r="AJ531" s="10" t="s">
        <v>27</v>
      </c>
      <c r="AK531" s="10" t="s">
        <v>3095</v>
      </c>
      <c r="AL531" s="10" t="s">
        <v>27</v>
      </c>
    </row>
    <row r="532" spans="1:38" ht="30" customHeight="1">
      <c r="A532" s="9" t="s">
        <v>1101</v>
      </c>
      <c r="B532" s="9" t="s">
        <v>3075</v>
      </c>
      <c r="C532" s="9" t="s">
        <v>231</v>
      </c>
      <c r="D532" s="114">
        <v>3.2800000000000003E-2</v>
      </c>
      <c r="E532" s="115">
        <f>단가대비표!E46</f>
        <v>7541</v>
      </c>
      <c r="F532" s="116">
        <f t="shared" si="157"/>
        <v>247.3</v>
      </c>
      <c r="G532" s="115">
        <f>단가대비표!F47</f>
        <v>0</v>
      </c>
      <c r="H532" s="116">
        <f t="shared" si="158"/>
        <v>0</v>
      </c>
      <c r="I532" s="115">
        <f>단가대비표!G47</f>
        <v>0</v>
      </c>
      <c r="J532" s="116">
        <f t="shared" si="159"/>
        <v>0</v>
      </c>
      <c r="K532" s="115">
        <f t="shared" si="160"/>
        <v>7541</v>
      </c>
      <c r="L532" s="116">
        <f t="shared" si="161"/>
        <v>247.3</v>
      </c>
      <c r="M532" s="9" t="s">
        <v>27</v>
      </c>
      <c r="N532" s="10" t="s">
        <v>3081</v>
      </c>
      <c r="O532" s="10" t="s">
        <v>3096</v>
      </c>
      <c r="P532" s="10" t="s">
        <v>30</v>
      </c>
      <c r="Q532" s="10" t="s">
        <v>30</v>
      </c>
      <c r="R532" s="10" t="s">
        <v>29</v>
      </c>
      <c r="S532" s="119"/>
      <c r="T532" s="119"/>
      <c r="U532" s="119"/>
      <c r="V532" s="119"/>
      <c r="W532" s="119"/>
      <c r="X532" s="119"/>
      <c r="Y532" s="119"/>
      <c r="Z532" s="119"/>
      <c r="AA532" s="119"/>
      <c r="AB532" s="119"/>
      <c r="AC532" s="119"/>
      <c r="AD532" s="119"/>
      <c r="AE532" s="119"/>
      <c r="AF532" s="119"/>
      <c r="AG532" s="119"/>
      <c r="AH532" s="119"/>
      <c r="AI532" s="119"/>
      <c r="AJ532" s="10" t="s">
        <v>27</v>
      </c>
      <c r="AK532" s="10" t="s">
        <v>3097</v>
      </c>
      <c r="AL532" s="10" t="s">
        <v>27</v>
      </c>
    </row>
    <row r="533" spans="1:38" ht="30" customHeight="1">
      <c r="A533" s="9" t="s">
        <v>3076</v>
      </c>
      <c r="B533" s="9" t="s">
        <v>3077</v>
      </c>
      <c r="C533" s="9" t="s">
        <v>231</v>
      </c>
      <c r="D533" s="114">
        <v>2.98E-2</v>
      </c>
      <c r="E533" s="115">
        <f>단가대비표!E47</f>
        <v>9344</v>
      </c>
      <c r="F533" s="116">
        <f t="shared" si="157"/>
        <v>278.39999999999998</v>
      </c>
      <c r="G533" s="115">
        <f>단가대비표!F48</f>
        <v>0</v>
      </c>
      <c r="H533" s="116">
        <f t="shared" si="158"/>
        <v>0</v>
      </c>
      <c r="I533" s="115">
        <f>단가대비표!G48</f>
        <v>0</v>
      </c>
      <c r="J533" s="116">
        <f t="shared" si="159"/>
        <v>0</v>
      </c>
      <c r="K533" s="115">
        <f t="shared" si="160"/>
        <v>9344</v>
      </c>
      <c r="L533" s="116">
        <f t="shared" si="161"/>
        <v>278.39999999999998</v>
      </c>
      <c r="M533" s="9" t="s">
        <v>27</v>
      </c>
      <c r="N533" s="10" t="s">
        <v>3081</v>
      </c>
      <c r="O533" s="10" t="s">
        <v>3098</v>
      </c>
      <c r="P533" s="10" t="s">
        <v>30</v>
      </c>
      <c r="Q533" s="10" t="s">
        <v>30</v>
      </c>
      <c r="R533" s="10" t="s">
        <v>29</v>
      </c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  <c r="AC533" s="119"/>
      <c r="AD533" s="119"/>
      <c r="AE533" s="119"/>
      <c r="AF533" s="119"/>
      <c r="AG533" s="119"/>
      <c r="AH533" s="119"/>
      <c r="AI533" s="119"/>
      <c r="AJ533" s="10" t="s">
        <v>27</v>
      </c>
      <c r="AK533" s="10" t="s">
        <v>3099</v>
      </c>
      <c r="AL533" s="10" t="s">
        <v>27</v>
      </c>
    </row>
    <row r="534" spans="1:38" ht="30" customHeight="1">
      <c r="A534" s="9" t="s">
        <v>3079</v>
      </c>
      <c r="B534" s="9" t="s">
        <v>3080</v>
      </c>
      <c r="C534" s="9" t="s">
        <v>231</v>
      </c>
      <c r="D534" s="114">
        <v>1.49E-2</v>
      </c>
      <c r="E534" s="115">
        <f>단가대비표!E48</f>
        <v>73565</v>
      </c>
      <c r="F534" s="116">
        <f t="shared" si="157"/>
        <v>1096.0999999999999</v>
      </c>
      <c r="G534" s="115">
        <f>단가대비표!F49</f>
        <v>0</v>
      </c>
      <c r="H534" s="116">
        <f t="shared" si="158"/>
        <v>0</v>
      </c>
      <c r="I534" s="115">
        <f>단가대비표!G49</f>
        <v>0</v>
      </c>
      <c r="J534" s="116">
        <f t="shared" si="159"/>
        <v>0</v>
      </c>
      <c r="K534" s="115">
        <f t="shared" si="160"/>
        <v>73565</v>
      </c>
      <c r="L534" s="116">
        <f t="shared" si="161"/>
        <v>1096.0999999999999</v>
      </c>
      <c r="M534" s="9" t="s">
        <v>27</v>
      </c>
      <c r="N534" s="10" t="s">
        <v>3081</v>
      </c>
      <c r="O534" s="10" t="s">
        <v>3098</v>
      </c>
      <c r="P534" s="10" t="s">
        <v>30</v>
      </c>
      <c r="Q534" s="10" t="s">
        <v>30</v>
      </c>
      <c r="R534" s="10" t="s">
        <v>29</v>
      </c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  <c r="AC534" s="119"/>
      <c r="AD534" s="119"/>
      <c r="AE534" s="119"/>
      <c r="AF534" s="119"/>
      <c r="AG534" s="119"/>
      <c r="AH534" s="119"/>
      <c r="AI534" s="119"/>
      <c r="AJ534" s="10" t="s">
        <v>27</v>
      </c>
      <c r="AK534" s="10" t="s">
        <v>3099</v>
      </c>
      <c r="AL534" s="10" t="s">
        <v>27</v>
      </c>
    </row>
    <row r="535" spans="1:38" ht="30" customHeight="1">
      <c r="A535" s="9" t="s">
        <v>3061</v>
      </c>
      <c r="B535" s="9" t="s">
        <v>3064</v>
      </c>
      <c r="C535" s="9" t="s">
        <v>28</v>
      </c>
      <c r="D535" s="114">
        <v>1</v>
      </c>
      <c r="E535" s="115">
        <f>일위대가목록!E83</f>
        <v>0</v>
      </c>
      <c r="F535" s="116">
        <f t="shared" si="157"/>
        <v>0</v>
      </c>
      <c r="G535" s="115">
        <f>일위대가목록!F83</f>
        <v>15440</v>
      </c>
      <c r="H535" s="116">
        <f t="shared" si="158"/>
        <v>15440</v>
      </c>
      <c r="I535" s="115">
        <f>일위대가목록!G83</f>
        <v>0</v>
      </c>
      <c r="J535" s="116">
        <f t="shared" si="159"/>
        <v>0</v>
      </c>
      <c r="K535" s="115">
        <f t="shared" si="160"/>
        <v>15440</v>
      </c>
      <c r="L535" s="116">
        <f t="shared" si="161"/>
        <v>15440</v>
      </c>
      <c r="M535" s="9" t="s">
        <v>27</v>
      </c>
      <c r="N535" s="10" t="s">
        <v>3081</v>
      </c>
      <c r="O535" s="10" t="s">
        <v>3100</v>
      </c>
      <c r="P535" s="10" t="s">
        <v>29</v>
      </c>
      <c r="Q535" s="10" t="s">
        <v>30</v>
      </c>
      <c r="R535" s="10" t="s">
        <v>30</v>
      </c>
      <c r="S535" s="119"/>
      <c r="T535" s="119"/>
      <c r="U535" s="119"/>
      <c r="V535" s="119"/>
      <c r="W535" s="119"/>
      <c r="X535" s="119"/>
      <c r="Y535" s="119"/>
      <c r="Z535" s="119"/>
      <c r="AA535" s="119"/>
      <c r="AB535" s="119"/>
      <c r="AC535" s="119"/>
      <c r="AD535" s="119"/>
      <c r="AE535" s="119"/>
      <c r="AF535" s="119"/>
      <c r="AG535" s="119"/>
      <c r="AH535" s="119"/>
      <c r="AI535" s="119"/>
      <c r="AJ535" s="10" t="s">
        <v>27</v>
      </c>
      <c r="AK535" s="10" t="s">
        <v>3101</v>
      </c>
      <c r="AL535" s="10" t="s">
        <v>27</v>
      </c>
    </row>
    <row r="536" spans="1:38" ht="30" customHeight="1">
      <c r="A536" s="9" t="s">
        <v>965</v>
      </c>
      <c r="B536" s="9" t="s">
        <v>27</v>
      </c>
      <c r="C536" s="9" t="s">
        <v>27</v>
      </c>
      <c r="D536" s="114"/>
      <c r="E536" s="115"/>
      <c r="F536" s="116">
        <f>TRUNC(SUM(F525:F535),0)</f>
        <v>19540</v>
      </c>
      <c r="G536" s="115"/>
      <c r="H536" s="116">
        <f>TRUNC(SUM(H525:H535),0)</f>
        <v>15440</v>
      </c>
      <c r="I536" s="115"/>
      <c r="J536" s="116">
        <f>TRUNC(SUM(J525:J535),0)</f>
        <v>0</v>
      </c>
      <c r="K536" s="115"/>
      <c r="L536" s="116">
        <f>F536+H536+J536</f>
        <v>34980</v>
      </c>
      <c r="M536" s="9" t="s">
        <v>27</v>
      </c>
      <c r="N536" s="10" t="s">
        <v>117</v>
      </c>
      <c r="O536" s="10" t="s">
        <v>117</v>
      </c>
      <c r="P536" s="10" t="s">
        <v>27</v>
      </c>
      <c r="Q536" s="10" t="s">
        <v>27</v>
      </c>
      <c r="R536" s="10" t="s">
        <v>27</v>
      </c>
      <c r="S536" s="119"/>
      <c r="T536" s="119"/>
      <c r="U536" s="119"/>
      <c r="V536" s="119"/>
      <c r="W536" s="119"/>
      <c r="X536" s="119"/>
      <c r="Y536" s="119"/>
      <c r="Z536" s="119"/>
      <c r="AA536" s="119"/>
      <c r="AB536" s="119"/>
      <c r="AC536" s="119"/>
      <c r="AD536" s="119"/>
      <c r="AE536" s="119"/>
      <c r="AF536" s="119"/>
      <c r="AG536" s="119"/>
      <c r="AH536" s="119"/>
      <c r="AI536" s="119"/>
      <c r="AJ536" s="10" t="s">
        <v>27</v>
      </c>
      <c r="AK536" s="10" t="s">
        <v>27</v>
      </c>
      <c r="AL536" s="10" t="s">
        <v>27</v>
      </c>
    </row>
    <row r="537" spans="1:38" ht="30" customHeight="1">
      <c r="A537" s="9"/>
      <c r="B537" s="9"/>
      <c r="C537" s="9"/>
      <c r="D537" s="114"/>
      <c r="E537" s="115"/>
      <c r="F537" s="116"/>
      <c r="G537" s="115"/>
      <c r="H537" s="116"/>
      <c r="I537" s="115"/>
      <c r="J537" s="116"/>
      <c r="K537" s="115"/>
      <c r="L537" s="116"/>
      <c r="M537" s="9"/>
      <c r="N537" s="10"/>
      <c r="O537" s="10"/>
      <c r="P537" s="10"/>
      <c r="Q537" s="10"/>
      <c r="R537" s="10"/>
      <c r="S537" s="119"/>
      <c r="T537" s="119"/>
      <c r="U537" s="119"/>
      <c r="V537" s="119"/>
      <c r="W537" s="119"/>
      <c r="X537" s="119"/>
      <c r="Y537" s="119"/>
      <c r="Z537" s="119"/>
      <c r="AA537" s="119"/>
      <c r="AB537" s="119"/>
      <c r="AC537" s="119"/>
      <c r="AD537" s="119"/>
      <c r="AE537" s="119"/>
      <c r="AF537" s="119"/>
      <c r="AG537" s="119"/>
      <c r="AH537" s="119"/>
      <c r="AI537" s="119"/>
      <c r="AJ537" s="10"/>
      <c r="AK537" s="10"/>
      <c r="AL537" s="10"/>
    </row>
    <row r="538" spans="1:38" ht="30" customHeight="1">
      <c r="A538" s="127" t="s">
        <v>3263</v>
      </c>
      <c r="B538" s="127"/>
      <c r="C538" s="127"/>
      <c r="D538" s="127"/>
      <c r="E538" s="128"/>
      <c r="F538" s="129"/>
      <c r="G538" s="128"/>
      <c r="H538" s="129"/>
      <c r="I538" s="128"/>
      <c r="J538" s="129"/>
      <c r="K538" s="128"/>
      <c r="L538" s="129"/>
      <c r="M538" s="127"/>
      <c r="N538" s="118"/>
    </row>
    <row r="539" spans="1:38" ht="30" customHeight="1">
      <c r="A539" s="1" t="s">
        <v>3243</v>
      </c>
      <c r="B539" s="1"/>
      <c r="C539" s="9" t="s">
        <v>3255</v>
      </c>
      <c r="D539" s="114">
        <v>0.09</v>
      </c>
      <c r="E539" s="115">
        <f>단가대비표!E54</f>
        <v>24500</v>
      </c>
      <c r="F539" s="116">
        <f>TRUNC(E539*D539,1)</f>
        <v>2205</v>
      </c>
      <c r="G539" s="115">
        <v>0</v>
      </c>
      <c r="H539" s="116">
        <f>TRUNC(G539*D539,1)</f>
        <v>0</v>
      </c>
      <c r="I539" s="115">
        <v>0</v>
      </c>
      <c r="J539" s="116">
        <f>TRUNC(I539*D539,1)</f>
        <v>0</v>
      </c>
      <c r="K539" s="115">
        <f>TRUNC(E539+G539+I539,1)</f>
        <v>24500</v>
      </c>
      <c r="L539" s="116">
        <f>TRUNC(F539+H539+J539,1)</f>
        <v>2205</v>
      </c>
      <c r="M539" s="9"/>
      <c r="N539" s="10"/>
      <c r="O539" s="10"/>
      <c r="P539" s="10"/>
      <c r="Q539" s="10"/>
      <c r="R539" s="10"/>
      <c r="S539" s="119"/>
      <c r="T539" s="119"/>
      <c r="U539" s="119"/>
      <c r="V539" s="119"/>
      <c r="W539" s="119"/>
      <c r="X539" s="119"/>
      <c r="Y539" s="119"/>
      <c r="Z539" s="119"/>
      <c r="AA539" s="119"/>
      <c r="AB539" s="119"/>
      <c r="AC539" s="119"/>
      <c r="AD539" s="119"/>
      <c r="AE539" s="119"/>
      <c r="AF539" s="119"/>
      <c r="AG539" s="119"/>
      <c r="AH539" s="119"/>
      <c r="AI539" s="119"/>
      <c r="AJ539" s="10"/>
      <c r="AK539" s="10"/>
      <c r="AL539" s="10"/>
    </row>
    <row r="540" spans="1:38" ht="30" customHeight="1">
      <c r="A540" s="9" t="s">
        <v>869</v>
      </c>
      <c r="B540" s="9" t="s">
        <v>840</v>
      </c>
      <c r="C540" s="9" t="s">
        <v>841</v>
      </c>
      <c r="D540" s="114">
        <v>7.9000000000000001E-2</v>
      </c>
      <c r="E540" s="115">
        <f>단가대비표!E554</f>
        <v>0</v>
      </c>
      <c r="F540" s="116">
        <f>TRUNC(E540*D540,1)</f>
        <v>0</v>
      </c>
      <c r="G540" s="115">
        <f>단가대비표!F554</f>
        <v>234297</v>
      </c>
      <c r="H540" s="116">
        <f>TRUNC(G540*D540,1)</f>
        <v>18509.400000000001</v>
      </c>
      <c r="I540" s="115">
        <f>단가대비표!G554</f>
        <v>0</v>
      </c>
      <c r="J540" s="116">
        <f>TRUNC(I540*D540,1)</f>
        <v>0</v>
      </c>
      <c r="K540" s="115">
        <f>TRUNC(E540+G540+I540,1)</f>
        <v>234297</v>
      </c>
      <c r="L540" s="116">
        <f>TRUNC(F540+H540+J540,1)</f>
        <v>18509.400000000001</v>
      </c>
      <c r="M540" s="9" t="s">
        <v>27</v>
      </c>
      <c r="N540" s="10" t="s">
        <v>99</v>
      </c>
      <c r="O540" s="10" t="s">
        <v>870</v>
      </c>
      <c r="P540" s="10" t="s">
        <v>30</v>
      </c>
      <c r="Q540" s="10" t="s">
        <v>30</v>
      </c>
      <c r="R540" s="10" t="s">
        <v>29</v>
      </c>
      <c r="S540" s="119"/>
      <c r="T540" s="119"/>
      <c r="U540" s="119"/>
      <c r="V540" s="119">
        <v>1</v>
      </c>
      <c r="W540" s="119"/>
      <c r="X540" s="119"/>
      <c r="Y540" s="119"/>
      <c r="Z540" s="119"/>
      <c r="AA540" s="119"/>
      <c r="AB540" s="119"/>
      <c r="AC540" s="119"/>
      <c r="AD540" s="119"/>
      <c r="AE540" s="119"/>
      <c r="AF540" s="119"/>
      <c r="AG540" s="119"/>
      <c r="AH540" s="119"/>
      <c r="AI540" s="119"/>
      <c r="AJ540" s="10" t="s">
        <v>27</v>
      </c>
      <c r="AK540" s="10" t="s">
        <v>1180</v>
      </c>
      <c r="AL540" s="10" t="s">
        <v>27</v>
      </c>
    </row>
    <row r="541" spans="1:38" ht="30" customHeight="1">
      <c r="A541" s="9" t="s">
        <v>965</v>
      </c>
      <c r="B541" s="9" t="s">
        <v>27</v>
      </c>
      <c r="C541" s="9" t="s">
        <v>27</v>
      </c>
      <c r="D541" s="114"/>
      <c r="E541" s="115"/>
      <c r="F541" s="116">
        <f>TRUNC(SUM(F539:F540),0)</f>
        <v>2205</v>
      </c>
      <c r="G541" s="115"/>
      <c r="H541" s="116">
        <f>TRUNC(SUM(H539:H540),0)</f>
        <v>18509</v>
      </c>
      <c r="I541" s="115"/>
      <c r="J541" s="116">
        <f>TRUNC(SUM(J539:J540),0)</f>
        <v>0</v>
      </c>
      <c r="K541" s="115"/>
      <c r="L541" s="116">
        <f>F541+H541+J541</f>
        <v>20714</v>
      </c>
      <c r="M541" s="9" t="s">
        <v>27</v>
      </c>
      <c r="N541" s="10" t="s">
        <v>117</v>
      </c>
      <c r="O541" s="10" t="s">
        <v>117</v>
      </c>
      <c r="P541" s="10" t="s">
        <v>27</v>
      </c>
      <c r="Q541" s="10" t="s">
        <v>27</v>
      </c>
      <c r="R541" s="10" t="s">
        <v>27</v>
      </c>
      <c r="S541" s="119"/>
      <c r="T541" s="119"/>
      <c r="U541" s="119"/>
      <c r="V541" s="119"/>
      <c r="W541" s="119"/>
      <c r="X541" s="119"/>
      <c r="Y541" s="119"/>
      <c r="Z541" s="119"/>
      <c r="AA541" s="119"/>
      <c r="AB541" s="119"/>
      <c r="AC541" s="119"/>
      <c r="AD541" s="119"/>
      <c r="AE541" s="119"/>
      <c r="AF541" s="119"/>
      <c r="AG541" s="119"/>
      <c r="AH541" s="119"/>
      <c r="AI541" s="119"/>
      <c r="AJ541" s="10" t="s">
        <v>27</v>
      </c>
      <c r="AK541" s="10" t="s">
        <v>27</v>
      </c>
      <c r="AL541" s="10" t="s">
        <v>27</v>
      </c>
    </row>
    <row r="542" spans="1:38" ht="30" customHeight="1">
      <c r="A542" s="9"/>
      <c r="B542" s="9"/>
      <c r="C542" s="9"/>
      <c r="D542" s="114"/>
      <c r="E542" s="115"/>
      <c r="F542" s="116"/>
      <c r="G542" s="115"/>
      <c r="H542" s="116"/>
      <c r="I542" s="115"/>
      <c r="J542" s="116"/>
      <c r="K542" s="115"/>
      <c r="L542" s="116"/>
      <c r="M542" s="9"/>
      <c r="N542" s="10"/>
      <c r="O542" s="10"/>
      <c r="P542" s="10"/>
      <c r="Q542" s="10"/>
      <c r="R542" s="10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  <c r="AC542" s="119"/>
      <c r="AD542" s="119"/>
      <c r="AE542" s="119"/>
      <c r="AF542" s="119"/>
      <c r="AG542" s="119"/>
      <c r="AH542" s="119"/>
      <c r="AI542" s="119"/>
      <c r="AJ542" s="10"/>
      <c r="AK542" s="10"/>
      <c r="AL542" s="10"/>
    </row>
    <row r="543" spans="1:38" ht="30" customHeight="1">
      <c r="A543" s="127" t="s">
        <v>3269</v>
      </c>
      <c r="B543" s="127"/>
      <c r="C543" s="127"/>
      <c r="D543" s="127"/>
      <c r="E543" s="128"/>
      <c r="F543" s="129"/>
      <c r="G543" s="128"/>
      <c r="H543" s="129"/>
      <c r="I543" s="128"/>
      <c r="J543" s="129"/>
      <c r="K543" s="128"/>
      <c r="L543" s="129"/>
      <c r="M543" s="127"/>
      <c r="N543" s="118"/>
    </row>
    <row r="544" spans="1:38" ht="30" customHeight="1">
      <c r="A544" s="1" t="s">
        <v>3243</v>
      </c>
      <c r="B544" s="1"/>
      <c r="C544" s="9" t="s">
        <v>3255</v>
      </c>
      <c r="D544" s="114">
        <v>0.09</v>
      </c>
      <c r="E544" s="115">
        <f>단가대비표!E54</f>
        <v>24500</v>
      </c>
      <c r="F544" s="116">
        <f>TRUNC(E544*D544,1)</f>
        <v>2205</v>
      </c>
      <c r="G544" s="115">
        <v>0</v>
      </c>
      <c r="H544" s="116">
        <f>TRUNC(G544*D544,1)</f>
        <v>0</v>
      </c>
      <c r="I544" s="115">
        <v>0</v>
      </c>
      <c r="J544" s="116">
        <f>TRUNC(I544*D544,1)</f>
        <v>0</v>
      </c>
      <c r="K544" s="115">
        <f>TRUNC(E544+G544+I544,1)</f>
        <v>24500</v>
      </c>
      <c r="L544" s="116">
        <f>TRUNC(F544+H544+J544,1)</f>
        <v>2205</v>
      </c>
      <c r="M544" s="9"/>
      <c r="N544" s="10"/>
      <c r="O544" s="10"/>
      <c r="P544" s="10"/>
      <c r="Q544" s="10"/>
      <c r="R544" s="10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  <c r="AC544" s="119"/>
      <c r="AD544" s="119"/>
      <c r="AE544" s="119"/>
      <c r="AF544" s="119"/>
      <c r="AG544" s="119"/>
      <c r="AH544" s="119"/>
      <c r="AI544" s="119"/>
      <c r="AJ544" s="10"/>
      <c r="AK544" s="10"/>
      <c r="AL544" s="10"/>
    </row>
    <row r="545" spans="1:38" ht="30" customHeight="1">
      <c r="A545" s="9" t="s">
        <v>869</v>
      </c>
      <c r="B545" s="9" t="s">
        <v>840</v>
      </c>
      <c r="C545" s="9" t="s">
        <v>841</v>
      </c>
      <c r="D545" s="114">
        <v>0.06</v>
      </c>
      <c r="E545" s="115">
        <f>단가대비표!E554</f>
        <v>0</v>
      </c>
      <c r="F545" s="116">
        <f>TRUNC(E545*D545,1)</f>
        <v>0</v>
      </c>
      <c r="G545" s="115">
        <f>단가대비표!F554</f>
        <v>234297</v>
      </c>
      <c r="H545" s="116">
        <f>TRUNC(G545*D545,1)</f>
        <v>14057.8</v>
      </c>
      <c r="I545" s="115">
        <f>단가대비표!G554</f>
        <v>0</v>
      </c>
      <c r="J545" s="116">
        <f>TRUNC(I545*D545,1)</f>
        <v>0</v>
      </c>
      <c r="K545" s="115">
        <f>TRUNC(E545+G545+I545,1)</f>
        <v>234297</v>
      </c>
      <c r="L545" s="116">
        <f>TRUNC(F545+H545+J545,1)</f>
        <v>14057.8</v>
      </c>
      <c r="M545" s="9" t="s">
        <v>27</v>
      </c>
      <c r="N545" s="10" t="s">
        <v>99</v>
      </c>
      <c r="O545" s="10" t="s">
        <v>870</v>
      </c>
      <c r="P545" s="10" t="s">
        <v>30</v>
      </c>
      <c r="Q545" s="10" t="s">
        <v>30</v>
      </c>
      <c r="R545" s="10" t="s">
        <v>29</v>
      </c>
      <c r="S545" s="119"/>
      <c r="T545" s="119"/>
      <c r="U545" s="119"/>
      <c r="V545" s="119">
        <v>1</v>
      </c>
      <c r="W545" s="119"/>
      <c r="X545" s="119"/>
      <c r="Y545" s="119"/>
      <c r="Z545" s="119"/>
      <c r="AA545" s="119"/>
      <c r="AB545" s="119"/>
      <c r="AC545" s="119"/>
      <c r="AD545" s="119"/>
      <c r="AE545" s="119"/>
      <c r="AF545" s="119"/>
      <c r="AG545" s="119"/>
      <c r="AH545" s="119"/>
      <c r="AI545" s="119"/>
      <c r="AJ545" s="10" t="s">
        <v>27</v>
      </c>
      <c r="AK545" s="10" t="s">
        <v>1180</v>
      </c>
      <c r="AL545" s="10" t="s">
        <v>27</v>
      </c>
    </row>
    <row r="546" spans="1:38" ht="30" customHeight="1">
      <c r="A546" s="9" t="s">
        <v>965</v>
      </c>
      <c r="B546" s="9" t="s">
        <v>27</v>
      </c>
      <c r="C546" s="9" t="s">
        <v>27</v>
      </c>
      <c r="D546" s="114"/>
      <c r="E546" s="115"/>
      <c r="F546" s="116">
        <f>TRUNC(SUM(F544:F545),0)</f>
        <v>2205</v>
      </c>
      <c r="G546" s="115"/>
      <c r="H546" s="116">
        <f>TRUNC(SUM(H544:H545),0)</f>
        <v>14057</v>
      </c>
      <c r="I546" s="115"/>
      <c r="J546" s="116">
        <f>TRUNC(SUM(J544:J545),0)</f>
        <v>0</v>
      </c>
      <c r="K546" s="115"/>
      <c r="L546" s="116">
        <f>F546+H546+J546</f>
        <v>16262</v>
      </c>
      <c r="M546" s="9" t="s">
        <v>27</v>
      </c>
      <c r="N546" s="10" t="s">
        <v>117</v>
      </c>
      <c r="O546" s="10" t="s">
        <v>117</v>
      </c>
      <c r="P546" s="10" t="s">
        <v>27</v>
      </c>
      <c r="Q546" s="10" t="s">
        <v>27</v>
      </c>
      <c r="R546" s="10" t="s">
        <v>27</v>
      </c>
      <c r="S546" s="119"/>
      <c r="T546" s="119"/>
      <c r="U546" s="119"/>
      <c r="V546" s="119"/>
      <c r="W546" s="119"/>
      <c r="X546" s="119"/>
      <c r="Y546" s="119"/>
      <c r="Z546" s="119"/>
      <c r="AA546" s="119"/>
      <c r="AB546" s="119"/>
      <c r="AC546" s="119"/>
      <c r="AD546" s="119"/>
      <c r="AE546" s="119"/>
      <c r="AF546" s="119"/>
      <c r="AG546" s="119"/>
      <c r="AH546" s="119"/>
      <c r="AI546" s="119"/>
      <c r="AJ546" s="10" t="s">
        <v>27</v>
      </c>
      <c r="AK546" s="10" t="s">
        <v>27</v>
      </c>
      <c r="AL546" s="10" t="s">
        <v>27</v>
      </c>
    </row>
    <row r="547" spans="1:38" ht="30" customHeight="1">
      <c r="A547" s="9"/>
      <c r="B547" s="9"/>
      <c r="C547" s="9"/>
      <c r="D547" s="114"/>
      <c r="E547" s="115"/>
      <c r="F547" s="116"/>
      <c r="G547" s="115"/>
      <c r="H547" s="116"/>
      <c r="I547" s="115"/>
      <c r="J547" s="116"/>
      <c r="K547" s="115"/>
      <c r="L547" s="116"/>
      <c r="M547" s="9"/>
      <c r="N547" s="10"/>
      <c r="O547" s="10"/>
      <c r="P547" s="10"/>
      <c r="Q547" s="10"/>
      <c r="R547" s="10"/>
      <c r="S547" s="119"/>
      <c r="T547" s="119"/>
      <c r="U547" s="119"/>
      <c r="V547" s="119"/>
      <c r="W547" s="119"/>
      <c r="X547" s="119"/>
      <c r="Y547" s="119"/>
      <c r="Z547" s="119"/>
      <c r="AA547" s="119"/>
      <c r="AB547" s="119"/>
      <c r="AC547" s="119"/>
      <c r="AD547" s="119"/>
      <c r="AE547" s="119"/>
      <c r="AF547" s="119"/>
      <c r="AG547" s="119"/>
      <c r="AH547" s="119"/>
      <c r="AI547" s="119"/>
      <c r="AJ547" s="10"/>
      <c r="AK547" s="10"/>
      <c r="AL547" s="10"/>
    </row>
    <row r="548" spans="1:38" ht="30" customHeight="1">
      <c r="A548" s="127" t="s">
        <v>3248</v>
      </c>
      <c r="B548" s="127"/>
      <c r="C548" s="127"/>
      <c r="D548" s="127"/>
      <c r="E548" s="128"/>
      <c r="F548" s="129"/>
      <c r="G548" s="128"/>
      <c r="H548" s="129"/>
      <c r="I548" s="128"/>
      <c r="J548" s="129"/>
      <c r="K548" s="128"/>
      <c r="L548" s="129"/>
      <c r="M548" s="127"/>
      <c r="N548" s="118"/>
    </row>
    <row r="549" spans="1:38" ht="30" customHeight="1">
      <c r="A549" s="1" t="s">
        <v>1082</v>
      </c>
      <c r="B549" s="1" t="s">
        <v>994</v>
      </c>
      <c r="C549" s="9" t="s">
        <v>3282</v>
      </c>
      <c r="D549" s="114">
        <v>0.16200000000000001</v>
      </c>
      <c r="E549" s="115">
        <f>단가대비표!E14</f>
        <v>3150</v>
      </c>
      <c r="F549" s="116">
        <f t="shared" ref="F549:F554" si="162">TRUNC(E549*D549,1)</f>
        <v>510.3</v>
      </c>
      <c r="G549" s="115">
        <v>0</v>
      </c>
      <c r="H549" s="116">
        <f t="shared" ref="H549:H554" si="163">TRUNC(G549*D549,1)</f>
        <v>0</v>
      </c>
      <c r="I549" s="115">
        <v>0</v>
      </c>
      <c r="J549" s="116">
        <f t="shared" ref="J549:J556" si="164">TRUNC(I549*D549,1)</f>
        <v>0</v>
      </c>
      <c r="K549" s="115">
        <f>TRUNC(E549+G549+I549,1)</f>
        <v>3150</v>
      </c>
      <c r="L549" s="116">
        <f>TRUNC(F549+H549+J549,1)</f>
        <v>510.3</v>
      </c>
      <c r="M549" s="9"/>
      <c r="N549" s="10"/>
      <c r="O549" s="10"/>
      <c r="P549" s="10"/>
      <c r="Q549" s="10"/>
      <c r="R549" s="10"/>
      <c r="S549" s="119"/>
      <c r="T549" s="119"/>
      <c r="U549" s="119"/>
      <c r="V549" s="119"/>
      <c r="W549" s="119"/>
      <c r="X549" s="119"/>
      <c r="Y549" s="119"/>
      <c r="Z549" s="119"/>
      <c r="AA549" s="119"/>
      <c r="AB549" s="119"/>
      <c r="AC549" s="119"/>
      <c r="AD549" s="119"/>
      <c r="AE549" s="119"/>
      <c r="AF549" s="119"/>
      <c r="AG549" s="119"/>
      <c r="AH549" s="119"/>
      <c r="AI549" s="119"/>
      <c r="AJ549" s="10"/>
      <c r="AK549" s="10"/>
      <c r="AL549" s="10"/>
    </row>
    <row r="550" spans="1:38" ht="30" customHeight="1">
      <c r="A550" s="9" t="s">
        <v>3238</v>
      </c>
      <c r="B550" s="9" t="s">
        <v>2935</v>
      </c>
      <c r="C550" s="9" t="s">
        <v>3239</v>
      </c>
      <c r="D550" s="114">
        <v>2.3400000000000001E-2</v>
      </c>
      <c r="E550" s="115">
        <f>단가대비표!E54</f>
        <v>24500</v>
      </c>
      <c r="F550" s="116">
        <f t="shared" si="162"/>
        <v>573.29999999999995</v>
      </c>
      <c r="G550" s="115">
        <v>0</v>
      </c>
      <c r="H550" s="116">
        <f t="shared" si="163"/>
        <v>0</v>
      </c>
      <c r="I550" s="115">
        <v>0</v>
      </c>
      <c r="J550" s="116">
        <f t="shared" si="164"/>
        <v>0</v>
      </c>
      <c r="K550" s="115">
        <f t="shared" ref="K550:K556" si="165">TRUNC(E550+G550+I550,1)</f>
        <v>24500</v>
      </c>
      <c r="L550" s="116">
        <f t="shared" ref="L550:L556" si="166">TRUNC(F550+H550+J550,1)</f>
        <v>573.29999999999995</v>
      </c>
      <c r="M550" s="9"/>
      <c r="N550" s="10"/>
      <c r="O550" s="10"/>
      <c r="P550" s="10"/>
      <c r="Q550" s="10"/>
      <c r="R550" s="10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19"/>
      <c r="AC550" s="119"/>
      <c r="AD550" s="119"/>
      <c r="AE550" s="119"/>
      <c r="AF550" s="119"/>
      <c r="AG550" s="119"/>
      <c r="AH550" s="119"/>
      <c r="AI550" s="119"/>
      <c r="AJ550" s="10"/>
      <c r="AK550" s="10"/>
      <c r="AL550" s="10"/>
    </row>
    <row r="551" spans="1:38" ht="30" customHeight="1">
      <c r="A551" s="1" t="s">
        <v>821</v>
      </c>
      <c r="B551" s="1" t="s">
        <v>1533</v>
      </c>
      <c r="C551" s="9" t="s">
        <v>3240</v>
      </c>
      <c r="D551" s="114">
        <v>0.25</v>
      </c>
      <c r="E551" s="115">
        <f>단가대비표!E448</f>
        <v>1500</v>
      </c>
      <c r="F551" s="116">
        <f t="shared" si="162"/>
        <v>375</v>
      </c>
      <c r="G551" s="115">
        <v>0</v>
      </c>
      <c r="H551" s="116">
        <f t="shared" si="163"/>
        <v>0</v>
      </c>
      <c r="I551" s="115">
        <v>0</v>
      </c>
      <c r="J551" s="116">
        <f t="shared" si="164"/>
        <v>0</v>
      </c>
      <c r="K551" s="115">
        <f t="shared" si="165"/>
        <v>1500</v>
      </c>
      <c r="L551" s="116">
        <f t="shared" si="166"/>
        <v>375</v>
      </c>
      <c r="M551" s="9"/>
      <c r="N551" s="10"/>
      <c r="O551" s="10"/>
      <c r="P551" s="10"/>
      <c r="Q551" s="10"/>
      <c r="R551" s="10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19"/>
      <c r="AC551" s="119"/>
      <c r="AD551" s="119"/>
      <c r="AE551" s="119"/>
      <c r="AF551" s="119"/>
      <c r="AG551" s="119"/>
      <c r="AH551" s="119"/>
      <c r="AI551" s="119"/>
      <c r="AJ551" s="10"/>
      <c r="AK551" s="10"/>
      <c r="AL551" s="10"/>
    </row>
    <row r="552" spans="1:38" ht="30" customHeight="1">
      <c r="A552" s="1" t="s">
        <v>3245</v>
      </c>
      <c r="B552" s="1" t="s">
        <v>3244</v>
      </c>
      <c r="C552" s="9" t="s">
        <v>3239</v>
      </c>
      <c r="D552" s="114">
        <v>3.2399999999999998E-2</v>
      </c>
      <c r="E552" s="115">
        <f>단가대비표!E16</f>
        <v>1500</v>
      </c>
      <c r="F552" s="116">
        <f t="shared" si="162"/>
        <v>48.6</v>
      </c>
      <c r="G552" s="115">
        <v>0</v>
      </c>
      <c r="H552" s="116">
        <f t="shared" si="163"/>
        <v>0</v>
      </c>
      <c r="I552" s="115">
        <v>0</v>
      </c>
      <c r="J552" s="116">
        <f t="shared" si="164"/>
        <v>0</v>
      </c>
      <c r="K552" s="115">
        <f t="shared" si="165"/>
        <v>1500</v>
      </c>
      <c r="L552" s="116">
        <f t="shared" si="166"/>
        <v>48.6</v>
      </c>
      <c r="M552" s="9"/>
      <c r="N552" s="10"/>
      <c r="O552" s="10"/>
      <c r="P552" s="10"/>
      <c r="Q552" s="10"/>
      <c r="R552" s="10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19"/>
      <c r="AC552" s="119"/>
      <c r="AD552" s="119"/>
      <c r="AE552" s="119"/>
      <c r="AF552" s="119"/>
      <c r="AG552" s="119"/>
      <c r="AH552" s="119"/>
      <c r="AI552" s="119"/>
      <c r="AJ552" s="10"/>
      <c r="AK552" s="10"/>
      <c r="AL552" s="10"/>
    </row>
    <row r="553" spans="1:38" ht="30" customHeight="1">
      <c r="A553" s="1" t="s">
        <v>3246</v>
      </c>
      <c r="B553" s="1" t="s">
        <v>3254</v>
      </c>
      <c r="C553" s="9" t="s">
        <v>28</v>
      </c>
      <c r="D553" s="114">
        <v>1.24</v>
      </c>
      <c r="E553" s="115">
        <f>단가대비표!E8</f>
        <v>1610</v>
      </c>
      <c r="F553" s="116">
        <f t="shared" si="162"/>
        <v>1996.4</v>
      </c>
      <c r="G553" s="115">
        <v>0</v>
      </c>
      <c r="H553" s="116">
        <f t="shared" si="163"/>
        <v>0</v>
      </c>
      <c r="I553" s="115">
        <v>0</v>
      </c>
      <c r="J553" s="116">
        <f t="shared" si="164"/>
        <v>0</v>
      </c>
      <c r="K553" s="115">
        <f t="shared" si="165"/>
        <v>1610</v>
      </c>
      <c r="L553" s="116">
        <f t="shared" si="166"/>
        <v>1996.4</v>
      </c>
      <c r="M553" s="9"/>
      <c r="N553" s="10"/>
      <c r="O553" s="10"/>
      <c r="P553" s="10"/>
      <c r="Q553" s="10"/>
      <c r="R553" s="10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  <c r="AC553" s="119"/>
      <c r="AD553" s="119"/>
      <c r="AE553" s="119"/>
      <c r="AF553" s="119"/>
      <c r="AG553" s="119"/>
      <c r="AH553" s="119"/>
      <c r="AI553" s="119"/>
      <c r="AJ553" s="10"/>
      <c r="AK553" s="10"/>
      <c r="AL553" s="10"/>
    </row>
    <row r="554" spans="1:38" ht="30" customHeight="1">
      <c r="A554" s="9" t="s">
        <v>4220</v>
      </c>
      <c r="B554" s="9" t="s">
        <v>3241</v>
      </c>
      <c r="C554" s="9" t="s">
        <v>3242</v>
      </c>
      <c r="D554" s="114">
        <v>1</v>
      </c>
      <c r="E554" s="115">
        <v>0</v>
      </c>
      <c r="F554" s="116">
        <f t="shared" si="162"/>
        <v>0</v>
      </c>
      <c r="G554" s="115">
        <v>0</v>
      </c>
      <c r="H554" s="116">
        <f t="shared" si="163"/>
        <v>0</v>
      </c>
      <c r="I554" s="115">
        <f>H557*2%</f>
        <v>168.22</v>
      </c>
      <c r="J554" s="116">
        <f t="shared" si="164"/>
        <v>168.2</v>
      </c>
      <c r="K554" s="115">
        <f t="shared" si="165"/>
        <v>168.2</v>
      </c>
      <c r="L554" s="116">
        <f t="shared" si="166"/>
        <v>168.2</v>
      </c>
      <c r="M554" s="9"/>
      <c r="N554" s="10"/>
      <c r="O554" s="10"/>
      <c r="P554" s="10"/>
      <c r="Q554" s="10"/>
      <c r="R554" s="10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  <c r="AC554" s="119"/>
      <c r="AD554" s="119"/>
      <c r="AE554" s="119"/>
      <c r="AF554" s="119"/>
      <c r="AG554" s="119"/>
      <c r="AH554" s="119"/>
      <c r="AI554" s="119"/>
      <c r="AJ554" s="10"/>
      <c r="AK554" s="10"/>
      <c r="AL554" s="10"/>
    </row>
    <row r="555" spans="1:38" ht="30" customHeight="1">
      <c r="A555" s="9" t="s">
        <v>869</v>
      </c>
      <c r="B555" s="9" t="s">
        <v>840</v>
      </c>
      <c r="C555" s="9" t="s">
        <v>841</v>
      </c>
      <c r="D555" s="114">
        <v>0.03</v>
      </c>
      <c r="E555" s="115">
        <f>단가대비표!E554</f>
        <v>0</v>
      </c>
      <c r="F555" s="116">
        <f>TRUNC(E555*D555,1)</f>
        <v>0</v>
      </c>
      <c r="G555" s="115">
        <f>단가대비표!F554</f>
        <v>234297</v>
      </c>
      <c r="H555" s="116">
        <f>TRUNC(G555*D555,1)</f>
        <v>7028.9</v>
      </c>
      <c r="I555" s="115">
        <f>단가대비표!G554</f>
        <v>0</v>
      </c>
      <c r="J555" s="116">
        <f t="shared" si="164"/>
        <v>0</v>
      </c>
      <c r="K555" s="115">
        <f t="shared" si="165"/>
        <v>234297</v>
      </c>
      <c r="L555" s="116">
        <f t="shared" si="166"/>
        <v>7028.9</v>
      </c>
      <c r="M555" s="9" t="s">
        <v>27</v>
      </c>
      <c r="N555" s="10" t="s">
        <v>99</v>
      </c>
      <c r="O555" s="10" t="s">
        <v>870</v>
      </c>
      <c r="P555" s="10" t="s">
        <v>30</v>
      </c>
      <c r="Q555" s="10" t="s">
        <v>30</v>
      </c>
      <c r="R555" s="10" t="s">
        <v>29</v>
      </c>
      <c r="S555" s="119"/>
      <c r="T555" s="119"/>
      <c r="U555" s="119"/>
      <c r="V555" s="119">
        <v>1</v>
      </c>
      <c r="W555" s="119"/>
      <c r="X555" s="119"/>
      <c r="Y555" s="119"/>
      <c r="Z555" s="119"/>
      <c r="AA555" s="119"/>
      <c r="AB555" s="119"/>
      <c r="AC555" s="119"/>
      <c r="AD555" s="119"/>
      <c r="AE555" s="119"/>
      <c r="AF555" s="119"/>
      <c r="AG555" s="119"/>
      <c r="AH555" s="119"/>
      <c r="AI555" s="119"/>
      <c r="AJ555" s="10" t="s">
        <v>27</v>
      </c>
      <c r="AK555" s="10" t="s">
        <v>1180</v>
      </c>
      <c r="AL555" s="10" t="s">
        <v>27</v>
      </c>
    </row>
    <row r="556" spans="1:38" ht="30" customHeight="1">
      <c r="A556" s="9" t="s">
        <v>867</v>
      </c>
      <c r="B556" s="9" t="s">
        <v>840</v>
      </c>
      <c r="C556" s="9" t="s">
        <v>841</v>
      </c>
      <c r="D556" s="114">
        <v>0.01</v>
      </c>
      <c r="E556" s="115">
        <f>단가대비표!E553</f>
        <v>0</v>
      </c>
      <c r="F556" s="116">
        <f>TRUNC(E556*D556,1)</f>
        <v>0</v>
      </c>
      <c r="G556" s="115">
        <f>단가대비표!F553</f>
        <v>138290</v>
      </c>
      <c r="H556" s="116">
        <f>TRUNC(G556*D556,1)</f>
        <v>1382.9</v>
      </c>
      <c r="I556" s="115">
        <f>단가대비표!G553</f>
        <v>0</v>
      </c>
      <c r="J556" s="116">
        <f t="shared" si="164"/>
        <v>0</v>
      </c>
      <c r="K556" s="115">
        <f t="shared" si="165"/>
        <v>138290</v>
      </c>
      <c r="L556" s="116">
        <f t="shared" si="166"/>
        <v>1382.9</v>
      </c>
      <c r="M556" s="9" t="s">
        <v>27</v>
      </c>
      <c r="N556" s="10" t="s">
        <v>92</v>
      </c>
      <c r="O556" s="10" t="s">
        <v>868</v>
      </c>
      <c r="P556" s="10" t="s">
        <v>30</v>
      </c>
      <c r="Q556" s="10" t="s">
        <v>30</v>
      </c>
      <c r="R556" s="10" t="s">
        <v>29</v>
      </c>
      <c r="S556" s="119"/>
      <c r="T556" s="119"/>
      <c r="U556" s="119"/>
      <c r="V556" s="119">
        <v>1</v>
      </c>
      <c r="W556" s="119"/>
      <c r="X556" s="119"/>
      <c r="Y556" s="119"/>
      <c r="Z556" s="119"/>
      <c r="AA556" s="119"/>
      <c r="AB556" s="119"/>
      <c r="AC556" s="119"/>
      <c r="AD556" s="119"/>
      <c r="AE556" s="119"/>
      <c r="AF556" s="119"/>
      <c r="AG556" s="119"/>
      <c r="AH556" s="119"/>
      <c r="AI556" s="119"/>
      <c r="AJ556" s="10" t="s">
        <v>27</v>
      </c>
      <c r="AK556" s="10" t="s">
        <v>1126</v>
      </c>
      <c r="AL556" s="10" t="s">
        <v>27</v>
      </c>
    </row>
    <row r="557" spans="1:38" ht="30" customHeight="1">
      <c r="A557" s="9" t="s">
        <v>965</v>
      </c>
      <c r="B557" s="9" t="s">
        <v>27</v>
      </c>
      <c r="C557" s="9" t="s">
        <v>27</v>
      </c>
      <c r="D557" s="114"/>
      <c r="E557" s="115"/>
      <c r="F557" s="116">
        <f>TRUNC(SUM(F549:F556),0)</f>
        <v>3503</v>
      </c>
      <c r="G557" s="115"/>
      <c r="H557" s="116">
        <f>TRUNC(SUM(H549:H556),0)</f>
        <v>8411</v>
      </c>
      <c r="I557" s="115"/>
      <c r="J557" s="116">
        <f>TRUNC(SUM(J549:J556),0)</f>
        <v>168</v>
      </c>
      <c r="K557" s="115"/>
      <c r="L557" s="116">
        <f>F557+H557+J557</f>
        <v>12082</v>
      </c>
      <c r="M557" s="9" t="s">
        <v>27</v>
      </c>
      <c r="N557" s="10" t="s">
        <v>117</v>
      </c>
      <c r="O557" s="10" t="s">
        <v>117</v>
      </c>
      <c r="P557" s="10" t="s">
        <v>27</v>
      </c>
      <c r="Q557" s="10" t="s">
        <v>27</v>
      </c>
      <c r="R557" s="10" t="s">
        <v>27</v>
      </c>
      <c r="S557" s="119"/>
      <c r="T557" s="119"/>
      <c r="U557" s="119"/>
      <c r="V557" s="119"/>
      <c r="W557" s="119"/>
      <c r="X557" s="119"/>
      <c r="Y557" s="119"/>
      <c r="Z557" s="119"/>
      <c r="AA557" s="119"/>
      <c r="AB557" s="119"/>
      <c r="AC557" s="119"/>
      <c r="AD557" s="119"/>
      <c r="AE557" s="119"/>
      <c r="AF557" s="119"/>
      <c r="AG557" s="119"/>
      <c r="AH557" s="119"/>
      <c r="AI557" s="119"/>
      <c r="AJ557" s="10" t="s">
        <v>27</v>
      </c>
      <c r="AK557" s="10" t="s">
        <v>27</v>
      </c>
      <c r="AL557" s="10" t="s">
        <v>27</v>
      </c>
    </row>
    <row r="558" spans="1:38" ht="30" customHeight="1">
      <c r="A558" s="9"/>
      <c r="B558" s="9"/>
      <c r="C558" s="9"/>
      <c r="D558" s="114"/>
      <c r="E558" s="115"/>
      <c r="F558" s="116"/>
      <c r="G558" s="115"/>
      <c r="H558" s="116"/>
      <c r="I558" s="115"/>
      <c r="J558" s="116"/>
      <c r="K558" s="115"/>
      <c r="L558" s="116"/>
      <c r="M558" s="9"/>
      <c r="N558" s="10"/>
      <c r="O558" s="10"/>
      <c r="P558" s="10"/>
      <c r="Q558" s="10"/>
      <c r="R558" s="10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19"/>
      <c r="AC558" s="119"/>
      <c r="AD558" s="119"/>
      <c r="AE558" s="119"/>
      <c r="AF558" s="119"/>
      <c r="AG558" s="119"/>
      <c r="AH558" s="119"/>
      <c r="AI558" s="119"/>
      <c r="AJ558" s="10"/>
      <c r="AK558" s="10"/>
      <c r="AL558" s="10"/>
    </row>
    <row r="559" spans="1:38" ht="30" customHeight="1">
      <c r="A559" s="127" t="s">
        <v>3247</v>
      </c>
      <c r="B559" s="127"/>
      <c r="C559" s="127"/>
      <c r="D559" s="127"/>
      <c r="E559" s="128"/>
      <c r="F559" s="129"/>
      <c r="G559" s="128"/>
      <c r="H559" s="129"/>
      <c r="I559" s="128"/>
      <c r="J559" s="129"/>
      <c r="K559" s="128"/>
      <c r="L559" s="129"/>
      <c r="M559" s="127"/>
      <c r="N559" s="118"/>
    </row>
    <row r="560" spans="1:38" ht="30" customHeight="1">
      <c r="A560" s="1" t="s">
        <v>1082</v>
      </c>
      <c r="B560" s="1" t="s">
        <v>994</v>
      </c>
      <c r="C560" s="9" t="s">
        <v>3281</v>
      </c>
      <c r="D560" s="114">
        <v>0.27</v>
      </c>
      <c r="E560" s="115">
        <f>단가대비표!E14</f>
        <v>3150</v>
      </c>
      <c r="F560" s="116">
        <f t="shared" ref="F560:F565" si="167">TRUNC(E560*D560,1)</f>
        <v>850.5</v>
      </c>
      <c r="G560" s="115">
        <v>0</v>
      </c>
      <c r="H560" s="116">
        <f t="shared" ref="H560:H565" si="168">TRUNC(G560*D560,1)</f>
        <v>0</v>
      </c>
      <c r="I560" s="115">
        <v>0</v>
      </c>
      <c r="J560" s="116">
        <f t="shared" ref="J560:J565" si="169">TRUNC(I560*D560,1)</f>
        <v>0</v>
      </c>
      <c r="K560" s="115">
        <f t="shared" ref="K560:K567" si="170">TRUNC(E560+G560+I560,1)</f>
        <v>3150</v>
      </c>
      <c r="L560" s="116">
        <f t="shared" ref="L560:L567" si="171">TRUNC(F560+H560+J560,1)</f>
        <v>850.5</v>
      </c>
      <c r="M560" s="9"/>
      <c r="N560" s="10"/>
      <c r="O560" s="10"/>
      <c r="P560" s="10"/>
      <c r="Q560" s="10"/>
      <c r="R560" s="10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  <c r="AC560" s="119"/>
      <c r="AD560" s="119"/>
      <c r="AE560" s="119"/>
      <c r="AF560" s="119"/>
      <c r="AG560" s="119"/>
      <c r="AH560" s="119"/>
      <c r="AI560" s="119"/>
      <c r="AJ560" s="10"/>
      <c r="AK560" s="10"/>
      <c r="AL560" s="10"/>
    </row>
    <row r="561" spans="1:38" ht="30" customHeight="1">
      <c r="A561" s="9" t="s">
        <v>3238</v>
      </c>
      <c r="B561" s="9" t="s">
        <v>2935</v>
      </c>
      <c r="C561" s="9" t="s">
        <v>3239</v>
      </c>
      <c r="D561" s="114">
        <v>3.9E-2</v>
      </c>
      <c r="E561" s="115">
        <f>단가대비표!E54</f>
        <v>24500</v>
      </c>
      <c r="F561" s="116">
        <f t="shared" si="167"/>
        <v>955.5</v>
      </c>
      <c r="G561" s="115">
        <v>0</v>
      </c>
      <c r="H561" s="116">
        <f t="shared" si="168"/>
        <v>0</v>
      </c>
      <c r="I561" s="115">
        <v>0</v>
      </c>
      <c r="J561" s="116">
        <f t="shared" si="169"/>
        <v>0</v>
      </c>
      <c r="K561" s="115">
        <f t="shared" si="170"/>
        <v>24500</v>
      </c>
      <c r="L561" s="116">
        <f t="shared" si="171"/>
        <v>955.5</v>
      </c>
      <c r="M561" s="9"/>
      <c r="N561" s="10"/>
      <c r="O561" s="10"/>
      <c r="P561" s="10"/>
      <c r="Q561" s="10"/>
      <c r="R561" s="10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19"/>
      <c r="AC561" s="119"/>
      <c r="AD561" s="119"/>
      <c r="AE561" s="119"/>
      <c r="AF561" s="119"/>
      <c r="AG561" s="119"/>
      <c r="AH561" s="119"/>
      <c r="AI561" s="119"/>
      <c r="AJ561" s="10"/>
      <c r="AK561" s="10"/>
      <c r="AL561" s="10"/>
    </row>
    <row r="562" spans="1:38" ht="30" customHeight="1">
      <c r="A562" s="1" t="s">
        <v>821</v>
      </c>
      <c r="B562" s="1" t="s">
        <v>1533</v>
      </c>
      <c r="C562" s="9" t="s">
        <v>3240</v>
      </c>
      <c r="D562" s="114">
        <v>0.25</v>
      </c>
      <c r="E562" s="115">
        <f>단가대비표!E448</f>
        <v>1500</v>
      </c>
      <c r="F562" s="116">
        <f t="shared" si="167"/>
        <v>375</v>
      </c>
      <c r="G562" s="115">
        <v>0</v>
      </c>
      <c r="H562" s="116">
        <f t="shared" si="168"/>
        <v>0</v>
      </c>
      <c r="I562" s="115">
        <v>0</v>
      </c>
      <c r="J562" s="116">
        <f t="shared" si="169"/>
        <v>0</v>
      </c>
      <c r="K562" s="115">
        <f t="shared" si="170"/>
        <v>1500</v>
      </c>
      <c r="L562" s="116">
        <f t="shared" si="171"/>
        <v>375</v>
      </c>
      <c r="M562" s="9"/>
      <c r="N562" s="10"/>
      <c r="O562" s="10"/>
      <c r="P562" s="10"/>
      <c r="Q562" s="10"/>
      <c r="R562" s="10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  <c r="AC562" s="119"/>
      <c r="AD562" s="119"/>
      <c r="AE562" s="119"/>
      <c r="AF562" s="119"/>
      <c r="AG562" s="119"/>
      <c r="AH562" s="119"/>
      <c r="AI562" s="119"/>
      <c r="AJ562" s="10"/>
      <c r="AK562" s="10"/>
      <c r="AL562" s="10"/>
    </row>
    <row r="563" spans="1:38" ht="30" customHeight="1">
      <c r="A563" s="1" t="s">
        <v>3245</v>
      </c>
      <c r="B563" s="1" t="s">
        <v>3244</v>
      </c>
      <c r="C563" s="9" t="s">
        <v>3239</v>
      </c>
      <c r="D563" s="114">
        <v>5.4000000000000006E-2</v>
      </c>
      <c r="E563" s="115">
        <f>단가대비표!E16</f>
        <v>1500</v>
      </c>
      <c r="F563" s="116">
        <f t="shared" si="167"/>
        <v>81</v>
      </c>
      <c r="G563" s="115">
        <v>0</v>
      </c>
      <c r="H563" s="116">
        <f t="shared" si="168"/>
        <v>0</v>
      </c>
      <c r="I563" s="115">
        <v>0</v>
      </c>
      <c r="J563" s="116">
        <f t="shared" si="169"/>
        <v>0</v>
      </c>
      <c r="K563" s="115">
        <f t="shared" si="170"/>
        <v>1500</v>
      </c>
      <c r="L563" s="116">
        <f t="shared" si="171"/>
        <v>81</v>
      </c>
      <c r="M563" s="9"/>
      <c r="N563" s="10"/>
      <c r="O563" s="10"/>
      <c r="P563" s="10"/>
      <c r="Q563" s="10"/>
      <c r="R563" s="10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  <c r="AC563" s="119"/>
      <c r="AD563" s="119"/>
      <c r="AE563" s="119"/>
      <c r="AF563" s="119"/>
      <c r="AG563" s="119"/>
      <c r="AH563" s="119"/>
      <c r="AI563" s="119"/>
      <c r="AJ563" s="10"/>
      <c r="AK563" s="10"/>
      <c r="AL563" s="10"/>
    </row>
    <row r="564" spans="1:38" ht="30" customHeight="1">
      <c r="A564" s="1" t="s">
        <v>3246</v>
      </c>
      <c r="B564" s="1" t="s">
        <v>3254</v>
      </c>
      <c r="C564" s="9" t="s">
        <v>28</v>
      </c>
      <c r="D564" s="114">
        <v>1.24</v>
      </c>
      <c r="E564" s="115">
        <f>단가대비표!E8</f>
        <v>1610</v>
      </c>
      <c r="F564" s="116">
        <f t="shared" si="167"/>
        <v>1996.4</v>
      </c>
      <c r="G564" s="115">
        <v>0</v>
      </c>
      <c r="H564" s="116">
        <f t="shared" si="168"/>
        <v>0</v>
      </c>
      <c r="I564" s="115">
        <v>0</v>
      </c>
      <c r="J564" s="116">
        <f t="shared" si="169"/>
        <v>0</v>
      </c>
      <c r="K564" s="115">
        <f t="shared" si="170"/>
        <v>1610</v>
      </c>
      <c r="L564" s="116">
        <f t="shared" si="171"/>
        <v>1996.4</v>
      </c>
      <c r="M564" s="9"/>
      <c r="N564" s="10"/>
      <c r="O564" s="10"/>
      <c r="P564" s="10"/>
      <c r="Q564" s="10"/>
      <c r="R564" s="10"/>
      <c r="S564" s="119"/>
      <c r="T564" s="119"/>
      <c r="U564" s="119"/>
      <c r="V564" s="119"/>
      <c r="W564" s="119"/>
      <c r="X564" s="119"/>
      <c r="Y564" s="119"/>
      <c r="Z564" s="119"/>
      <c r="AA564" s="119"/>
      <c r="AB564" s="119"/>
      <c r="AC564" s="119"/>
      <c r="AD564" s="119"/>
      <c r="AE564" s="119"/>
      <c r="AF564" s="119"/>
      <c r="AG564" s="119"/>
      <c r="AH564" s="119"/>
      <c r="AI564" s="119"/>
      <c r="AJ564" s="10"/>
      <c r="AK564" s="10"/>
      <c r="AL564" s="10"/>
    </row>
    <row r="565" spans="1:38" ht="30" customHeight="1">
      <c r="A565" s="9" t="s">
        <v>4220</v>
      </c>
      <c r="B565" s="9" t="s">
        <v>3241</v>
      </c>
      <c r="C565" s="9" t="s">
        <v>3242</v>
      </c>
      <c r="D565" s="114">
        <v>1</v>
      </c>
      <c r="E565" s="115">
        <v>0</v>
      </c>
      <c r="F565" s="116">
        <f t="shared" si="167"/>
        <v>0</v>
      </c>
      <c r="G565" s="115">
        <v>0</v>
      </c>
      <c r="H565" s="116">
        <f t="shared" si="168"/>
        <v>0</v>
      </c>
      <c r="I565" s="115">
        <f>H568*2%</f>
        <v>168.22</v>
      </c>
      <c r="J565" s="116">
        <f t="shared" si="169"/>
        <v>168.2</v>
      </c>
      <c r="K565" s="115">
        <f t="shared" si="170"/>
        <v>168.2</v>
      </c>
      <c r="L565" s="116">
        <f t="shared" si="171"/>
        <v>168.2</v>
      </c>
      <c r="M565" s="9"/>
      <c r="N565" s="10"/>
      <c r="O565" s="10"/>
      <c r="P565" s="10"/>
      <c r="Q565" s="10"/>
      <c r="R565" s="10"/>
      <c r="S565" s="119"/>
      <c r="T565" s="119"/>
      <c r="U565" s="119"/>
      <c r="V565" s="119"/>
      <c r="W565" s="119"/>
      <c r="X565" s="119"/>
      <c r="Y565" s="119"/>
      <c r="Z565" s="119"/>
      <c r="AA565" s="119"/>
      <c r="AB565" s="119"/>
      <c r="AC565" s="119"/>
      <c r="AD565" s="119"/>
      <c r="AE565" s="119"/>
      <c r="AF565" s="119"/>
      <c r="AG565" s="119"/>
      <c r="AH565" s="119"/>
      <c r="AI565" s="119"/>
      <c r="AJ565" s="10"/>
      <c r="AK565" s="10"/>
      <c r="AL565" s="10"/>
    </row>
    <row r="566" spans="1:38" ht="30" customHeight="1">
      <c r="A566" s="9" t="s">
        <v>869</v>
      </c>
      <c r="B566" s="9" t="s">
        <v>840</v>
      </c>
      <c r="C566" s="9" t="s">
        <v>841</v>
      </c>
      <c r="D566" s="114">
        <v>0.03</v>
      </c>
      <c r="E566" s="115">
        <f>단가대비표!E554</f>
        <v>0</v>
      </c>
      <c r="F566" s="116">
        <f>TRUNC(E566*D566,1)</f>
        <v>0</v>
      </c>
      <c r="G566" s="115">
        <f>단가대비표!F554</f>
        <v>234297</v>
      </c>
      <c r="H566" s="116">
        <f>TRUNC(G566*D566,1)</f>
        <v>7028.9</v>
      </c>
      <c r="I566" s="115">
        <f>단가대비표!G554</f>
        <v>0</v>
      </c>
      <c r="J566" s="116">
        <f>TRUNC(I566*D566,1)</f>
        <v>0</v>
      </c>
      <c r="K566" s="115">
        <f t="shared" si="170"/>
        <v>234297</v>
      </c>
      <c r="L566" s="116">
        <f t="shared" si="171"/>
        <v>7028.9</v>
      </c>
      <c r="M566" s="9" t="s">
        <v>27</v>
      </c>
      <c r="N566" s="10" t="s">
        <v>99</v>
      </c>
      <c r="O566" s="10" t="s">
        <v>870</v>
      </c>
      <c r="P566" s="10" t="s">
        <v>30</v>
      </c>
      <c r="Q566" s="10" t="s">
        <v>30</v>
      </c>
      <c r="R566" s="10" t="s">
        <v>29</v>
      </c>
      <c r="S566" s="119"/>
      <c r="T566" s="119"/>
      <c r="U566" s="119"/>
      <c r="V566" s="119">
        <v>1</v>
      </c>
      <c r="W566" s="119"/>
      <c r="X566" s="119"/>
      <c r="Y566" s="119"/>
      <c r="Z566" s="119"/>
      <c r="AA566" s="119"/>
      <c r="AB566" s="119"/>
      <c r="AC566" s="119"/>
      <c r="AD566" s="119"/>
      <c r="AE566" s="119"/>
      <c r="AF566" s="119"/>
      <c r="AG566" s="119"/>
      <c r="AH566" s="119"/>
      <c r="AI566" s="119"/>
      <c r="AJ566" s="10" t="s">
        <v>27</v>
      </c>
      <c r="AK566" s="10" t="s">
        <v>1180</v>
      </c>
      <c r="AL566" s="10" t="s">
        <v>27</v>
      </c>
    </row>
    <row r="567" spans="1:38" ht="30" customHeight="1">
      <c r="A567" s="9" t="s">
        <v>867</v>
      </c>
      <c r="B567" s="9" t="s">
        <v>840</v>
      </c>
      <c r="C567" s="9" t="s">
        <v>841</v>
      </c>
      <c r="D567" s="114">
        <v>0.01</v>
      </c>
      <c r="E567" s="115">
        <f>단가대비표!E553</f>
        <v>0</v>
      </c>
      <c r="F567" s="116">
        <f>TRUNC(E567*D567,1)</f>
        <v>0</v>
      </c>
      <c r="G567" s="115">
        <f>단가대비표!F553</f>
        <v>138290</v>
      </c>
      <c r="H567" s="116">
        <f>TRUNC(G567*D567,1)</f>
        <v>1382.9</v>
      </c>
      <c r="I567" s="115">
        <f>단가대비표!G553</f>
        <v>0</v>
      </c>
      <c r="J567" s="116">
        <f>TRUNC(I567*D567,1)</f>
        <v>0</v>
      </c>
      <c r="K567" s="115">
        <f t="shared" si="170"/>
        <v>138290</v>
      </c>
      <c r="L567" s="116">
        <f t="shared" si="171"/>
        <v>1382.9</v>
      </c>
      <c r="M567" s="9" t="s">
        <v>27</v>
      </c>
      <c r="N567" s="10" t="s">
        <v>92</v>
      </c>
      <c r="O567" s="10" t="s">
        <v>868</v>
      </c>
      <c r="P567" s="10" t="s">
        <v>30</v>
      </c>
      <c r="Q567" s="10" t="s">
        <v>30</v>
      </c>
      <c r="R567" s="10" t="s">
        <v>29</v>
      </c>
      <c r="S567" s="119"/>
      <c r="T567" s="119"/>
      <c r="U567" s="119"/>
      <c r="V567" s="119">
        <v>1</v>
      </c>
      <c r="W567" s="119"/>
      <c r="X567" s="119"/>
      <c r="Y567" s="119"/>
      <c r="Z567" s="119"/>
      <c r="AA567" s="119"/>
      <c r="AB567" s="119"/>
      <c r="AC567" s="119"/>
      <c r="AD567" s="119"/>
      <c r="AE567" s="119"/>
      <c r="AF567" s="119"/>
      <c r="AG567" s="119"/>
      <c r="AH567" s="119"/>
      <c r="AI567" s="119"/>
      <c r="AJ567" s="10" t="s">
        <v>27</v>
      </c>
      <c r="AK567" s="10" t="s">
        <v>1126</v>
      </c>
      <c r="AL567" s="10" t="s">
        <v>27</v>
      </c>
    </row>
    <row r="568" spans="1:38" ht="30" customHeight="1">
      <c r="A568" s="9" t="s">
        <v>965</v>
      </c>
      <c r="B568" s="9" t="s">
        <v>27</v>
      </c>
      <c r="C568" s="9" t="s">
        <v>27</v>
      </c>
      <c r="D568" s="114"/>
      <c r="E568" s="115"/>
      <c r="F568" s="116">
        <f>TRUNC(SUM(F560:F567),0)</f>
        <v>4258</v>
      </c>
      <c r="G568" s="115"/>
      <c r="H568" s="116">
        <f>TRUNC(SUM(H560:H567),0)</f>
        <v>8411</v>
      </c>
      <c r="I568" s="115"/>
      <c r="J568" s="116">
        <f>TRUNC(SUM(J560:J567),0)</f>
        <v>168</v>
      </c>
      <c r="K568" s="115"/>
      <c r="L568" s="116">
        <f>F568+H568+J568</f>
        <v>12837</v>
      </c>
      <c r="M568" s="9" t="s">
        <v>27</v>
      </c>
      <c r="N568" s="10" t="s">
        <v>117</v>
      </c>
      <c r="O568" s="10" t="s">
        <v>117</v>
      </c>
      <c r="P568" s="10" t="s">
        <v>27</v>
      </c>
      <c r="Q568" s="10" t="s">
        <v>27</v>
      </c>
      <c r="R568" s="10" t="s">
        <v>27</v>
      </c>
      <c r="S568" s="119"/>
      <c r="T568" s="119"/>
      <c r="U568" s="119"/>
      <c r="V568" s="119"/>
      <c r="W568" s="119"/>
      <c r="X568" s="119"/>
      <c r="Y568" s="119"/>
      <c r="Z568" s="119"/>
      <c r="AA568" s="119"/>
      <c r="AB568" s="119"/>
      <c r="AC568" s="119"/>
      <c r="AD568" s="119"/>
      <c r="AE568" s="119"/>
      <c r="AF568" s="119"/>
      <c r="AG568" s="119"/>
      <c r="AH568" s="119"/>
      <c r="AI568" s="119"/>
      <c r="AJ568" s="10" t="s">
        <v>27</v>
      </c>
      <c r="AK568" s="10" t="s">
        <v>27</v>
      </c>
      <c r="AL568" s="10" t="s">
        <v>27</v>
      </c>
    </row>
    <row r="569" spans="1:38" ht="30" customHeight="1">
      <c r="A569" s="9"/>
      <c r="B569" s="9"/>
      <c r="C569" s="9"/>
      <c r="D569" s="114"/>
      <c r="E569" s="115"/>
      <c r="F569" s="116"/>
      <c r="G569" s="115"/>
      <c r="H569" s="116"/>
      <c r="I569" s="115"/>
      <c r="J569" s="116"/>
      <c r="K569" s="115"/>
      <c r="L569" s="116"/>
      <c r="M569" s="9"/>
      <c r="N569" s="10"/>
      <c r="O569" s="10"/>
      <c r="P569" s="10"/>
      <c r="Q569" s="10"/>
      <c r="R569" s="10"/>
      <c r="S569" s="119"/>
      <c r="T569" s="119"/>
      <c r="U569" s="119"/>
      <c r="V569" s="119"/>
      <c r="W569" s="119"/>
      <c r="X569" s="119"/>
      <c r="Y569" s="119"/>
      <c r="Z569" s="119"/>
      <c r="AA569" s="119"/>
      <c r="AB569" s="119"/>
      <c r="AC569" s="119"/>
      <c r="AD569" s="119"/>
      <c r="AE569" s="119"/>
      <c r="AF569" s="119"/>
      <c r="AG569" s="119"/>
      <c r="AH569" s="119"/>
      <c r="AI569" s="119"/>
      <c r="AJ569" s="10"/>
      <c r="AK569" s="10"/>
      <c r="AL569" s="10"/>
    </row>
    <row r="570" spans="1:38" ht="30" customHeight="1">
      <c r="A570" s="127" t="s">
        <v>3252</v>
      </c>
      <c r="B570" s="127"/>
      <c r="C570" s="127"/>
      <c r="D570" s="127"/>
      <c r="E570" s="128"/>
      <c r="F570" s="129"/>
      <c r="G570" s="128"/>
      <c r="H570" s="129"/>
      <c r="I570" s="128"/>
      <c r="J570" s="129"/>
      <c r="K570" s="128"/>
      <c r="L570" s="129"/>
      <c r="M570" s="127"/>
      <c r="N570" s="118"/>
    </row>
    <row r="571" spans="1:38" ht="30" customHeight="1">
      <c r="A571" s="1" t="s">
        <v>3246</v>
      </c>
      <c r="B571" s="1" t="s">
        <v>3254</v>
      </c>
      <c r="C571" s="9" t="s">
        <v>28</v>
      </c>
      <c r="D571" s="114">
        <v>1.24</v>
      </c>
      <c r="E571" s="115">
        <f>단가대비표!E8</f>
        <v>1610</v>
      </c>
      <c r="F571" s="116">
        <f>TRUNC(E571*D571,1)</f>
        <v>1996.4</v>
      </c>
      <c r="G571" s="115">
        <v>0</v>
      </c>
      <c r="H571" s="116">
        <f>TRUNC(G571*D571,1)</f>
        <v>0</v>
      </c>
      <c r="I571" s="115">
        <v>0</v>
      </c>
      <c r="J571" s="116">
        <f>TRUNC(I571*D571,1)</f>
        <v>0</v>
      </c>
      <c r="K571" s="115">
        <f t="shared" ref="K571:L574" si="172">TRUNC(E571+G571+I571,1)</f>
        <v>1610</v>
      </c>
      <c r="L571" s="116">
        <f t="shared" si="172"/>
        <v>1996.4</v>
      </c>
      <c r="M571" s="9"/>
      <c r="N571" s="10"/>
      <c r="O571" s="10"/>
      <c r="P571" s="10"/>
      <c r="Q571" s="10"/>
      <c r="R571" s="10"/>
      <c r="S571" s="119"/>
      <c r="T571" s="119"/>
      <c r="U571" s="119"/>
      <c r="V571" s="119"/>
      <c r="W571" s="119"/>
      <c r="X571" s="119"/>
      <c r="Y571" s="119"/>
      <c r="Z571" s="119"/>
      <c r="AA571" s="119"/>
      <c r="AB571" s="119"/>
      <c r="AC571" s="119"/>
      <c r="AD571" s="119"/>
      <c r="AE571" s="119"/>
      <c r="AF571" s="119"/>
      <c r="AG571" s="119"/>
      <c r="AH571" s="119"/>
      <c r="AI571" s="119"/>
      <c r="AJ571" s="10"/>
      <c r="AK571" s="10"/>
      <c r="AL571" s="10"/>
    </row>
    <row r="572" spans="1:38" ht="30" customHeight="1">
      <c r="A572" s="1" t="s">
        <v>821</v>
      </c>
      <c r="B572" s="1" t="s">
        <v>1533</v>
      </c>
      <c r="C572" s="9" t="s">
        <v>3240</v>
      </c>
      <c r="D572" s="114">
        <v>0.03</v>
      </c>
      <c r="E572" s="115">
        <f>단가대비표!E448</f>
        <v>1500</v>
      </c>
      <c r="F572" s="116">
        <f>TRUNC(E572*D572,1)</f>
        <v>45</v>
      </c>
      <c r="G572" s="115">
        <v>0</v>
      </c>
      <c r="H572" s="116">
        <f>TRUNC(G572*D572,1)</f>
        <v>0</v>
      </c>
      <c r="I572" s="115">
        <v>0</v>
      </c>
      <c r="J572" s="116">
        <f>TRUNC(I572*D572,1)</f>
        <v>0</v>
      </c>
      <c r="K572" s="115">
        <f t="shared" si="172"/>
        <v>1500</v>
      </c>
      <c r="L572" s="116">
        <f t="shared" si="172"/>
        <v>45</v>
      </c>
      <c r="M572" s="9"/>
      <c r="N572" s="10"/>
      <c r="O572" s="10"/>
      <c r="P572" s="10"/>
      <c r="Q572" s="10"/>
      <c r="R572" s="10"/>
      <c r="S572" s="119"/>
      <c r="T572" s="119"/>
      <c r="U572" s="119"/>
      <c r="V572" s="119"/>
      <c r="W572" s="119"/>
      <c r="X572" s="119"/>
      <c r="Y572" s="119"/>
      <c r="Z572" s="119"/>
      <c r="AA572" s="119"/>
      <c r="AB572" s="119"/>
      <c r="AC572" s="119"/>
      <c r="AD572" s="119"/>
      <c r="AE572" s="119"/>
      <c r="AF572" s="119"/>
      <c r="AG572" s="119"/>
      <c r="AH572" s="119"/>
      <c r="AI572" s="119"/>
      <c r="AJ572" s="10"/>
      <c r="AK572" s="10"/>
      <c r="AL572" s="10"/>
    </row>
    <row r="573" spans="1:38" ht="30" customHeight="1">
      <c r="A573" s="9" t="s">
        <v>869</v>
      </c>
      <c r="B573" s="9" t="s">
        <v>840</v>
      </c>
      <c r="C573" s="9" t="s">
        <v>841</v>
      </c>
      <c r="D573" s="114">
        <v>1.7000000000000001E-2</v>
      </c>
      <c r="E573" s="115">
        <f>단가대비표!E554</f>
        <v>0</v>
      </c>
      <c r="F573" s="116">
        <f>TRUNC(E573*D573,1)</f>
        <v>0</v>
      </c>
      <c r="G573" s="115">
        <f>단가대비표!F554</f>
        <v>234297</v>
      </c>
      <c r="H573" s="116">
        <f>TRUNC(G573*D573,1)</f>
        <v>3983</v>
      </c>
      <c r="I573" s="115">
        <f>단가대비표!G554</f>
        <v>0</v>
      </c>
      <c r="J573" s="116">
        <f>TRUNC(I573*D573,1)</f>
        <v>0</v>
      </c>
      <c r="K573" s="115">
        <f t="shared" si="172"/>
        <v>234297</v>
      </c>
      <c r="L573" s="116">
        <f t="shared" si="172"/>
        <v>3983</v>
      </c>
      <c r="M573" s="9" t="s">
        <v>27</v>
      </c>
      <c r="N573" s="10" t="s">
        <v>99</v>
      </c>
      <c r="O573" s="10" t="s">
        <v>870</v>
      </c>
      <c r="P573" s="10" t="s">
        <v>30</v>
      </c>
      <c r="Q573" s="10" t="s">
        <v>30</v>
      </c>
      <c r="R573" s="10" t="s">
        <v>29</v>
      </c>
      <c r="S573" s="119"/>
      <c r="T573" s="119"/>
      <c r="U573" s="119"/>
      <c r="V573" s="119">
        <v>1</v>
      </c>
      <c r="W573" s="119"/>
      <c r="X573" s="119"/>
      <c r="Y573" s="119"/>
      <c r="Z573" s="119"/>
      <c r="AA573" s="119"/>
      <c r="AB573" s="119"/>
      <c r="AC573" s="119"/>
      <c r="AD573" s="119"/>
      <c r="AE573" s="119"/>
      <c r="AF573" s="119"/>
      <c r="AG573" s="119"/>
      <c r="AH573" s="119"/>
      <c r="AI573" s="119"/>
      <c r="AJ573" s="10" t="s">
        <v>27</v>
      </c>
      <c r="AK573" s="10" t="s">
        <v>1180</v>
      </c>
      <c r="AL573" s="10" t="s">
        <v>27</v>
      </c>
    </row>
    <row r="574" spans="1:38" ht="30" customHeight="1">
      <c r="A574" s="9" t="s">
        <v>867</v>
      </c>
      <c r="B574" s="9" t="s">
        <v>840</v>
      </c>
      <c r="C574" s="9" t="s">
        <v>841</v>
      </c>
      <c r="D574" s="114">
        <v>5.0000000000000001E-3</v>
      </c>
      <c r="E574" s="115">
        <f>단가대비표!E553</f>
        <v>0</v>
      </c>
      <c r="F574" s="116">
        <f>TRUNC(E574*D574,1)</f>
        <v>0</v>
      </c>
      <c r="G574" s="115">
        <f>단가대비표!F553</f>
        <v>138290</v>
      </c>
      <c r="H574" s="116">
        <f>TRUNC(G574*D574,1)</f>
        <v>691.4</v>
      </c>
      <c r="I574" s="115">
        <f>단가대비표!G553</f>
        <v>0</v>
      </c>
      <c r="J574" s="116">
        <f>TRUNC(I574*D574,1)</f>
        <v>0</v>
      </c>
      <c r="K574" s="115">
        <f t="shared" si="172"/>
        <v>138290</v>
      </c>
      <c r="L574" s="116">
        <f t="shared" si="172"/>
        <v>691.4</v>
      </c>
      <c r="M574" s="9" t="s">
        <v>27</v>
      </c>
      <c r="N574" s="10" t="s">
        <v>92</v>
      </c>
      <c r="O574" s="10" t="s">
        <v>868</v>
      </c>
      <c r="P574" s="10" t="s">
        <v>30</v>
      </c>
      <c r="Q574" s="10" t="s">
        <v>30</v>
      </c>
      <c r="R574" s="10" t="s">
        <v>29</v>
      </c>
      <c r="S574" s="119"/>
      <c r="T574" s="119"/>
      <c r="U574" s="119"/>
      <c r="V574" s="119">
        <v>1</v>
      </c>
      <c r="W574" s="119"/>
      <c r="X574" s="119"/>
      <c r="Y574" s="119"/>
      <c r="Z574" s="119"/>
      <c r="AA574" s="119"/>
      <c r="AB574" s="119"/>
      <c r="AC574" s="119"/>
      <c r="AD574" s="119"/>
      <c r="AE574" s="119"/>
      <c r="AF574" s="119"/>
      <c r="AG574" s="119"/>
      <c r="AH574" s="119"/>
      <c r="AI574" s="119"/>
      <c r="AJ574" s="10" t="s">
        <v>27</v>
      </c>
      <c r="AK574" s="10" t="s">
        <v>1126</v>
      </c>
      <c r="AL574" s="10" t="s">
        <v>27</v>
      </c>
    </row>
    <row r="575" spans="1:38" ht="30" customHeight="1">
      <c r="A575" s="9" t="s">
        <v>965</v>
      </c>
      <c r="B575" s="9" t="s">
        <v>27</v>
      </c>
      <c r="C575" s="9" t="s">
        <v>27</v>
      </c>
      <c r="D575" s="114"/>
      <c r="E575" s="115"/>
      <c r="F575" s="116">
        <f>TRUNC(SUM(F571:F574),0)</f>
        <v>2041</v>
      </c>
      <c r="G575" s="115"/>
      <c r="H575" s="116">
        <f>TRUNC(SUM(H571:H574),0)</f>
        <v>4674</v>
      </c>
      <c r="I575" s="115"/>
      <c r="J575" s="116">
        <f>TRUNC(SUM(J571:J574),0)</f>
        <v>0</v>
      </c>
      <c r="K575" s="115"/>
      <c r="L575" s="116">
        <f>F575+H575+J575</f>
        <v>6715</v>
      </c>
      <c r="M575" s="9" t="s">
        <v>27</v>
      </c>
      <c r="N575" s="10" t="s">
        <v>117</v>
      </c>
      <c r="O575" s="10" t="s">
        <v>117</v>
      </c>
      <c r="P575" s="10" t="s">
        <v>27</v>
      </c>
      <c r="Q575" s="10" t="s">
        <v>27</v>
      </c>
      <c r="R575" s="10" t="s">
        <v>27</v>
      </c>
      <c r="S575" s="119"/>
      <c r="T575" s="119"/>
      <c r="U575" s="119"/>
      <c r="V575" s="119"/>
      <c r="W575" s="119"/>
      <c r="X575" s="119"/>
      <c r="Y575" s="119"/>
      <c r="Z575" s="119"/>
      <c r="AA575" s="119"/>
      <c r="AB575" s="119"/>
      <c r="AC575" s="119"/>
      <c r="AD575" s="119"/>
      <c r="AE575" s="119"/>
      <c r="AF575" s="119"/>
      <c r="AG575" s="119"/>
      <c r="AH575" s="119"/>
      <c r="AI575" s="119"/>
      <c r="AJ575" s="10" t="s">
        <v>27</v>
      </c>
      <c r="AK575" s="10" t="s">
        <v>27</v>
      </c>
      <c r="AL575" s="10" t="s">
        <v>27</v>
      </c>
    </row>
    <row r="576" spans="1:38" ht="30" customHeight="1">
      <c r="A576" s="9"/>
      <c r="B576" s="9"/>
      <c r="C576" s="9"/>
      <c r="D576" s="114"/>
      <c r="E576" s="115"/>
      <c r="F576" s="116"/>
      <c r="G576" s="115"/>
      <c r="H576" s="116"/>
      <c r="I576" s="115"/>
      <c r="J576" s="116"/>
      <c r="K576" s="115"/>
      <c r="L576" s="116"/>
      <c r="M576" s="9"/>
      <c r="N576" s="10"/>
      <c r="O576" s="10"/>
      <c r="P576" s="10"/>
      <c r="Q576" s="10"/>
      <c r="R576" s="10"/>
      <c r="S576" s="119"/>
      <c r="T576" s="119"/>
      <c r="U576" s="119"/>
      <c r="V576" s="119"/>
      <c r="W576" s="119"/>
      <c r="X576" s="119"/>
      <c r="Y576" s="119"/>
      <c r="Z576" s="119"/>
      <c r="AA576" s="119"/>
      <c r="AB576" s="119"/>
      <c r="AC576" s="119"/>
      <c r="AD576" s="119"/>
      <c r="AE576" s="119"/>
      <c r="AF576" s="119"/>
      <c r="AG576" s="119"/>
      <c r="AH576" s="119"/>
      <c r="AI576" s="119"/>
      <c r="AJ576" s="10"/>
      <c r="AK576" s="10"/>
      <c r="AL576" s="10"/>
    </row>
    <row r="577" spans="1:38" ht="30" customHeight="1">
      <c r="A577" s="127" t="s">
        <v>3270</v>
      </c>
      <c r="B577" s="127"/>
      <c r="C577" s="127"/>
      <c r="D577" s="127"/>
      <c r="E577" s="128"/>
      <c r="F577" s="129"/>
      <c r="G577" s="128"/>
      <c r="H577" s="129"/>
      <c r="I577" s="128"/>
      <c r="J577" s="129"/>
      <c r="K577" s="128"/>
      <c r="L577" s="129"/>
      <c r="M577" s="127"/>
      <c r="N577" s="118"/>
    </row>
    <row r="578" spans="1:38" ht="30" customHeight="1">
      <c r="A578" s="1" t="s">
        <v>3257</v>
      </c>
      <c r="B578" s="1" t="s">
        <v>3258</v>
      </c>
      <c r="C578" s="9" t="s">
        <v>28</v>
      </c>
      <c r="D578" s="114">
        <v>1.05</v>
      </c>
      <c r="E578" s="115">
        <f>단가대비표!E55</f>
        <v>600</v>
      </c>
      <c r="F578" s="116">
        <f>TRUNC(E578*D578,1)</f>
        <v>630</v>
      </c>
      <c r="G578" s="115">
        <v>0</v>
      </c>
      <c r="H578" s="116">
        <f>TRUNC(G578*D578,1)</f>
        <v>0</v>
      </c>
      <c r="I578" s="115">
        <v>0</v>
      </c>
      <c r="J578" s="116">
        <f>TRUNC(I578*D578,1)</f>
        <v>0</v>
      </c>
      <c r="K578" s="115">
        <f>TRUNC(E578+G578+I578,1)</f>
        <v>600</v>
      </c>
      <c r="L578" s="116">
        <f>TRUNC(F578+H578+J578,1)</f>
        <v>630</v>
      </c>
      <c r="M578" s="9"/>
      <c r="N578" s="10"/>
      <c r="O578" s="10"/>
      <c r="P578" s="10"/>
      <c r="Q578" s="10"/>
      <c r="R578" s="10"/>
      <c r="S578" s="119"/>
      <c r="T578" s="119"/>
      <c r="U578" s="119"/>
      <c r="V578" s="119"/>
      <c r="W578" s="119"/>
      <c r="X578" s="119"/>
      <c r="Y578" s="119"/>
      <c r="Z578" s="119"/>
      <c r="AA578" s="119"/>
      <c r="AB578" s="119"/>
      <c r="AC578" s="119"/>
      <c r="AD578" s="119"/>
      <c r="AE578" s="119"/>
      <c r="AF578" s="119"/>
      <c r="AG578" s="119"/>
      <c r="AH578" s="119"/>
      <c r="AI578" s="119"/>
      <c r="AJ578" s="10"/>
      <c r="AK578" s="10"/>
      <c r="AL578" s="10"/>
    </row>
    <row r="579" spans="1:38" ht="30" customHeight="1">
      <c r="A579" s="9" t="s">
        <v>869</v>
      </c>
      <c r="B579" s="9" t="s">
        <v>840</v>
      </c>
      <c r="C579" s="9" t="s">
        <v>841</v>
      </c>
      <c r="D579" s="114">
        <v>0.02</v>
      </c>
      <c r="E579" s="115">
        <f>단가대비표!E554</f>
        <v>0</v>
      </c>
      <c r="F579" s="116">
        <f>TRUNC(E579*D579,1)</f>
        <v>0</v>
      </c>
      <c r="G579" s="115">
        <f>단가대비표!F554</f>
        <v>234297</v>
      </c>
      <c r="H579" s="116">
        <f>TRUNC(G579*D579,1)</f>
        <v>4685.8999999999996</v>
      </c>
      <c r="I579" s="115">
        <f>단가대비표!G554</f>
        <v>0</v>
      </c>
      <c r="J579" s="116">
        <f>TRUNC(I579*D579,1)</f>
        <v>0</v>
      </c>
      <c r="K579" s="115">
        <f>TRUNC(E579+G579+I579,1)</f>
        <v>234297</v>
      </c>
      <c r="L579" s="116">
        <f>TRUNC(F579+H579+J579,1)</f>
        <v>4685.8999999999996</v>
      </c>
      <c r="M579" s="9" t="s">
        <v>27</v>
      </c>
      <c r="N579" s="10" t="s">
        <v>99</v>
      </c>
      <c r="O579" s="10" t="s">
        <v>870</v>
      </c>
      <c r="P579" s="10" t="s">
        <v>30</v>
      </c>
      <c r="Q579" s="10" t="s">
        <v>30</v>
      </c>
      <c r="R579" s="10" t="s">
        <v>29</v>
      </c>
      <c r="S579" s="119"/>
      <c r="T579" s="119"/>
      <c r="U579" s="119"/>
      <c r="V579" s="119">
        <v>1</v>
      </c>
      <c r="W579" s="119"/>
      <c r="X579" s="119"/>
      <c r="Y579" s="119"/>
      <c r="Z579" s="119"/>
      <c r="AA579" s="119"/>
      <c r="AB579" s="119"/>
      <c r="AC579" s="119"/>
      <c r="AD579" s="119"/>
      <c r="AE579" s="119"/>
      <c r="AF579" s="119"/>
      <c r="AG579" s="119"/>
      <c r="AH579" s="119"/>
      <c r="AI579" s="119"/>
      <c r="AJ579" s="10" t="s">
        <v>27</v>
      </c>
      <c r="AK579" s="10" t="s">
        <v>1180</v>
      </c>
      <c r="AL579" s="10" t="s">
        <v>27</v>
      </c>
    </row>
    <row r="580" spans="1:38" ht="30" customHeight="1">
      <c r="A580" s="9" t="s">
        <v>965</v>
      </c>
      <c r="B580" s="9" t="s">
        <v>27</v>
      </c>
      <c r="C580" s="9" t="s">
        <v>27</v>
      </c>
      <c r="D580" s="114"/>
      <c r="E580" s="115"/>
      <c r="F580" s="116">
        <f>TRUNC(SUM(F578:F579),0)</f>
        <v>630</v>
      </c>
      <c r="G580" s="115"/>
      <c r="H580" s="116">
        <f>TRUNC(SUM(H578:H579),0)</f>
        <v>4685</v>
      </c>
      <c r="I580" s="115"/>
      <c r="J580" s="116">
        <f>TRUNC(SUM(J578:J579),0)</f>
        <v>0</v>
      </c>
      <c r="K580" s="115"/>
      <c r="L580" s="116">
        <f>F580+H580+J580</f>
        <v>5315</v>
      </c>
      <c r="M580" s="9" t="s">
        <v>27</v>
      </c>
      <c r="N580" s="10" t="s">
        <v>117</v>
      </c>
      <c r="O580" s="10" t="s">
        <v>117</v>
      </c>
      <c r="P580" s="10" t="s">
        <v>27</v>
      </c>
      <c r="Q580" s="10" t="s">
        <v>27</v>
      </c>
      <c r="R580" s="10" t="s">
        <v>27</v>
      </c>
      <c r="S580" s="119"/>
      <c r="T580" s="119"/>
      <c r="U580" s="119"/>
      <c r="V580" s="119"/>
      <c r="W580" s="119"/>
      <c r="X580" s="119"/>
      <c r="Y580" s="119"/>
      <c r="Z580" s="119"/>
      <c r="AA580" s="119"/>
      <c r="AB580" s="119"/>
      <c r="AC580" s="119"/>
      <c r="AD580" s="119"/>
      <c r="AE580" s="119"/>
      <c r="AF580" s="119"/>
      <c r="AG580" s="119"/>
      <c r="AH580" s="119"/>
      <c r="AI580" s="119"/>
      <c r="AJ580" s="10" t="s">
        <v>27</v>
      </c>
      <c r="AK580" s="10" t="s">
        <v>27</v>
      </c>
      <c r="AL580" s="10" t="s">
        <v>27</v>
      </c>
    </row>
    <row r="581" spans="1:38" ht="30" customHeight="1">
      <c r="A581" s="9"/>
      <c r="B581" s="9"/>
      <c r="C581" s="9"/>
      <c r="D581" s="114"/>
      <c r="E581" s="115"/>
      <c r="F581" s="116"/>
      <c r="G581" s="115"/>
      <c r="H581" s="116"/>
      <c r="I581" s="115"/>
      <c r="J581" s="116"/>
      <c r="K581" s="115"/>
      <c r="L581" s="116"/>
      <c r="M581" s="9"/>
      <c r="N581" s="10"/>
      <c r="O581" s="10"/>
      <c r="P581" s="10"/>
      <c r="Q581" s="10"/>
      <c r="R581" s="10"/>
      <c r="S581" s="119"/>
      <c r="T581" s="119"/>
      <c r="U581" s="119"/>
      <c r="V581" s="119"/>
      <c r="W581" s="119"/>
      <c r="X581" s="119"/>
      <c r="Y581" s="119"/>
      <c r="Z581" s="119"/>
      <c r="AA581" s="119"/>
      <c r="AB581" s="119"/>
      <c r="AC581" s="119"/>
      <c r="AD581" s="119"/>
      <c r="AE581" s="119"/>
      <c r="AF581" s="119"/>
      <c r="AG581" s="119"/>
      <c r="AH581" s="119"/>
      <c r="AI581" s="119"/>
      <c r="AJ581" s="10"/>
      <c r="AK581" s="10"/>
      <c r="AL581" s="10"/>
    </row>
    <row r="582" spans="1:38" ht="30" customHeight="1">
      <c r="A582" s="127" t="s">
        <v>3271</v>
      </c>
      <c r="B582" s="127"/>
      <c r="C582" s="127"/>
      <c r="D582" s="127"/>
      <c r="E582" s="128"/>
      <c r="F582" s="129"/>
      <c r="G582" s="128"/>
      <c r="H582" s="129"/>
      <c r="I582" s="128"/>
      <c r="J582" s="129"/>
      <c r="K582" s="128"/>
      <c r="L582" s="129"/>
      <c r="M582" s="127"/>
      <c r="N582" s="118"/>
    </row>
    <row r="583" spans="1:38" ht="30" customHeight="1">
      <c r="A583" s="1" t="s">
        <v>3259</v>
      </c>
      <c r="B583" s="1" t="s">
        <v>3260</v>
      </c>
      <c r="C583" s="9" t="s">
        <v>28</v>
      </c>
      <c r="D583" s="114">
        <v>1.05</v>
      </c>
      <c r="E583" s="115">
        <f>단가대비표!E56</f>
        <v>1400</v>
      </c>
      <c r="F583" s="116">
        <f>TRUNC(E583*D583,1)</f>
        <v>1470</v>
      </c>
      <c r="G583" s="115">
        <v>0</v>
      </c>
      <c r="H583" s="116">
        <f>TRUNC(G583*D583,1)</f>
        <v>0</v>
      </c>
      <c r="I583" s="115">
        <v>0</v>
      </c>
      <c r="J583" s="116">
        <f>TRUNC(I583*D583,1)</f>
        <v>0</v>
      </c>
      <c r="K583" s="115">
        <f>TRUNC(E583+G583+I583,1)</f>
        <v>1400</v>
      </c>
      <c r="L583" s="116">
        <f>TRUNC(F583+H583+J583,1)</f>
        <v>1470</v>
      </c>
      <c r="M583" s="9"/>
      <c r="N583" s="10"/>
      <c r="O583" s="10"/>
      <c r="P583" s="10"/>
      <c r="Q583" s="10"/>
      <c r="R583" s="10"/>
      <c r="S583" s="119"/>
      <c r="T583" s="119"/>
      <c r="U583" s="119"/>
      <c r="V583" s="119"/>
      <c r="W583" s="119"/>
      <c r="X583" s="119"/>
      <c r="Y583" s="119"/>
      <c r="Z583" s="119"/>
      <c r="AA583" s="119"/>
      <c r="AB583" s="119"/>
      <c r="AC583" s="119"/>
      <c r="AD583" s="119"/>
      <c r="AE583" s="119"/>
      <c r="AF583" s="119"/>
      <c r="AG583" s="119"/>
      <c r="AH583" s="119"/>
      <c r="AI583" s="119"/>
      <c r="AJ583" s="10"/>
      <c r="AK583" s="10"/>
      <c r="AL583" s="10"/>
    </row>
    <row r="584" spans="1:38" ht="30" customHeight="1">
      <c r="A584" s="9" t="s">
        <v>869</v>
      </c>
      <c r="B584" s="9" t="s">
        <v>840</v>
      </c>
      <c r="C584" s="9" t="s">
        <v>841</v>
      </c>
      <c r="D584" s="114">
        <v>0.01</v>
      </c>
      <c r="E584" s="115">
        <f>단가대비표!E554</f>
        <v>0</v>
      </c>
      <c r="F584" s="116">
        <f>TRUNC(E584*D584,1)</f>
        <v>0</v>
      </c>
      <c r="G584" s="115">
        <f>단가대비표!F554</f>
        <v>234297</v>
      </c>
      <c r="H584" s="116">
        <f>TRUNC(G584*D584,1)</f>
        <v>2342.9</v>
      </c>
      <c r="I584" s="115">
        <f>단가대비표!G554</f>
        <v>0</v>
      </c>
      <c r="J584" s="116">
        <f>TRUNC(I584*D584,1)</f>
        <v>0</v>
      </c>
      <c r="K584" s="115">
        <f>TRUNC(E584+G584+I584,1)</f>
        <v>234297</v>
      </c>
      <c r="L584" s="116">
        <f>TRUNC(F584+H584+J584,1)</f>
        <v>2342.9</v>
      </c>
      <c r="M584" s="9" t="s">
        <v>27</v>
      </c>
      <c r="N584" s="10" t="s">
        <v>99</v>
      </c>
      <c r="O584" s="10" t="s">
        <v>870</v>
      </c>
      <c r="P584" s="10" t="s">
        <v>30</v>
      </c>
      <c r="Q584" s="10" t="s">
        <v>30</v>
      </c>
      <c r="R584" s="10" t="s">
        <v>29</v>
      </c>
      <c r="S584" s="119"/>
      <c r="T584" s="119"/>
      <c r="U584" s="119"/>
      <c r="V584" s="119">
        <v>1</v>
      </c>
      <c r="W584" s="119"/>
      <c r="X584" s="119"/>
      <c r="Y584" s="119"/>
      <c r="Z584" s="119"/>
      <c r="AA584" s="119"/>
      <c r="AB584" s="119"/>
      <c r="AC584" s="119"/>
      <c r="AD584" s="119"/>
      <c r="AE584" s="119"/>
      <c r="AF584" s="119"/>
      <c r="AG584" s="119"/>
      <c r="AH584" s="119"/>
      <c r="AI584" s="119"/>
      <c r="AJ584" s="10" t="s">
        <v>27</v>
      </c>
      <c r="AK584" s="10" t="s">
        <v>1180</v>
      </c>
      <c r="AL584" s="10" t="s">
        <v>27</v>
      </c>
    </row>
    <row r="585" spans="1:38" ht="30" customHeight="1">
      <c r="A585" s="9" t="s">
        <v>965</v>
      </c>
      <c r="B585" s="9" t="s">
        <v>27</v>
      </c>
      <c r="C585" s="9" t="s">
        <v>27</v>
      </c>
      <c r="D585" s="114"/>
      <c r="E585" s="115"/>
      <c r="F585" s="116">
        <f>TRUNC(SUM(F583:F584),0)</f>
        <v>1470</v>
      </c>
      <c r="G585" s="115"/>
      <c r="H585" s="116">
        <f>TRUNC(SUM(H583:H584),0)</f>
        <v>2342</v>
      </c>
      <c r="I585" s="115"/>
      <c r="J585" s="116">
        <f>TRUNC(SUM(J583:J584),0)</f>
        <v>0</v>
      </c>
      <c r="K585" s="115"/>
      <c r="L585" s="116">
        <f>F585+H585+J585</f>
        <v>3812</v>
      </c>
      <c r="M585" s="9" t="s">
        <v>27</v>
      </c>
      <c r="N585" s="10" t="s">
        <v>117</v>
      </c>
      <c r="O585" s="10" t="s">
        <v>117</v>
      </c>
      <c r="P585" s="10" t="s">
        <v>27</v>
      </c>
      <c r="Q585" s="10" t="s">
        <v>27</v>
      </c>
      <c r="R585" s="10" t="s">
        <v>27</v>
      </c>
      <c r="S585" s="119"/>
      <c r="T585" s="119"/>
      <c r="U585" s="119"/>
      <c r="V585" s="119"/>
      <c r="W585" s="119"/>
      <c r="X585" s="119"/>
      <c r="Y585" s="119"/>
      <c r="Z585" s="119"/>
      <c r="AA585" s="119"/>
      <c r="AB585" s="119"/>
      <c r="AC585" s="119"/>
      <c r="AD585" s="119"/>
      <c r="AE585" s="119"/>
      <c r="AF585" s="119"/>
      <c r="AG585" s="119"/>
      <c r="AH585" s="119"/>
      <c r="AI585" s="119"/>
      <c r="AJ585" s="10" t="s">
        <v>27</v>
      </c>
      <c r="AK585" s="10" t="s">
        <v>27</v>
      </c>
      <c r="AL585" s="10" t="s">
        <v>27</v>
      </c>
    </row>
    <row r="586" spans="1:38" ht="30" customHeight="1">
      <c r="A586" s="9"/>
      <c r="B586" s="9"/>
      <c r="C586" s="9"/>
      <c r="D586" s="114"/>
      <c r="E586" s="115"/>
      <c r="F586" s="116"/>
      <c r="G586" s="115"/>
      <c r="H586" s="116"/>
      <c r="I586" s="115"/>
      <c r="J586" s="116"/>
      <c r="K586" s="115"/>
      <c r="L586" s="116"/>
      <c r="M586" s="9"/>
      <c r="N586" s="10"/>
      <c r="O586" s="10"/>
      <c r="P586" s="10"/>
      <c r="Q586" s="10"/>
      <c r="R586" s="10"/>
      <c r="S586" s="119"/>
      <c r="T586" s="119"/>
      <c r="U586" s="119"/>
      <c r="V586" s="119"/>
      <c r="W586" s="119"/>
      <c r="X586" s="119"/>
      <c r="Y586" s="119"/>
      <c r="Z586" s="119"/>
      <c r="AA586" s="119"/>
      <c r="AB586" s="119"/>
      <c r="AC586" s="119"/>
      <c r="AD586" s="119"/>
      <c r="AE586" s="119"/>
      <c r="AF586" s="119"/>
      <c r="AG586" s="119"/>
      <c r="AH586" s="119"/>
      <c r="AI586" s="119"/>
      <c r="AJ586" s="10"/>
      <c r="AK586" s="10"/>
      <c r="AL586" s="10"/>
    </row>
    <row r="587" spans="1:38" ht="30" customHeight="1">
      <c r="A587" s="127" t="s">
        <v>3272</v>
      </c>
      <c r="B587" s="127"/>
      <c r="C587" s="127"/>
      <c r="D587" s="127"/>
      <c r="E587" s="128"/>
      <c r="F587" s="129"/>
      <c r="G587" s="128"/>
      <c r="H587" s="129"/>
      <c r="I587" s="128"/>
      <c r="J587" s="129"/>
      <c r="K587" s="128"/>
      <c r="L587" s="129"/>
      <c r="M587" s="127"/>
      <c r="N587" s="118"/>
    </row>
    <row r="588" spans="1:38" ht="30" customHeight="1">
      <c r="A588" s="1" t="s">
        <v>3261</v>
      </c>
      <c r="B588" s="1" t="s">
        <v>3262</v>
      </c>
      <c r="C588" s="9" t="s">
        <v>28</v>
      </c>
      <c r="D588" s="114">
        <v>1.06</v>
      </c>
      <c r="E588" s="115">
        <f>단가대비표!E57</f>
        <v>672</v>
      </c>
      <c r="F588" s="116">
        <f>TRUNC(E588*D588,1)</f>
        <v>712.3</v>
      </c>
      <c r="G588" s="115">
        <v>0</v>
      </c>
      <c r="H588" s="116">
        <f>TRUNC(G588*D588,1)</f>
        <v>0</v>
      </c>
      <c r="I588" s="115">
        <v>0</v>
      </c>
      <c r="J588" s="116">
        <f>TRUNC(I588*D588,1)</f>
        <v>0</v>
      </c>
      <c r="K588" s="115">
        <f t="shared" ref="K588:L590" si="173">TRUNC(E588+G588+I588,1)</f>
        <v>672</v>
      </c>
      <c r="L588" s="116">
        <f t="shared" si="173"/>
        <v>712.3</v>
      </c>
      <c r="M588" s="9"/>
      <c r="N588" s="10"/>
      <c r="O588" s="10"/>
      <c r="P588" s="10"/>
      <c r="Q588" s="10"/>
      <c r="R588" s="10"/>
      <c r="S588" s="119"/>
      <c r="T588" s="119"/>
      <c r="U588" s="119"/>
      <c r="V588" s="119"/>
      <c r="W588" s="119"/>
      <c r="X588" s="119"/>
      <c r="Y588" s="119"/>
      <c r="Z588" s="119"/>
      <c r="AA588" s="119"/>
      <c r="AB588" s="119"/>
      <c r="AC588" s="119"/>
      <c r="AD588" s="119"/>
      <c r="AE588" s="119"/>
      <c r="AF588" s="119"/>
      <c r="AG588" s="119"/>
      <c r="AH588" s="119"/>
      <c r="AI588" s="119"/>
      <c r="AJ588" s="10"/>
      <c r="AK588" s="10"/>
      <c r="AL588" s="10"/>
    </row>
    <row r="589" spans="1:38" ht="30" customHeight="1">
      <c r="A589" s="1" t="s">
        <v>821</v>
      </c>
      <c r="B589" s="1" t="s">
        <v>1533</v>
      </c>
      <c r="C589" s="9" t="s">
        <v>3240</v>
      </c>
      <c r="D589" s="114">
        <v>0.115</v>
      </c>
      <c r="E589" s="115">
        <f>단가대비표!E448</f>
        <v>1500</v>
      </c>
      <c r="F589" s="116">
        <f>TRUNC(E589*D589,1)</f>
        <v>172.5</v>
      </c>
      <c r="G589" s="115">
        <v>0</v>
      </c>
      <c r="H589" s="116">
        <f>TRUNC(G589*D589,1)</f>
        <v>0</v>
      </c>
      <c r="I589" s="115">
        <v>0</v>
      </c>
      <c r="J589" s="116">
        <f>TRUNC(I589*D589,1)</f>
        <v>0</v>
      </c>
      <c r="K589" s="115">
        <f t="shared" si="173"/>
        <v>1500</v>
      </c>
      <c r="L589" s="116">
        <f t="shared" si="173"/>
        <v>172.5</v>
      </c>
      <c r="M589" s="9"/>
      <c r="N589" s="10"/>
      <c r="O589" s="10"/>
      <c r="P589" s="10"/>
      <c r="Q589" s="10"/>
      <c r="R589" s="10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9"/>
      <c r="AC589" s="119"/>
      <c r="AD589" s="119"/>
      <c r="AE589" s="119"/>
      <c r="AF589" s="119"/>
      <c r="AG589" s="119"/>
      <c r="AH589" s="119"/>
      <c r="AI589" s="119"/>
      <c r="AJ589" s="10"/>
      <c r="AK589" s="10"/>
      <c r="AL589" s="10"/>
    </row>
    <row r="590" spans="1:38" ht="30" customHeight="1">
      <c r="A590" s="9" t="s">
        <v>869</v>
      </c>
      <c r="B590" s="9" t="s">
        <v>840</v>
      </c>
      <c r="C590" s="9" t="s">
        <v>841</v>
      </c>
      <c r="D590" s="114">
        <v>1.6E-2</v>
      </c>
      <c r="E590" s="115">
        <f>단가대비표!E554</f>
        <v>0</v>
      </c>
      <c r="F590" s="116">
        <f>TRUNC(E590*D590,1)</f>
        <v>0</v>
      </c>
      <c r="G590" s="115">
        <f>단가대비표!F554</f>
        <v>234297</v>
      </c>
      <c r="H590" s="116">
        <f>TRUNC(G590*D590,1)</f>
        <v>3748.7</v>
      </c>
      <c r="I590" s="115">
        <f>단가대비표!G554</f>
        <v>0</v>
      </c>
      <c r="J590" s="116">
        <f>TRUNC(I590*D590,1)</f>
        <v>0</v>
      </c>
      <c r="K590" s="115">
        <f t="shared" si="173"/>
        <v>234297</v>
      </c>
      <c r="L590" s="116">
        <f t="shared" si="173"/>
        <v>3748.7</v>
      </c>
      <c r="M590" s="9" t="s">
        <v>27</v>
      </c>
      <c r="N590" s="10" t="s">
        <v>99</v>
      </c>
      <c r="O590" s="10" t="s">
        <v>870</v>
      </c>
      <c r="P590" s="10" t="s">
        <v>30</v>
      </c>
      <c r="Q590" s="10" t="s">
        <v>30</v>
      </c>
      <c r="R590" s="10" t="s">
        <v>29</v>
      </c>
      <c r="S590" s="119"/>
      <c r="T590" s="119"/>
      <c r="U590" s="119"/>
      <c r="V590" s="119">
        <v>1</v>
      </c>
      <c r="W590" s="119"/>
      <c r="X590" s="119"/>
      <c r="Y590" s="119"/>
      <c r="Z590" s="119"/>
      <c r="AA590" s="119"/>
      <c r="AB590" s="119"/>
      <c r="AC590" s="119"/>
      <c r="AD590" s="119"/>
      <c r="AE590" s="119"/>
      <c r="AF590" s="119"/>
      <c r="AG590" s="119"/>
      <c r="AH590" s="119"/>
      <c r="AI590" s="119"/>
      <c r="AJ590" s="10" t="s">
        <v>27</v>
      </c>
      <c r="AK590" s="10" t="s">
        <v>1180</v>
      </c>
      <c r="AL590" s="10" t="s">
        <v>27</v>
      </c>
    </row>
    <row r="591" spans="1:38" ht="30" customHeight="1">
      <c r="A591" s="9" t="s">
        <v>965</v>
      </c>
      <c r="B591" s="9" t="s">
        <v>27</v>
      </c>
      <c r="C591" s="9" t="s">
        <v>27</v>
      </c>
      <c r="D591" s="114"/>
      <c r="E591" s="115"/>
      <c r="F591" s="116">
        <f>TRUNC(SUM(F588:F590),0)</f>
        <v>884</v>
      </c>
      <c r="G591" s="115"/>
      <c r="H591" s="116">
        <f>TRUNC(SUM(H588:H590),0)</f>
        <v>3748</v>
      </c>
      <c r="I591" s="115"/>
      <c r="J591" s="116">
        <f>TRUNC(SUM(J588:J590),0)</f>
        <v>0</v>
      </c>
      <c r="K591" s="115"/>
      <c r="L591" s="116">
        <f>F591+H591+J591</f>
        <v>4632</v>
      </c>
      <c r="M591" s="9" t="s">
        <v>27</v>
      </c>
      <c r="N591" s="10" t="s">
        <v>117</v>
      </c>
      <c r="O591" s="10" t="s">
        <v>117</v>
      </c>
      <c r="P591" s="10" t="s">
        <v>27</v>
      </c>
      <c r="Q591" s="10" t="s">
        <v>27</v>
      </c>
      <c r="R591" s="10" t="s">
        <v>27</v>
      </c>
      <c r="S591" s="119"/>
      <c r="T591" s="119"/>
      <c r="U591" s="119"/>
      <c r="V591" s="119"/>
      <c r="W591" s="119"/>
      <c r="X591" s="119"/>
      <c r="Y591" s="119"/>
      <c r="Z591" s="119"/>
      <c r="AA591" s="119"/>
      <c r="AB591" s="119"/>
      <c r="AC591" s="119"/>
      <c r="AD591" s="119"/>
      <c r="AE591" s="119"/>
      <c r="AF591" s="119"/>
      <c r="AG591" s="119"/>
      <c r="AH591" s="119"/>
      <c r="AI591" s="119"/>
      <c r="AJ591" s="10" t="s">
        <v>27</v>
      </c>
      <c r="AK591" s="10" t="s">
        <v>27</v>
      </c>
      <c r="AL591" s="10" t="s">
        <v>27</v>
      </c>
    </row>
    <row r="592" spans="1:38" ht="30" customHeight="1">
      <c r="A592" s="9"/>
      <c r="B592" s="9"/>
      <c r="C592" s="9"/>
      <c r="D592" s="114"/>
      <c r="E592" s="115"/>
      <c r="F592" s="116"/>
      <c r="G592" s="115"/>
      <c r="H592" s="116"/>
      <c r="I592" s="115"/>
      <c r="J592" s="116"/>
      <c r="K592" s="115"/>
      <c r="L592" s="116"/>
      <c r="M592" s="9"/>
      <c r="N592" s="10"/>
      <c r="O592" s="10"/>
      <c r="P592" s="10"/>
      <c r="Q592" s="10"/>
      <c r="R592" s="10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0"/>
      <c r="AK592" s="10"/>
      <c r="AL592" s="10"/>
    </row>
    <row r="593" spans="1:38" ht="30" customHeight="1">
      <c r="A593" s="134" t="s">
        <v>3234</v>
      </c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6"/>
      <c r="N593" s="118" t="s">
        <v>107</v>
      </c>
    </row>
    <row r="594" spans="1:38" ht="30" customHeight="1">
      <c r="A594" s="9" t="s">
        <v>867</v>
      </c>
      <c r="B594" s="9" t="s">
        <v>840</v>
      </c>
      <c r="C594" s="9" t="s">
        <v>841</v>
      </c>
      <c r="D594" s="114">
        <v>4.0000000000000001E-3</v>
      </c>
      <c r="E594" s="115">
        <f>단가대비표!E553</f>
        <v>0</v>
      </c>
      <c r="F594" s="116">
        <f>TRUNC(E594*D594,1)</f>
        <v>0</v>
      </c>
      <c r="G594" s="115">
        <f>단가대비표!F553</f>
        <v>138290</v>
      </c>
      <c r="H594" s="116">
        <f>TRUNC(G594*D594,1)</f>
        <v>553.1</v>
      </c>
      <c r="I594" s="115">
        <f>단가대비표!G553</f>
        <v>0</v>
      </c>
      <c r="J594" s="116">
        <f>TRUNC(I594*D594,1)</f>
        <v>0</v>
      </c>
      <c r="K594" s="115">
        <f>TRUNC(E594+G594+I594,1)</f>
        <v>138290</v>
      </c>
      <c r="L594" s="116">
        <f>TRUNC(F594+H594+J594,1)</f>
        <v>553.1</v>
      </c>
      <c r="M594" s="9" t="s">
        <v>27</v>
      </c>
      <c r="N594" s="10" t="s">
        <v>107</v>
      </c>
      <c r="O594" s="10" t="s">
        <v>868</v>
      </c>
      <c r="P594" s="10" t="s">
        <v>30</v>
      </c>
      <c r="Q594" s="10" t="s">
        <v>30</v>
      </c>
      <c r="R594" s="10" t="s">
        <v>29</v>
      </c>
      <c r="S594" s="119"/>
      <c r="T594" s="119"/>
      <c r="U594" s="119"/>
      <c r="V594" s="119"/>
      <c r="W594" s="119"/>
      <c r="X594" s="119"/>
      <c r="Y594" s="119"/>
      <c r="Z594" s="119"/>
      <c r="AA594" s="119"/>
      <c r="AB594" s="119"/>
      <c r="AC594" s="119"/>
      <c r="AD594" s="119"/>
      <c r="AE594" s="119"/>
      <c r="AF594" s="119"/>
      <c r="AG594" s="119"/>
      <c r="AH594" s="119"/>
      <c r="AI594" s="119"/>
      <c r="AJ594" s="10" t="s">
        <v>27</v>
      </c>
      <c r="AK594" s="10" t="s">
        <v>1218</v>
      </c>
      <c r="AL594" s="10" t="s">
        <v>27</v>
      </c>
    </row>
    <row r="595" spans="1:38" ht="30" customHeight="1">
      <c r="A595" s="9" t="s">
        <v>965</v>
      </c>
      <c r="B595" s="9" t="s">
        <v>27</v>
      </c>
      <c r="C595" s="9" t="s">
        <v>27</v>
      </c>
      <c r="D595" s="114"/>
      <c r="E595" s="115"/>
      <c r="F595" s="116">
        <f>TRUNC(SUMIF(N594:N594, N593, F594:F594),0)</f>
        <v>0</v>
      </c>
      <c r="G595" s="115"/>
      <c r="H595" s="116">
        <f>TRUNC(SUMIF(N594:N594, N593, H594:H594),0)</f>
        <v>553</v>
      </c>
      <c r="I595" s="115"/>
      <c r="J595" s="116">
        <f>TRUNC(SUMIF(N594:N594, N593, J594:J594),0)</f>
        <v>0</v>
      </c>
      <c r="K595" s="115"/>
      <c r="L595" s="116">
        <f>F595+H595+J595</f>
        <v>553</v>
      </c>
      <c r="M595" s="9" t="s">
        <v>27</v>
      </c>
      <c r="N595" s="10" t="s">
        <v>117</v>
      </c>
      <c r="O595" s="10" t="s">
        <v>117</v>
      </c>
      <c r="P595" s="10" t="s">
        <v>27</v>
      </c>
      <c r="Q595" s="10" t="s">
        <v>27</v>
      </c>
      <c r="R595" s="10" t="s">
        <v>27</v>
      </c>
      <c r="S595" s="119"/>
      <c r="T595" s="119"/>
      <c r="U595" s="119"/>
      <c r="V595" s="119"/>
      <c r="W595" s="119"/>
      <c r="X595" s="119"/>
      <c r="Y595" s="119"/>
      <c r="Z595" s="119"/>
      <c r="AA595" s="119"/>
      <c r="AB595" s="119"/>
      <c r="AC595" s="119"/>
      <c r="AD595" s="119"/>
      <c r="AE595" s="119"/>
      <c r="AF595" s="119"/>
      <c r="AG595" s="119"/>
      <c r="AH595" s="119"/>
      <c r="AI595" s="119"/>
      <c r="AJ595" s="10" t="s">
        <v>27</v>
      </c>
      <c r="AK595" s="10" t="s">
        <v>27</v>
      </c>
      <c r="AL595" s="10" t="s">
        <v>27</v>
      </c>
    </row>
    <row r="596" spans="1:38" ht="30" customHeight="1">
      <c r="A596" s="114"/>
      <c r="B596" s="114"/>
      <c r="C596" s="114"/>
      <c r="D596" s="114"/>
      <c r="E596" s="115"/>
      <c r="F596" s="116"/>
      <c r="G596" s="115"/>
      <c r="H596" s="116"/>
      <c r="I596" s="115"/>
      <c r="J596" s="116"/>
      <c r="K596" s="115"/>
      <c r="L596" s="116"/>
      <c r="M596" s="114"/>
    </row>
    <row r="597" spans="1:38" ht="30" customHeight="1">
      <c r="A597" s="127" t="s">
        <v>3237</v>
      </c>
      <c r="B597" s="127"/>
      <c r="C597" s="127"/>
      <c r="D597" s="127"/>
      <c r="E597" s="128"/>
      <c r="F597" s="129"/>
      <c r="G597" s="128"/>
      <c r="H597" s="129"/>
      <c r="I597" s="128"/>
      <c r="J597" s="129"/>
      <c r="K597" s="128"/>
      <c r="L597" s="129"/>
      <c r="M597" s="127"/>
      <c r="N597" s="118" t="s">
        <v>109</v>
      </c>
    </row>
    <row r="598" spans="1:38" ht="30" customHeight="1">
      <c r="A598" s="9" t="s">
        <v>108</v>
      </c>
      <c r="B598" s="9" t="s">
        <v>1219</v>
      </c>
      <c r="C598" s="9" t="s">
        <v>792</v>
      </c>
      <c r="D598" s="114">
        <v>30</v>
      </c>
      <c r="E598" s="115">
        <f>단가대비표!E58</f>
        <v>30</v>
      </c>
      <c r="F598" s="116">
        <f>TRUNC(E598*D598,1)</f>
        <v>900</v>
      </c>
      <c r="G598" s="115">
        <f>단가대비표!F58</f>
        <v>0</v>
      </c>
      <c r="H598" s="116">
        <f>TRUNC(G598*D598,1)</f>
        <v>0</v>
      </c>
      <c r="I598" s="115">
        <f>단가대비표!G58</f>
        <v>0</v>
      </c>
      <c r="J598" s="116">
        <f>TRUNC(I598*D598,1)</f>
        <v>0</v>
      </c>
      <c r="K598" s="115">
        <f>TRUNC(E598+G598+I598,1)</f>
        <v>30</v>
      </c>
      <c r="L598" s="116">
        <f>TRUNC(F598+H598+J598,1)</f>
        <v>900</v>
      </c>
      <c r="M598" s="9" t="s">
        <v>27</v>
      </c>
      <c r="N598" s="10" t="s">
        <v>109</v>
      </c>
      <c r="O598" s="10" t="s">
        <v>1220</v>
      </c>
      <c r="P598" s="10" t="s">
        <v>30</v>
      </c>
      <c r="Q598" s="10" t="s">
        <v>30</v>
      </c>
      <c r="R598" s="10" t="s">
        <v>29</v>
      </c>
      <c r="S598" s="119"/>
      <c r="T598" s="119"/>
      <c r="U598" s="119"/>
      <c r="V598" s="119"/>
      <c r="W598" s="119"/>
      <c r="X598" s="119"/>
      <c r="Y598" s="119"/>
      <c r="Z598" s="119"/>
      <c r="AA598" s="119"/>
      <c r="AB598" s="119"/>
      <c r="AC598" s="119"/>
      <c r="AD598" s="119"/>
      <c r="AE598" s="119"/>
      <c r="AF598" s="119"/>
      <c r="AG598" s="119"/>
      <c r="AH598" s="119"/>
      <c r="AI598" s="119"/>
      <c r="AJ598" s="10" t="s">
        <v>27</v>
      </c>
      <c r="AK598" s="10" t="s">
        <v>1221</v>
      </c>
      <c r="AL598" s="10" t="s">
        <v>27</v>
      </c>
    </row>
    <row r="599" spans="1:38" ht="30" customHeight="1">
      <c r="A599" s="9" t="s">
        <v>867</v>
      </c>
      <c r="B599" s="9" t="s">
        <v>840</v>
      </c>
      <c r="C599" s="9" t="s">
        <v>841</v>
      </c>
      <c r="D599" s="114">
        <v>2E-3</v>
      </c>
      <c r="E599" s="115">
        <f>단가대비표!E553</f>
        <v>0</v>
      </c>
      <c r="F599" s="116">
        <f>TRUNC(E599*D599,1)</f>
        <v>0</v>
      </c>
      <c r="G599" s="115">
        <f>단가대비표!F553</f>
        <v>138290</v>
      </c>
      <c r="H599" s="116">
        <f>TRUNC(G599*D599,1)</f>
        <v>276.5</v>
      </c>
      <c r="I599" s="115">
        <f>단가대비표!G553</f>
        <v>0</v>
      </c>
      <c r="J599" s="116">
        <f>TRUNC(I599*D599,1)</f>
        <v>0</v>
      </c>
      <c r="K599" s="115">
        <f>TRUNC(E599+G599+I599,1)</f>
        <v>138290</v>
      </c>
      <c r="L599" s="116">
        <f>TRUNC(F599+H599+J599,1)</f>
        <v>276.5</v>
      </c>
      <c r="M599" s="9" t="s">
        <v>27</v>
      </c>
      <c r="N599" s="10" t="s">
        <v>109</v>
      </c>
      <c r="O599" s="10" t="s">
        <v>868</v>
      </c>
      <c r="P599" s="10" t="s">
        <v>30</v>
      </c>
      <c r="Q599" s="10" t="s">
        <v>30</v>
      </c>
      <c r="R599" s="10" t="s">
        <v>29</v>
      </c>
      <c r="S599" s="119"/>
      <c r="T599" s="119"/>
      <c r="U599" s="119"/>
      <c r="V599" s="119"/>
      <c r="W599" s="119"/>
      <c r="X599" s="119"/>
      <c r="Y599" s="119"/>
      <c r="Z599" s="119"/>
      <c r="AA599" s="119"/>
      <c r="AB599" s="119"/>
      <c r="AC599" s="119"/>
      <c r="AD599" s="119"/>
      <c r="AE599" s="119"/>
      <c r="AF599" s="119"/>
      <c r="AG599" s="119"/>
      <c r="AH599" s="119"/>
      <c r="AI599" s="119"/>
      <c r="AJ599" s="10" t="s">
        <v>27</v>
      </c>
      <c r="AK599" s="10" t="s">
        <v>1222</v>
      </c>
      <c r="AL599" s="10" t="s">
        <v>27</v>
      </c>
    </row>
    <row r="600" spans="1:38" ht="30" customHeight="1">
      <c r="A600" s="9" t="s">
        <v>965</v>
      </c>
      <c r="B600" s="9" t="s">
        <v>27</v>
      </c>
      <c r="C600" s="9" t="s">
        <v>27</v>
      </c>
      <c r="D600" s="114"/>
      <c r="E600" s="115"/>
      <c r="F600" s="116">
        <f>TRUNC(SUM(F598:F599),0)</f>
        <v>900</v>
      </c>
      <c r="G600" s="115"/>
      <c r="H600" s="116">
        <f>TRUNC(SUM(H598:H599),0)</f>
        <v>276</v>
      </c>
      <c r="I600" s="115"/>
      <c r="J600" s="116">
        <f>TRUNC(SUM(J598:J599),0)</f>
        <v>0</v>
      </c>
      <c r="K600" s="115"/>
      <c r="L600" s="116">
        <f>F600+H600+J600</f>
        <v>1176</v>
      </c>
      <c r="M600" s="9" t="s">
        <v>27</v>
      </c>
      <c r="N600" s="10" t="s">
        <v>117</v>
      </c>
      <c r="O600" s="10" t="s">
        <v>117</v>
      </c>
      <c r="P600" s="10" t="s">
        <v>27</v>
      </c>
      <c r="Q600" s="10" t="s">
        <v>27</v>
      </c>
      <c r="R600" s="10" t="s">
        <v>27</v>
      </c>
      <c r="S600" s="119"/>
      <c r="T600" s="119"/>
      <c r="U600" s="119"/>
      <c r="V600" s="119"/>
      <c r="W600" s="119"/>
      <c r="X600" s="119"/>
      <c r="Y600" s="119"/>
      <c r="Z600" s="119"/>
      <c r="AA600" s="119"/>
      <c r="AB600" s="119"/>
      <c r="AC600" s="119"/>
      <c r="AD600" s="119"/>
      <c r="AE600" s="119"/>
      <c r="AF600" s="119"/>
      <c r="AG600" s="119"/>
      <c r="AH600" s="119"/>
      <c r="AI600" s="119"/>
      <c r="AJ600" s="10" t="s">
        <v>27</v>
      </c>
      <c r="AK600" s="10" t="s">
        <v>27</v>
      </c>
      <c r="AL600" s="10" t="s">
        <v>27</v>
      </c>
    </row>
    <row r="601" spans="1:38" ht="30" customHeight="1">
      <c r="A601" s="114"/>
      <c r="B601" s="114"/>
      <c r="C601" s="114"/>
      <c r="D601" s="114"/>
      <c r="E601" s="115"/>
      <c r="F601" s="116"/>
      <c r="G601" s="115"/>
      <c r="H601" s="116"/>
      <c r="I601" s="115"/>
      <c r="J601" s="116"/>
      <c r="K601" s="115"/>
      <c r="L601" s="116"/>
      <c r="M601" s="114"/>
    </row>
    <row r="602" spans="1:38" ht="30" customHeight="1">
      <c r="A602" s="127" t="s">
        <v>3212</v>
      </c>
      <c r="B602" s="127"/>
      <c r="C602" s="127"/>
      <c r="D602" s="127"/>
      <c r="E602" s="128"/>
      <c r="F602" s="129"/>
      <c r="G602" s="128"/>
      <c r="H602" s="129"/>
      <c r="I602" s="128"/>
      <c r="J602" s="129"/>
      <c r="K602" s="128"/>
      <c r="L602" s="129"/>
      <c r="M602" s="127"/>
      <c r="N602" s="118" t="s">
        <v>111</v>
      </c>
    </row>
    <row r="603" spans="1:38" ht="30" customHeight="1">
      <c r="A603" s="9" t="s">
        <v>867</v>
      </c>
      <c r="B603" s="9" t="s">
        <v>840</v>
      </c>
      <c r="C603" s="9" t="s">
        <v>841</v>
      </c>
      <c r="D603" s="114">
        <v>0.15</v>
      </c>
      <c r="E603" s="115">
        <f>단가대비표!E553</f>
        <v>0</v>
      </c>
      <c r="F603" s="116">
        <f>TRUNC(E603*D603,1)</f>
        <v>0</v>
      </c>
      <c r="G603" s="115">
        <f>단가대비표!F553</f>
        <v>138290</v>
      </c>
      <c r="H603" s="116">
        <f>TRUNC(G603*D603,1)</f>
        <v>20743.5</v>
      </c>
      <c r="I603" s="115">
        <f>단가대비표!G553</f>
        <v>0</v>
      </c>
      <c r="J603" s="116">
        <f>TRUNC(I603*D603,1)</f>
        <v>0</v>
      </c>
      <c r="K603" s="115">
        <f>TRUNC(E603+G603+I603,1)</f>
        <v>138290</v>
      </c>
      <c r="L603" s="116">
        <f>TRUNC(F603+H603+J603,1)</f>
        <v>20743.5</v>
      </c>
      <c r="M603" s="9" t="s">
        <v>27</v>
      </c>
      <c r="N603" s="10" t="s">
        <v>111</v>
      </c>
      <c r="O603" s="10" t="s">
        <v>868</v>
      </c>
      <c r="P603" s="10" t="s">
        <v>30</v>
      </c>
      <c r="Q603" s="10" t="s">
        <v>30</v>
      </c>
      <c r="R603" s="10" t="s">
        <v>29</v>
      </c>
      <c r="S603" s="119"/>
      <c r="T603" s="119"/>
      <c r="U603" s="119"/>
      <c r="V603" s="119"/>
      <c r="W603" s="119"/>
      <c r="X603" s="119"/>
      <c r="Y603" s="119"/>
      <c r="Z603" s="119"/>
      <c r="AA603" s="119"/>
      <c r="AB603" s="119"/>
      <c r="AC603" s="119"/>
      <c r="AD603" s="119"/>
      <c r="AE603" s="119"/>
      <c r="AF603" s="119"/>
      <c r="AG603" s="119"/>
      <c r="AH603" s="119"/>
      <c r="AI603" s="119"/>
      <c r="AJ603" s="10" t="s">
        <v>27</v>
      </c>
      <c r="AK603" s="10" t="s">
        <v>1223</v>
      </c>
      <c r="AL603" s="10" t="s">
        <v>27</v>
      </c>
    </row>
    <row r="604" spans="1:38" ht="30" customHeight="1">
      <c r="A604" s="9" t="s">
        <v>965</v>
      </c>
      <c r="B604" s="9" t="s">
        <v>27</v>
      </c>
      <c r="C604" s="9" t="s">
        <v>27</v>
      </c>
      <c r="D604" s="114"/>
      <c r="E604" s="115"/>
      <c r="F604" s="116">
        <f>TRUNC(SUMIF(N603:N603, N602, F603:F603),0)</f>
        <v>0</v>
      </c>
      <c r="G604" s="115"/>
      <c r="H604" s="116">
        <f>TRUNC(SUMIF(N603:N603, N602, H603:H603),0)</f>
        <v>20743</v>
      </c>
      <c r="I604" s="115"/>
      <c r="J604" s="116">
        <f>TRUNC(SUMIF(N603:N603, N602, J603:J603),0)</f>
        <v>0</v>
      </c>
      <c r="K604" s="115"/>
      <c r="L604" s="116">
        <f>F604+H604+J604</f>
        <v>20743</v>
      </c>
      <c r="M604" s="9" t="s">
        <v>27</v>
      </c>
      <c r="N604" s="10" t="s">
        <v>117</v>
      </c>
      <c r="O604" s="10" t="s">
        <v>117</v>
      </c>
      <c r="P604" s="10" t="s">
        <v>27</v>
      </c>
      <c r="Q604" s="10" t="s">
        <v>27</v>
      </c>
      <c r="R604" s="10" t="s">
        <v>27</v>
      </c>
      <c r="S604" s="119"/>
      <c r="T604" s="119"/>
      <c r="U604" s="119"/>
      <c r="V604" s="119"/>
      <c r="W604" s="119"/>
      <c r="X604" s="119"/>
      <c r="Y604" s="119"/>
      <c r="Z604" s="119"/>
      <c r="AA604" s="119"/>
      <c r="AB604" s="119"/>
      <c r="AC604" s="119"/>
      <c r="AD604" s="119"/>
      <c r="AE604" s="119"/>
      <c r="AF604" s="119"/>
      <c r="AG604" s="119"/>
      <c r="AH604" s="119"/>
      <c r="AI604" s="119"/>
      <c r="AJ604" s="10" t="s">
        <v>27</v>
      </c>
      <c r="AK604" s="10" t="s">
        <v>27</v>
      </c>
      <c r="AL604" s="10" t="s">
        <v>27</v>
      </c>
    </row>
    <row r="605" spans="1:38" ht="30" customHeight="1">
      <c r="A605" s="114"/>
      <c r="B605" s="114"/>
      <c r="C605" s="114"/>
      <c r="D605" s="114"/>
      <c r="E605" s="115"/>
      <c r="F605" s="116"/>
      <c r="G605" s="115"/>
      <c r="H605" s="116"/>
      <c r="I605" s="115"/>
      <c r="J605" s="116"/>
      <c r="K605" s="115"/>
      <c r="L605" s="116"/>
      <c r="M605" s="114"/>
    </row>
    <row r="606" spans="1:38" ht="30" customHeight="1">
      <c r="A606" s="127" t="s">
        <v>3220</v>
      </c>
      <c r="B606" s="127"/>
      <c r="C606" s="127"/>
      <c r="D606" s="127"/>
      <c r="E606" s="128"/>
      <c r="F606" s="129"/>
      <c r="G606" s="128"/>
      <c r="H606" s="129"/>
      <c r="I606" s="128"/>
      <c r="J606" s="129"/>
      <c r="K606" s="128"/>
      <c r="L606" s="129"/>
      <c r="M606" s="127"/>
      <c r="N606" s="118" t="s">
        <v>112</v>
      </c>
    </row>
    <row r="607" spans="1:38" ht="30" customHeight="1">
      <c r="A607" s="9" t="s">
        <v>867</v>
      </c>
      <c r="B607" s="9" t="s">
        <v>840</v>
      </c>
      <c r="C607" s="9" t="s">
        <v>841</v>
      </c>
      <c r="D607" s="114">
        <v>7.0000000000000007E-2</v>
      </c>
      <c r="E607" s="115">
        <f>단가대비표!E553</f>
        <v>0</v>
      </c>
      <c r="F607" s="116">
        <f>TRUNC(E607*D607,1)</f>
        <v>0</v>
      </c>
      <c r="G607" s="115">
        <f>단가대비표!F553</f>
        <v>138290</v>
      </c>
      <c r="H607" s="116">
        <f>TRUNC(G607*D607,1)</f>
        <v>9680.2999999999993</v>
      </c>
      <c r="I607" s="115">
        <f>단가대비표!G553</f>
        <v>0</v>
      </c>
      <c r="J607" s="116">
        <f>TRUNC(I607*D607,1)</f>
        <v>0</v>
      </c>
      <c r="K607" s="115">
        <f>TRUNC(E607+G607+I607,1)</f>
        <v>138290</v>
      </c>
      <c r="L607" s="116">
        <f>TRUNC(F607+H607+J607,1)</f>
        <v>9680.2999999999993</v>
      </c>
      <c r="M607" s="9" t="s">
        <v>27</v>
      </c>
      <c r="N607" s="10" t="s">
        <v>112</v>
      </c>
      <c r="O607" s="10" t="s">
        <v>868</v>
      </c>
      <c r="P607" s="10" t="s">
        <v>30</v>
      </c>
      <c r="Q607" s="10" t="s">
        <v>30</v>
      </c>
      <c r="R607" s="10" t="s">
        <v>29</v>
      </c>
      <c r="S607" s="119"/>
      <c r="T607" s="119"/>
      <c r="U607" s="119"/>
      <c r="V607" s="119"/>
      <c r="W607" s="119"/>
      <c r="X607" s="119"/>
      <c r="Y607" s="119"/>
      <c r="Z607" s="119"/>
      <c r="AA607" s="119"/>
      <c r="AB607" s="119"/>
      <c r="AC607" s="119"/>
      <c r="AD607" s="119"/>
      <c r="AE607" s="119"/>
      <c r="AF607" s="119"/>
      <c r="AG607" s="119"/>
      <c r="AH607" s="119"/>
      <c r="AI607" s="119"/>
      <c r="AJ607" s="10" t="s">
        <v>27</v>
      </c>
      <c r="AK607" s="10" t="s">
        <v>1224</v>
      </c>
      <c r="AL607" s="10" t="s">
        <v>27</v>
      </c>
    </row>
    <row r="608" spans="1:38" ht="30" customHeight="1">
      <c r="A608" s="9" t="s">
        <v>965</v>
      </c>
      <c r="B608" s="9" t="s">
        <v>27</v>
      </c>
      <c r="C608" s="9" t="s">
        <v>27</v>
      </c>
      <c r="D608" s="114"/>
      <c r="E608" s="115"/>
      <c r="F608" s="116">
        <f>TRUNC(SUMIF(N607:N607, N606, F607:F607),0)</f>
        <v>0</v>
      </c>
      <c r="G608" s="115"/>
      <c r="H608" s="116">
        <f>TRUNC(SUMIF(N607:N607, N606, H607:H607),0)</f>
        <v>9680</v>
      </c>
      <c r="I608" s="115"/>
      <c r="J608" s="116">
        <f>TRUNC(SUMIF(N607:N607, N606, J607:J607),0)</f>
        <v>0</v>
      </c>
      <c r="K608" s="115"/>
      <c r="L608" s="116">
        <f>F608+H608+J608</f>
        <v>9680</v>
      </c>
      <c r="M608" s="9" t="s">
        <v>27</v>
      </c>
      <c r="N608" s="10" t="s">
        <v>117</v>
      </c>
      <c r="O608" s="10" t="s">
        <v>117</v>
      </c>
      <c r="P608" s="10" t="s">
        <v>27</v>
      </c>
      <c r="Q608" s="10" t="s">
        <v>27</v>
      </c>
      <c r="R608" s="10" t="s">
        <v>27</v>
      </c>
      <c r="S608" s="119"/>
      <c r="T608" s="119"/>
      <c r="U608" s="119"/>
      <c r="V608" s="119"/>
      <c r="W608" s="119"/>
      <c r="X608" s="119"/>
      <c r="Y608" s="119"/>
      <c r="Z608" s="119"/>
      <c r="AA608" s="119"/>
      <c r="AB608" s="119"/>
      <c r="AC608" s="119"/>
      <c r="AD608" s="119"/>
      <c r="AE608" s="119"/>
      <c r="AF608" s="119"/>
      <c r="AG608" s="119"/>
      <c r="AH608" s="119"/>
      <c r="AI608" s="119"/>
      <c r="AJ608" s="10" t="s">
        <v>27</v>
      </c>
      <c r="AK608" s="10" t="s">
        <v>27</v>
      </c>
      <c r="AL608" s="10" t="s">
        <v>27</v>
      </c>
    </row>
    <row r="609" spans="1:38" ht="30" customHeight="1">
      <c r="A609" s="114"/>
      <c r="B609" s="114"/>
      <c r="C609" s="114"/>
      <c r="D609" s="114"/>
      <c r="E609" s="115"/>
      <c r="F609" s="116"/>
      <c r="G609" s="115"/>
      <c r="H609" s="116"/>
      <c r="I609" s="115"/>
      <c r="J609" s="116"/>
      <c r="K609" s="115"/>
      <c r="L609" s="116"/>
      <c r="M609" s="114"/>
    </row>
    <row r="610" spans="1:38" ht="30" customHeight="1">
      <c r="A610" s="127" t="s">
        <v>3221</v>
      </c>
      <c r="B610" s="127"/>
      <c r="C610" s="127"/>
      <c r="D610" s="127"/>
      <c r="E610" s="128"/>
      <c r="F610" s="129"/>
      <c r="G610" s="128"/>
      <c r="H610" s="129"/>
      <c r="I610" s="128"/>
      <c r="J610" s="129"/>
      <c r="K610" s="128"/>
      <c r="L610" s="129"/>
      <c r="M610" s="127"/>
      <c r="N610" s="118" t="s">
        <v>112</v>
      </c>
    </row>
    <row r="611" spans="1:38" ht="30" customHeight="1">
      <c r="A611" s="9" t="s">
        <v>867</v>
      </c>
      <c r="B611" s="9" t="s">
        <v>840</v>
      </c>
      <c r="C611" s="9" t="s">
        <v>841</v>
      </c>
      <c r="D611" s="114">
        <v>7.0000000000000007E-2</v>
      </c>
      <c r="E611" s="115">
        <f>단가대비표!E553</f>
        <v>0</v>
      </c>
      <c r="F611" s="116">
        <f>TRUNC(E611*D611,1)</f>
        <v>0</v>
      </c>
      <c r="G611" s="115">
        <f>단가대비표!F553</f>
        <v>138290</v>
      </c>
      <c r="H611" s="116">
        <f>TRUNC(G611*D611,1)</f>
        <v>9680.2999999999993</v>
      </c>
      <c r="I611" s="115">
        <f>단가대비표!G553</f>
        <v>0</v>
      </c>
      <c r="J611" s="116">
        <f>TRUNC(I611*D611,1)</f>
        <v>0</v>
      </c>
      <c r="K611" s="115">
        <f>TRUNC(E611+G611+I611,1)</f>
        <v>138290</v>
      </c>
      <c r="L611" s="116">
        <f>TRUNC(F611+H611+J611,1)</f>
        <v>9680.2999999999993</v>
      </c>
      <c r="M611" s="9" t="s">
        <v>27</v>
      </c>
      <c r="N611" s="10" t="s">
        <v>112</v>
      </c>
      <c r="O611" s="10" t="s">
        <v>868</v>
      </c>
      <c r="P611" s="10" t="s">
        <v>30</v>
      </c>
      <c r="Q611" s="10" t="s">
        <v>30</v>
      </c>
      <c r="R611" s="10" t="s">
        <v>29</v>
      </c>
      <c r="S611" s="119"/>
      <c r="T611" s="119"/>
      <c r="U611" s="119"/>
      <c r="V611" s="119"/>
      <c r="W611" s="119"/>
      <c r="X611" s="119"/>
      <c r="Y611" s="119"/>
      <c r="Z611" s="119"/>
      <c r="AA611" s="119"/>
      <c r="AB611" s="119"/>
      <c r="AC611" s="119"/>
      <c r="AD611" s="119"/>
      <c r="AE611" s="119"/>
      <c r="AF611" s="119"/>
      <c r="AG611" s="119"/>
      <c r="AH611" s="119"/>
      <c r="AI611" s="119"/>
      <c r="AJ611" s="10" t="s">
        <v>27</v>
      </c>
      <c r="AK611" s="10" t="s">
        <v>1224</v>
      </c>
      <c r="AL611" s="10" t="s">
        <v>27</v>
      </c>
    </row>
    <row r="612" spans="1:38" ht="30" customHeight="1">
      <c r="A612" s="9" t="s">
        <v>965</v>
      </c>
      <c r="B612" s="9" t="s">
        <v>27</v>
      </c>
      <c r="C612" s="9" t="s">
        <v>27</v>
      </c>
      <c r="D612" s="114"/>
      <c r="E612" s="115"/>
      <c r="F612" s="116">
        <f>TRUNC(SUMIF(N611:N611, N610, F611:F611),0)</f>
        <v>0</v>
      </c>
      <c r="G612" s="115"/>
      <c r="H612" s="116">
        <f>TRUNC(SUMIF(N611:N611, N610, H611:H611),0)</f>
        <v>9680</v>
      </c>
      <c r="I612" s="115"/>
      <c r="J612" s="116">
        <f>TRUNC(SUMIF(N611:N611, N610, J611:J611),0)</f>
        <v>0</v>
      </c>
      <c r="K612" s="115"/>
      <c r="L612" s="116">
        <f>F612+H612+J612</f>
        <v>9680</v>
      </c>
      <c r="M612" s="9" t="s">
        <v>27</v>
      </c>
      <c r="N612" s="10" t="s">
        <v>117</v>
      </c>
      <c r="O612" s="10" t="s">
        <v>117</v>
      </c>
      <c r="P612" s="10" t="s">
        <v>27</v>
      </c>
      <c r="Q612" s="10" t="s">
        <v>27</v>
      </c>
      <c r="R612" s="10" t="s">
        <v>27</v>
      </c>
      <c r="S612" s="119"/>
      <c r="T612" s="119"/>
      <c r="U612" s="119"/>
      <c r="V612" s="119"/>
      <c r="W612" s="119"/>
      <c r="X612" s="119"/>
      <c r="Y612" s="119"/>
      <c r="Z612" s="119"/>
      <c r="AA612" s="119"/>
      <c r="AB612" s="119"/>
      <c r="AC612" s="119"/>
      <c r="AD612" s="119"/>
      <c r="AE612" s="119"/>
      <c r="AF612" s="119"/>
      <c r="AG612" s="119"/>
      <c r="AH612" s="119"/>
      <c r="AI612" s="119"/>
      <c r="AJ612" s="10" t="s">
        <v>27</v>
      </c>
      <c r="AK612" s="10" t="s">
        <v>27</v>
      </c>
      <c r="AL612" s="10" t="s">
        <v>27</v>
      </c>
    </row>
    <row r="613" spans="1:38" ht="30" customHeight="1">
      <c r="A613" s="114"/>
      <c r="B613" s="114"/>
      <c r="C613" s="114"/>
      <c r="D613" s="114"/>
      <c r="E613" s="115"/>
      <c r="F613" s="116"/>
      <c r="G613" s="115"/>
      <c r="H613" s="116"/>
      <c r="I613" s="115"/>
      <c r="J613" s="116"/>
      <c r="K613" s="115"/>
      <c r="L613" s="116"/>
      <c r="M613" s="114"/>
    </row>
    <row r="614" spans="1:38" ht="30" customHeight="1">
      <c r="A614" s="127" t="s">
        <v>3217</v>
      </c>
      <c r="B614" s="127"/>
      <c r="C614" s="127"/>
      <c r="D614" s="127"/>
      <c r="E614" s="128"/>
      <c r="F614" s="129"/>
      <c r="G614" s="128"/>
      <c r="H614" s="129"/>
      <c r="I614" s="128"/>
      <c r="J614" s="129"/>
      <c r="K614" s="128"/>
      <c r="L614" s="129"/>
      <c r="M614" s="127"/>
      <c r="N614" s="118" t="s">
        <v>113</v>
      </c>
    </row>
    <row r="615" spans="1:38" ht="30" customHeight="1">
      <c r="A615" s="9" t="s">
        <v>867</v>
      </c>
      <c r="B615" s="9" t="s">
        <v>840</v>
      </c>
      <c r="C615" s="9" t="s">
        <v>841</v>
      </c>
      <c r="D615" s="114">
        <v>0.15</v>
      </c>
      <c r="E615" s="115">
        <f>단가대비표!E553</f>
        <v>0</v>
      </c>
      <c r="F615" s="116">
        <f>TRUNC(E615*D615,1)</f>
        <v>0</v>
      </c>
      <c r="G615" s="115">
        <f>단가대비표!F553</f>
        <v>138290</v>
      </c>
      <c r="H615" s="116">
        <f>TRUNC(G615*D615,1)</f>
        <v>20743.5</v>
      </c>
      <c r="I615" s="115">
        <f>단가대비표!G553</f>
        <v>0</v>
      </c>
      <c r="J615" s="116">
        <f>TRUNC(I615*D615,1)</f>
        <v>0</v>
      </c>
      <c r="K615" s="115">
        <f>TRUNC(E615+G615+I615,1)</f>
        <v>138290</v>
      </c>
      <c r="L615" s="116">
        <f>TRUNC(F615+H615+J615,1)</f>
        <v>20743.5</v>
      </c>
      <c r="M615" s="9" t="s">
        <v>27</v>
      </c>
      <c r="N615" s="10" t="s">
        <v>113</v>
      </c>
      <c r="O615" s="10" t="s">
        <v>868</v>
      </c>
      <c r="P615" s="10" t="s">
        <v>30</v>
      </c>
      <c r="Q615" s="10" t="s">
        <v>30</v>
      </c>
      <c r="R615" s="10" t="s">
        <v>29</v>
      </c>
      <c r="S615" s="119"/>
      <c r="T615" s="119"/>
      <c r="U615" s="119"/>
      <c r="V615" s="119"/>
      <c r="W615" s="119"/>
      <c r="X615" s="119"/>
      <c r="Y615" s="119"/>
      <c r="Z615" s="119"/>
      <c r="AA615" s="119"/>
      <c r="AB615" s="119"/>
      <c r="AC615" s="119"/>
      <c r="AD615" s="119"/>
      <c r="AE615" s="119"/>
      <c r="AF615" s="119"/>
      <c r="AG615" s="119"/>
      <c r="AH615" s="119"/>
      <c r="AI615" s="119"/>
      <c r="AJ615" s="10" t="s">
        <v>27</v>
      </c>
      <c r="AK615" s="10" t="s">
        <v>1225</v>
      </c>
      <c r="AL615" s="10" t="s">
        <v>27</v>
      </c>
    </row>
    <row r="616" spans="1:38" ht="30" customHeight="1">
      <c r="A616" s="9" t="s">
        <v>965</v>
      </c>
      <c r="B616" s="9" t="s">
        <v>27</v>
      </c>
      <c r="C616" s="9" t="s">
        <v>27</v>
      </c>
      <c r="D616" s="114"/>
      <c r="E616" s="115"/>
      <c r="F616" s="116">
        <f>TRUNC(SUMIF(N615:N615, N614, F615:F615),0)</f>
        <v>0</v>
      </c>
      <c r="G616" s="115"/>
      <c r="H616" s="116">
        <f>TRUNC(SUMIF(N615:N615, N614, H615:H615),0)</f>
        <v>20743</v>
      </c>
      <c r="I616" s="115"/>
      <c r="J616" s="116">
        <f>TRUNC(SUMIF(N615:N615, N614, J615:J615),0)</f>
        <v>0</v>
      </c>
      <c r="K616" s="115"/>
      <c r="L616" s="116">
        <f>F616+H616+J616</f>
        <v>20743</v>
      </c>
      <c r="M616" s="9" t="s">
        <v>27</v>
      </c>
      <c r="N616" s="10" t="s">
        <v>117</v>
      </c>
      <c r="O616" s="10" t="s">
        <v>117</v>
      </c>
      <c r="P616" s="10" t="s">
        <v>27</v>
      </c>
      <c r="Q616" s="10" t="s">
        <v>27</v>
      </c>
      <c r="R616" s="10" t="s">
        <v>27</v>
      </c>
      <c r="S616" s="119"/>
      <c r="T616" s="119"/>
      <c r="U616" s="119"/>
      <c r="V616" s="119"/>
      <c r="W616" s="119"/>
      <c r="X616" s="119"/>
      <c r="Y616" s="119"/>
      <c r="Z616" s="119"/>
      <c r="AA616" s="119"/>
      <c r="AB616" s="119"/>
      <c r="AC616" s="119"/>
      <c r="AD616" s="119"/>
      <c r="AE616" s="119"/>
      <c r="AF616" s="119"/>
      <c r="AG616" s="119"/>
      <c r="AH616" s="119"/>
      <c r="AI616" s="119"/>
      <c r="AJ616" s="10" t="s">
        <v>27</v>
      </c>
      <c r="AK616" s="10" t="s">
        <v>27</v>
      </c>
      <c r="AL616" s="10" t="s">
        <v>27</v>
      </c>
    </row>
    <row r="617" spans="1:38" ht="30" customHeight="1">
      <c r="A617" s="114"/>
      <c r="B617" s="114"/>
      <c r="C617" s="114"/>
      <c r="D617" s="114"/>
      <c r="E617" s="115"/>
      <c r="F617" s="116"/>
      <c r="G617" s="115"/>
      <c r="H617" s="116"/>
      <c r="I617" s="115"/>
      <c r="J617" s="116"/>
      <c r="K617" s="115"/>
      <c r="L617" s="116"/>
      <c r="M617" s="114"/>
    </row>
    <row r="618" spans="1:38" ht="30" customHeight="1">
      <c r="A618" s="127" t="s">
        <v>3218</v>
      </c>
      <c r="B618" s="127"/>
      <c r="C618" s="127"/>
      <c r="D618" s="127"/>
      <c r="E618" s="128"/>
      <c r="F618" s="129"/>
      <c r="G618" s="128"/>
      <c r="H618" s="129"/>
      <c r="I618" s="128"/>
      <c r="J618" s="129"/>
      <c r="K618" s="128"/>
      <c r="L618" s="129"/>
      <c r="M618" s="127"/>
      <c r="N618" s="118" t="s">
        <v>113</v>
      </c>
    </row>
    <row r="619" spans="1:38" ht="30" customHeight="1">
      <c r="A619" s="9" t="s">
        <v>867</v>
      </c>
      <c r="B619" s="9" t="s">
        <v>840</v>
      </c>
      <c r="C619" s="9" t="s">
        <v>841</v>
      </c>
      <c r="D619" s="114">
        <v>3.5000000000000003E-2</v>
      </c>
      <c r="E619" s="115">
        <f>단가대비표!E553</f>
        <v>0</v>
      </c>
      <c r="F619" s="116">
        <f>TRUNC(E619*D619,1)</f>
        <v>0</v>
      </c>
      <c r="G619" s="115">
        <f>단가대비표!F553</f>
        <v>138290</v>
      </c>
      <c r="H619" s="116">
        <f>TRUNC(G619*D619,1)</f>
        <v>4840.1000000000004</v>
      </c>
      <c r="I619" s="115">
        <f>단가대비표!G553</f>
        <v>0</v>
      </c>
      <c r="J619" s="116">
        <f>TRUNC(I619*D619,1)</f>
        <v>0</v>
      </c>
      <c r="K619" s="115">
        <f>TRUNC(E619+G619+I619,1)</f>
        <v>138290</v>
      </c>
      <c r="L619" s="116">
        <f>TRUNC(F619+H619+J619,1)</f>
        <v>4840.1000000000004</v>
      </c>
      <c r="M619" s="9" t="s">
        <v>27</v>
      </c>
      <c r="N619" s="10" t="s">
        <v>113</v>
      </c>
      <c r="O619" s="10" t="s">
        <v>868</v>
      </c>
      <c r="P619" s="10" t="s">
        <v>30</v>
      </c>
      <c r="Q619" s="10" t="s">
        <v>30</v>
      </c>
      <c r="R619" s="10" t="s">
        <v>29</v>
      </c>
      <c r="S619" s="119"/>
      <c r="T619" s="119"/>
      <c r="U619" s="119"/>
      <c r="V619" s="119"/>
      <c r="W619" s="119"/>
      <c r="X619" s="119"/>
      <c r="Y619" s="119"/>
      <c r="Z619" s="119"/>
      <c r="AA619" s="119"/>
      <c r="AB619" s="119"/>
      <c r="AC619" s="119"/>
      <c r="AD619" s="119"/>
      <c r="AE619" s="119"/>
      <c r="AF619" s="119"/>
      <c r="AG619" s="119"/>
      <c r="AH619" s="119"/>
      <c r="AI619" s="119"/>
      <c r="AJ619" s="10" t="s">
        <v>27</v>
      </c>
      <c r="AK619" s="10" t="s">
        <v>1225</v>
      </c>
      <c r="AL619" s="10" t="s">
        <v>27</v>
      </c>
    </row>
    <row r="620" spans="1:38" ht="30" customHeight="1">
      <c r="A620" s="9" t="s">
        <v>965</v>
      </c>
      <c r="B620" s="9" t="s">
        <v>27</v>
      </c>
      <c r="C620" s="9" t="s">
        <v>27</v>
      </c>
      <c r="D620" s="114"/>
      <c r="E620" s="115"/>
      <c r="F620" s="116">
        <f>TRUNC(SUMIF(N619:N619, N618, F619:F619),0)</f>
        <v>0</v>
      </c>
      <c r="G620" s="115"/>
      <c r="H620" s="116">
        <f>TRUNC(SUMIF(N619:N619, N618, H619:H619),0)</f>
        <v>4840</v>
      </c>
      <c r="I620" s="115"/>
      <c r="J620" s="116">
        <f>TRUNC(SUMIF(N619:N619, N618, J619:J619),0)</f>
        <v>0</v>
      </c>
      <c r="K620" s="115"/>
      <c r="L620" s="116">
        <f>F620+H620+J620</f>
        <v>4840</v>
      </c>
      <c r="M620" s="9" t="s">
        <v>27</v>
      </c>
      <c r="N620" s="10" t="s">
        <v>117</v>
      </c>
      <c r="O620" s="10" t="s">
        <v>117</v>
      </c>
      <c r="P620" s="10" t="s">
        <v>27</v>
      </c>
      <c r="Q620" s="10" t="s">
        <v>27</v>
      </c>
      <c r="R620" s="10" t="s">
        <v>27</v>
      </c>
      <c r="S620" s="119"/>
      <c r="T620" s="119"/>
      <c r="U620" s="119"/>
      <c r="V620" s="119"/>
      <c r="W620" s="119"/>
      <c r="X620" s="119"/>
      <c r="Y620" s="119"/>
      <c r="Z620" s="119"/>
      <c r="AA620" s="119"/>
      <c r="AB620" s="119"/>
      <c r="AC620" s="119"/>
      <c r="AD620" s="119"/>
      <c r="AE620" s="119"/>
      <c r="AF620" s="119"/>
      <c r="AG620" s="119"/>
      <c r="AH620" s="119"/>
      <c r="AI620" s="119"/>
      <c r="AJ620" s="10" t="s">
        <v>27</v>
      </c>
      <c r="AK620" s="10" t="s">
        <v>27</v>
      </c>
      <c r="AL620" s="10" t="s">
        <v>27</v>
      </c>
    </row>
    <row r="621" spans="1:38" ht="30" customHeight="1">
      <c r="A621" s="114"/>
      <c r="B621" s="114"/>
      <c r="C621" s="114"/>
      <c r="D621" s="114"/>
      <c r="E621" s="115"/>
      <c r="F621" s="116"/>
      <c r="G621" s="115"/>
      <c r="H621" s="116"/>
      <c r="I621" s="115"/>
      <c r="J621" s="116"/>
      <c r="K621" s="115"/>
      <c r="L621" s="116"/>
      <c r="M621" s="114"/>
    </row>
    <row r="622" spans="1:38" ht="30" customHeight="1">
      <c r="A622" s="127" t="s">
        <v>3223</v>
      </c>
      <c r="B622" s="127"/>
      <c r="C622" s="127"/>
      <c r="D622" s="127"/>
      <c r="E622" s="128"/>
      <c r="F622" s="129"/>
      <c r="G622" s="128"/>
      <c r="H622" s="129"/>
      <c r="I622" s="128"/>
      <c r="J622" s="129"/>
      <c r="K622" s="128"/>
      <c r="L622" s="129"/>
      <c r="M622" s="127"/>
      <c r="N622" s="118" t="s">
        <v>116</v>
      </c>
    </row>
    <row r="623" spans="1:38" ht="30" customHeight="1">
      <c r="A623" s="9" t="s">
        <v>847</v>
      </c>
      <c r="B623" s="9" t="s">
        <v>840</v>
      </c>
      <c r="C623" s="9" t="s">
        <v>841</v>
      </c>
      <c r="D623" s="114">
        <v>1.7000000000000001E-2</v>
      </c>
      <c r="E623" s="115">
        <f>단가대비표!E542</f>
        <v>0</v>
      </c>
      <c r="F623" s="116">
        <f>TRUNC(E623*D623,1)</f>
        <v>0</v>
      </c>
      <c r="G623" s="115">
        <f>단가대비표!F542</f>
        <v>210176</v>
      </c>
      <c r="H623" s="116">
        <f>TRUNC(G623*D623,1)</f>
        <v>3572.9</v>
      </c>
      <c r="I623" s="115">
        <f>단가대비표!G542</f>
        <v>0</v>
      </c>
      <c r="J623" s="116">
        <f>TRUNC(I623*D623,1)</f>
        <v>0</v>
      </c>
      <c r="K623" s="115">
        <f>TRUNC(E623+G623+I623,1)</f>
        <v>210176</v>
      </c>
      <c r="L623" s="116">
        <f>TRUNC(F623+H623+J623,1)</f>
        <v>3572.9</v>
      </c>
      <c r="M623" s="9" t="s">
        <v>27</v>
      </c>
      <c r="N623" s="10" t="s">
        <v>1226</v>
      </c>
      <c r="O623" s="10" t="s">
        <v>848</v>
      </c>
      <c r="P623" s="10" t="s">
        <v>30</v>
      </c>
      <c r="Q623" s="10" t="s">
        <v>30</v>
      </c>
      <c r="R623" s="10" t="s">
        <v>29</v>
      </c>
      <c r="S623" s="119"/>
      <c r="T623" s="119"/>
      <c r="U623" s="119"/>
      <c r="V623" s="119"/>
      <c r="W623" s="119"/>
      <c r="X623" s="119"/>
      <c r="Y623" s="119"/>
      <c r="Z623" s="119"/>
      <c r="AA623" s="119"/>
      <c r="AB623" s="119"/>
      <c r="AC623" s="119"/>
      <c r="AD623" s="119"/>
      <c r="AE623" s="119"/>
      <c r="AF623" s="119"/>
      <c r="AG623" s="119"/>
      <c r="AH623" s="119"/>
      <c r="AI623" s="119"/>
      <c r="AJ623" s="10" t="s">
        <v>27</v>
      </c>
      <c r="AK623" s="10" t="s">
        <v>2699</v>
      </c>
      <c r="AL623" s="10" t="s">
        <v>27</v>
      </c>
    </row>
    <row r="624" spans="1:38" ht="30" customHeight="1">
      <c r="A624" s="9" t="s">
        <v>965</v>
      </c>
      <c r="B624" s="9" t="s">
        <v>27</v>
      </c>
      <c r="C624" s="9" t="s">
        <v>27</v>
      </c>
      <c r="D624" s="114"/>
      <c r="E624" s="115"/>
      <c r="F624" s="116">
        <f>TRUNC(SUM(F623:F623),0)</f>
        <v>0</v>
      </c>
      <c r="G624" s="115"/>
      <c r="H624" s="116">
        <f>TRUNC(SUM(H623:H623),0)</f>
        <v>3572</v>
      </c>
      <c r="I624" s="115"/>
      <c r="J624" s="116">
        <f>TRUNC(SUM(J623:J623),0)</f>
        <v>0</v>
      </c>
      <c r="K624" s="115"/>
      <c r="L624" s="116">
        <f>F624+H624+J624</f>
        <v>3572</v>
      </c>
      <c r="M624" s="9" t="s">
        <v>27</v>
      </c>
      <c r="N624" s="10" t="s">
        <v>117</v>
      </c>
      <c r="O624" s="10" t="s">
        <v>117</v>
      </c>
      <c r="P624" s="10" t="s">
        <v>27</v>
      </c>
      <c r="Q624" s="10" t="s">
        <v>27</v>
      </c>
      <c r="R624" s="10" t="s">
        <v>27</v>
      </c>
      <c r="S624" s="119"/>
      <c r="T624" s="119"/>
      <c r="U624" s="119"/>
      <c r="V624" s="119"/>
      <c r="W624" s="119"/>
      <c r="X624" s="119"/>
      <c r="Y624" s="119"/>
      <c r="Z624" s="119"/>
      <c r="AA624" s="119"/>
      <c r="AB624" s="119"/>
      <c r="AC624" s="119"/>
      <c r="AD624" s="119"/>
      <c r="AE624" s="119"/>
      <c r="AF624" s="119"/>
      <c r="AG624" s="119"/>
      <c r="AH624" s="119"/>
      <c r="AI624" s="119"/>
      <c r="AJ624" s="10" t="s">
        <v>27</v>
      </c>
      <c r="AK624" s="10" t="s">
        <v>27</v>
      </c>
      <c r="AL624" s="10" t="s">
        <v>27</v>
      </c>
    </row>
    <row r="625" spans="1:38" ht="30" customHeight="1">
      <c r="A625" s="114"/>
      <c r="B625" s="114"/>
      <c r="C625" s="114"/>
      <c r="D625" s="114"/>
      <c r="E625" s="115"/>
      <c r="F625" s="116"/>
      <c r="G625" s="115"/>
      <c r="H625" s="116"/>
      <c r="I625" s="115"/>
      <c r="J625" s="116"/>
      <c r="K625" s="115"/>
      <c r="L625" s="116"/>
      <c r="M625" s="114"/>
    </row>
    <row r="626" spans="1:38" ht="30" customHeight="1">
      <c r="A626" s="127" t="s">
        <v>3288</v>
      </c>
      <c r="B626" s="127"/>
      <c r="C626" s="127"/>
      <c r="D626" s="127"/>
      <c r="E626" s="128"/>
      <c r="F626" s="129"/>
      <c r="G626" s="128"/>
      <c r="H626" s="129"/>
      <c r="I626" s="128"/>
      <c r="J626" s="129"/>
      <c r="K626" s="128"/>
      <c r="L626" s="129"/>
      <c r="M626" s="127"/>
      <c r="N626" s="118"/>
    </row>
    <row r="627" spans="1:38" ht="30" customHeight="1">
      <c r="A627" s="1" t="s">
        <v>3279</v>
      </c>
      <c r="B627" s="1" t="s">
        <v>1028</v>
      </c>
      <c r="C627" s="13" t="s">
        <v>79</v>
      </c>
      <c r="D627" s="114">
        <v>7.0800000000000004E-3</v>
      </c>
      <c r="E627" s="115">
        <f>단가대비표!E114</f>
        <v>479041</v>
      </c>
      <c r="F627" s="116">
        <f>TRUNC(E627*D627,1)</f>
        <v>3391.6</v>
      </c>
      <c r="G627" s="115">
        <v>0</v>
      </c>
      <c r="H627" s="116">
        <f>TRUNC(G627*D627,1)</f>
        <v>0</v>
      </c>
      <c r="I627" s="115">
        <v>0</v>
      </c>
      <c r="J627" s="116">
        <f>TRUNC(I627*D627,1)</f>
        <v>0</v>
      </c>
      <c r="K627" s="115">
        <f t="shared" ref="K627:L629" si="174">TRUNC(E627+G627+I627,1)</f>
        <v>479041</v>
      </c>
      <c r="L627" s="116">
        <f t="shared" si="174"/>
        <v>3391.6</v>
      </c>
      <c r="M627" s="9"/>
      <c r="N627" s="10"/>
      <c r="O627" s="10"/>
      <c r="P627" s="10"/>
      <c r="Q627" s="10"/>
      <c r="R627" s="10"/>
      <c r="S627" s="119"/>
      <c r="T627" s="119"/>
      <c r="U627" s="119"/>
      <c r="V627" s="119"/>
      <c r="W627" s="119"/>
      <c r="X627" s="119"/>
      <c r="Y627" s="119"/>
      <c r="Z627" s="119"/>
      <c r="AA627" s="119"/>
      <c r="AB627" s="119"/>
      <c r="AC627" s="119"/>
      <c r="AD627" s="119"/>
      <c r="AE627" s="119"/>
      <c r="AF627" s="119"/>
      <c r="AG627" s="119"/>
      <c r="AH627" s="119"/>
      <c r="AI627" s="119"/>
      <c r="AJ627" s="10"/>
      <c r="AK627" s="10"/>
      <c r="AL627" s="10"/>
    </row>
    <row r="628" spans="1:38" ht="30" customHeight="1">
      <c r="A628" s="1" t="s">
        <v>3285</v>
      </c>
      <c r="B628" s="1" t="s">
        <v>3284</v>
      </c>
      <c r="C628" s="9" t="s">
        <v>28</v>
      </c>
      <c r="D628" s="114">
        <v>1.03</v>
      </c>
      <c r="E628" s="115">
        <f>단가대비표!E126</f>
        <v>3315</v>
      </c>
      <c r="F628" s="116">
        <f>TRUNC(E628*D628,1)</f>
        <v>3414.4</v>
      </c>
      <c r="G628" s="115">
        <v>0</v>
      </c>
      <c r="H628" s="116">
        <f>TRUNC(G628*D628,1)</f>
        <v>0</v>
      </c>
      <c r="I628" s="115">
        <v>0</v>
      </c>
      <c r="J628" s="116">
        <f>TRUNC(I628*D628,1)</f>
        <v>0</v>
      </c>
      <c r="K628" s="115">
        <f t="shared" si="174"/>
        <v>3315</v>
      </c>
      <c r="L628" s="116">
        <f t="shared" si="174"/>
        <v>3414.4</v>
      </c>
      <c r="M628" s="9"/>
      <c r="N628" s="10"/>
      <c r="O628" s="10"/>
      <c r="P628" s="10"/>
      <c r="Q628" s="10"/>
      <c r="R628" s="10"/>
      <c r="S628" s="119"/>
      <c r="T628" s="119"/>
      <c r="U628" s="119"/>
      <c r="V628" s="119"/>
      <c r="W628" s="119"/>
      <c r="X628" s="119"/>
      <c r="Y628" s="119"/>
      <c r="Z628" s="119"/>
      <c r="AA628" s="119"/>
      <c r="AB628" s="119"/>
      <c r="AC628" s="119"/>
      <c r="AD628" s="119"/>
      <c r="AE628" s="119"/>
      <c r="AF628" s="119"/>
      <c r="AG628" s="119"/>
      <c r="AH628" s="119"/>
      <c r="AI628" s="119"/>
      <c r="AJ628" s="10"/>
      <c r="AK628" s="10"/>
      <c r="AL628" s="10"/>
    </row>
    <row r="629" spans="1:38" ht="30" customHeight="1">
      <c r="A629" s="1" t="s">
        <v>1626</v>
      </c>
      <c r="B629" s="1" t="s">
        <v>1627</v>
      </c>
      <c r="C629" s="13" t="s">
        <v>806</v>
      </c>
      <c r="D629" s="114">
        <v>3.4000000000000002E-2</v>
      </c>
      <c r="E629" s="115">
        <f>단가대비표!E109</f>
        <v>1321</v>
      </c>
      <c r="F629" s="116">
        <f>TRUNC(E629*D629,1)</f>
        <v>44.9</v>
      </c>
      <c r="G629" s="115">
        <v>0</v>
      </c>
      <c r="H629" s="116">
        <f>TRUNC(G629*D629,1)</f>
        <v>0</v>
      </c>
      <c r="I629" s="115">
        <v>0</v>
      </c>
      <c r="J629" s="116">
        <f>TRUNC(I629*D629,1)</f>
        <v>0</v>
      </c>
      <c r="K629" s="115">
        <f t="shared" si="174"/>
        <v>1321</v>
      </c>
      <c r="L629" s="116">
        <f t="shared" si="174"/>
        <v>44.9</v>
      </c>
      <c r="M629" s="9"/>
      <c r="N629" s="10"/>
      <c r="O629" s="10"/>
      <c r="P629" s="10"/>
      <c r="Q629" s="10"/>
      <c r="R629" s="10"/>
      <c r="S629" s="119"/>
      <c r="T629" s="119"/>
      <c r="U629" s="119"/>
      <c r="V629" s="119"/>
      <c r="W629" s="119"/>
      <c r="X629" s="119"/>
      <c r="Y629" s="119"/>
      <c r="Z629" s="119"/>
      <c r="AA629" s="119"/>
      <c r="AB629" s="119"/>
      <c r="AC629" s="119"/>
      <c r="AD629" s="119"/>
      <c r="AE629" s="119"/>
      <c r="AF629" s="119"/>
      <c r="AG629" s="119"/>
      <c r="AH629" s="119"/>
      <c r="AI629" s="119"/>
      <c r="AJ629" s="10"/>
      <c r="AK629" s="10"/>
      <c r="AL629" s="10"/>
    </row>
    <row r="630" spans="1:38" ht="30" customHeight="1">
      <c r="A630" s="9" t="s">
        <v>3283</v>
      </c>
      <c r="B630" s="9" t="s">
        <v>840</v>
      </c>
      <c r="C630" s="9" t="s">
        <v>841</v>
      </c>
      <c r="D630" s="114">
        <v>3.3000000000000002E-2</v>
      </c>
      <c r="E630" s="115">
        <f>단가대비표!E542</f>
        <v>0</v>
      </c>
      <c r="F630" s="116">
        <f>TRUNC(E630*D630,1)</f>
        <v>0</v>
      </c>
      <c r="G630" s="115">
        <f>단가대비표!F542</f>
        <v>210176</v>
      </c>
      <c r="H630" s="116">
        <f>TRUNC(G630*D630,1)</f>
        <v>6935.8</v>
      </c>
      <c r="I630" s="115">
        <f>단가대비표!G542</f>
        <v>0</v>
      </c>
      <c r="J630" s="116">
        <f>TRUNC(I630*D630,1)</f>
        <v>0</v>
      </c>
      <c r="K630" s="115">
        <f>TRUNC(E630+G630+I630,1)</f>
        <v>210176</v>
      </c>
      <c r="L630" s="116">
        <f>TRUNC(F630+H630+J630,1)</f>
        <v>6935.8</v>
      </c>
      <c r="M630" s="9" t="s">
        <v>27</v>
      </c>
      <c r="N630" s="10" t="s">
        <v>99</v>
      </c>
      <c r="O630" s="10" t="s">
        <v>870</v>
      </c>
      <c r="P630" s="10" t="s">
        <v>30</v>
      </c>
      <c r="Q630" s="10" t="s">
        <v>30</v>
      </c>
      <c r="R630" s="10" t="s">
        <v>29</v>
      </c>
      <c r="S630" s="119"/>
      <c r="T630" s="119"/>
      <c r="U630" s="119"/>
      <c r="V630" s="119">
        <v>1</v>
      </c>
      <c r="W630" s="119"/>
      <c r="X630" s="119"/>
      <c r="Y630" s="119"/>
      <c r="Z630" s="119"/>
      <c r="AA630" s="119"/>
      <c r="AB630" s="119"/>
      <c r="AC630" s="119"/>
      <c r="AD630" s="119"/>
      <c r="AE630" s="119"/>
      <c r="AF630" s="119"/>
      <c r="AG630" s="119"/>
      <c r="AH630" s="119"/>
      <c r="AI630" s="119"/>
      <c r="AJ630" s="10" t="s">
        <v>27</v>
      </c>
      <c r="AK630" s="10" t="s">
        <v>1180</v>
      </c>
      <c r="AL630" s="10" t="s">
        <v>27</v>
      </c>
    </row>
    <row r="631" spans="1:38" ht="30" customHeight="1">
      <c r="A631" s="9" t="s">
        <v>867</v>
      </c>
      <c r="B631" s="9" t="s">
        <v>840</v>
      </c>
      <c r="C631" s="9" t="s">
        <v>841</v>
      </c>
      <c r="D631" s="114">
        <v>3.3000000000000002E-2</v>
      </c>
      <c r="E631" s="115">
        <f>단가대비표!E553</f>
        <v>0</v>
      </c>
      <c r="F631" s="116">
        <f>TRUNC(E631*D631,1)</f>
        <v>0</v>
      </c>
      <c r="G631" s="115">
        <f>단가대비표!F553</f>
        <v>138290</v>
      </c>
      <c r="H631" s="116">
        <f>TRUNC(G631*D631,1)</f>
        <v>4563.5</v>
      </c>
      <c r="I631" s="115">
        <f>단가대비표!G553</f>
        <v>0</v>
      </c>
      <c r="J631" s="116">
        <f>TRUNC(I631*D631,1)</f>
        <v>0</v>
      </c>
      <c r="K631" s="115">
        <f>TRUNC(E631+G631+I631,1)</f>
        <v>138290</v>
      </c>
      <c r="L631" s="116">
        <f>TRUNC(F631+H631+J631,1)</f>
        <v>4563.5</v>
      </c>
      <c r="M631" s="9" t="s">
        <v>27</v>
      </c>
      <c r="N631" s="10" t="s">
        <v>99</v>
      </c>
      <c r="O631" s="10" t="s">
        <v>870</v>
      </c>
      <c r="P631" s="10" t="s">
        <v>30</v>
      </c>
      <c r="Q631" s="10" t="s">
        <v>30</v>
      </c>
      <c r="R631" s="10" t="s">
        <v>29</v>
      </c>
      <c r="S631" s="119"/>
      <c r="T631" s="119"/>
      <c r="U631" s="119"/>
      <c r="V631" s="119">
        <v>1</v>
      </c>
      <c r="W631" s="119"/>
      <c r="X631" s="119"/>
      <c r="Y631" s="119"/>
      <c r="Z631" s="119"/>
      <c r="AA631" s="119"/>
      <c r="AB631" s="119"/>
      <c r="AC631" s="119"/>
      <c r="AD631" s="119"/>
      <c r="AE631" s="119"/>
      <c r="AF631" s="119"/>
      <c r="AG631" s="119"/>
      <c r="AH631" s="119"/>
      <c r="AI631" s="119"/>
      <c r="AJ631" s="10" t="s">
        <v>27</v>
      </c>
      <c r="AK631" s="10" t="s">
        <v>1180</v>
      </c>
      <c r="AL631" s="10" t="s">
        <v>27</v>
      </c>
    </row>
    <row r="632" spans="1:38" ht="30" customHeight="1">
      <c r="A632" s="9" t="s">
        <v>965</v>
      </c>
      <c r="B632" s="9" t="s">
        <v>27</v>
      </c>
      <c r="C632" s="9" t="s">
        <v>27</v>
      </c>
      <c r="D632" s="114"/>
      <c r="E632" s="115"/>
      <c r="F632" s="116">
        <f>TRUNC(SUM(F627:F631),0)</f>
        <v>6850</v>
      </c>
      <c r="G632" s="115"/>
      <c r="H632" s="116">
        <f>TRUNC(SUM(H627:H631),0)</f>
        <v>11499</v>
      </c>
      <c r="I632" s="115"/>
      <c r="J632" s="116">
        <f>TRUNC(SUM(J627:J631),0)</f>
        <v>0</v>
      </c>
      <c r="K632" s="115"/>
      <c r="L632" s="116">
        <f>F632+H632+J632</f>
        <v>18349</v>
      </c>
      <c r="M632" s="9" t="s">
        <v>27</v>
      </c>
      <c r="N632" s="10" t="s">
        <v>117</v>
      </c>
      <c r="O632" s="10" t="s">
        <v>117</v>
      </c>
      <c r="P632" s="10" t="s">
        <v>27</v>
      </c>
      <c r="Q632" s="10" t="s">
        <v>27</v>
      </c>
      <c r="R632" s="10" t="s">
        <v>27</v>
      </c>
      <c r="S632" s="119"/>
      <c r="T632" s="119"/>
      <c r="U632" s="119"/>
      <c r="V632" s="119"/>
      <c r="W632" s="119"/>
      <c r="X632" s="119"/>
      <c r="Y632" s="119"/>
      <c r="Z632" s="119"/>
      <c r="AA632" s="119"/>
      <c r="AB632" s="119"/>
      <c r="AC632" s="119"/>
      <c r="AD632" s="119"/>
      <c r="AE632" s="119"/>
      <c r="AF632" s="119"/>
      <c r="AG632" s="119"/>
      <c r="AH632" s="119"/>
      <c r="AI632" s="119"/>
      <c r="AJ632" s="10" t="s">
        <v>27</v>
      </c>
      <c r="AK632" s="10" t="s">
        <v>27</v>
      </c>
      <c r="AL632" s="10" t="s">
        <v>27</v>
      </c>
    </row>
    <row r="633" spans="1:38" ht="30" customHeight="1">
      <c r="A633" s="9"/>
      <c r="B633" s="9"/>
      <c r="C633" s="9"/>
      <c r="D633" s="114"/>
      <c r="E633" s="115"/>
      <c r="F633" s="116"/>
      <c r="G633" s="115"/>
      <c r="H633" s="116"/>
      <c r="I633" s="115"/>
      <c r="J633" s="116"/>
      <c r="K633" s="115"/>
      <c r="L633" s="116"/>
      <c r="M633" s="9"/>
      <c r="N633" s="10"/>
      <c r="O633" s="10"/>
      <c r="P633" s="10"/>
      <c r="Q633" s="10"/>
      <c r="R633" s="10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0"/>
      <c r="AK633" s="10"/>
      <c r="AL633" s="10"/>
    </row>
    <row r="634" spans="1:38" ht="30" customHeight="1">
      <c r="A634" s="127" t="s">
        <v>3540</v>
      </c>
      <c r="B634" s="127"/>
      <c r="C634" s="127"/>
      <c r="D634" s="127"/>
      <c r="E634" s="128"/>
      <c r="F634" s="129"/>
      <c r="G634" s="128"/>
      <c r="H634" s="129"/>
      <c r="I634" s="128"/>
      <c r="J634" s="129"/>
      <c r="K634" s="128"/>
      <c r="L634" s="129"/>
      <c r="M634" s="127"/>
      <c r="N634" s="118" t="s">
        <v>1009</v>
      </c>
    </row>
    <row r="635" spans="1:38" ht="30" customHeight="1">
      <c r="A635" s="9" t="s">
        <v>2684</v>
      </c>
      <c r="B635" s="9" t="s">
        <v>1266</v>
      </c>
      <c r="C635" s="9" t="s">
        <v>269</v>
      </c>
      <c r="D635" s="114">
        <v>4.9000000000000002E-2</v>
      </c>
      <c r="E635" s="115">
        <v>0</v>
      </c>
      <c r="F635" s="116">
        <f>TRUNC(E635*D635,1)</f>
        <v>0</v>
      </c>
      <c r="G635" s="115">
        <v>0</v>
      </c>
      <c r="H635" s="116">
        <f>TRUNC(G635*D635,1)</f>
        <v>0</v>
      </c>
      <c r="I635" s="115">
        <f>단가대비표!G499</f>
        <v>62492</v>
      </c>
      <c r="J635" s="116">
        <f>TRUNC(I635*D635,1)</f>
        <v>3062.1</v>
      </c>
      <c r="K635" s="115">
        <f t="shared" ref="K635:L638" si="175">TRUNC(E635+G635+I635,1)</f>
        <v>62492</v>
      </c>
      <c r="L635" s="116">
        <f t="shared" si="175"/>
        <v>3062.1</v>
      </c>
      <c r="M635" s="9" t="s">
        <v>27</v>
      </c>
      <c r="N635" s="10" t="s">
        <v>1009</v>
      </c>
      <c r="O635" s="10" t="s">
        <v>2685</v>
      </c>
      <c r="P635" s="10" t="s">
        <v>29</v>
      </c>
      <c r="Q635" s="10" t="s">
        <v>30</v>
      </c>
      <c r="R635" s="10" t="s">
        <v>30</v>
      </c>
      <c r="S635" s="119"/>
      <c r="T635" s="119"/>
      <c r="U635" s="119"/>
      <c r="V635" s="119"/>
      <c r="W635" s="119"/>
      <c r="X635" s="119"/>
      <c r="Y635" s="119"/>
      <c r="Z635" s="119"/>
      <c r="AA635" s="119"/>
      <c r="AB635" s="119"/>
      <c r="AC635" s="119"/>
      <c r="AD635" s="119"/>
      <c r="AE635" s="119"/>
      <c r="AF635" s="119"/>
      <c r="AG635" s="119"/>
      <c r="AH635" s="119"/>
      <c r="AI635" s="119"/>
      <c r="AJ635" s="10" t="s">
        <v>27</v>
      </c>
      <c r="AK635" s="10" t="s">
        <v>2686</v>
      </c>
      <c r="AL635" s="10" t="s">
        <v>27</v>
      </c>
    </row>
    <row r="636" spans="1:38" ht="30" customHeight="1">
      <c r="A636" s="9" t="s">
        <v>928</v>
      </c>
      <c r="B636" s="9" t="s">
        <v>840</v>
      </c>
      <c r="C636" s="9" t="s">
        <v>841</v>
      </c>
      <c r="D636" s="114">
        <v>4.2000000000000003E-2</v>
      </c>
      <c r="E636" s="115">
        <f>단가대비표!E594</f>
        <v>0</v>
      </c>
      <c r="F636" s="116">
        <f>TRUNC(E636*D636,1)</f>
        <v>0</v>
      </c>
      <c r="G636" s="115">
        <f>단가대비표!F594</f>
        <v>0</v>
      </c>
      <c r="H636" s="116">
        <f>TRUNC(G636*D636,1)</f>
        <v>0</v>
      </c>
      <c r="I636" s="115">
        <f>단가대비표!G594</f>
        <v>234297</v>
      </c>
      <c r="J636" s="116">
        <f>TRUNC(I636*D636,1)</f>
        <v>9840.4</v>
      </c>
      <c r="K636" s="115">
        <f t="shared" si="175"/>
        <v>234297</v>
      </c>
      <c r="L636" s="116">
        <f t="shared" si="175"/>
        <v>9840.4</v>
      </c>
      <c r="M636" s="9" t="s">
        <v>27</v>
      </c>
      <c r="N636" s="10" t="s">
        <v>1009</v>
      </c>
      <c r="O636" s="10" t="s">
        <v>929</v>
      </c>
      <c r="P636" s="10" t="s">
        <v>30</v>
      </c>
      <c r="Q636" s="10" t="s">
        <v>30</v>
      </c>
      <c r="R636" s="10" t="s">
        <v>29</v>
      </c>
      <c r="S636" s="119"/>
      <c r="T636" s="119"/>
      <c r="U636" s="119"/>
      <c r="V636" s="119">
        <v>1</v>
      </c>
      <c r="W636" s="119"/>
      <c r="X636" s="119"/>
      <c r="Y636" s="119"/>
      <c r="Z636" s="119"/>
      <c r="AA636" s="119"/>
      <c r="AB636" s="119"/>
      <c r="AC636" s="119"/>
      <c r="AD636" s="119"/>
      <c r="AE636" s="119"/>
      <c r="AF636" s="119"/>
      <c r="AG636" s="119"/>
      <c r="AH636" s="119"/>
      <c r="AI636" s="119"/>
      <c r="AJ636" s="10" t="s">
        <v>27</v>
      </c>
      <c r="AK636" s="10" t="s">
        <v>2687</v>
      </c>
      <c r="AL636" s="10" t="s">
        <v>27</v>
      </c>
    </row>
    <row r="637" spans="1:38" ht="30" customHeight="1">
      <c r="A637" s="9" t="s">
        <v>920</v>
      </c>
      <c r="B637" s="9" t="s">
        <v>840</v>
      </c>
      <c r="C637" s="9" t="s">
        <v>841</v>
      </c>
      <c r="D637" s="114">
        <v>1.4999999999999999E-2</v>
      </c>
      <c r="E637" s="115">
        <f>단가대비표!E588</f>
        <v>0</v>
      </c>
      <c r="F637" s="116">
        <f>TRUNC(E637*D637,1)</f>
        <v>0</v>
      </c>
      <c r="G637" s="115">
        <f>단가대비표!F588</f>
        <v>0</v>
      </c>
      <c r="H637" s="116">
        <f>TRUNC(G637*D637,1)</f>
        <v>0</v>
      </c>
      <c r="I637" s="115">
        <f>단가대비표!G588</f>
        <v>138290</v>
      </c>
      <c r="J637" s="116">
        <f>TRUNC(I637*D637,1)</f>
        <v>2074.3000000000002</v>
      </c>
      <c r="K637" s="115">
        <f t="shared" si="175"/>
        <v>138290</v>
      </c>
      <c r="L637" s="116">
        <f t="shared" si="175"/>
        <v>2074.3000000000002</v>
      </c>
      <c r="M637" s="9" t="s">
        <v>27</v>
      </c>
      <c r="N637" s="10" t="s">
        <v>1009</v>
      </c>
      <c r="O637" s="10" t="s">
        <v>921</v>
      </c>
      <c r="P637" s="10" t="s">
        <v>30</v>
      </c>
      <c r="Q637" s="10" t="s">
        <v>30</v>
      </c>
      <c r="R637" s="10" t="s">
        <v>29</v>
      </c>
      <c r="S637" s="119"/>
      <c r="T637" s="119"/>
      <c r="U637" s="119"/>
      <c r="V637" s="119">
        <v>1</v>
      </c>
      <c r="W637" s="119"/>
      <c r="X637" s="119"/>
      <c r="Y637" s="119"/>
      <c r="Z637" s="119"/>
      <c r="AA637" s="119"/>
      <c r="AB637" s="119"/>
      <c r="AC637" s="119"/>
      <c r="AD637" s="119"/>
      <c r="AE637" s="119"/>
      <c r="AF637" s="119"/>
      <c r="AG637" s="119"/>
      <c r="AH637" s="119"/>
      <c r="AI637" s="119"/>
      <c r="AJ637" s="10" t="s">
        <v>27</v>
      </c>
      <c r="AK637" s="10" t="s">
        <v>2688</v>
      </c>
      <c r="AL637" s="10" t="s">
        <v>27</v>
      </c>
    </row>
    <row r="638" spans="1:38" ht="30" customHeight="1">
      <c r="A638" s="9" t="s">
        <v>4220</v>
      </c>
      <c r="B638" s="9" t="s">
        <v>2689</v>
      </c>
      <c r="C638" s="9" t="s">
        <v>963</v>
      </c>
      <c r="D638" s="114">
        <v>1</v>
      </c>
      <c r="E638" s="115">
        <v>0</v>
      </c>
      <c r="F638" s="116">
        <f>TRUNC(E638*D638,1)</f>
        <v>0</v>
      </c>
      <c r="G638" s="115">
        <v>0</v>
      </c>
      <c r="H638" s="116">
        <f>TRUNC(G638*D638,1)</f>
        <v>0</v>
      </c>
      <c r="I638" s="115">
        <f>ROUNDDOWN(SUMIF(V635:V638, RIGHTB(O638, 1), J635:J638)*U638, 2)</f>
        <v>595.73</v>
      </c>
      <c r="J638" s="116">
        <f>TRUNC(I638*D638,1)</f>
        <v>595.70000000000005</v>
      </c>
      <c r="K638" s="115">
        <f t="shared" si="175"/>
        <v>595.70000000000005</v>
      </c>
      <c r="L638" s="116">
        <f t="shared" si="175"/>
        <v>595.70000000000005</v>
      </c>
      <c r="M638" s="9" t="s">
        <v>27</v>
      </c>
      <c r="N638" s="10" t="s">
        <v>1009</v>
      </c>
      <c r="O638" s="10" t="s">
        <v>964</v>
      </c>
      <c r="P638" s="10" t="s">
        <v>30</v>
      </c>
      <c r="Q638" s="10" t="s">
        <v>30</v>
      </c>
      <c r="R638" s="10" t="s">
        <v>30</v>
      </c>
      <c r="S638" s="119">
        <v>2</v>
      </c>
      <c r="T638" s="119">
        <v>2</v>
      </c>
      <c r="U638" s="119">
        <v>0.05</v>
      </c>
      <c r="V638" s="119"/>
      <c r="W638" s="119"/>
      <c r="X638" s="119"/>
      <c r="Y638" s="119"/>
      <c r="Z638" s="119"/>
      <c r="AA638" s="119"/>
      <c r="AB638" s="119"/>
      <c r="AC638" s="119"/>
      <c r="AD638" s="119"/>
      <c r="AE638" s="119"/>
      <c r="AF638" s="119"/>
      <c r="AG638" s="119"/>
      <c r="AH638" s="119"/>
      <c r="AI638" s="119"/>
      <c r="AJ638" s="10" t="s">
        <v>27</v>
      </c>
      <c r="AK638" s="10" t="s">
        <v>2690</v>
      </c>
      <c r="AL638" s="10" t="s">
        <v>27</v>
      </c>
    </row>
    <row r="639" spans="1:38" ht="30" customHeight="1">
      <c r="A639" s="9" t="s">
        <v>965</v>
      </c>
      <c r="B639" s="9" t="s">
        <v>27</v>
      </c>
      <c r="C639" s="9" t="s">
        <v>27</v>
      </c>
      <c r="D639" s="114"/>
      <c r="E639" s="115"/>
      <c r="F639" s="116">
        <f>TRUNC(SUM(F635:F638),0)</f>
        <v>0</v>
      </c>
      <c r="G639" s="115"/>
      <c r="H639" s="116">
        <f>TRUNC(SUM(H635:H638),0)</f>
        <v>0</v>
      </c>
      <c r="I639" s="115"/>
      <c r="J639" s="116">
        <f>TRUNC(SUM(J635:J638),0)</f>
        <v>15572</v>
      </c>
      <c r="K639" s="115"/>
      <c r="L639" s="116">
        <f>F639+H639+J639</f>
        <v>15572</v>
      </c>
      <c r="M639" s="9" t="s">
        <v>27</v>
      </c>
      <c r="N639" s="10" t="s">
        <v>117</v>
      </c>
      <c r="O639" s="10" t="s">
        <v>117</v>
      </c>
      <c r="P639" s="10" t="s">
        <v>27</v>
      </c>
      <c r="Q639" s="10" t="s">
        <v>27</v>
      </c>
      <c r="R639" s="10" t="s">
        <v>27</v>
      </c>
      <c r="S639" s="119"/>
      <c r="T639" s="119"/>
      <c r="U639" s="119"/>
      <c r="V639" s="119"/>
      <c r="W639" s="119"/>
      <c r="X639" s="119"/>
      <c r="Y639" s="119"/>
      <c r="Z639" s="119"/>
      <c r="AA639" s="119"/>
      <c r="AB639" s="119"/>
      <c r="AC639" s="119"/>
      <c r="AD639" s="119"/>
      <c r="AE639" s="119"/>
      <c r="AF639" s="119"/>
      <c r="AG639" s="119"/>
      <c r="AH639" s="119"/>
      <c r="AI639" s="119"/>
      <c r="AJ639" s="10" t="s">
        <v>27</v>
      </c>
      <c r="AK639" s="10" t="s">
        <v>27</v>
      </c>
      <c r="AL639" s="10" t="s">
        <v>27</v>
      </c>
    </row>
    <row r="640" spans="1:38" ht="30" customHeight="1">
      <c r="A640" s="114"/>
      <c r="B640" s="114"/>
      <c r="C640" s="114"/>
      <c r="D640" s="114"/>
      <c r="E640" s="115"/>
      <c r="F640" s="116"/>
      <c r="G640" s="115"/>
      <c r="H640" s="116"/>
      <c r="I640" s="115"/>
      <c r="J640" s="116"/>
      <c r="K640" s="115"/>
      <c r="L640" s="116"/>
      <c r="M640" s="114"/>
    </row>
    <row r="641" spans="1:38" ht="30" customHeight="1">
      <c r="A641" s="127" t="s">
        <v>3541</v>
      </c>
      <c r="B641" s="127"/>
      <c r="C641" s="127"/>
      <c r="D641" s="127"/>
      <c r="E641" s="128"/>
      <c r="F641" s="129"/>
      <c r="G641" s="128"/>
      <c r="H641" s="129"/>
      <c r="I641" s="128"/>
      <c r="J641" s="129"/>
      <c r="K641" s="128"/>
      <c r="L641" s="129"/>
      <c r="M641" s="127"/>
      <c r="N641" s="118" t="s">
        <v>1012</v>
      </c>
    </row>
    <row r="642" spans="1:38" ht="30" customHeight="1">
      <c r="A642" s="9" t="s">
        <v>928</v>
      </c>
      <c r="B642" s="9" t="s">
        <v>840</v>
      </c>
      <c r="C642" s="9" t="s">
        <v>841</v>
      </c>
      <c r="D642" s="114">
        <v>3.5999999999999997E-2</v>
      </c>
      <c r="E642" s="115">
        <f>단가대비표!E594</f>
        <v>0</v>
      </c>
      <c r="F642" s="116">
        <f>TRUNC(E642*D642,1)</f>
        <v>0</v>
      </c>
      <c r="G642" s="115">
        <f>단가대비표!F594</f>
        <v>0</v>
      </c>
      <c r="H642" s="116">
        <f>TRUNC(G642*D642,1)</f>
        <v>0</v>
      </c>
      <c r="I642" s="115">
        <f>단가대비표!G594</f>
        <v>234297</v>
      </c>
      <c r="J642" s="116">
        <f>TRUNC(I642*D642,1)</f>
        <v>8434.6</v>
      </c>
      <c r="K642" s="115">
        <f t="shared" ref="K642:L644" si="176">TRUNC(E642+G642+I642,1)</f>
        <v>234297</v>
      </c>
      <c r="L642" s="116">
        <f t="shared" si="176"/>
        <v>8434.6</v>
      </c>
      <c r="M642" s="9" t="s">
        <v>27</v>
      </c>
      <c r="N642" s="10" t="s">
        <v>1012</v>
      </c>
      <c r="O642" s="10" t="s">
        <v>929</v>
      </c>
      <c r="P642" s="10" t="s">
        <v>30</v>
      </c>
      <c r="Q642" s="10" t="s">
        <v>30</v>
      </c>
      <c r="R642" s="10" t="s">
        <v>29</v>
      </c>
      <c r="S642" s="119"/>
      <c r="T642" s="119"/>
      <c r="U642" s="119"/>
      <c r="V642" s="119">
        <v>1</v>
      </c>
      <c r="W642" s="119"/>
      <c r="X642" s="119"/>
      <c r="Y642" s="119"/>
      <c r="Z642" s="119"/>
      <c r="AA642" s="119"/>
      <c r="AB642" s="119"/>
      <c r="AC642" s="119"/>
      <c r="AD642" s="119"/>
      <c r="AE642" s="119"/>
      <c r="AF642" s="119"/>
      <c r="AG642" s="119"/>
      <c r="AH642" s="119"/>
      <c r="AI642" s="119"/>
      <c r="AJ642" s="10" t="s">
        <v>27</v>
      </c>
      <c r="AK642" s="10" t="s">
        <v>2691</v>
      </c>
      <c r="AL642" s="10" t="s">
        <v>27</v>
      </c>
    </row>
    <row r="643" spans="1:38" ht="30" customHeight="1">
      <c r="A643" s="9" t="s">
        <v>920</v>
      </c>
      <c r="B643" s="9" t="s">
        <v>840</v>
      </c>
      <c r="C643" s="9" t="s">
        <v>841</v>
      </c>
      <c r="D643" s="114">
        <v>1.2999999999999999E-2</v>
      </c>
      <c r="E643" s="115">
        <f>단가대비표!E588</f>
        <v>0</v>
      </c>
      <c r="F643" s="116">
        <f>TRUNC(E643*D643,1)</f>
        <v>0</v>
      </c>
      <c r="G643" s="115">
        <f>단가대비표!F588</f>
        <v>0</v>
      </c>
      <c r="H643" s="116">
        <f>TRUNC(G643*D643,1)</f>
        <v>0</v>
      </c>
      <c r="I643" s="115">
        <f>단가대비표!G588</f>
        <v>138290</v>
      </c>
      <c r="J643" s="116">
        <f>TRUNC(I643*D643,1)</f>
        <v>1797.7</v>
      </c>
      <c r="K643" s="115">
        <f t="shared" si="176"/>
        <v>138290</v>
      </c>
      <c r="L643" s="116">
        <f t="shared" si="176"/>
        <v>1797.7</v>
      </c>
      <c r="M643" s="9" t="s">
        <v>27</v>
      </c>
      <c r="N643" s="10" t="s">
        <v>1012</v>
      </c>
      <c r="O643" s="10" t="s">
        <v>921</v>
      </c>
      <c r="P643" s="10" t="s">
        <v>30</v>
      </c>
      <c r="Q643" s="10" t="s">
        <v>30</v>
      </c>
      <c r="R643" s="10" t="s">
        <v>29</v>
      </c>
      <c r="S643" s="119"/>
      <c r="T643" s="119"/>
      <c r="U643" s="119"/>
      <c r="V643" s="119">
        <v>1</v>
      </c>
      <c r="W643" s="119"/>
      <c r="X643" s="119"/>
      <c r="Y643" s="119"/>
      <c r="Z643" s="119"/>
      <c r="AA643" s="119"/>
      <c r="AB643" s="119"/>
      <c r="AC643" s="119"/>
      <c r="AD643" s="119"/>
      <c r="AE643" s="119"/>
      <c r="AF643" s="119"/>
      <c r="AG643" s="119"/>
      <c r="AH643" s="119"/>
      <c r="AI643" s="119"/>
      <c r="AJ643" s="10" t="s">
        <v>27</v>
      </c>
      <c r="AK643" s="10" t="s">
        <v>2692</v>
      </c>
      <c r="AL643" s="10" t="s">
        <v>27</v>
      </c>
    </row>
    <row r="644" spans="1:38" ht="30" customHeight="1">
      <c r="A644" s="9" t="s">
        <v>4220</v>
      </c>
      <c r="B644" s="9" t="s">
        <v>2693</v>
      </c>
      <c r="C644" s="9" t="s">
        <v>963</v>
      </c>
      <c r="D644" s="114">
        <v>1</v>
      </c>
      <c r="E644" s="115">
        <v>0</v>
      </c>
      <c r="F644" s="116">
        <f>TRUNC(E644*D644,1)</f>
        <v>0</v>
      </c>
      <c r="G644" s="115">
        <v>0</v>
      </c>
      <c r="H644" s="116">
        <f>TRUNC(G644*D644,1)</f>
        <v>0</v>
      </c>
      <c r="I644" s="115">
        <f>ROUNDDOWN(SUMIF(V642:V644, RIGHTB(O644, 1), J642:J644)*U644, 2)</f>
        <v>306.95999999999998</v>
      </c>
      <c r="J644" s="116">
        <f>TRUNC(I644*D644,1)</f>
        <v>306.89999999999998</v>
      </c>
      <c r="K644" s="115">
        <f t="shared" si="176"/>
        <v>306.89999999999998</v>
      </c>
      <c r="L644" s="116">
        <f t="shared" si="176"/>
        <v>306.89999999999998</v>
      </c>
      <c r="M644" s="9" t="s">
        <v>27</v>
      </c>
      <c r="N644" s="10" t="s">
        <v>1012</v>
      </c>
      <c r="O644" s="10" t="s">
        <v>964</v>
      </c>
      <c r="P644" s="10" t="s">
        <v>30</v>
      </c>
      <c r="Q644" s="10" t="s">
        <v>30</v>
      </c>
      <c r="R644" s="10" t="s">
        <v>30</v>
      </c>
      <c r="S644" s="119">
        <v>2</v>
      </c>
      <c r="T644" s="119">
        <v>2</v>
      </c>
      <c r="U644" s="119">
        <v>0.03</v>
      </c>
      <c r="V644" s="119"/>
      <c r="W644" s="119"/>
      <c r="X644" s="119"/>
      <c r="Y644" s="119"/>
      <c r="Z644" s="119"/>
      <c r="AA644" s="119"/>
      <c r="AB644" s="119"/>
      <c r="AC644" s="119"/>
      <c r="AD644" s="119"/>
      <c r="AE644" s="119"/>
      <c r="AF644" s="119"/>
      <c r="AG644" s="119"/>
      <c r="AH644" s="119"/>
      <c r="AI644" s="119"/>
      <c r="AJ644" s="10" t="s">
        <v>27</v>
      </c>
      <c r="AK644" s="10" t="s">
        <v>2694</v>
      </c>
      <c r="AL644" s="10" t="s">
        <v>27</v>
      </c>
    </row>
    <row r="645" spans="1:38" ht="30" customHeight="1">
      <c r="A645" s="9" t="s">
        <v>965</v>
      </c>
      <c r="B645" s="9" t="s">
        <v>27</v>
      </c>
      <c r="C645" s="9" t="s">
        <v>27</v>
      </c>
      <c r="D645" s="114"/>
      <c r="E645" s="115"/>
      <c r="F645" s="116">
        <f>TRUNC(SUM(F642:F644),0)</f>
        <v>0</v>
      </c>
      <c r="G645" s="115"/>
      <c r="H645" s="116">
        <f>TRUNC(SUM(H642:H644),0)</f>
        <v>0</v>
      </c>
      <c r="I645" s="115"/>
      <c r="J645" s="116">
        <f>TRUNC(SUM(J642:J644),0)</f>
        <v>10539</v>
      </c>
      <c r="K645" s="115"/>
      <c r="L645" s="116">
        <f>F645+H645+J645</f>
        <v>10539</v>
      </c>
      <c r="M645" s="9" t="s">
        <v>27</v>
      </c>
      <c r="N645" s="10" t="s">
        <v>117</v>
      </c>
      <c r="O645" s="10" t="s">
        <v>117</v>
      </c>
      <c r="P645" s="10" t="s">
        <v>27</v>
      </c>
      <c r="Q645" s="10" t="s">
        <v>27</v>
      </c>
      <c r="R645" s="10" t="s">
        <v>27</v>
      </c>
      <c r="S645" s="119"/>
      <c r="T645" s="119"/>
      <c r="U645" s="119"/>
      <c r="V645" s="119"/>
      <c r="W645" s="119"/>
      <c r="X645" s="119"/>
      <c r="Y645" s="119"/>
      <c r="Z645" s="119"/>
      <c r="AA645" s="119"/>
      <c r="AB645" s="119"/>
      <c r="AC645" s="119"/>
      <c r="AD645" s="119"/>
      <c r="AE645" s="119"/>
      <c r="AF645" s="119"/>
      <c r="AG645" s="119"/>
      <c r="AH645" s="119"/>
      <c r="AI645" s="119"/>
      <c r="AJ645" s="10" t="s">
        <v>27</v>
      </c>
      <c r="AK645" s="10" t="s">
        <v>27</v>
      </c>
      <c r="AL645" s="10" t="s">
        <v>27</v>
      </c>
    </row>
    <row r="646" spans="1:38" ht="30" customHeight="1">
      <c r="A646" s="114"/>
      <c r="B646" s="114"/>
      <c r="C646" s="114"/>
      <c r="D646" s="114"/>
      <c r="E646" s="115"/>
      <c r="F646" s="116"/>
      <c r="G646" s="115"/>
      <c r="H646" s="116"/>
      <c r="I646" s="115"/>
      <c r="J646" s="116"/>
      <c r="K646" s="115"/>
      <c r="L646" s="116"/>
      <c r="M646" s="114"/>
    </row>
    <row r="647" spans="1:38" ht="30" customHeight="1">
      <c r="A647" s="127" t="s">
        <v>3542</v>
      </c>
      <c r="B647" s="127"/>
      <c r="C647" s="127"/>
      <c r="D647" s="127"/>
      <c r="E647" s="128"/>
      <c r="F647" s="129"/>
      <c r="G647" s="128"/>
      <c r="H647" s="129"/>
      <c r="I647" s="128"/>
      <c r="J647" s="129"/>
      <c r="K647" s="128"/>
      <c r="L647" s="129"/>
      <c r="M647" s="127"/>
      <c r="N647" s="118" t="s">
        <v>1012</v>
      </c>
    </row>
    <row r="648" spans="1:38" ht="30" customHeight="1">
      <c r="A648" s="9" t="s">
        <v>928</v>
      </c>
      <c r="B648" s="9" t="s">
        <v>840</v>
      </c>
      <c r="C648" s="9" t="s">
        <v>841</v>
      </c>
      <c r="D648" s="114">
        <v>3.3999999999999996E-2</v>
      </c>
      <c r="E648" s="115">
        <f>단가대비표!E594</f>
        <v>0</v>
      </c>
      <c r="F648" s="116">
        <f>TRUNC(E648*D648,1)</f>
        <v>0</v>
      </c>
      <c r="G648" s="115">
        <f>단가대비표!F594</f>
        <v>0</v>
      </c>
      <c r="H648" s="116">
        <f>TRUNC(G648*D648,1)</f>
        <v>0</v>
      </c>
      <c r="I648" s="115">
        <f>단가대비표!G594</f>
        <v>234297</v>
      </c>
      <c r="J648" s="116">
        <f>TRUNC(I648*D648,1)</f>
        <v>7966</v>
      </c>
      <c r="K648" s="115">
        <f t="shared" ref="K648:L650" si="177">TRUNC(E648+G648+I648,1)</f>
        <v>234297</v>
      </c>
      <c r="L648" s="116">
        <f t="shared" si="177"/>
        <v>7966</v>
      </c>
      <c r="M648" s="9" t="s">
        <v>27</v>
      </c>
      <c r="N648" s="10" t="s">
        <v>1012</v>
      </c>
      <c r="O648" s="10" t="s">
        <v>929</v>
      </c>
      <c r="P648" s="10" t="s">
        <v>30</v>
      </c>
      <c r="Q648" s="10" t="s">
        <v>30</v>
      </c>
      <c r="R648" s="10" t="s">
        <v>29</v>
      </c>
      <c r="S648" s="119"/>
      <c r="T648" s="119"/>
      <c r="U648" s="119"/>
      <c r="V648" s="119">
        <v>1</v>
      </c>
      <c r="W648" s="119"/>
      <c r="X648" s="119"/>
      <c r="Y648" s="119"/>
      <c r="Z648" s="119"/>
      <c r="AA648" s="119"/>
      <c r="AB648" s="119"/>
      <c r="AC648" s="119"/>
      <c r="AD648" s="119"/>
      <c r="AE648" s="119"/>
      <c r="AF648" s="119"/>
      <c r="AG648" s="119"/>
      <c r="AH648" s="119"/>
      <c r="AI648" s="119"/>
      <c r="AJ648" s="10" t="s">
        <v>27</v>
      </c>
      <c r="AK648" s="10" t="s">
        <v>2691</v>
      </c>
      <c r="AL648" s="10" t="s">
        <v>27</v>
      </c>
    </row>
    <row r="649" spans="1:38" ht="30" customHeight="1">
      <c r="A649" s="9" t="s">
        <v>920</v>
      </c>
      <c r="B649" s="9" t="s">
        <v>840</v>
      </c>
      <c r="C649" s="9" t="s">
        <v>841</v>
      </c>
      <c r="D649" s="114">
        <v>1.2E-2</v>
      </c>
      <c r="E649" s="115">
        <f>단가대비표!E588</f>
        <v>0</v>
      </c>
      <c r="F649" s="116">
        <f>TRUNC(E649*D649,1)</f>
        <v>0</v>
      </c>
      <c r="G649" s="115">
        <f>단가대비표!F588</f>
        <v>0</v>
      </c>
      <c r="H649" s="116">
        <f>TRUNC(G649*D649,1)</f>
        <v>0</v>
      </c>
      <c r="I649" s="115">
        <f>단가대비표!G588</f>
        <v>138290</v>
      </c>
      <c r="J649" s="116">
        <f>TRUNC(I649*D649,1)</f>
        <v>1659.4</v>
      </c>
      <c r="K649" s="115">
        <f t="shared" si="177"/>
        <v>138290</v>
      </c>
      <c r="L649" s="116">
        <f t="shared" si="177"/>
        <v>1659.4</v>
      </c>
      <c r="M649" s="9" t="s">
        <v>27</v>
      </c>
      <c r="N649" s="10" t="s">
        <v>1012</v>
      </c>
      <c r="O649" s="10" t="s">
        <v>921</v>
      </c>
      <c r="P649" s="10" t="s">
        <v>30</v>
      </c>
      <c r="Q649" s="10" t="s">
        <v>30</v>
      </c>
      <c r="R649" s="10" t="s">
        <v>29</v>
      </c>
      <c r="S649" s="119"/>
      <c r="T649" s="119"/>
      <c r="U649" s="119"/>
      <c r="V649" s="119">
        <v>1</v>
      </c>
      <c r="W649" s="119"/>
      <c r="X649" s="119"/>
      <c r="Y649" s="119"/>
      <c r="Z649" s="119"/>
      <c r="AA649" s="119"/>
      <c r="AB649" s="119"/>
      <c r="AC649" s="119"/>
      <c r="AD649" s="119"/>
      <c r="AE649" s="119"/>
      <c r="AF649" s="119"/>
      <c r="AG649" s="119"/>
      <c r="AH649" s="119"/>
      <c r="AI649" s="119"/>
      <c r="AJ649" s="10" t="s">
        <v>27</v>
      </c>
      <c r="AK649" s="10" t="s">
        <v>2692</v>
      </c>
      <c r="AL649" s="10" t="s">
        <v>27</v>
      </c>
    </row>
    <row r="650" spans="1:38" ht="30" customHeight="1">
      <c r="A650" s="9" t="s">
        <v>4220</v>
      </c>
      <c r="B650" s="9" t="s">
        <v>2693</v>
      </c>
      <c r="C650" s="9" t="s">
        <v>963</v>
      </c>
      <c r="D650" s="114">
        <v>1</v>
      </c>
      <c r="E650" s="115">
        <v>0</v>
      </c>
      <c r="F650" s="116">
        <f>TRUNC(E650*D650,1)</f>
        <v>0</v>
      </c>
      <c r="G650" s="115">
        <v>0</v>
      </c>
      <c r="H650" s="116">
        <f>TRUNC(G650*D650,1)</f>
        <v>0</v>
      </c>
      <c r="I650" s="115">
        <f>ROUNDDOWN(SUMIF(V648:V650, RIGHTB(O650, 1), J648:J650)*U650, 2)</f>
        <v>288.76</v>
      </c>
      <c r="J650" s="116">
        <f>TRUNC(I650*D650,1)</f>
        <v>288.7</v>
      </c>
      <c r="K650" s="115">
        <f t="shared" si="177"/>
        <v>288.7</v>
      </c>
      <c r="L650" s="116">
        <f t="shared" si="177"/>
        <v>288.7</v>
      </c>
      <c r="M650" s="9" t="s">
        <v>27</v>
      </c>
      <c r="N650" s="10" t="s">
        <v>1012</v>
      </c>
      <c r="O650" s="10" t="s">
        <v>964</v>
      </c>
      <c r="P650" s="10" t="s">
        <v>30</v>
      </c>
      <c r="Q650" s="10" t="s">
        <v>30</v>
      </c>
      <c r="R650" s="10" t="s">
        <v>30</v>
      </c>
      <c r="S650" s="119">
        <v>2</v>
      </c>
      <c r="T650" s="119">
        <v>2</v>
      </c>
      <c r="U650" s="119">
        <v>0.03</v>
      </c>
      <c r="V650" s="119"/>
      <c r="W650" s="119"/>
      <c r="X650" s="119"/>
      <c r="Y650" s="119"/>
      <c r="Z650" s="119"/>
      <c r="AA650" s="119"/>
      <c r="AB650" s="119"/>
      <c r="AC650" s="119"/>
      <c r="AD650" s="119"/>
      <c r="AE650" s="119"/>
      <c r="AF650" s="119"/>
      <c r="AG650" s="119"/>
      <c r="AH650" s="119"/>
      <c r="AI650" s="119"/>
      <c r="AJ650" s="10" t="s">
        <v>27</v>
      </c>
      <c r="AK650" s="10" t="s">
        <v>2694</v>
      </c>
      <c r="AL650" s="10" t="s">
        <v>27</v>
      </c>
    </row>
    <row r="651" spans="1:38" ht="30" customHeight="1">
      <c r="A651" s="9" t="s">
        <v>965</v>
      </c>
      <c r="B651" s="9" t="s">
        <v>27</v>
      </c>
      <c r="C651" s="9" t="s">
        <v>27</v>
      </c>
      <c r="D651" s="114"/>
      <c r="E651" s="115"/>
      <c r="F651" s="116">
        <f>TRUNC(SUM(F648:F650),0)</f>
        <v>0</v>
      </c>
      <c r="G651" s="115"/>
      <c r="H651" s="116">
        <f>TRUNC(SUM(H648:H650),0)</f>
        <v>0</v>
      </c>
      <c r="I651" s="115"/>
      <c r="J651" s="116">
        <f>TRUNC(SUM(J648:J650),0)</f>
        <v>9914</v>
      </c>
      <c r="K651" s="115"/>
      <c r="L651" s="116">
        <f>F651+H651+J651</f>
        <v>9914</v>
      </c>
      <c r="M651" s="9" t="s">
        <v>27</v>
      </c>
      <c r="N651" s="10" t="s">
        <v>117</v>
      </c>
      <c r="O651" s="10" t="s">
        <v>117</v>
      </c>
      <c r="P651" s="10" t="s">
        <v>27</v>
      </c>
      <c r="Q651" s="10" t="s">
        <v>27</v>
      </c>
      <c r="R651" s="10" t="s">
        <v>27</v>
      </c>
      <c r="S651" s="119"/>
      <c r="T651" s="119"/>
      <c r="U651" s="119"/>
      <c r="V651" s="119"/>
      <c r="W651" s="119"/>
      <c r="X651" s="119"/>
      <c r="Y651" s="119"/>
      <c r="Z651" s="119"/>
      <c r="AA651" s="119"/>
      <c r="AB651" s="119"/>
      <c r="AC651" s="119"/>
      <c r="AD651" s="119"/>
      <c r="AE651" s="119"/>
      <c r="AF651" s="119"/>
      <c r="AG651" s="119"/>
      <c r="AH651" s="119"/>
      <c r="AI651" s="119"/>
      <c r="AJ651" s="10" t="s">
        <v>27</v>
      </c>
      <c r="AK651" s="10" t="s">
        <v>27</v>
      </c>
      <c r="AL651" s="10" t="s">
        <v>27</v>
      </c>
    </row>
    <row r="652" spans="1:38" ht="30" customHeight="1">
      <c r="A652" s="114"/>
      <c r="B652" s="114"/>
      <c r="C652" s="114"/>
      <c r="D652" s="114"/>
      <c r="E652" s="115"/>
      <c r="F652" s="116"/>
      <c r="G652" s="115"/>
      <c r="H652" s="116"/>
      <c r="I652" s="115"/>
      <c r="J652" s="116"/>
      <c r="K652" s="115"/>
      <c r="L652" s="116"/>
      <c r="M652" s="114"/>
    </row>
    <row r="653" spans="1:38" ht="30" customHeight="1">
      <c r="A653" s="127" t="s">
        <v>3543</v>
      </c>
      <c r="B653" s="127"/>
      <c r="C653" s="127"/>
      <c r="D653" s="127"/>
      <c r="E653" s="128"/>
      <c r="F653" s="129"/>
      <c r="G653" s="128"/>
      <c r="H653" s="129"/>
      <c r="I653" s="128"/>
      <c r="J653" s="129"/>
      <c r="K653" s="128"/>
      <c r="L653" s="129"/>
      <c r="M653" s="127"/>
      <c r="N653" s="118" t="s">
        <v>1203</v>
      </c>
    </row>
    <row r="654" spans="1:38" ht="30" customHeight="1">
      <c r="A654" s="9" t="s">
        <v>869</v>
      </c>
      <c r="B654" s="9" t="s">
        <v>840</v>
      </c>
      <c r="C654" s="9" t="s">
        <v>841</v>
      </c>
      <c r="D654" s="114">
        <v>0.25</v>
      </c>
      <c r="E654" s="115">
        <f>단가대비표!E554</f>
        <v>0</v>
      </c>
      <c r="F654" s="116">
        <f>TRUNC(E654*D654,1)</f>
        <v>0</v>
      </c>
      <c r="G654" s="115">
        <f>단가대비표!F554</f>
        <v>234297</v>
      </c>
      <c r="H654" s="116">
        <f>TRUNC(G654*D654,1)</f>
        <v>58574.2</v>
      </c>
      <c r="I654" s="115">
        <f>단가대비표!G554</f>
        <v>0</v>
      </c>
      <c r="J654" s="116">
        <f>TRUNC(I654*D654,1)</f>
        <v>0</v>
      </c>
      <c r="K654" s="115">
        <f>TRUNC(E654+G654+I654,1)</f>
        <v>234297</v>
      </c>
      <c r="L654" s="116">
        <f>TRUNC(F654+H654+J654,1)</f>
        <v>58574.2</v>
      </c>
      <c r="M654" s="9" t="s">
        <v>27</v>
      </c>
      <c r="N654" s="10" t="s">
        <v>1203</v>
      </c>
      <c r="O654" s="10" t="s">
        <v>870</v>
      </c>
      <c r="P654" s="10" t="s">
        <v>30</v>
      </c>
      <c r="Q654" s="10" t="s">
        <v>30</v>
      </c>
      <c r="R654" s="10" t="s">
        <v>29</v>
      </c>
      <c r="S654" s="119"/>
      <c r="T654" s="119"/>
      <c r="U654" s="119"/>
      <c r="V654" s="119"/>
      <c r="W654" s="119"/>
      <c r="X654" s="119"/>
      <c r="Y654" s="119"/>
      <c r="Z654" s="119"/>
      <c r="AA654" s="119"/>
      <c r="AB654" s="119"/>
      <c r="AC654" s="119"/>
      <c r="AD654" s="119"/>
      <c r="AE654" s="119"/>
      <c r="AF654" s="119"/>
      <c r="AG654" s="119"/>
      <c r="AH654" s="119"/>
      <c r="AI654" s="119"/>
      <c r="AJ654" s="10" t="s">
        <v>27</v>
      </c>
      <c r="AK654" s="10" t="s">
        <v>2695</v>
      </c>
      <c r="AL654" s="10" t="s">
        <v>27</v>
      </c>
    </row>
    <row r="655" spans="1:38" ht="30" customHeight="1">
      <c r="A655" s="9" t="s">
        <v>867</v>
      </c>
      <c r="B655" s="9" t="s">
        <v>840</v>
      </c>
      <c r="C655" s="9" t="s">
        <v>841</v>
      </c>
      <c r="D655" s="114">
        <v>0.14000000000000001</v>
      </c>
      <c r="E655" s="115">
        <f>단가대비표!E553</f>
        <v>0</v>
      </c>
      <c r="F655" s="116">
        <f>TRUNC(E655*D655,1)</f>
        <v>0</v>
      </c>
      <c r="G655" s="115">
        <f>단가대비표!F553</f>
        <v>138290</v>
      </c>
      <c r="H655" s="116">
        <f>TRUNC(G655*D655,1)</f>
        <v>19360.599999999999</v>
      </c>
      <c r="I655" s="115">
        <f>단가대비표!G553</f>
        <v>0</v>
      </c>
      <c r="J655" s="116">
        <f>TRUNC(I655*D655,1)</f>
        <v>0</v>
      </c>
      <c r="K655" s="115">
        <f>TRUNC(E655+G655+I655,1)</f>
        <v>138290</v>
      </c>
      <c r="L655" s="116">
        <f>TRUNC(F655+H655+J655,1)</f>
        <v>19360.599999999999</v>
      </c>
      <c r="M655" s="9" t="s">
        <v>27</v>
      </c>
      <c r="N655" s="10" t="s">
        <v>1203</v>
      </c>
      <c r="O655" s="10" t="s">
        <v>868</v>
      </c>
      <c r="P655" s="10" t="s">
        <v>30</v>
      </c>
      <c r="Q655" s="10" t="s">
        <v>30</v>
      </c>
      <c r="R655" s="10" t="s">
        <v>29</v>
      </c>
      <c r="S655" s="119"/>
      <c r="T655" s="119"/>
      <c r="U655" s="119"/>
      <c r="V655" s="119"/>
      <c r="W655" s="119"/>
      <c r="X655" s="119"/>
      <c r="Y655" s="119"/>
      <c r="Z655" s="119"/>
      <c r="AA655" s="119"/>
      <c r="AB655" s="119"/>
      <c r="AC655" s="119"/>
      <c r="AD655" s="119"/>
      <c r="AE655" s="119"/>
      <c r="AF655" s="119"/>
      <c r="AG655" s="119"/>
      <c r="AH655" s="119"/>
      <c r="AI655" s="119"/>
      <c r="AJ655" s="10" t="s">
        <v>27</v>
      </c>
      <c r="AK655" s="10" t="s">
        <v>2696</v>
      </c>
      <c r="AL655" s="10" t="s">
        <v>27</v>
      </c>
    </row>
    <row r="656" spans="1:38" ht="30" customHeight="1">
      <c r="A656" s="9" t="s">
        <v>965</v>
      </c>
      <c r="B656" s="9" t="s">
        <v>27</v>
      </c>
      <c r="C656" s="9" t="s">
        <v>27</v>
      </c>
      <c r="D656" s="114"/>
      <c r="E656" s="115"/>
      <c r="F656" s="116">
        <f>TRUNC(SUM(F654:F655),0)</f>
        <v>0</v>
      </c>
      <c r="G656" s="115"/>
      <c r="H656" s="116">
        <f>TRUNC(SUM(H654:H655),0)</f>
        <v>77934</v>
      </c>
      <c r="I656" s="115"/>
      <c r="J656" s="116">
        <f>TRUNC(SUM(J654:J655),0)</f>
        <v>0</v>
      </c>
      <c r="K656" s="115"/>
      <c r="L656" s="116">
        <f>F656+H656+J656</f>
        <v>77934</v>
      </c>
      <c r="M656" s="9" t="s">
        <v>27</v>
      </c>
      <c r="N656" s="10" t="s">
        <v>117</v>
      </c>
      <c r="O656" s="10" t="s">
        <v>117</v>
      </c>
      <c r="P656" s="10" t="s">
        <v>27</v>
      </c>
      <c r="Q656" s="10" t="s">
        <v>27</v>
      </c>
      <c r="R656" s="10" t="s">
        <v>27</v>
      </c>
      <c r="S656" s="119"/>
      <c r="T656" s="119"/>
      <c r="U656" s="119"/>
      <c r="V656" s="119"/>
      <c r="W656" s="119"/>
      <c r="X656" s="119"/>
      <c r="Y656" s="119"/>
      <c r="Z656" s="119"/>
      <c r="AA656" s="119"/>
      <c r="AB656" s="119"/>
      <c r="AC656" s="119"/>
      <c r="AD656" s="119"/>
      <c r="AE656" s="119"/>
      <c r="AF656" s="119"/>
      <c r="AG656" s="119"/>
      <c r="AH656" s="119"/>
      <c r="AI656" s="119"/>
      <c r="AJ656" s="10" t="s">
        <v>27</v>
      </c>
      <c r="AK656" s="10" t="s">
        <v>27</v>
      </c>
      <c r="AL656" s="10" t="s">
        <v>27</v>
      </c>
    </row>
    <row r="657" spans="1:38" ht="30" customHeight="1">
      <c r="A657" s="114"/>
      <c r="B657" s="114"/>
      <c r="C657" s="114"/>
      <c r="D657" s="114"/>
      <c r="E657" s="115"/>
      <c r="F657" s="116"/>
      <c r="G657" s="115"/>
      <c r="H657" s="116"/>
      <c r="I657" s="115"/>
      <c r="J657" s="116"/>
      <c r="K657" s="115"/>
      <c r="L657" s="116"/>
      <c r="M657" s="114"/>
    </row>
    <row r="658" spans="1:38" ht="30" customHeight="1">
      <c r="A658" s="127" t="s">
        <v>3222</v>
      </c>
      <c r="B658" s="127"/>
      <c r="C658" s="127"/>
      <c r="D658" s="127"/>
      <c r="E658" s="128"/>
      <c r="F658" s="129"/>
      <c r="G658" s="128"/>
      <c r="H658" s="129"/>
      <c r="I658" s="128"/>
      <c r="J658" s="129"/>
      <c r="K658" s="128"/>
      <c r="L658" s="129"/>
      <c r="M658" s="127"/>
      <c r="N658" s="118" t="s">
        <v>1216</v>
      </c>
    </row>
    <row r="659" spans="1:38" ht="30" customHeight="1">
      <c r="A659" s="9" t="s">
        <v>869</v>
      </c>
      <c r="B659" s="9" t="s">
        <v>840</v>
      </c>
      <c r="C659" s="9" t="s">
        <v>841</v>
      </c>
      <c r="D659" s="114">
        <v>0.41</v>
      </c>
      <c r="E659" s="115">
        <f>단가대비표!E554</f>
        <v>0</v>
      </c>
      <c r="F659" s="116">
        <f>TRUNC(E659*D659,1)</f>
        <v>0</v>
      </c>
      <c r="G659" s="115">
        <f>단가대비표!F554</f>
        <v>234297</v>
      </c>
      <c r="H659" s="116">
        <f>TRUNC(G659*D659,1)</f>
        <v>96061.7</v>
      </c>
      <c r="I659" s="115">
        <f>단가대비표!G554</f>
        <v>0</v>
      </c>
      <c r="J659" s="116">
        <f>TRUNC(I659*D659,1)</f>
        <v>0</v>
      </c>
      <c r="K659" s="115">
        <f>TRUNC(E659+G659+I659,1)</f>
        <v>234297</v>
      </c>
      <c r="L659" s="116">
        <f>TRUNC(F659+H659+J659,1)</f>
        <v>96061.7</v>
      </c>
      <c r="M659" s="9" t="s">
        <v>27</v>
      </c>
      <c r="N659" s="10" t="s">
        <v>1216</v>
      </c>
      <c r="O659" s="10" t="s">
        <v>870</v>
      </c>
      <c r="P659" s="10" t="s">
        <v>30</v>
      </c>
      <c r="Q659" s="10" t="s">
        <v>30</v>
      </c>
      <c r="R659" s="10" t="s">
        <v>29</v>
      </c>
      <c r="S659" s="119"/>
      <c r="T659" s="119"/>
      <c r="U659" s="119"/>
      <c r="V659" s="119"/>
      <c r="W659" s="119"/>
      <c r="X659" s="119"/>
      <c r="Y659" s="119"/>
      <c r="Z659" s="119"/>
      <c r="AA659" s="119"/>
      <c r="AB659" s="119"/>
      <c r="AC659" s="119"/>
      <c r="AD659" s="119"/>
      <c r="AE659" s="119"/>
      <c r="AF659" s="119"/>
      <c r="AG659" s="119"/>
      <c r="AH659" s="119"/>
      <c r="AI659" s="119"/>
      <c r="AJ659" s="10" t="s">
        <v>27</v>
      </c>
      <c r="AK659" s="10" t="s">
        <v>2697</v>
      </c>
      <c r="AL659" s="10" t="s">
        <v>27</v>
      </c>
    </row>
    <row r="660" spans="1:38" ht="30" customHeight="1">
      <c r="A660" s="9" t="s">
        <v>867</v>
      </c>
      <c r="B660" s="9" t="s">
        <v>840</v>
      </c>
      <c r="C660" s="9" t="s">
        <v>841</v>
      </c>
      <c r="D660" s="114">
        <v>0.24</v>
      </c>
      <c r="E660" s="115">
        <f>단가대비표!E553</f>
        <v>0</v>
      </c>
      <c r="F660" s="116">
        <f>TRUNC(E660*D660,1)</f>
        <v>0</v>
      </c>
      <c r="G660" s="115">
        <f>단가대비표!F553</f>
        <v>138290</v>
      </c>
      <c r="H660" s="116">
        <f>TRUNC(G660*D660,1)</f>
        <v>33189.599999999999</v>
      </c>
      <c r="I660" s="115">
        <f>단가대비표!G553</f>
        <v>0</v>
      </c>
      <c r="J660" s="116">
        <f>TRUNC(I660*D660,1)</f>
        <v>0</v>
      </c>
      <c r="K660" s="115">
        <f>TRUNC(E660+G660+I660,1)</f>
        <v>138290</v>
      </c>
      <c r="L660" s="116">
        <f>TRUNC(F660+H660+J660,1)</f>
        <v>33189.599999999999</v>
      </c>
      <c r="M660" s="9" t="s">
        <v>27</v>
      </c>
      <c r="N660" s="10" t="s">
        <v>1216</v>
      </c>
      <c r="O660" s="10" t="s">
        <v>868</v>
      </c>
      <c r="P660" s="10" t="s">
        <v>30</v>
      </c>
      <c r="Q660" s="10" t="s">
        <v>30</v>
      </c>
      <c r="R660" s="10" t="s">
        <v>29</v>
      </c>
      <c r="S660" s="119"/>
      <c r="T660" s="119"/>
      <c r="U660" s="119"/>
      <c r="V660" s="119"/>
      <c r="W660" s="119"/>
      <c r="X660" s="119"/>
      <c r="Y660" s="119"/>
      <c r="Z660" s="119"/>
      <c r="AA660" s="119"/>
      <c r="AB660" s="119"/>
      <c r="AC660" s="119"/>
      <c r="AD660" s="119"/>
      <c r="AE660" s="119"/>
      <c r="AF660" s="119"/>
      <c r="AG660" s="119"/>
      <c r="AH660" s="119"/>
      <c r="AI660" s="119"/>
      <c r="AJ660" s="10" t="s">
        <v>27</v>
      </c>
      <c r="AK660" s="10" t="s">
        <v>2698</v>
      </c>
      <c r="AL660" s="10" t="s">
        <v>27</v>
      </c>
    </row>
    <row r="661" spans="1:38" ht="30" customHeight="1">
      <c r="A661" s="9" t="s">
        <v>965</v>
      </c>
      <c r="B661" s="9" t="s">
        <v>27</v>
      </c>
      <c r="C661" s="9" t="s">
        <v>27</v>
      </c>
      <c r="D661" s="114"/>
      <c r="E661" s="115"/>
      <c r="F661" s="116">
        <f>TRUNC(SUM(F659:F660),0)</f>
        <v>0</v>
      </c>
      <c r="G661" s="115"/>
      <c r="H661" s="116">
        <f>TRUNC(SUM(H659:H660),0)</f>
        <v>129251</v>
      </c>
      <c r="I661" s="115"/>
      <c r="J661" s="116">
        <f>TRUNC(SUM(J659:J660),0)</f>
        <v>0</v>
      </c>
      <c r="K661" s="115"/>
      <c r="L661" s="116">
        <f>F661+H661+J661</f>
        <v>129251</v>
      </c>
      <c r="M661" s="9" t="s">
        <v>27</v>
      </c>
      <c r="N661" s="10" t="s">
        <v>117</v>
      </c>
      <c r="O661" s="10" t="s">
        <v>117</v>
      </c>
      <c r="P661" s="10" t="s">
        <v>27</v>
      </c>
      <c r="Q661" s="10" t="s">
        <v>27</v>
      </c>
      <c r="R661" s="10" t="s">
        <v>27</v>
      </c>
      <c r="S661" s="119"/>
      <c r="T661" s="119"/>
      <c r="U661" s="119"/>
      <c r="V661" s="119"/>
      <c r="W661" s="119"/>
      <c r="X661" s="119"/>
      <c r="Y661" s="119"/>
      <c r="Z661" s="119"/>
      <c r="AA661" s="119"/>
      <c r="AB661" s="119"/>
      <c r="AC661" s="119"/>
      <c r="AD661" s="119"/>
      <c r="AE661" s="119"/>
      <c r="AF661" s="119"/>
      <c r="AG661" s="119"/>
      <c r="AH661" s="119"/>
      <c r="AI661" s="119"/>
      <c r="AJ661" s="10" t="s">
        <v>27</v>
      </c>
      <c r="AK661" s="10" t="s">
        <v>27</v>
      </c>
      <c r="AL661" s="10" t="s">
        <v>27</v>
      </c>
    </row>
    <row r="662" spans="1:38" ht="30" customHeight="1">
      <c r="A662" s="114"/>
      <c r="B662" s="114"/>
      <c r="C662" s="114"/>
      <c r="D662" s="114"/>
      <c r="E662" s="115"/>
      <c r="F662" s="116"/>
      <c r="G662" s="115"/>
      <c r="H662" s="116"/>
      <c r="I662" s="115"/>
      <c r="J662" s="116"/>
      <c r="K662" s="115"/>
      <c r="L662" s="116"/>
      <c r="M662" s="114"/>
    </row>
    <row r="663" spans="1:38" ht="30" customHeight="1">
      <c r="A663" s="127" t="s">
        <v>3207</v>
      </c>
      <c r="B663" s="127"/>
      <c r="C663" s="127"/>
      <c r="D663" s="127"/>
      <c r="E663" s="128"/>
      <c r="F663" s="129"/>
      <c r="G663" s="128"/>
      <c r="H663" s="129"/>
      <c r="I663" s="128"/>
      <c r="J663" s="129"/>
      <c r="K663" s="128"/>
      <c r="L663" s="129"/>
      <c r="M663" s="127"/>
      <c r="N663" s="118" t="s">
        <v>3081</v>
      </c>
    </row>
    <row r="664" spans="1:38" ht="30" customHeight="1">
      <c r="A664" s="9" t="s">
        <v>869</v>
      </c>
      <c r="B664" s="9" t="s">
        <v>840</v>
      </c>
      <c r="C664" s="9" t="s">
        <v>841</v>
      </c>
      <c r="D664" s="114">
        <v>0.04</v>
      </c>
      <c r="E664" s="115">
        <f>단가대비표!E554</f>
        <v>0</v>
      </c>
      <c r="F664" s="116">
        <f>TRUNC(E664*D664,1)</f>
        <v>0</v>
      </c>
      <c r="G664" s="115">
        <f>단가대비표!F554</f>
        <v>234297</v>
      </c>
      <c r="H664" s="116">
        <f>TRUNC(G664*D664,1)</f>
        <v>9371.7999999999993</v>
      </c>
      <c r="I664" s="115">
        <f>단가대비표!G554</f>
        <v>0</v>
      </c>
      <c r="J664" s="116">
        <f>TRUNC(I664*D664,1)</f>
        <v>0</v>
      </c>
      <c r="K664" s="115">
        <f>TRUNC(E664+G664+I664,1)</f>
        <v>234297</v>
      </c>
      <c r="L664" s="116">
        <f>TRUNC(F664+H664+J664,1)</f>
        <v>9371.7999999999993</v>
      </c>
      <c r="M664" s="9" t="s">
        <v>27</v>
      </c>
      <c r="N664" s="10" t="s">
        <v>3081</v>
      </c>
      <c r="O664" s="10" t="s">
        <v>3082</v>
      </c>
      <c r="P664" s="10" t="s">
        <v>30</v>
      </c>
      <c r="Q664" s="10" t="s">
        <v>30</v>
      </c>
      <c r="R664" s="10" t="s">
        <v>29</v>
      </c>
      <c r="S664" s="119"/>
      <c r="T664" s="119"/>
      <c r="U664" s="119"/>
      <c r="V664" s="119"/>
      <c r="W664" s="119"/>
      <c r="X664" s="119"/>
      <c r="Y664" s="119"/>
      <c r="Z664" s="119"/>
      <c r="AA664" s="119"/>
      <c r="AB664" s="119"/>
      <c r="AC664" s="119"/>
      <c r="AD664" s="119"/>
      <c r="AE664" s="119"/>
      <c r="AF664" s="119"/>
      <c r="AG664" s="119"/>
      <c r="AH664" s="119"/>
      <c r="AI664" s="119"/>
      <c r="AJ664" s="10" t="s">
        <v>27</v>
      </c>
      <c r="AK664" s="10" t="s">
        <v>3083</v>
      </c>
      <c r="AL664" s="10" t="s">
        <v>27</v>
      </c>
    </row>
    <row r="665" spans="1:38" ht="30" customHeight="1">
      <c r="A665" s="9" t="s">
        <v>867</v>
      </c>
      <c r="B665" s="9" t="s">
        <v>840</v>
      </c>
      <c r="C665" s="9" t="s">
        <v>841</v>
      </c>
      <c r="D665" s="114">
        <v>0.01</v>
      </c>
      <c r="E665" s="115">
        <f>단가대비표!E553</f>
        <v>0</v>
      </c>
      <c r="F665" s="116">
        <f>TRUNC(E665*D665,1)</f>
        <v>0</v>
      </c>
      <c r="G665" s="115">
        <f>단가대비표!F553</f>
        <v>138290</v>
      </c>
      <c r="H665" s="116">
        <f>TRUNC(G665*D665,1)</f>
        <v>1382.9</v>
      </c>
      <c r="I665" s="115">
        <f>단가대비표!G553</f>
        <v>0</v>
      </c>
      <c r="J665" s="116">
        <f>TRUNC(I665*D665,1)</f>
        <v>0</v>
      </c>
      <c r="K665" s="115">
        <f>TRUNC(E665+G665+I665,1)</f>
        <v>138290</v>
      </c>
      <c r="L665" s="116">
        <f>TRUNC(F665+H665+J665,1)</f>
        <v>1382.9</v>
      </c>
      <c r="M665" s="9" t="s">
        <v>27</v>
      </c>
      <c r="N665" s="10" t="s">
        <v>3081</v>
      </c>
      <c r="O665" s="10" t="s">
        <v>3084</v>
      </c>
      <c r="P665" s="10" t="s">
        <v>30</v>
      </c>
      <c r="Q665" s="10" t="s">
        <v>30</v>
      </c>
      <c r="R665" s="10" t="s">
        <v>29</v>
      </c>
      <c r="S665" s="119"/>
      <c r="T665" s="119"/>
      <c r="U665" s="119"/>
      <c r="V665" s="119"/>
      <c r="W665" s="119"/>
      <c r="X665" s="119"/>
      <c r="Y665" s="119"/>
      <c r="Z665" s="119"/>
      <c r="AA665" s="119"/>
      <c r="AB665" s="119"/>
      <c r="AC665" s="119"/>
      <c r="AD665" s="119"/>
      <c r="AE665" s="119"/>
      <c r="AF665" s="119"/>
      <c r="AG665" s="119"/>
      <c r="AH665" s="119"/>
      <c r="AI665" s="119"/>
      <c r="AJ665" s="10" t="s">
        <v>27</v>
      </c>
      <c r="AK665" s="10" t="s">
        <v>3085</v>
      </c>
      <c r="AL665" s="10" t="s">
        <v>27</v>
      </c>
    </row>
    <row r="666" spans="1:38" ht="30" customHeight="1">
      <c r="A666" s="9" t="s">
        <v>965</v>
      </c>
      <c r="B666" s="9" t="s">
        <v>27</v>
      </c>
      <c r="C666" s="9" t="s">
        <v>27</v>
      </c>
      <c r="D666" s="114"/>
      <c r="E666" s="115"/>
      <c r="F666" s="116">
        <f>TRUNC(SUM(F664:F665),0)</f>
        <v>0</v>
      </c>
      <c r="G666" s="115"/>
      <c r="H666" s="116">
        <f>TRUNC(SUM(H664:H665),0)</f>
        <v>10754</v>
      </c>
      <c r="I666" s="115"/>
      <c r="J666" s="116">
        <f>TRUNC(SUM(J664:J665),0)</f>
        <v>0</v>
      </c>
      <c r="K666" s="115"/>
      <c r="L666" s="116">
        <f>F666+H666+J666</f>
        <v>10754</v>
      </c>
      <c r="M666" s="9" t="s">
        <v>27</v>
      </c>
      <c r="N666" s="10" t="s">
        <v>117</v>
      </c>
      <c r="O666" s="10" t="s">
        <v>117</v>
      </c>
      <c r="P666" s="10" t="s">
        <v>27</v>
      </c>
      <c r="Q666" s="10" t="s">
        <v>27</v>
      </c>
      <c r="R666" s="10" t="s">
        <v>27</v>
      </c>
      <c r="S666" s="119"/>
      <c r="T666" s="119"/>
      <c r="U666" s="119"/>
      <c r="V666" s="119"/>
      <c r="W666" s="119"/>
      <c r="X666" s="119"/>
      <c r="Y666" s="119"/>
      <c r="Z666" s="119"/>
      <c r="AA666" s="119"/>
      <c r="AB666" s="119"/>
      <c r="AC666" s="119"/>
      <c r="AD666" s="119"/>
      <c r="AE666" s="119"/>
      <c r="AF666" s="119"/>
      <c r="AG666" s="119"/>
      <c r="AH666" s="119"/>
      <c r="AI666" s="119"/>
      <c r="AJ666" s="10" t="s">
        <v>27</v>
      </c>
      <c r="AK666" s="10" t="s">
        <v>27</v>
      </c>
      <c r="AL666" s="10" t="s">
        <v>27</v>
      </c>
    </row>
    <row r="667" spans="1:38" ht="30" customHeight="1">
      <c r="A667" s="9"/>
      <c r="B667" s="9"/>
      <c r="C667" s="9"/>
      <c r="D667" s="114"/>
      <c r="E667" s="115"/>
      <c r="F667" s="116"/>
      <c r="G667" s="115"/>
      <c r="H667" s="116"/>
      <c r="I667" s="115"/>
      <c r="J667" s="116"/>
      <c r="K667" s="115"/>
      <c r="L667" s="116"/>
      <c r="M667" s="9"/>
      <c r="N667" s="10"/>
      <c r="O667" s="10"/>
      <c r="P667" s="10"/>
      <c r="Q667" s="10"/>
      <c r="R667" s="10"/>
      <c r="S667" s="119"/>
      <c r="T667" s="119"/>
      <c r="U667" s="119"/>
      <c r="V667" s="119"/>
      <c r="W667" s="119"/>
      <c r="X667" s="119"/>
      <c r="Y667" s="119"/>
      <c r="Z667" s="119"/>
      <c r="AA667" s="119"/>
      <c r="AB667" s="119"/>
      <c r="AC667" s="119"/>
      <c r="AD667" s="119"/>
      <c r="AE667" s="119"/>
      <c r="AF667" s="119"/>
      <c r="AG667" s="119"/>
      <c r="AH667" s="119"/>
      <c r="AI667" s="119"/>
      <c r="AJ667" s="10"/>
      <c r="AK667" s="10"/>
      <c r="AL667" s="10"/>
    </row>
    <row r="668" spans="1:38" ht="30" customHeight="1">
      <c r="A668" s="127" t="s">
        <v>3206</v>
      </c>
      <c r="B668" s="127"/>
      <c r="C668" s="127"/>
      <c r="D668" s="127"/>
      <c r="E668" s="128"/>
      <c r="F668" s="129"/>
      <c r="G668" s="128"/>
      <c r="H668" s="129"/>
      <c r="I668" s="128"/>
      <c r="J668" s="129"/>
      <c r="K668" s="128"/>
      <c r="L668" s="129"/>
      <c r="M668" s="127"/>
      <c r="N668" s="118" t="s">
        <v>3081</v>
      </c>
    </row>
    <row r="669" spans="1:38" ht="30" customHeight="1">
      <c r="A669" s="9" t="s">
        <v>869</v>
      </c>
      <c r="B669" s="9" t="s">
        <v>840</v>
      </c>
      <c r="C669" s="9" t="s">
        <v>841</v>
      </c>
      <c r="D669" s="114">
        <v>0.05</v>
      </c>
      <c r="E669" s="115">
        <f>단가대비표!E554</f>
        <v>0</v>
      </c>
      <c r="F669" s="116">
        <f>TRUNC(E669*D669,1)</f>
        <v>0</v>
      </c>
      <c r="G669" s="115">
        <f>단가대비표!F554</f>
        <v>234297</v>
      </c>
      <c r="H669" s="116">
        <f>TRUNC(G669*D669,1)</f>
        <v>11714.8</v>
      </c>
      <c r="I669" s="115">
        <f>단가대비표!G554</f>
        <v>0</v>
      </c>
      <c r="J669" s="116">
        <f>TRUNC(I669*D669,1)</f>
        <v>0</v>
      </c>
      <c r="K669" s="115">
        <f>TRUNC(E669+G669+I669,1)</f>
        <v>234297</v>
      </c>
      <c r="L669" s="116">
        <f>TRUNC(F669+H669+J669,1)</f>
        <v>11714.8</v>
      </c>
      <c r="M669" s="9" t="s">
        <v>27</v>
      </c>
      <c r="N669" s="10" t="s">
        <v>3081</v>
      </c>
      <c r="O669" s="10" t="s">
        <v>3082</v>
      </c>
      <c r="P669" s="10" t="s">
        <v>30</v>
      </c>
      <c r="Q669" s="10" t="s">
        <v>30</v>
      </c>
      <c r="R669" s="10" t="s">
        <v>29</v>
      </c>
      <c r="S669" s="119"/>
      <c r="T669" s="119"/>
      <c r="U669" s="119"/>
      <c r="V669" s="119"/>
      <c r="W669" s="119"/>
      <c r="X669" s="119"/>
      <c r="Y669" s="119"/>
      <c r="Z669" s="119"/>
      <c r="AA669" s="119"/>
      <c r="AB669" s="119"/>
      <c r="AC669" s="119"/>
      <c r="AD669" s="119"/>
      <c r="AE669" s="119"/>
      <c r="AF669" s="119"/>
      <c r="AG669" s="119"/>
      <c r="AH669" s="119"/>
      <c r="AI669" s="119"/>
      <c r="AJ669" s="10" t="s">
        <v>27</v>
      </c>
      <c r="AK669" s="10" t="s">
        <v>3083</v>
      </c>
      <c r="AL669" s="10" t="s">
        <v>27</v>
      </c>
    </row>
    <row r="670" spans="1:38" ht="30" customHeight="1">
      <c r="A670" s="9" t="s">
        <v>867</v>
      </c>
      <c r="B670" s="9" t="s">
        <v>840</v>
      </c>
      <c r="C670" s="9" t="s">
        <v>841</v>
      </c>
      <c r="D670" s="114">
        <v>0.01</v>
      </c>
      <c r="E670" s="115">
        <f>단가대비표!E553</f>
        <v>0</v>
      </c>
      <c r="F670" s="116">
        <f>TRUNC(E670*D670,1)</f>
        <v>0</v>
      </c>
      <c r="G670" s="115">
        <f>단가대비표!F553</f>
        <v>138290</v>
      </c>
      <c r="H670" s="116">
        <f>TRUNC(G670*D670,1)</f>
        <v>1382.9</v>
      </c>
      <c r="I670" s="115">
        <f>단가대비표!G553</f>
        <v>0</v>
      </c>
      <c r="J670" s="116">
        <f>TRUNC(I670*D670,1)</f>
        <v>0</v>
      </c>
      <c r="K670" s="115">
        <f>TRUNC(E670+G670+I670,1)</f>
        <v>138290</v>
      </c>
      <c r="L670" s="116">
        <f>TRUNC(F670+H670+J670,1)</f>
        <v>1382.9</v>
      </c>
      <c r="M670" s="9" t="s">
        <v>27</v>
      </c>
      <c r="N670" s="10" t="s">
        <v>3081</v>
      </c>
      <c r="O670" s="10" t="s">
        <v>3084</v>
      </c>
      <c r="P670" s="10" t="s">
        <v>30</v>
      </c>
      <c r="Q670" s="10" t="s">
        <v>30</v>
      </c>
      <c r="R670" s="10" t="s">
        <v>29</v>
      </c>
      <c r="S670" s="119"/>
      <c r="T670" s="119"/>
      <c r="U670" s="119"/>
      <c r="V670" s="119"/>
      <c r="W670" s="119"/>
      <c r="X670" s="119"/>
      <c r="Y670" s="119"/>
      <c r="Z670" s="119"/>
      <c r="AA670" s="119"/>
      <c r="AB670" s="119"/>
      <c r="AC670" s="119"/>
      <c r="AD670" s="119"/>
      <c r="AE670" s="119"/>
      <c r="AF670" s="119"/>
      <c r="AG670" s="119"/>
      <c r="AH670" s="119"/>
      <c r="AI670" s="119"/>
      <c r="AJ670" s="10" t="s">
        <v>27</v>
      </c>
      <c r="AK670" s="10" t="s">
        <v>3085</v>
      </c>
      <c r="AL670" s="10" t="s">
        <v>27</v>
      </c>
    </row>
    <row r="671" spans="1:38" ht="30" customHeight="1">
      <c r="A671" s="9" t="s">
        <v>965</v>
      </c>
      <c r="B671" s="9" t="s">
        <v>27</v>
      </c>
      <c r="C671" s="9" t="s">
        <v>27</v>
      </c>
      <c r="D671" s="114"/>
      <c r="E671" s="115"/>
      <c r="F671" s="116">
        <f>TRUNC(SUM(F669:F670),0)</f>
        <v>0</v>
      </c>
      <c r="G671" s="115"/>
      <c r="H671" s="116">
        <f>TRUNC(SUM(H669:H670),0)</f>
        <v>13097</v>
      </c>
      <c r="I671" s="115"/>
      <c r="J671" s="116">
        <f>TRUNC(SUM(J669:J670),0)</f>
        <v>0</v>
      </c>
      <c r="K671" s="115"/>
      <c r="L671" s="116">
        <f>F671+H671+J671</f>
        <v>13097</v>
      </c>
      <c r="M671" s="9" t="s">
        <v>27</v>
      </c>
      <c r="N671" s="10" t="s">
        <v>117</v>
      </c>
      <c r="O671" s="10" t="s">
        <v>117</v>
      </c>
      <c r="P671" s="10" t="s">
        <v>27</v>
      </c>
      <c r="Q671" s="10" t="s">
        <v>27</v>
      </c>
      <c r="R671" s="10" t="s">
        <v>27</v>
      </c>
      <c r="S671" s="119"/>
      <c r="T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D671" s="119"/>
      <c r="AE671" s="119"/>
      <c r="AF671" s="119"/>
      <c r="AG671" s="119"/>
      <c r="AH671" s="119"/>
      <c r="AI671" s="119"/>
      <c r="AJ671" s="10" t="s">
        <v>27</v>
      </c>
      <c r="AK671" s="10" t="s">
        <v>27</v>
      </c>
      <c r="AL671" s="10" t="s">
        <v>27</v>
      </c>
    </row>
    <row r="672" spans="1:38" ht="30" customHeight="1">
      <c r="A672" s="9"/>
      <c r="B672" s="9"/>
      <c r="C672" s="9"/>
      <c r="D672" s="114"/>
      <c r="E672" s="115"/>
      <c r="F672" s="116"/>
      <c r="G672" s="115"/>
      <c r="H672" s="116"/>
      <c r="I672" s="115"/>
      <c r="J672" s="116"/>
      <c r="K672" s="115"/>
      <c r="L672" s="116"/>
      <c r="M672" s="9"/>
      <c r="N672" s="10"/>
      <c r="O672" s="10"/>
      <c r="P672" s="10"/>
      <c r="Q672" s="10"/>
      <c r="R672" s="10"/>
      <c r="S672" s="119"/>
      <c r="T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D672" s="119"/>
      <c r="AE672" s="119"/>
      <c r="AF672" s="119"/>
      <c r="AG672" s="119"/>
      <c r="AH672" s="119"/>
      <c r="AI672" s="119"/>
      <c r="AJ672" s="10"/>
      <c r="AK672" s="10"/>
      <c r="AL672" s="10"/>
    </row>
    <row r="673" spans="1:38" ht="30" customHeight="1">
      <c r="A673" s="127" t="s">
        <v>3205</v>
      </c>
      <c r="B673" s="127"/>
      <c r="C673" s="127"/>
      <c r="D673" s="127"/>
      <c r="E673" s="128"/>
      <c r="F673" s="129"/>
      <c r="G673" s="128"/>
      <c r="H673" s="129"/>
      <c r="I673" s="128"/>
      <c r="J673" s="129"/>
      <c r="K673" s="128"/>
      <c r="L673" s="129"/>
      <c r="M673" s="127"/>
      <c r="N673" s="118" t="s">
        <v>3081</v>
      </c>
    </row>
    <row r="674" spans="1:38" ht="30" customHeight="1">
      <c r="A674" s="9" t="s">
        <v>869</v>
      </c>
      <c r="B674" s="9" t="s">
        <v>840</v>
      </c>
      <c r="C674" s="9" t="s">
        <v>841</v>
      </c>
      <c r="D674" s="114">
        <v>0.06</v>
      </c>
      <c r="E674" s="115">
        <f>단가대비표!E554</f>
        <v>0</v>
      </c>
      <c r="F674" s="116">
        <f>TRUNC(E674*D674,1)</f>
        <v>0</v>
      </c>
      <c r="G674" s="115">
        <f>단가대비표!F554</f>
        <v>234297</v>
      </c>
      <c r="H674" s="116">
        <f>TRUNC(G674*D674,1)</f>
        <v>14057.8</v>
      </c>
      <c r="I674" s="115">
        <f>단가대비표!G554</f>
        <v>0</v>
      </c>
      <c r="J674" s="116">
        <f>TRUNC(I674*D674,1)</f>
        <v>0</v>
      </c>
      <c r="K674" s="115">
        <f>TRUNC(E674+G674+I674,1)</f>
        <v>234297</v>
      </c>
      <c r="L674" s="116">
        <f>TRUNC(F674+H674+J674,1)</f>
        <v>14057.8</v>
      </c>
      <c r="M674" s="9" t="s">
        <v>27</v>
      </c>
      <c r="N674" s="10" t="s">
        <v>3081</v>
      </c>
      <c r="O674" s="10" t="s">
        <v>3082</v>
      </c>
      <c r="P674" s="10" t="s">
        <v>30</v>
      </c>
      <c r="Q674" s="10" t="s">
        <v>30</v>
      </c>
      <c r="R674" s="10" t="s">
        <v>29</v>
      </c>
      <c r="S674" s="119"/>
      <c r="T674" s="119"/>
      <c r="U674" s="119"/>
      <c r="V674" s="119"/>
      <c r="W674" s="119"/>
      <c r="X674" s="119"/>
      <c r="Y674" s="119"/>
      <c r="Z674" s="119"/>
      <c r="AA674" s="119"/>
      <c r="AB674" s="119"/>
      <c r="AC674" s="119"/>
      <c r="AD674" s="119"/>
      <c r="AE674" s="119"/>
      <c r="AF674" s="119"/>
      <c r="AG674" s="119"/>
      <c r="AH674" s="119"/>
      <c r="AI674" s="119"/>
      <c r="AJ674" s="10" t="s">
        <v>27</v>
      </c>
      <c r="AK674" s="10" t="s">
        <v>3083</v>
      </c>
      <c r="AL674" s="10" t="s">
        <v>27</v>
      </c>
    </row>
    <row r="675" spans="1:38" ht="30" customHeight="1">
      <c r="A675" s="9" t="s">
        <v>867</v>
      </c>
      <c r="B675" s="9" t="s">
        <v>840</v>
      </c>
      <c r="C675" s="9" t="s">
        <v>841</v>
      </c>
      <c r="D675" s="114">
        <v>0.01</v>
      </c>
      <c r="E675" s="115">
        <f>단가대비표!E553</f>
        <v>0</v>
      </c>
      <c r="F675" s="116">
        <f>TRUNC(E675*D675,1)</f>
        <v>0</v>
      </c>
      <c r="G675" s="115">
        <f>단가대비표!F553</f>
        <v>138290</v>
      </c>
      <c r="H675" s="116">
        <f>TRUNC(G675*D675,1)</f>
        <v>1382.9</v>
      </c>
      <c r="I675" s="115">
        <f>단가대비표!G553</f>
        <v>0</v>
      </c>
      <c r="J675" s="116">
        <f>TRUNC(I675*D675,1)</f>
        <v>0</v>
      </c>
      <c r="K675" s="115">
        <f>TRUNC(E675+G675+I675,1)</f>
        <v>138290</v>
      </c>
      <c r="L675" s="116">
        <f>TRUNC(F675+H675+J675,1)</f>
        <v>1382.9</v>
      </c>
      <c r="M675" s="9" t="s">
        <v>27</v>
      </c>
      <c r="N675" s="10" t="s">
        <v>3081</v>
      </c>
      <c r="O675" s="10" t="s">
        <v>3084</v>
      </c>
      <c r="P675" s="10" t="s">
        <v>30</v>
      </c>
      <c r="Q675" s="10" t="s">
        <v>30</v>
      </c>
      <c r="R675" s="10" t="s">
        <v>29</v>
      </c>
      <c r="S675" s="119"/>
      <c r="T675" s="119"/>
      <c r="U675" s="119"/>
      <c r="V675" s="119"/>
      <c r="W675" s="119"/>
      <c r="X675" s="119"/>
      <c r="Y675" s="119"/>
      <c r="Z675" s="119"/>
      <c r="AA675" s="119"/>
      <c r="AB675" s="119"/>
      <c r="AC675" s="119"/>
      <c r="AD675" s="119"/>
      <c r="AE675" s="119"/>
      <c r="AF675" s="119"/>
      <c r="AG675" s="119"/>
      <c r="AH675" s="119"/>
      <c r="AI675" s="119"/>
      <c r="AJ675" s="10" t="s">
        <v>27</v>
      </c>
      <c r="AK675" s="10" t="s">
        <v>3085</v>
      </c>
      <c r="AL675" s="10" t="s">
        <v>27</v>
      </c>
    </row>
    <row r="676" spans="1:38" ht="30" customHeight="1">
      <c r="A676" s="9" t="s">
        <v>965</v>
      </c>
      <c r="B676" s="9" t="s">
        <v>27</v>
      </c>
      <c r="C676" s="9" t="s">
        <v>27</v>
      </c>
      <c r="D676" s="114"/>
      <c r="E676" s="115"/>
      <c r="F676" s="116">
        <f>TRUNC(SUM(F674:F675),0)</f>
        <v>0</v>
      </c>
      <c r="G676" s="115"/>
      <c r="H676" s="116">
        <f>TRUNC(SUM(H674:H675),0)</f>
        <v>15440</v>
      </c>
      <c r="I676" s="115"/>
      <c r="J676" s="116">
        <f>TRUNC(SUM(J674:J675),0)</f>
        <v>0</v>
      </c>
      <c r="K676" s="115"/>
      <c r="L676" s="116">
        <f>F676+H676+J676</f>
        <v>15440</v>
      </c>
      <c r="M676" s="9" t="s">
        <v>27</v>
      </c>
      <c r="N676" s="10" t="s">
        <v>117</v>
      </c>
      <c r="O676" s="10" t="s">
        <v>117</v>
      </c>
      <c r="P676" s="10" t="s">
        <v>27</v>
      </c>
      <c r="Q676" s="10" t="s">
        <v>27</v>
      </c>
      <c r="R676" s="10" t="s">
        <v>27</v>
      </c>
      <c r="S676" s="119"/>
      <c r="T676" s="119"/>
      <c r="U676" s="119"/>
      <c r="V676" s="119"/>
      <c r="W676" s="119"/>
      <c r="X676" s="119"/>
      <c r="Y676" s="119"/>
      <c r="Z676" s="119"/>
      <c r="AA676" s="119"/>
      <c r="AB676" s="119"/>
      <c r="AC676" s="119"/>
      <c r="AD676" s="119"/>
      <c r="AE676" s="119"/>
      <c r="AF676" s="119"/>
      <c r="AG676" s="119"/>
      <c r="AH676" s="119"/>
      <c r="AI676" s="119"/>
      <c r="AJ676" s="10" t="s">
        <v>27</v>
      </c>
      <c r="AK676" s="10" t="s">
        <v>27</v>
      </c>
      <c r="AL676" s="10" t="s">
        <v>27</v>
      </c>
    </row>
    <row r="677" spans="1:38" ht="30" customHeight="1">
      <c r="A677" s="9"/>
      <c r="B677" s="9"/>
      <c r="C677" s="9"/>
      <c r="D677" s="114"/>
      <c r="E677" s="115"/>
      <c r="F677" s="116"/>
      <c r="G677" s="115"/>
      <c r="H677" s="116"/>
      <c r="I677" s="115"/>
      <c r="J677" s="116"/>
      <c r="K677" s="115"/>
      <c r="L677" s="116"/>
      <c r="M677" s="9"/>
      <c r="N677" s="10"/>
      <c r="O677" s="10"/>
      <c r="P677" s="10"/>
      <c r="Q677" s="10"/>
      <c r="R677" s="10"/>
      <c r="S677" s="119"/>
      <c r="T677" s="119"/>
      <c r="U677" s="119"/>
      <c r="V677" s="119"/>
      <c r="W677" s="119"/>
      <c r="X677" s="119"/>
      <c r="Y677" s="119"/>
      <c r="Z677" s="119"/>
      <c r="AA677" s="119"/>
      <c r="AB677" s="119"/>
      <c r="AC677" s="119"/>
      <c r="AD677" s="119"/>
      <c r="AE677" s="119"/>
      <c r="AF677" s="119"/>
      <c r="AG677" s="119"/>
      <c r="AH677" s="119"/>
      <c r="AI677" s="119"/>
      <c r="AJ677" s="10"/>
      <c r="AK677" s="10"/>
      <c r="AL677" s="10"/>
    </row>
    <row r="678" spans="1:38" ht="30" customHeight="1">
      <c r="A678" s="389" t="s">
        <v>3581</v>
      </c>
      <c r="B678" s="390"/>
      <c r="C678" s="390"/>
      <c r="D678" s="390"/>
      <c r="E678" s="391"/>
      <c r="F678" s="392"/>
      <c r="G678" s="391"/>
      <c r="H678" s="392"/>
      <c r="I678" s="391"/>
      <c r="J678" s="392"/>
      <c r="K678" s="391"/>
      <c r="L678" s="392"/>
      <c r="M678" s="390"/>
      <c r="N678" s="118"/>
    </row>
    <row r="679" spans="1:38" ht="30" customHeight="1">
      <c r="A679" s="127" t="s">
        <v>3618</v>
      </c>
      <c r="B679" s="127"/>
      <c r="C679" s="127"/>
      <c r="D679" s="127"/>
      <c r="E679" s="128"/>
      <c r="F679" s="129"/>
      <c r="G679" s="128"/>
      <c r="H679" s="129"/>
      <c r="I679" s="128"/>
      <c r="J679" s="129"/>
      <c r="K679" s="128"/>
      <c r="L679" s="129"/>
      <c r="M679" s="127"/>
      <c r="N679" s="118" t="s">
        <v>118</v>
      </c>
    </row>
    <row r="680" spans="1:38" ht="30" customHeight="1">
      <c r="A680" s="9" t="s">
        <v>867</v>
      </c>
      <c r="B680" s="9" t="s">
        <v>840</v>
      </c>
      <c r="C680" s="9" t="s">
        <v>841</v>
      </c>
      <c r="D680" s="114">
        <v>0.2</v>
      </c>
      <c r="E680" s="115">
        <f>단가대비표!E553</f>
        <v>0</v>
      </c>
      <c r="F680" s="116">
        <f>TRUNC(E680*D680,1)</f>
        <v>0</v>
      </c>
      <c r="G680" s="115">
        <f>단가대비표!F553</f>
        <v>138290</v>
      </c>
      <c r="H680" s="116">
        <f>TRUNC(G680*D680,1)</f>
        <v>27658</v>
      </c>
      <c r="I680" s="115">
        <f>단가대비표!G553</f>
        <v>0</v>
      </c>
      <c r="J680" s="116">
        <f>TRUNC(I680*D680,1)</f>
        <v>0</v>
      </c>
      <c r="K680" s="115">
        <f>TRUNC(E680+G680+I680,1)</f>
        <v>138290</v>
      </c>
      <c r="L680" s="116">
        <f>TRUNC(F680+H680+J680,1)</f>
        <v>27658</v>
      </c>
      <c r="M680" s="9" t="s">
        <v>27</v>
      </c>
      <c r="N680" s="10" t="s">
        <v>118</v>
      </c>
      <c r="O680" s="10" t="s">
        <v>868</v>
      </c>
      <c r="P680" s="10" t="s">
        <v>30</v>
      </c>
      <c r="Q680" s="10" t="s">
        <v>30</v>
      </c>
      <c r="R680" s="10" t="s">
        <v>29</v>
      </c>
      <c r="S680" s="119"/>
      <c r="T680" s="119"/>
      <c r="U680" s="119"/>
      <c r="V680" s="119"/>
      <c r="W680" s="119"/>
      <c r="X680" s="119"/>
      <c r="Y680" s="119"/>
      <c r="Z680" s="119"/>
      <c r="AA680" s="119"/>
      <c r="AB680" s="119"/>
      <c r="AC680" s="119"/>
      <c r="AD680" s="119"/>
      <c r="AE680" s="119"/>
      <c r="AF680" s="119"/>
      <c r="AG680" s="119"/>
      <c r="AH680" s="119"/>
      <c r="AI680" s="119"/>
      <c r="AJ680" s="10" t="s">
        <v>27</v>
      </c>
      <c r="AK680" s="10" t="s">
        <v>1227</v>
      </c>
      <c r="AL680" s="10" t="s">
        <v>27</v>
      </c>
    </row>
    <row r="681" spans="1:38" ht="30" customHeight="1">
      <c r="A681" s="9" t="s">
        <v>965</v>
      </c>
      <c r="B681" s="9" t="s">
        <v>27</v>
      </c>
      <c r="C681" s="9" t="s">
        <v>27</v>
      </c>
      <c r="D681" s="114"/>
      <c r="E681" s="115"/>
      <c r="F681" s="116">
        <f>TRUNC(SUMIF(N680:N680, N679, F680:F680),0)</f>
        <v>0</v>
      </c>
      <c r="G681" s="115"/>
      <c r="H681" s="116">
        <f>TRUNC(SUMIF(N680:N680, N679, H680:H680),0)</f>
        <v>27658</v>
      </c>
      <c r="I681" s="115"/>
      <c r="J681" s="116">
        <f>TRUNC(SUMIF(N680:N680, N679, J680:J680),0)</f>
        <v>0</v>
      </c>
      <c r="K681" s="115"/>
      <c r="L681" s="116">
        <f>F681+H681+J681</f>
        <v>27658</v>
      </c>
      <c r="M681" s="9" t="s">
        <v>27</v>
      </c>
      <c r="N681" s="10" t="s">
        <v>117</v>
      </c>
      <c r="O681" s="10" t="s">
        <v>117</v>
      </c>
      <c r="P681" s="10" t="s">
        <v>27</v>
      </c>
      <c r="Q681" s="10" t="s">
        <v>27</v>
      </c>
      <c r="R681" s="10" t="s">
        <v>27</v>
      </c>
      <c r="S681" s="119"/>
      <c r="T681" s="119"/>
      <c r="U681" s="119"/>
      <c r="V681" s="119"/>
      <c r="W681" s="119"/>
      <c r="X681" s="119"/>
      <c r="Y681" s="119"/>
      <c r="Z681" s="119"/>
      <c r="AA681" s="119"/>
      <c r="AB681" s="119"/>
      <c r="AC681" s="119"/>
      <c r="AD681" s="119"/>
      <c r="AE681" s="119"/>
      <c r="AF681" s="119"/>
      <c r="AG681" s="119"/>
      <c r="AH681" s="119"/>
      <c r="AI681" s="119"/>
      <c r="AJ681" s="10" t="s">
        <v>27</v>
      </c>
      <c r="AK681" s="10" t="s">
        <v>27</v>
      </c>
      <c r="AL681" s="10" t="s">
        <v>27</v>
      </c>
    </row>
    <row r="682" spans="1:38" ht="30" customHeight="1">
      <c r="A682" s="114"/>
      <c r="B682" s="114"/>
      <c r="C682" s="114"/>
      <c r="D682" s="114"/>
      <c r="E682" s="115"/>
      <c r="F682" s="116"/>
      <c r="G682" s="115"/>
      <c r="H682" s="116"/>
      <c r="I682" s="115"/>
      <c r="J682" s="116"/>
      <c r="K682" s="115"/>
      <c r="L682" s="116"/>
      <c r="M682" s="114"/>
    </row>
    <row r="683" spans="1:38" ht="30" customHeight="1">
      <c r="A683" s="127" t="s">
        <v>3631</v>
      </c>
      <c r="B683" s="127"/>
      <c r="C683" s="127"/>
      <c r="D683" s="127"/>
      <c r="E683" s="128"/>
      <c r="F683" s="129"/>
      <c r="G683" s="128"/>
      <c r="H683" s="129"/>
      <c r="I683" s="128"/>
      <c r="J683" s="129"/>
      <c r="K683" s="128"/>
      <c r="L683" s="129"/>
      <c r="M683" s="127"/>
      <c r="N683" s="118" t="s">
        <v>120</v>
      </c>
    </row>
    <row r="684" spans="1:38" ht="30" customHeight="1">
      <c r="A684" s="9" t="s">
        <v>119</v>
      </c>
      <c r="B684" s="9" t="s">
        <v>3623</v>
      </c>
      <c r="C684" s="9" t="s">
        <v>79</v>
      </c>
      <c r="D684" s="114">
        <v>1</v>
      </c>
      <c r="E684" s="115">
        <f>중기단가목록!E4</f>
        <v>693</v>
      </c>
      <c r="F684" s="116">
        <f>TRUNC(E684*D684,1)</f>
        <v>693</v>
      </c>
      <c r="G684" s="115">
        <f>중기단가목록!F4</f>
        <v>3663</v>
      </c>
      <c r="H684" s="116">
        <f>TRUNC(G684*D684,1)</f>
        <v>3663</v>
      </c>
      <c r="I684" s="115">
        <f>중기단가목록!G4</f>
        <v>1067</v>
      </c>
      <c r="J684" s="116">
        <f>TRUNC(I684*D684,1)</f>
        <v>1067</v>
      </c>
      <c r="K684" s="115">
        <f>TRUNC(E684+G684+I684,1)</f>
        <v>5423</v>
      </c>
      <c r="L684" s="116">
        <f>TRUNC(F684+H684+J684,1)</f>
        <v>5423</v>
      </c>
      <c r="M684" s="9" t="s">
        <v>27</v>
      </c>
      <c r="N684" s="10" t="s">
        <v>120</v>
      </c>
      <c r="O684" s="10" t="s">
        <v>1229</v>
      </c>
      <c r="P684" s="10" t="s">
        <v>30</v>
      </c>
      <c r="Q684" s="10" t="s">
        <v>29</v>
      </c>
      <c r="R684" s="10" t="s">
        <v>30</v>
      </c>
      <c r="S684" s="119"/>
      <c r="T684" s="119"/>
      <c r="U684" s="119"/>
      <c r="V684" s="119"/>
      <c r="W684" s="119"/>
      <c r="X684" s="119"/>
      <c r="Y684" s="119"/>
      <c r="Z684" s="119"/>
      <c r="AA684" s="119"/>
      <c r="AB684" s="119"/>
      <c r="AC684" s="119"/>
      <c r="AD684" s="119"/>
      <c r="AE684" s="119"/>
      <c r="AF684" s="119"/>
      <c r="AG684" s="119"/>
      <c r="AH684" s="119"/>
      <c r="AI684" s="119"/>
      <c r="AJ684" s="10" t="s">
        <v>27</v>
      </c>
      <c r="AK684" s="10" t="s">
        <v>1230</v>
      </c>
      <c r="AL684" s="10" t="s">
        <v>27</v>
      </c>
    </row>
    <row r="685" spans="1:38" ht="30" customHeight="1">
      <c r="A685" s="9" t="s">
        <v>965</v>
      </c>
      <c r="B685" s="9" t="s">
        <v>27</v>
      </c>
      <c r="C685" s="9" t="s">
        <v>27</v>
      </c>
      <c r="D685" s="114"/>
      <c r="E685" s="115"/>
      <c r="F685" s="116">
        <f>TRUNC(SUMIF(N684:N684, N683, F684:F684),0)</f>
        <v>693</v>
      </c>
      <c r="G685" s="115"/>
      <c r="H685" s="116">
        <f>TRUNC(SUMIF(N684:N684, N683, H684:H684),0)</f>
        <v>3663</v>
      </c>
      <c r="I685" s="115"/>
      <c r="J685" s="116">
        <f>TRUNC(SUMIF(N684:N684, N683, J684:J684),0)</f>
        <v>1067</v>
      </c>
      <c r="K685" s="115"/>
      <c r="L685" s="116">
        <f>F685+H685+J685</f>
        <v>5423</v>
      </c>
      <c r="M685" s="9" t="s">
        <v>27</v>
      </c>
      <c r="N685" s="10" t="s">
        <v>117</v>
      </c>
      <c r="O685" s="10" t="s">
        <v>117</v>
      </c>
      <c r="P685" s="10" t="s">
        <v>27</v>
      </c>
      <c r="Q685" s="10" t="s">
        <v>27</v>
      </c>
      <c r="R685" s="10" t="s">
        <v>27</v>
      </c>
      <c r="S685" s="119"/>
      <c r="T685" s="119"/>
      <c r="U685" s="119"/>
      <c r="V685" s="119"/>
      <c r="W685" s="119"/>
      <c r="X685" s="119"/>
      <c r="Y685" s="119"/>
      <c r="Z685" s="119"/>
      <c r="AA685" s="119"/>
      <c r="AB685" s="119"/>
      <c r="AC685" s="119"/>
      <c r="AD685" s="119"/>
      <c r="AE685" s="119"/>
      <c r="AF685" s="119"/>
      <c r="AG685" s="119"/>
      <c r="AH685" s="119"/>
      <c r="AI685" s="119"/>
      <c r="AJ685" s="10" t="s">
        <v>27</v>
      </c>
      <c r="AK685" s="10" t="s">
        <v>27</v>
      </c>
      <c r="AL685" s="10" t="s">
        <v>27</v>
      </c>
    </row>
    <row r="686" spans="1:38" ht="30" customHeight="1">
      <c r="A686" s="114"/>
      <c r="B686" s="114"/>
      <c r="C686" s="114"/>
      <c r="D686" s="114"/>
      <c r="E686" s="115"/>
      <c r="F686" s="116"/>
      <c r="G686" s="115"/>
      <c r="H686" s="116"/>
      <c r="I686" s="115"/>
      <c r="J686" s="116"/>
      <c r="K686" s="115"/>
      <c r="L686" s="116"/>
      <c r="M686" s="114"/>
    </row>
    <row r="687" spans="1:38" ht="30" customHeight="1">
      <c r="A687" s="127" t="s">
        <v>3632</v>
      </c>
      <c r="B687" s="127"/>
      <c r="C687" s="127"/>
      <c r="D687" s="127"/>
      <c r="E687" s="128"/>
      <c r="F687" s="129"/>
      <c r="G687" s="128"/>
      <c r="H687" s="129"/>
      <c r="I687" s="128"/>
      <c r="J687" s="129"/>
      <c r="K687" s="128"/>
      <c r="L687" s="129"/>
      <c r="M687" s="127"/>
      <c r="N687" s="118" t="s">
        <v>121</v>
      </c>
    </row>
    <row r="688" spans="1:38" ht="30" customHeight="1">
      <c r="A688" s="9" t="s">
        <v>1233</v>
      </c>
      <c r="B688" s="9" t="s">
        <v>3655</v>
      </c>
      <c r="C688" s="9" t="s">
        <v>79</v>
      </c>
      <c r="D688" s="114">
        <v>1</v>
      </c>
      <c r="E688" s="115">
        <f>중기단가목록!E5</f>
        <v>623</v>
      </c>
      <c r="F688" s="116">
        <f>TRUNC(E688*D688,1)</f>
        <v>623</v>
      </c>
      <c r="G688" s="115">
        <f>중기단가목록!F5</f>
        <v>6062</v>
      </c>
      <c r="H688" s="116">
        <f>TRUNC(G688*D688,1)</f>
        <v>6062</v>
      </c>
      <c r="I688" s="115">
        <f>중기단가목록!G5</f>
        <v>960</v>
      </c>
      <c r="J688" s="116">
        <f>TRUNC(I688*D688,1)</f>
        <v>960</v>
      </c>
      <c r="K688" s="115">
        <f>TRUNC(E688+G688+I688,1)</f>
        <v>7645</v>
      </c>
      <c r="L688" s="116">
        <f>TRUNC(F688+H688+J688,1)</f>
        <v>7645</v>
      </c>
      <c r="M688" s="9" t="s">
        <v>27</v>
      </c>
      <c r="N688" s="10" t="s">
        <v>121</v>
      </c>
      <c r="O688" s="10" t="s">
        <v>1235</v>
      </c>
      <c r="P688" s="10" t="s">
        <v>30</v>
      </c>
      <c r="Q688" s="10" t="s">
        <v>29</v>
      </c>
      <c r="R688" s="10" t="s">
        <v>30</v>
      </c>
      <c r="S688" s="119"/>
      <c r="T688" s="119"/>
      <c r="U688" s="119"/>
      <c r="V688" s="119"/>
      <c r="W688" s="119"/>
      <c r="X688" s="119"/>
      <c r="Y688" s="119"/>
      <c r="Z688" s="119"/>
      <c r="AA688" s="119"/>
      <c r="AB688" s="119"/>
      <c r="AC688" s="119"/>
      <c r="AD688" s="119"/>
      <c r="AE688" s="119"/>
      <c r="AF688" s="119"/>
      <c r="AG688" s="119"/>
      <c r="AH688" s="119"/>
      <c r="AI688" s="119"/>
      <c r="AJ688" s="10" t="s">
        <v>27</v>
      </c>
      <c r="AK688" s="10" t="s">
        <v>1236</v>
      </c>
      <c r="AL688" s="10" t="s">
        <v>27</v>
      </c>
    </row>
    <row r="689" spans="1:38" ht="30" customHeight="1">
      <c r="A689" s="9" t="s">
        <v>965</v>
      </c>
      <c r="B689" s="9" t="s">
        <v>27</v>
      </c>
      <c r="C689" s="9" t="s">
        <v>27</v>
      </c>
      <c r="D689" s="114"/>
      <c r="E689" s="115"/>
      <c r="F689" s="116">
        <f>TRUNC(SUMIF(N688:N688, N687, F688:F688),0)</f>
        <v>623</v>
      </c>
      <c r="G689" s="115"/>
      <c r="H689" s="116">
        <f>TRUNC(SUMIF(N688:N688, N687, H688:H688),0)</f>
        <v>6062</v>
      </c>
      <c r="I689" s="115"/>
      <c r="J689" s="116">
        <f>TRUNC(SUMIF(N688:N688, N687, J688:J688),0)</f>
        <v>960</v>
      </c>
      <c r="K689" s="115"/>
      <c r="L689" s="116">
        <f>F689+H689+J689</f>
        <v>7645</v>
      </c>
      <c r="M689" s="9" t="s">
        <v>27</v>
      </c>
      <c r="N689" s="10" t="s">
        <v>117</v>
      </c>
      <c r="O689" s="10" t="s">
        <v>117</v>
      </c>
      <c r="P689" s="10" t="s">
        <v>27</v>
      </c>
      <c r="Q689" s="10" t="s">
        <v>27</v>
      </c>
      <c r="R689" s="10" t="s">
        <v>27</v>
      </c>
      <c r="S689" s="119"/>
      <c r="T689" s="119"/>
      <c r="U689" s="119"/>
      <c r="V689" s="119"/>
      <c r="W689" s="119"/>
      <c r="X689" s="119"/>
      <c r="Y689" s="119"/>
      <c r="Z689" s="119"/>
      <c r="AA689" s="119"/>
      <c r="AB689" s="119"/>
      <c r="AC689" s="119"/>
      <c r="AD689" s="119"/>
      <c r="AE689" s="119"/>
      <c r="AF689" s="119"/>
      <c r="AG689" s="119"/>
      <c r="AH689" s="119"/>
      <c r="AI689" s="119"/>
      <c r="AJ689" s="10" t="s">
        <v>27</v>
      </c>
      <c r="AK689" s="10" t="s">
        <v>27</v>
      </c>
      <c r="AL689" s="10" t="s">
        <v>27</v>
      </c>
    </row>
    <row r="690" spans="1:38" ht="30" customHeight="1">
      <c r="A690" s="114"/>
      <c r="B690" s="114"/>
      <c r="C690" s="114"/>
      <c r="D690" s="114"/>
      <c r="E690" s="115"/>
      <c r="F690" s="116"/>
      <c r="G690" s="115"/>
      <c r="H690" s="116"/>
      <c r="I690" s="115"/>
      <c r="J690" s="116"/>
      <c r="K690" s="115"/>
      <c r="L690" s="116"/>
      <c r="M690" s="114"/>
    </row>
    <row r="691" spans="1:38" ht="30" customHeight="1">
      <c r="A691" s="127" t="s">
        <v>3633</v>
      </c>
      <c r="B691" s="127"/>
      <c r="C691" s="127"/>
      <c r="D691" s="127"/>
      <c r="E691" s="128"/>
      <c r="F691" s="129"/>
      <c r="G691" s="128"/>
      <c r="H691" s="129"/>
      <c r="I691" s="128"/>
      <c r="J691" s="129"/>
      <c r="K691" s="128"/>
      <c r="L691" s="129"/>
      <c r="M691" s="127"/>
      <c r="N691" s="118" t="s">
        <v>120</v>
      </c>
    </row>
    <row r="692" spans="1:38" ht="30" customHeight="1">
      <c r="A692" s="9" t="s">
        <v>119</v>
      </c>
      <c r="B692" s="9" t="s">
        <v>3624</v>
      </c>
      <c r="C692" s="9" t="s">
        <v>79</v>
      </c>
      <c r="D692" s="114">
        <v>1</v>
      </c>
      <c r="E692" s="115">
        <f>중기단가목록!E6</f>
        <v>515</v>
      </c>
      <c r="F692" s="116">
        <f>TRUNC(E692*D692,1)</f>
        <v>515</v>
      </c>
      <c r="G692" s="115">
        <f>중기단가목록!F6</f>
        <v>1162</v>
      </c>
      <c r="H692" s="116">
        <f>TRUNC(G692*D692,1)</f>
        <v>1162</v>
      </c>
      <c r="I692" s="115">
        <f>중기단가목록!G6</f>
        <v>587</v>
      </c>
      <c r="J692" s="116">
        <f>TRUNC(I692*D692,1)</f>
        <v>587</v>
      </c>
      <c r="K692" s="115">
        <f>TRUNC(E692+G692+I692,1)</f>
        <v>2264</v>
      </c>
      <c r="L692" s="116">
        <f>TRUNC(F692+H692+J692,1)</f>
        <v>2264</v>
      </c>
      <c r="M692" s="9" t="s">
        <v>27</v>
      </c>
      <c r="N692" s="10" t="s">
        <v>120</v>
      </c>
      <c r="O692" s="10" t="s">
        <v>1229</v>
      </c>
      <c r="P692" s="10" t="s">
        <v>30</v>
      </c>
      <c r="Q692" s="10" t="s">
        <v>29</v>
      </c>
      <c r="R692" s="10" t="s">
        <v>30</v>
      </c>
      <c r="S692" s="119"/>
      <c r="T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D692" s="119"/>
      <c r="AE692" s="119"/>
      <c r="AF692" s="119"/>
      <c r="AG692" s="119"/>
      <c r="AH692" s="119"/>
      <c r="AI692" s="119"/>
      <c r="AJ692" s="10" t="s">
        <v>27</v>
      </c>
      <c r="AK692" s="10" t="s">
        <v>1230</v>
      </c>
      <c r="AL692" s="10" t="s">
        <v>27</v>
      </c>
    </row>
    <row r="693" spans="1:38" ht="30" customHeight="1">
      <c r="A693" s="9" t="s">
        <v>965</v>
      </c>
      <c r="B693" s="9" t="s">
        <v>27</v>
      </c>
      <c r="C693" s="9" t="s">
        <v>27</v>
      </c>
      <c r="D693" s="114"/>
      <c r="E693" s="115"/>
      <c r="F693" s="116">
        <f>TRUNC(SUMIF(N692:N692, N691, F692:F692),0)</f>
        <v>515</v>
      </c>
      <c r="G693" s="115"/>
      <c r="H693" s="116">
        <f>TRUNC(SUMIF(N692:N692, N691, H692:H692),0)</f>
        <v>1162</v>
      </c>
      <c r="I693" s="115"/>
      <c r="J693" s="116">
        <f>TRUNC(SUMIF(N692:N692, N691, J692:J692),0)</f>
        <v>587</v>
      </c>
      <c r="K693" s="115"/>
      <c r="L693" s="116">
        <f>F693+H693+J693</f>
        <v>2264</v>
      </c>
      <c r="M693" s="9" t="s">
        <v>27</v>
      </c>
      <c r="N693" s="10" t="s">
        <v>117</v>
      </c>
      <c r="O693" s="10" t="s">
        <v>117</v>
      </c>
      <c r="P693" s="10" t="s">
        <v>27</v>
      </c>
      <c r="Q693" s="10" t="s">
        <v>27</v>
      </c>
      <c r="R693" s="10" t="s">
        <v>27</v>
      </c>
      <c r="S693" s="119"/>
      <c r="T693" s="119"/>
      <c r="U693" s="119"/>
      <c r="V693" s="119"/>
      <c r="W693" s="119"/>
      <c r="X693" s="119"/>
      <c r="Y693" s="119"/>
      <c r="Z693" s="119"/>
      <c r="AA693" s="119"/>
      <c r="AB693" s="119"/>
      <c r="AC693" s="119"/>
      <c r="AD693" s="119"/>
      <c r="AE693" s="119"/>
      <c r="AF693" s="119"/>
      <c r="AG693" s="119"/>
      <c r="AH693" s="119"/>
      <c r="AI693" s="119"/>
      <c r="AJ693" s="10" t="s">
        <v>27</v>
      </c>
      <c r="AK693" s="10" t="s">
        <v>27</v>
      </c>
      <c r="AL693" s="10" t="s">
        <v>27</v>
      </c>
    </row>
    <row r="694" spans="1:38" ht="30" customHeight="1">
      <c r="A694" s="114"/>
      <c r="B694" s="114"/>
      <c r="C694" s="114"/>
      <c r="D694" s="114"/>
      <c r="E694" s="115"/>
      <c r="F694" s="116"/>
      <c r="G694" s="115"/>
      <c r="H694" s="116"/>
      <c r="I694" s="115"/>
      <c r="J694" s="116"/>
      <c r="K694" s="115"/>
      <c r="L694" s="116"/>
      <c r="M694" s="114"/>
    </row>
    <row r="695" spans="1:38" ht="30" customHeight="1">
      <c r="A695" s="127" t="s">
        <v>3634</v>
      </c>
      <c r="B695" s="127"/>
      <c r="C695" s="127"/>
      <c r="D695" s="127"/>
      <c r="E695" s="128"/>
      <c r="F695" s="129"/>
      <c r="G695" s="128"/>
      <c r="H695" s="129"/>
      <c r="I695" s="128"/>
      <c r="J695" s="129"/>
      <c r="K695" s="128"/>
      <c r="L695" s="129"/>
      <c r="M695" s="127"/>
      <c r="N695" s="118" t="s">
        <v>121</v>
      </c>
    </row>
    <row r="696" spans="1:38" ht="30" customHeight="1">
      <c r="A696" s="9" t="s">
        <v>3290</v>
      </c>
      <c r="B696" s="9" t="s">
        <v>3656</v>
      </c>
      <c r="C696" s="9" t="s">
        <v>79</v>
      </c>
      <c r="D696" s="114">
        <v>1</v>
      </c>
      <c r="E696" s="115">
        <f>중기단가목록!E7</f>
        <v>463</v>
      </c>
      <c r="F696" s="116">
        <f>TRUNC(E696*D696,1)</f>
        <v>463</v>
      </c>
      <c r="G696" s="115">
        <f>중기단가목록!F7</f>
        <v>3811</v>
      </c>
      <c r="H696" s="116">
        <f>TRUNC(G696*D696,1)</f>
        <v>3811</v>
      </c>
      <c r="I696" s="115">
        <f>중기단가목록!G7</f>
        <v>528</v>
      </c>
      <c r="J696" s="116">
        <f>TRUNC(I696*D696,1)</f>
        <v>528</v>
      </c>
      <c r="K696" s="115">
        <f>TRUNC(E696+G696+I696,1)</f>
        <v>4802</v>
      </c>
      <c r="L696" s="116">
        <f>TRUNC(F696+H696+J696,1)</f>
        <v>4802</v>
      </c>
      <c r="M696" s="9" t="s">
        <v>27</v>
      </c>
      <c r="N696" s="10" t="s">
        <v>121</v>
      </c>
      <c r="O696" s="10" t="s">
        <v>1235</v>
      </c>
      <c r="P696" s="10" t="s">
        <v>30</v>
      </c>
      <c r="Q696" s="10" t="s">
        <v>29</v>
      </c>
      <c r="R696" s="10" t="s">
        <v>30</v>
      </c>
      <c r="S696" s="119"/>
      <c r="T696" s="119"/>
      <c r="U696" s="119"/>
      <c r="V696" s="119"/>
      <c r="W696" s="119"/>
      <c r="X696" s="119"/>
      <c r="Y696" s="119"/>
      <c r="Z696" s="119"/>
      <c r="AA696" s="119"/>
      <c r="AB696" s="119"/>
      <c r="AC696" s="119"/>
      <c r="AD696" s="119"/>
      <c r="AE696" s="119"/>
      <c r="AF696" s="119"/>
      <c r="AG696" s="119"/>
      <c r="AH696" s="119"/>
      <c r="AI696" s="119"/>
      <c r="AJ696" s="10" t="s">
        <v>27</v>
      </c>
      <c r="AK696" s="10" t="s">
        <v>1236</v>
      </c>
      <c r="AL696" s="10" t="s">
        <v>27</v>
      </c>
    </row>
    <row r="697" spans="1:38" ht="30" customHeight="1">
      <c r="A697" s="9" t="s">
        <v>965</v>
      </c>
      <c r="B697" s="9" t="s">
        <v>27</v>
      </c>
      <c r="C697" s="9" t="s">
        <v>27</v>
      </c>
      <c r="D697" s="114"/>
      <c r="E697" s="115"/>
      <c r="F697" s="116">
        <f>TRUNC(SUMIF(N696:N696, N695, F696:F696),0)</f>
        <v>463</v>
      </c>
      <c r="G697" s="115"/>
      <c r="H697" s="116">
        <f>TRUNC(SUMIF(N696:N696, N695, H696:H696),0)</f>
        <v>3811</v>
      </c>
      <c r="I697" s="115"/>
      <c r="J697" s="116">
        <f>TRUNC(SUMIF(N696:N696, N695, J696:J696),0)</f>
        <v>528</v>
      </c>
      <c r="K697" s="115"/>
      <c r="L697" s="116">
        <f>F697+H697+J697</f>
        <v>4802</v>
      </c>
      <c r="M697" s="9" t="s">
        <v>27</v>
      </c>
      <c r="N697" s="10" t="s">
        <v>117</v>
      </c>
      <c r="O697" s="10" t="s">
        <v>117</v>
      </c>
      <c r="P697" s="10" t="s">
        <v>27</v>
      </c>
      <c r="Q697" s="10" t="s">
        <v>27</v>
      </c>
      <c r="R697" s="10" t="s">
        <v>27</v>
      </c>
      <c r="S697" s="119"/>
      <c r="T697" s="119"/>
      <c r="U697" s="119"/>
      <c r="V697" s="119"/>
      <c r="W697" s="119"/>
      <c r="X697" s="119"/>
      <c r="Y697" s="119"/>
      <c r="Z697" s="119"/>
      <c r="AA697" s="119"/>
      <c r="AB697" s="119"/>
      <c r="AC697" s="119"/>
      <c r="AD697" s="119"/>
      <c r="AE697" s="119"/>
      <c r="AF697" s="119"/>
      <c r="AG697" s="119"/>
      <c r="AH697" s="119"/>
      <c r="AI697" s="119"/>
      <c r="AJ697" s="10" t="s">
        <v>27</v>
      </c>
      <c r="AK697" s="10" t="s">
        <v>27</v>
      </c>
      <c r="AL697" s="10" t="s">
        <v>27</v>
      </c>
    </row>
    <row r="698" spans="1:38" ht="30" customHeight="1">
      <c r="A698" s="114"/>
      <c r="B698" s="114"/>
      <c r="C698" s="114"/>
      <c r="D698" s="114"/>
      <c r="E698" s="115"/>
      <c r="F698" s="116"/>
      <c r="G698" s="115"/>
      <c r="H698" s="116"/>
      <c r="I698" s="115"/>
      <c r="J698" s="116"/>
      <c r="K698" s="115"/>
      <c r="L698" s="116"/>
      <c r="M698" s="114"/>
    </row>
    <row r="699" spans="1:38" ht="30" customHeight="1">
      <c r="A699" s="127" t="s">
        <v>3635</v>
      </c>
      <c r="B699" s="127"/>
      <c r="C699" s="127"/>
      <c r="D699" s="127"/>
      <c r="E699" s="128"/>
      <c r="F699" s="129"/>
      <c r="G699" s="128"/>
      <c r="H699" s="129"/>
      <c r="I699" s="128"/>
      <c r="J699" s="129"/>
      <c r="K699" s="128"/>
      <c r="L699" s="129"/>
      <c r="M699" s="127"/>
      <c r="N699" s="118" t="s">
        <v>123</v>
      </c>
    </row>
    <row r="700" spans="1:38" ht="30" customHeight="1">
      <c r="A700" s="9" t="s">
        <v>867</v>
      </c>
      <c r="B700" s="9" t="s">
        <v>840</v>
      </c>
      <c r="C700" s="9" t="s">
        <v>841</v>
      </c>
      <c r="D700" s="114">
        <v>0.14000000000000001</v>
      </c>
      <c r="E700" s="115">
        <f>단가대비표!E553</f>
        <v>0</v>
      </c>
      <c r="F700" s="116">
        <f>TRUNC(E700*D700,1)</f>
        <v>0</v>
      </c>
      <c r="G700" s="115">
        <f>단가대비표!F553</f>
        <v>138290</v>
      </c>
      <c r="H700" s="116">
        <f>TRUNC(G700*D700,1)</f>
        <v>19360.599999999999</v>
      </c>
      <c r="I700" s="115">
        <f>단가대비표!G553</f>
        <v>0</v>
      </c>
      <c r="J700" s="116">
        <f>TRUNC(I700*D700,1)</f>
        <v>0</v>
      </c>
      <c r="K700" s="115">
        <f>TRUNC(E700+G700+I700,1)</f>
        <v>138290</v>
      </c>
      <c r="L700" s="116">
        <f>TRUNC(F700+H700+J700,1)</f>
        <v>19360.599999999999</v>
      </c>
      <c r="M700" s="9" t="s">
        <v>27</v>
      </c>
      <c r="N700" s="10" t="s">
        <v>123</v>
      </c>
      <c r="O700" s="10" t="s">
        <v>868</v>
      </c>
      <c r="P700" s="10" t="s">
        <v>30</v>
      </c>
      <c r="Q700" s="10" t="s">
        <v>30</v>
      </c>
      <c r="R700" s="10" t="s">
        <v>29</v>
      </c>
      <c r="S700" s="119"/>
      <c r="T700" s="119"/>
      <c r="U700" s="119"/>
      <c r="V700" s="119"/>
      <c r="W700" s="119"/>
      <c r="X700" s="119"/>
      <c r="Y700" s="119"/>
      <c r="Z700" s="119"/>
      <c r="AA700" s="119"/>
      <c r="AB700" s="119"/>
      <c r="AC700" s="119"/>
      <c r="AD700" s="119"/>
      <c r="AE700" s="119"/>
      <c r="AF700" s="119"/>
      <c r="AG700" s="119"/>
      <c r="AH700" s="119"/>
      <c r="AI700" s="119"/>
      <c r="AJ700" s="10" t="s">
        <v>27</v>
      </c>
      <c r="AK700" s="10" t="s">
        <v>1237</v>
      </c>
      <c r="AL700" s="10" t="s">
        <v>27</v>
      </c>
    </row>
    <row r="701" spans="1:38" ht="30" customHeight="1">
      <c r="A701" s="9" t="s">
        <v>965</v>
      </c>
      <c r="B701" s="9" t="s">
        <v>27</v>
      </c>
      <c r="C701" s="9" t="s">
        <v>27</v>
      </c>
      <c r="D701" s="114"/>
      <c r="E701" s="115"/>
      <c r="F701" s="116">
        <f>TRUNC(SUMIF(N700:N700, N699, F700:F700),0)</f>
        <v>0</v>
      </c>
      <c r="G701" s="115"/>
      <c r="H701" s="116">
        <f>TRUNC(SUMIF(N700:N700, N699, H700:H700),0)</f>
        <v>19360</v>
      </c>
      <c r="I701" s="115"/>
      <c r="J701" s="116">
        <f>TRUNC(SUMIF(N700:N700, N699, J700:J700),0)</f>
        <v>0</v>
      </c>
      <c r="K701" s="115"/>
      <c r="L701" s="116">
        <f>F701+H701+J701</f>
        <v>19360</v>
      </c>
      <c r="M701" s="9" t="s">
        <v>27</v>
      </c>
      <c r="N701" s="10" t="s">
        <v>117</v>
      </c>
      <c r="O701" s="10" t="s">
        <v>117</v>
      </c>
      <c r="P701" s="10" t="s">
        <v>27</v>
      </c>
      <c r="Q701" s="10" t="s">
        <v>27</v>
      </c>
      <c r="R701" s="10" t="s">
        <v>27</v>
      </c>
      <c r="S701" s="119"/>
      <c r="T701" s="119"/>
      <c r="U701" s="119"/>
      <c r="V701" s="119"/>
      <c r="W701" s="119"/>
      <c r="X701" s="119"/>
      <c r="Y701" s="119"/>
      <c r="Z701" s="119"/>
      <c r="AA701" s="119"/>
      <c r="AB701" s="119"/>
      <c r="AC701" s="119"/>
      <c r="AD701" s="119"/>
      <c r="AE701" s="119"/>
      <c r="AF701" s="119"/>
      <c r="AG701" s="119"/>
      <c r="AH701" s="119"/>
      <c r="AI701" s="119"/>
      <c r="AJ701" s="10" t="s">
        <v>27</v>
      </c>
      <c r="AK701" s="10" t="s">
        <v>27</v>
      </c>
      <c r="AL701" s="10" t="s">
        <v>27</v>
      </c>
    </row>
    <row r="702" spans="1:38" ht="30" customHeight="1">
      <c r="A702" s="114"/>
      <c r="B702" s="114"/>
      <c r="C702" s="114"/>
      <c r="D702" s="114"/>
      <c r="E702" s="115"/>
      <c r="F702" s="116"/>
      <c r="G702" s="115"/>
      <c r="H702" s="116"/>
      <c r="I702" s="115"/>
      <c r="J702" s="116"/>
      <c r="K702" s="115"/>
      <c r="L702" s="116"/>
      <c r="M702" s="114"/>
    </row>
    <row r="703" spans="1:38" ht="30" customHeight="1">
      <c r="A703" s="127" t="s">
        <v>3636</v>
      </c>
      <c r="B703" s="127"/>
      <c r="C703" s="127"/>
      <c r="D703" s="127"/>
      <c r="E703" s="128"/>
      <c r="F703" s="129"/>
      <c r="G703" s="128"/>
      <c r="H703" s="129"/>
      <c r="I703" s="128"/>
      <c r="J703" s="129"/>
      <c r="K703" s="128"/>
      <c r="L703" s="129"/>
      <c r="M703" s="127"/>
      <c r="N703" s="118" t="s">
        <v>123</v>
      </c>
    </row>
    <row r="704" spans="1:38" ht="30" customHeight="1">
      <c r="A704" s="9" t="s">
        <v>867</v>
      </c>
      <c r="B704" s="9" t="s">
        <v>840</v>
      </c>
      <c r="C704" s="9" t="s">
        <v>841</v>
      </c>
      <c r="D704" s="114">
        <v>0.11</v>
      </c>
      <c r="E704" s="115">
        <f>단가대비표!E549</f>
        <v>0</v>
      </c>
      <c r="F704" s="116">
        <f>TRUNC(E704*D704,1)</f>
        <v>0</v>
      </c>
      <c r="G704" s="115">
        <f>단가대비표!F549</f>
        <v>154522</v>
      </c>
      <c r="H704" s="116">
        <f>TRUNC(G704*D704,1)</f>
        <v>16997.400000000001</v>
      </c>
      <c r="I704" s="115">
        <f>단가대비표!G549</f>
        <v>0</v>
      </c>
      <c r="J704" s="116">
        <f>TRUNC(I704*D704,1)</f>
        <v>0</v>
      </c>
      <c r="K704" s="115">
        <f>TRUNC(E704+G704+I704,1)</f>
        <v>154522</v>
      </c>
      <c r="L704" s="116">
        <f>TRUNC(F704+H704+J704,1)</f>
        <v>16997.400000000001</v>
      </c>
      <c r="M704" s="9" t="s">
        <v>27</v>
      </c>
      <c r="N704" s="10" t="s">
        <v>123</v>
      </c>
      <c r="O704" s="10" t="s">
        <v>868</v>
      </c>
      <c r="P704" s="10" t="s">
        <v>30</v>
      </c>
      <c r="Q704" s="10" t="s">
        <v>30</v>
      </c>
      <c r="R704" s="10" t="s">
        <v>29</v>
      </c>
      <c r="S704" s="119"/>
      <c r="T704" s="119"/>
      <c r="U704" s="119"/>
      <c r="V704" s="119"/>
      <c r="W704" s="119"/>
      <c r="X704" s="119"/>
      <c r="Y704" s="119"/>
      <c r="Z704" s="119"/>
      <c r="AA704" s="119"/>
      <c r="AB704" s="119"/>
      <c r="AC704" s="119"/>
      <c r="AD704" s="119"/>
      <c r="AE704" s="119"/>
      <c r="AF704" s="119"/>
      <c r="AG704" s="119"/>
      <c r="AH704" s="119"/>
      <c r="AI704" s="119"/>
      <c r="AJ704" s="10" t="s">
        <v>27</v>
      </c>
      <c r="AK704" s="10" t="s">
        <v>1237</v>
      </c>
      <c r="AL704" s="10" t="s">
        <v>27</v>
      </c>
    </row>
    <row r="705" spans="1:38" ht="30" customHeight="1">
      <c r="A705" s="9" t="s">
        <v>965</v>
      </c>
      <c r="B705" s="9" t="s">
        <v>27</v>
      </c>
      <c r="C705" s="9" t="s">
        <v>27</v>
      </c>
      <c r="D705" s="114"/>
      <c r="E705" s="115"/>
      <c r="F705" s="116">
        <f>TRUNC(SUMIF(N704:N704, N703, F704:F704),0)</f>
        <v>0</v>
      </c>
      <c r="G705" s="115"/>
      <c r="H705" s="116">
        <f>TRUNC(SUMIF(N704:N704, N703, H704:H704),0)</f>
        <v>16997</v>
      </c>
      <c r="I705" s="115"/>
      <c r="J705" s="116">
        <f>TRUNC(SUMIF(N704:N704, N703, J704:J704),0)</f>
        <v>0</v>
      </c>
      <c r="K705" s="115"/>
      <c r="L705" s="116">
        <f>F705+H705+J705</f>
        <v>16997</v>
      </c>
      <c r="M705" s="9" t="s">
        <v>27</v>
      </c>
      <c r="N705" s="10" t="s">
        <v>117</v>
      </c>
      <c r="O705" s="10" t="s">
        <v>117</v>
      </c>
      <c r="P705" s="10" t="s">
        <v>27</v>
      </c>
      <c r="Q705" s="10" t="s">
        <v>27</v>
      </c>
      <c r="R705" s="10" t="s">
        <v>27</v>
      </c>
      <c r="S705" s="119"/>
      <c r="T705" s="119"/>
      <c r="U705" s="119"/>
      <c r="V705" s="119"/>
      <c r="W705" s="119"/>
      <c r="X705" s="119"/>
      <c r="Y705" s="119"/>
      <c r="Z705" s="119"/>
      <c r="AA705" s="119"/>
      <c r="AB705" s="119"/>
      <c r="AC705" s="119"/>
      <c r="AD705" s="119"/>
      <c r="AE705" s="119"/>
      <c r="AF705" s="119"/>
      <c r="AG705" s="119"/>
      <c r="AH705" s="119"/>
      <c r="AI705" s="119"/>
      <c r="AJ705" s="10" t="s">
        <v>27</v>
      </c>
      <c r="AK705" s="10" t="s">
        <v>27</v>
      </c>
      <c r="AL705" s="10" t="s">
        <v>27</v>
      </c>
    </row>
    <row r="706" spans="1:38" ht="30" customHeight="1">
      <c r="A706" s="114"/>
      <c r="B706" s="114"/>
      <c r="C706" s="114"/>
      <c r="D706" s="114"/>
      <c r="E706" s="115"/>
      <c r="F706" s="116"/>
      <c r="G706" s="115"/>
      <c r="H706" s="116"/>
      <c r="I706" s="115"/>
      <c r="J706" s="116"/>
      <c r="K706" s="115"/>
      <c r="L706" s="116"/>
      <c r="M706" s="114"/>
    </row>
    <row r="707" spans="1:38" ht="30" customHeight="1">
      <c r="A707" s="127" t="s">
        <v>3658</v>
      </c>
      <c r="B707" s="127"/>
      <c r="C707" s="127"/>
      <c r="D707" s="127"/>
      <c r="E707" s="128"/>
      <c r="F707" s="129"/>
      <c r="G707" s="128"/>
      <c r="H707" s="129"/>
      <c r="I707" s="128"/>
      <c r="J707" s="129"/>
      <c r="K707" s="128"/>
      <c r="L707" s="129"/>
      <c r="M707" s="127"/>
      <c r="N707" s="118" t="s">
        <v>125</v>
      </c>
    </row>
    <row r="708" spans="1:38" ht="30" customHeight="1">
      <c r="A708" s="9" t="s">
        <v>1238</v>
      </c>
      <c r="B708" s="9" t="s">
        <v>1239</v>
      </c>
      <c r="C708" s="9" t="s">
        <v>79</v>
      </c>
      <c r="D708" s="114">
        <v>1</v>
      </c>
      <c r="E708" s="115">
        <f>중기단가목록!E8</f>
        <v>646</v>
      </c>
      <c r="F708" s="116">
        <f>TRUNC(E708*D708,1)</f>
        <v>646</v>
      </c>
      <c r="G708" s="115">
        <f>중기단가목록!F8</f>
        <v>6103</v>
      </c>
      <c r="H708" s="116">
        <f>TRUNC(G708*D708,1)</f>
        <v>6103</v>
      </c>
      <c r="I708" s="115">
        <f>중기단가목록!G8</f>
        <v>695</v>
      </c>
      <c r="J708" s="116">
        <f>TRUNC(I708*D708,1)</f>
        <v>695</v>
      </c>
      <c r="K708" s="115">
        <f>TRUNC(E708+G708+I708,1)</f>
        <v>7444</v>
      </c>
      <c r="L708" s="116">
        <f>TRUNC(F708+H708+J708,1)</f>
        <v>7444</v>
      </c>
      <c r="M708" s="9" t="s">
        <v>27</v>
      </c>
      <c r="N708" s="10" t="s">
        <v>125</v>
      </c>
      <c r="O708" s="10" t="s">
        <v>1240</v>
      </c>
      <c r="P708" s="10" t="s">
        <v>30</v>
      </c>
      <c r="Q708" s="10" t="s">
        <v>29</v>
      </c>
      <c r="R708" s="10" t="s">
        <v>30</v>
      </c>
      <c r="S708" s="119"/>
      <c r="T708" s="119"/>
      <c r="U708" s="119"/>
      <c r="V708" s="119"/>
      <c r="W708" s="119"/>
      <c r="X708" s="119"/>
      <c r="Y708" s="119"/>
      <c r="Z708" s="119"/>
      <c r="AA708" s="119"/>
      <c r="AB708" s="119"/>
      <c r="AC708" s="119"/>
      <c r="AD708" s="119"/>
      <c r="AE708" s="119"/>
      <c r="AF708" s="119"/>
      <c r="AG708" s="119"/>
      <c r="AH708" s="119"/>
      <c r="AI708" s="119"/>
      <c r="AJ708" s="10" t="s">
        <v>27</v>
      </c>
      <c r="AK708" s="10" t="s">
        <v>1241</v>
      </c>
      <c r="AL708" s="10" t="s">
        <v>27</v>
      </c>
    </row>
    <row r="709" spans="1:38" ht="30" customHeight="1">
      <c r="A709" s="9" t="s">
        <v>965</v>
      </c>
      <c r="B709" s="9" t="s">
        <v>27</v>
      </c>
      <c r="C709" s="9" t="s">
        <v>27</v>
      </c>
      <c r="D709" s="114"/>
      <c r="E709" s="115"/>
      <c r="F709" s="116">
        <f>TRUNC(SUMIF(N708:N708, N707, F708:F708),0)</f>
        <v>646</v>
      </c>
      <c r="G709" s="115"/>
      <c r="H709" s="116">
        <f>TRUNC(SUMIF(N708:N708, N707, H708:H708),0)</f>
        <v>6103</v>
      </c>
      <c r="I709" s="115"/>
      <c r="J709" s="116">
        <f>TRUNC(SUMIF(N708:N708, N707, J708:J708),0)</f>
        <v>695</v>
      </c>
      <c r="K709" s="115"/>
      <c r="L709" s="116">
        <f>F709+H709+J709</f>
        <v>7444</v>
      </c>
      <c r="M709" s="9" t="s">
        <v>27</v>
      </c>
      <c r="N709" s="10" t="s">
        <v>117</v>
      </c>
      <c r="O709" s="10" t="s">
        <v>117</v>
      </c>
      <c r="P709" s="10" t="s">
        <v>27</v>
      </c>
      <c r="Q709" s="10" t="s">
        <v>27</v>
      </c>
      <c r="R709" s="10" t="s">
        <v>27</v>
      </c>
      <c r="S709" s="119"/>
      <c r="T709" s="119"/>
      <c r="U709" s="119"/>
      <c r="V709" s="119"/>
      <c r="W709" s="119"/>
      <c r="X709" s="119"/>
      <c r="Y709" s="119"/>
      <c r="Z709" s="119"/>
      <c r="AA709" s="119"/>
      <c r="AB709" s="119"/>
      <c r="AC709" s="119"/>
      <c r="AD709" s="119"/>
      <c r="AE709" s="119"/>
      <c r="AF709" s="119"/>
      <c r="AG709" s="119"/>
      <c r="AH709" s="119"/>
      <c r="AI709" s="119"/>
      <c r="AJ709" s="10" t="s">
        <v>27</v>
      </c>
      <c r="AK709" s="10" t="s">
        <v>27</v>
      </c>
      <c r="AL709" s="10" t="s">
        <v>27</v>
      </c>
    </row>
    <row r="710" spans="1:38" ht="30" customHeight="1">
      <c r="A710" s="114"/>
      <c r="B710" s="114"/>
      <c r="C710" s="114"/>
      <c r="D710" s="114"/>
      <c r="E710" s="115"/>
      <c r="F710" s="116"/>
      <c r="G710" s="115"/>
      <c r="H710" s="116"/>
      <c r="I710" s="115"/>
      <c r="J710" s="116"/>
      <c r="K710" s="115"/>
      <c r="L710" s="116"/>
      <c r="M710" s="114"/>
    </row>
    <row r="711" spans="1:38" ht="30" customHeight="1">
      <c r="A711" s="127" t="s">
        <v>3657</v>
      </c>
      <c r="B711" s="127"/>
      <c r="C711" s="127"/>
      <c r="D711" s="127"/>
      <c r="E711" s="128"/>
      <c r="F711" s="129"/>
      <c r="G711" s="128"/>
      <c r="H711" s="129"/>
      <c r="I711" s="128"/>
      <c r="J711" s="129"/>
      <c r="K711" s="128"/>
      <c r="L711" s="129"/>
      <c r="M711" s="127"/>
      <c r="N711" s="118" t="s">
        <v>125</v>
      </c>
    </row>
    <row r="712" spans="1:38" ht="30" customHeight="1">
      <c r="A712" s="9" t="s">
        <v>1238</v>
      </c>
      <c r="B712" s="9" t="s">
        <v>1239</v>
      </c>
      <c r="C712" s="9" t="s">
        <v>79</v>
      </c>
      <c r="D712" s="114">
        <v>1</v>
      </c>
      <c r="E712" s="115">
        <f>중기단가목록!E9</f>
        <v>542</v>
      </c>
      <c r="F712" s="116">
        <f>TRUNC(E712*D712,1)</f>
        <v>542</v>
      </c>
      <c r="G712" s="115">
        <f>중기단가목록!F9</f>
        <v>4643</v>
      </c>
      <c r="H712" s="116">
        <f>TRUNC(G712*D712,1)</f>
        <v>4643</v>
      </c>
      <c r="I712" s="115">
        <f>중기단가목록!G9</f>
        <v>415</v>
      </c>
      <c r="J712" s="116">
        <f>TRUNC(I712*D712,1)</f>
        <v>415</v>
      </c>
      <c r="K712" s="115">
        <f>TRUNC(E712+G712+I712,1)</f>
        <v>5600</v>
      </c>
      <c r="L712" s="116">
        <f>TRUNC(F712+H712+J712,1)</f>
        <v>5600</v>
      </c>
      <c r="M712" s="9" t="s">
        <v>27</v>
      </c>
      <c r="N712" s="10" t="s">
        <v>125</v>
      </c>
      <c r="O712" s="10" t="s">
        <v>1240</v>
      </c>
      <c r="P712" s="10" t="s">
        <v>30</v>
      </c>
      <c r="Q712" s="10" t="s">
        <v>29</v>
      </c>
      <c r="R712" s="10" t="s">
        <v>30</v>
      </c>
      <c r="S712" s="119"/>
      <c r="T712" s="119"/>
      <c r="U712" s="119"/>
      <c r="V712" s="119"/>
      <c r="W712" s="119"/>
      <c r="X712" s="119"/>
      <c r="Y712" s="119"/>
      <c r="Z712" s="119"/>
      <c r="AA712" s="119"/>
      <c r="AB712" s="119"/>
      <c r="AC712" s="119"/>
      <c r="AD712" s="119"/>
      <c r="AE712" s="119"/>
      <c r="AF712" s="119"/>
      <c r="AG712" s="119"/>
      <c r="AH712" s="119"/>
      <c r="AI712" s="119"/>
      <c r="AJ712" s="10" t="s">
        <v>27</v>
      </c>
      <c r="AK712" s="10" t="s">
        <v>1241</v>
      </c>
      <c r="AL712" s="10" t="s">
        <v>27</v>
      </c>
    </row>
    <row r="713" spans="1:38" ht="30" customHeight="1">
      <c r="A713" s="9" t="s">
        <v>965</v>
      </c>
      <c r="B713" s="9" t="s">
        <v>27</v>
      </c>
      <c r="C713" s="9" t="s">
        <v>27</v>
      </c>
      <c r="D713" s="114"/>
      <c r="E713" s="115"/>
      <c r="F713" s="116">
        <f>TRUNC(SUMIF(N712:N712, N711, F712:F712),0)</f>
        <v>542</v>
      </c>
      <c r="G713" s="115"/>
      <c r="H713" s="116">
        <f>TRUNC(SUMIF(N712:N712, N711, H712:H712),0)</f>
        <v>4643</v>
      </c>
      <c r="I713" s="115"/>
      <c r="J713" s="116">
        <f>TRUNC(SUMIF(N712:N712, N711, J712:J712),0)</f>
        <v>415</v>
      </c>
      <c r="K713" s="115"/>
      <c r="L713" s="116">
        <f>F713+H713+J713</f>
        <v>5600</v>
      </c>
      <c r="M713" s="9" t="s">
        <v>27</v>
      </c>
      <c r="N713" s="10" t="s">
        <v>117</v>
      </c>
      <c r="O713" s="10" t="s">
        <v>117</v>
      </c>
      <c r="P713" s="10" t="s">
        <v>27</v>
      </c>
      <c r="Q713" s="10" t="s">
        <v>27</v>
      </c>
      <c r="R713" s="10" t="s">
        <v>27</v>
      </c>
      <c r="S713" s="119"/>
      <c r="T713" s="119"/>
      <c r="U713" s="119"/>
      <c r="V713" s="119"/>
      <c r="W713" s="119"/>
      <c r="X713" s="119"/>
      <c r="Y713" s="119"/>
      <c r="Z713" s="119"/>
      <c r="AA713" s="119"/>
      <c r="AB713" s="119"/>
      <c r="AC713" s="119"/>
      <c r="AD713" s="119"/>
      <c r="AE713" s="119"/>
      <c r="AF713" s="119"/>
      <c r="AG713" s="119"/>
      <c r="AH713" s="119"/>
      <c r="AI713" s="119"/>
      <c r="AJ713" s="10" t="s">
        <v>27</v>
      </c>
      <c r="AK713" s="10" t="s">
        <v>27</v>
      </c>
      <c r="AL713" s="10" t="s">
        <v>27</v>
      </c>
    </row>
    <row r="714" spans="1:38" ht="30" customHeight="1">
      <c r="A714" s="114"/>
      <c r="B714" s="114"/>
      <c r="C714" s="114"/>
      <c r="D714" s="114"/>
      <c r="E714" s="115"/>
      <c r="F714" s="116"/>
      <c r="G714" s="115"/>
      <c r="H714" s="116"/>
      <c r="I714" s="115"/>
      <c r="J714" s="116"/>
      <c r="K714" s="115"/>
      <c r="L714" s="116"/>
      <c r="M714" s="114"/>
    </row>
    <row r="715" spans="1:38" ht="30" customHeight="1">
      <c r="A715" s="127" t="s">
        <v>3663</v>
      </c>
      <c r="B715" s="127"/>
      <c r="C715" s="127"/>
      <c r="D715" s="127"/>
      <c r="E715" s="128"/>
      <c r="F715" s="129"/>
      <c r="G715" s="128"/>
      <c r="H715" s="129"/>
      <c r="I715" s="128"/>
      <c r="J715" s="129"/>
      <c r="K715" s="128"/>
      <c r="L715" s="129"/>
      <c r="M715" s="127"/>
      <c r="N715" s="118" t="s">
        <v>126</v>
      </c>
    </row>
    <row r="716" spans="1:38" ht="30" customHeight="1">
      <c r="A716" s="9" t="s">
        <v>867</v>
      </c>
      <c r="B716" s="9" t="s">
        <v>840</v>
      </c>
      <c r="C716" s="9" t="s">
        <v>841</v>
      </c>
      <c r="D716" s="114">
        <v>0.2</v>
      </c>
      <c r="E716" s="115">
        <f>단가대비표!E553</f>
        <v>0</v>
      </c>
      <c r="F716" s="116">
        <f>TRUNC(E716*D716,1)</f>
        <v>0</v>
      </c>
      <c r="G716" s="115">
        <f>단가대비표!F553</f>
        <v>138290</v>
      </c>
      <c r="H716" s="116">
        <f>TRUNC(G716*D716,1)</f>
        <v>27658</v>
      </c>
      <c r="I716" s="115">
        <f>단가대비표!G553</f>
        <v>0</v>
      </c>
      <c r="J716" s="116">
        <f>TRUNC(I716*D716,1)</f>
        <v>0</v>
      </c>
      <c r="K716" s="115">
        <f>TRUNC(E716+G716+I716,1)</f>
        <v>138290</v>
      </c>
      <c r="L716" s="116">
        <f>TRUNC(F716+H716+J716,1)</f>
        <v>27658</v>
      </c>
      <c r="M716" s="9" t="s">
        <v>27</v>
      </c>
      <c r="N716" s="10" t="s">
        <v>126</v>
      </c>
      <c r="O716" s="10" t="s">
        <v>868</v>
      </c>
      <c r="P716" s="10" t="s">
        <v>30</v>
      </c>
      <c r="Q716" s="10" t="s">
        <v>30</v>
      </c>
      <c r="R716" s="10" t="s">
        <v>29</v>
      </c>
      <c r="S716" s="119"/>
      <c r="T716" s="119"/>
      <c r="U716" s="119"/>
      <c r="V716" s="119"/>
      <c r="W716" s="119"/>
      <c r="X716" s="119"/>
      <c r="Y716" s="119"/>
      <c r="Z716" s="119"/>
      <c r="AA716" s="119"/>
      <c r="AB716" s="119"/>
      <c r="AC716" s="119"/>
      <c r="AD716" s="119"/>
      <c r="AE716" s="119"/>
      <c r="AF716" s="119"/>
      <c r="AG716" s="119"/>
      <c r="AH716" s="119"/>
      <c r="AI716" s="119"/>
      <c r="AJ716" s="10" t="s">
        <v>27</v>
      </c>
      <c r="AK716" s="10" t="s">
        <v>1242</v>
      </c>
      <c r="AL716" s="10" t="s">
        <v>27</v>
      </c>
    </row>
    <row r="717" spans="1:38" ht="30" customHeight="1">
      <c r="A717" s="9" t="s">
        <v>965</v>
      </c>
      <c r="B717" s="9" t="s">
        <v>27</v>
      </c>
      <c r="C717" s="9" t="s">
        <v>27</v>
      </c>
      <c r="D717" s="114"/>
      <c r="E717" s="115"/>
      <c r="F717" s="116">
        <f>TRUNC(SUMIF(N716:N716, N715, F716:F716),0)</f>
        <v>0</v>
      </c>
      <c r="G717" s="115"/>
      <c r="H717" s="116">
        <f>TRUNC(SUMIF(N716:N716, N715, H716:H716),0)</f>
        <v>27658</v>
      </c>
      <c r="I717" s="115"/>
      <c r="J717" s="116">
        <f>TRUNC(SUMIF(N716:N716, N715, J716:J716),0)</f>
        <v>0</v>
      </c>
      <c r="K717" s="115"/>
      <c r="L717" s="116">
        <f>F717+H717+J717</f>
        <v>27658</v>
      </c>
      <c r="M717" s="9" t="s">
        <v>27</v>
      </c>
      <c r="N717" s="10" t="s">
        <v>117</v>
      </c>
      <c r="O717" s="10" t="s">
        <v>117</v>
      </c>
      <c r="P717" s="10" t="s">
        <v>27</v>
      </c>
      <c r="Q717" s="10" t="s">
        <v>27</v>
      </c>
      <c r="R717" s="10" t="s">
        <v>27</v>
      </c>
      <c r="S717" s="119"/>
      <c r="T717" s="119"/>
      <c r="U717" s="119"/>
      <c r="V717" s="119"/>
      <c r="W717" s="119"/>
      <c r="X717" s="119"/>
      <c r="Y717" s="119"/>
      <c r="Z717" s="119"/>
      <c r="AA717" s="119"/>
      <c r="AB717" s="119"/>
      <c r="AC717" s="119"/>
      <c r="AD717" s="119"/>
      <c r="AE717" s="119"/>
      <c r="AF717" s="119"/>
      <c r="AG717" s="119"/>
      <c r="AH717" s="119"/>
      <c r="AI717" s="119"/>
      <c r="AJ717" s="10" t="s">
        <v>27</v>
      </c>
      <c r="AK717" s="10" t="s">
        <v>27</v>
      </c>
      <c r="AL717" s="10" t="s">
        <v>27</v>
      </c>
    </row>
    <row r="718" spans="1:38" ht="30" customHeight="1">
      <c r="A718" s="114"/>
      <c r="B718" s="114"/>
      <c r="C718" s="114"/>
      <c r="D718" s="114"/>
      <c r="E718" s="115"/>
      <c r="F718" s="116"/>
      <c r="G718" s="115"/>
      <c r="H718" s="116"/>
      <c r="I718" s="115"/>
      <c r="J718" s="116"/>
      <c r="K718" s="115"/>
      <c r="L718" s="116"/>
      <c r="M718" s="114"/>
    </row>
    <row r="719" spans="1:38" ht="30" customHeight="1">
      <c r="A719" s="127" t="s">
        <v>3700</v>
      </c>
      <c r="B719" s="127"/>
      <c r="C719" s="127"/>
      <c r="D719" s="127"/>
      <c r="E719" s="128"/>
      <c r="F719" s="129"/>
      <c r="G719" s="128"/>
      <c r="H719" s="129"/>
      <c r="I719" s="128"/>
      <c r="J719" s="129"/>
      <c r="K719" s="128"/>
      <c r="L719" s="129"/>
      <c r="M719" s="127"/>
      <c r="N719" s="118" t="s">
        <v>127</v>
      </c>
    </row>
    <row r="720" spans="1:38" ht="30" customHeight="1">
      <c r="A720" s="9" t="s">
        <v>1243</v>
      </c>
      <c r="B720" s="9" t="s">
        <v>1244</v>
      </c>
      <c r="C720" s="9" t="s">
        <v>79</v>
      </c>
      <c r="D720" s="114">
        <v>1</v>
      </c>
      <c r="E720" s="115">
        <f>중기단가목록!E10</f>
        <v>284</v>
      </c>
      <c r="F720" s="116">
        <f>TRUNC(E720*D720,1)</f>
        <v>284</v>
      </c>
      <c r="G720" s="115">
        <f>중기단가목록!F10</f>
        <v>643</v>
      </c>
      <c r="H720" s="116">
        <f>TRUNC(G720*D720,1)</f>
        <v>643</v>
      </c>
      <c r="I720" s="115">
        <f>중기단가목록!G10</f>
        <v>325</v>
      </c>
      <c r="J720" s="116">
        <f>TRUNC(I720*D720,1)</f>
        <v>325</v>
      </c>
      <c r="K720" s="115">
        <f>TRUNC(E720+G720+I720,1)</f>
        <v>1252</v>
      </c>
      <c r="L720" s="116">
        <f>TRUNC(F720+H720+J720,1)</f>
        <v>1252</v>
      </c>
      <c r="M720" s="9" t="s">
        <v>27</v>
      </c>
      <c r="N720" s="10" t="s">
        <v>127</v>
      </c>
      <c r="O720" s="10" t="s">
        <v>1245</v>
      </c>
      <c r="P720" s="10" t="s">
        <v>30</v>
      </c>
      <c r="Q720" s="10" t="s">
        <v>29</v>
      </c>
      <c r="R720" s="10" t="s">
        <v>30</v>
      </c>
      <c r="S720" s="119"/>
      <c r="T720" s="119"/>
      <c r="U720" s="119"/>
      <c r="V720" s="119"/>
      <c r="W720" s="119"/>
      <c r="X720" s="119"/>
      <c r="Y720" s="119"/>
      <c r="Z720" s="119"/>
      <c r="AA720" s="119"/>
      <c r="AB720" s="119"/>
      <c r="AC720" s="119"/>
      <c r="AD720" s="119"/>
      <c r="AE720" s="119"/>
      <c r="AF720" s="119"/>
      <c r="AG720" s="119"/>
      <c r="AH720" s="119"/>
      <c r="AI720" s="119"/>
      <c r="AJ720" s="10" t="s">
        <v>27</v>
      </c>
      <c r="AK720" s="10" t="s">
        <v>1246</v>
      </c>
      <c r="AL720" s="10" t="s">
        <v>27</v>
      </c>
    </row>
    <row r="721" spans="1:38" ht="30" customHeight="1">
      <c r="A721" s="9" t="s">
        <v>965</v>
      </c>
      <c r="B721" s="9" t="s">
        <v>27</v>
      </c>
      <c r="C721" s="9" t="s">
        <v>27</v>
      </c>
      <c r="D721" s="114"/>
      <c r="E721" s="115"/>
      <c r="F721" s="116">
        <f>TRUNC(SUMIF(N720:N720, N719, F720:F720),0)</f>
        <v>284</v>
      </c>
      <c r="G721" s="115"/>
      <c r="H721" s="116">
        <f>TRUNC(SUMIF(N720:N720, N719, H720:H720),0)</f>
        <v>643</v>
      </c>
      <c r="I721" s="115"/>
      <c r="J721" s="116">
        <f>TRUNC(SUMIF(N720:N720, N719, J720:J720),0)</f>
        <v>325</v>
      </c>
      <c r="K721" s="115"/>
      <c r="L721" s="116">
        <f>F721+H721+J721</f>
        <v>1252</v>
      </c>
      <c r="M721" s="9" t="s">
        <v>27</v>
      </c>
      <c r="N721" s="10" t="s">
        <v>117</v>
      </c>
      <c r="O721" s="10" t="s">
        <v>117</v>
      </c>
      <c r="P721" s="10" t="s">
        <v>27</v>
      </c>
      <c r="Q721" s="10" t="s">
        <v>27</v>
      </c>
      <c r="R721" s="10" t="s">
        <v>27</v>
      </c>
      <c r="S721" s="119"/>
      <c r="T721" s="119"/>
      <c r="U721" s="119"/>
      <c r="V721" s="119"/>
      <c r="W721" s="119"/>
      <c r="X721" s="119"/>
      <c r="Y721" s="119"/>
      <c r="Z721" s="119"/>
      <c r="AA721" s="119"/>
      <c r="AB721" s="119"/>
      <c r="AC721" s="119"/>
      <c r="AD721" s="119"/>
      <c r="AE721" s="119"/>
      <c r="AF721" s="119"/>
      <c r="AG721" s="119"/>
      <c r="AH721" s="119"/>
      <c r="AI721" s="119"/>
      <c r="AJ721" s="10" t="s">
        <v>27</v>
      </c>
      <c r="AK721" s="10" t="s">
        <v>27</v>
      </c>
      <c r="AL721" s="10" t="s">
        <v>27</v>
      </c>
    </row>
    <row r="722" spans="1:38" ht="30" customHeight="1">
      <c r="A722" s="114"/>
      <c r="B722" s="114"/>
      <c r="C722" s="114"/>
      <c r="D722" s="114"/>
      <c r="E722" s="115"/>
      <c r="F722" s="116"/>
      <c r="G722" s="115"/>
      <c r="H722" s="116"/>
      <c r="I722" s="115"/>
      <c r="J722" s="116"/>
      <c r="K722" s="115"/>
      <c r="L722" s="116"/>
      <c r="M722" s="114"/>
    </row>
    <row r="723" spans="1:38" ht="30" customHeight="1">
      <c r="A723" s="127" t="s">
        <v>3695</v>
      </c>
      <c r="B723" s="127"/>
      <c r="C723" s="127"/>
      <c r="D723" s="127"/>
      <c r="E723" s="128"/>
      <c r="F723" s="129"/>
      <c r="G723" s="128"/>
      <c r="H723" s="129"/>
      <c r="I723" s="128"/>
      <c r="J723" s="129"/>
      <c r="K723" s="128"/>
      <c r="L723" s="129"/>
      <c r="M723" s="127"/>
      <c r="N723" s="118" t="s">
        <v>129</v>
      </c>
    </row>
    <row r="724" spans="1:38" ht="30" customHeight="1">
      <c r="A724" s="9" t="s">
        <v>128</v>
      </c>
      <c r="B724" s="9" t="s">
        <v>3694</v>
      </c>
      <c r="C724" s="9" t="s">
        <v>79</v>
      </c>
      <c r="D724" s="114">
        <v>1</v>
      </c>
      <c r="E724" s="115">
        <f>중기단가목록!E11</f>
        <v>2267</v>
      </c>
      <c r="F724" s="116">
        <f>TRUNC(E724*D724,1)</f>
        <v>2267</v>
      </c>
      <c r="G724" s="115">
        <f>중기단가목록!F11</f>
        <v>3163</v>
      </c>
      <c r="H724" s="116">
        <f>TRUNC(G724*D724,1)</f>
        <v>3163</v>
      </c>
      <c r="I724" s="115">
        <f>중기단가목록!G11</f>
        <v>1601</v>
      </c>
      <c r="J724" s="116">
        <f>TRUNC(I724*D724,1)</f>
        <v>1601</v>
      </c>
      <c r="K724" s="115">
        <f>TRUNC(E724+G724+I724,1)</f>
        <v>7031</v>
      </c>
      <c r="L724" s="116">
        <f>TRUNC(F724+H724+J724,1)</f>
        <v>7031</v>
      </c>
      <c r="M724" s="9" t="s">
        <v>27</v>
      </c>
      <c r="N724" s="10" t="s">
        <v>129</v>
      </c>
      <c r="O724" s="10" t="s">
        <v>1248</v>
      </c>
      <c r="P724" s="10" t="s">
        <v>30</v>
      </c>
      <c r="Q724" s="10" t="s">
        <v>29</v>
      </c>
      <c r="R724" s="10" t="s">
        <v>30</v>
      </c>
      <c r="S724" s="119"/>
      <c r="T724" s="119"/>
      <c r="U724" s="119"/>
      <c r="V724" s="119"/>
      <c r="W724" s="119"/>
      <c r="X724" s="119"/>
      <c r="Y724" s="119"/>
      <c r="Z724" s="119"/>
      <c r="AA724" s="119"/>
      <c r="AB724" s="119"/>
      <c r="AC724" s="119"/>
      <c r="AD724" s="119"/>
      <c r="AE724" s="119"/>
      <c r="AF724" s="119"/>
      <c r="AG724" s="119"/>
      <c r="AH724" s="119"/>
      <c r="AI724" s="119"/>
      <c r="AJ724" s="10" t="s">
        <v>27</v>
      </c>
      <c r="AK724" s="10" t="s">
        <v>1249</v>
      </c>
      <c r="AL724" s="10" t="s">
        <v>27</v>
      </c>
    </row>
    <row r="725" spans="1:38" ht="30" customHeight="1">
      <c r="A725" s="9" t="s">
        <v>965</v>
      </c>
      <c r="B725" s="9" t="s">
        <v>27</v>
      </c>
      <c r="C725" s="9" t="s">
        <v>27</v>
      </c>
      <c r="D725" s="114"/>
      <c r="E725" s="115"/>
      <c r="F725" s="116">
        <f>TRUNC(SUMIF(N724:N724, N723, F724:F724),0)</f>
        <v>2267</v>
      </c>
      <c r="G725" s="115"/>
      <c r="H725" s="116">
        <f>TRUNC(SUMIF(N724:N724, N723, H724:H724),0)</f>
        <v>3163</v>
      </c>
      <c r="I725" s="115"/>
      <c r="J725" s="116">
        <f>TRUNC(SUMIF(N724:N724, N723, J724:J724),0)</f>
        <v>1601</v>
      </c>
      <c r="K725" s="115"/>
      <c r="L725" s="116">
        <f>F725+H725+J725</f>
        <v>7031</v>
      </c>
      <c r="M725" s="9" t="s">
        <v>27</v>
      </c>
      <c r="N725" s="10" t="s">
        <v>117</v>
      </c>
      <c r="O725" s="10" t="s">
        <v>117</v>
      </c>
      <c r="P725" s="10" t="s">
        <v>27</v>
      </c>
      <c r="Q725" s="10" t="s">
        <v>27</v>
      </c>
      <c r="R725" s="10" t="s">
        <v>27</v>
      </c>
      <c r="S725" s="119"/>
      <c r="T725" s="119"/>
      <c r="U725" s="119"/>
      <c r="V725" s="119"/>
      <c r="W725" s="119"/>
      <c r="X725" s="119"/>
      <c r="Y725" s="119"/>
      <c r="Z725" s="119"/>
      <c r="AA725" s="119"/>
      <c r="AB725" s="119"/>
      <c r="AC725" s="119"/>
      <c r="AD725" s="119"/>
      <c r="AE725" s="119"/>
      <c r="AF725" s="119"/>
      <c r="AG725" s="119"/>
      <c r="AH725" s="119"/>
      <c r="AI725" s="119"/>
      <c r="AJ725" s="10" t="s">
        <v>27</v>
      </c>
      <c r="AK725" s="10" t="s">
        <v>27</v>
      </c>
      <c r="AL725" s="10" t="s">
        <v>27</v>
      </c>
    </row>
    <row r="726" spans="1:38" ht="30" customHeight="1">
      <c r="A726" s="114"/>
      <c r="B726" s="114"/>
      <c r="C726" s="114"/>
      <c r="D726" s="114"/>
      <c r="E726" s="115"/>
      <c r="F726" s="116"/>
      <c r="G726" s="115"/>
      <c r="H726" s="116"/>
      <c r="I726" s="115"/>
      <c r="J726" s="116"/>
      <c r="K726" s="115"/>
      <c r="L726" s="116"/>
      <c r="M726" s="114"/>
    </row>
    <row r="727" spans="1:38" ht="30" customHeight="1">
      <c r="A727" s="127" t="s">
        <v>3711</v>
      </c>
      <c r="B727" s="127"/>
      <c r="C727" s="127"/>
      <c r="D727" s="127"/>
      <c r="E727" s="128"/>
      <c r="F727" s="129"/>
      <c r="G727" s="128"/>
      <c r="H727" s="129"/>
      <c r="I727" s="128"/>
      <c r="J727" s="129"/>
      <c r="K727" s="128"/>
      <c r="L727" s="129"/>
      <c r="M727" s="127"/>
      <c r="N727" s="118" t="s">
        <v>130</v>
      </c>
    </row>
    <row r="728" spans="1:38" ht="30" customHeight="1">
      <c r="A728" s="9" t="s">
        <v>128</v>
      </c>
      <c r="B728" s="9" t="s">
        <v>3696</v>
      </c>
      <c r="C728" s="9" t="s">
        <v>79</v>
      </c>
      <c r="D728" s="114">
        <v>1</v>
      </c>
      <c r="E728" s="115">
        <f>중기단가목록!E12</f>
        <v>4449</v>
      </c>
      <c r="F728" s="116">
        <f>TRUNC(E728*D728,1)</f>
        <v>4449</v>
      </c>
      <c r="G728" s="115">
        <f>중기단가목록!F12</f>
        <v>6399</v>
      </c>
      <c r="H728" s="116">
        <f>TRUNC(G728*D728,1)</f>
        <v>6399</v>
      </c>
      <c r="I728" s="115">
        <f>중기단가목록!G12</f>
        <v>3239</v>
      </c>
      <c r="J728" s="116">
        <f>TRUNC(I728*D728,1)</f>
        <v>3239</v>
      </c>
      <c r="K728" s="115">
        <f>TRUNC(E728+G728+I728,1)</f>
        <v>14087</v>
      </c>
      <c r="L728" s="116">
        <f>TRUNC(F728+H728+J728,1)</f>
        <v>14087</v>
      </c>
      <c r="M728" s="9" t="s">
        <v>27</v>
      </c>
      <c r="N728" s="10" t="s">
        <v>130</v>
      </c>
      <c r="O728" s="10" t="s">
        <v>1251</v>
      </c>
      <c r="P728" s="10" t="s">
        <v>30</v>
      </c>
      <c r="Q728" s="10" t="s">
        <v>29</v>
      </c>
      <c r="R728" s="10" t="s">
        <v>30</v>
      </c>
      <c r="S728" s="119"/>
      <c r="T728" s="119"/>
      <c r="U728" s="119"/>
      <c r="V728" s="119"/>
      <c r="W728" s="119"/>
      <c r="X728" s="119"/>
      <c r="Y728" s="119"/>
      <c r="Z728" s="119"/>
      <c r="AA728" s="119"/>
      <c r="AB728" s="119"/>
      <c r="AC728" s="119"/>
      <c r="AD728" s="119"/>
      <c r="AE728" s="119"/>
      <c r="AF728" s="119"/>
      <c r="AG728" s="119"/>
      <c r="AH728" s="119"/>
      <c r="AI728" s="119"/>
      <c r="AJ728" s="10" t="s">
        <v>27</v>
      </c>
      <c r="AK728" s="10" t="s">
        <v>1252</v>
      </c>
      <c r="AL728" s="10" t="s">
        <v>27</v>
      </c>
    </row>
    <row r="729" spans="1:38" ht="30" customHeight="1">
      <c r="A729" s="9" t="s">
        <v>965</v>
      </c>
      <c r="B729" s="9" t="s">
        <v>27</v>
      </c>
      <c r="C729" s="9" t="s">
        <v>27</v>
      </c>
      <c r="D729" s="114"/>
      <c r="E729" s="115"/>
      <c r="F729" s="116">
        <f>TRUNC(SUMIF(N728:N728, N727, F728:F728),0)</f>
        <v>4449</v>
      </c>
      <c r="G729" s="115"/>
      <c r="H729" s="116">
        <f>TRUNC(SUMIF(N728:N728, N727, H728:H728),0)</f>
        <v>6399</v>
      </c>
      <c r="I729" s="115"/>
      <c r="J729" s="116">
        <f>TRUNC(SUMIF(N728:N728, N727, J728:J728),0)</f>
        <v>3239</v>
      </c>
      <c r="K729" s="115"/>
      <c r="L729" s="116">
        <f>F729+H729+J729</f>
        <v>14087</v>
      </c>
      <c r="M729" s="9" t="s">
        <v>27</v>
      </c>
      <c r="N729" s="10" t="s">
        <v>117</v>
      </c>
      <c r="O729" s="10" t="s">
        <v>117</v>
      </c>
      <c r="P729" s="10" t="s">
        <v>27</v>
      </c>
      <c r="Q729" s="10" t="s">
        <v>27</v>
      </c>
      <c r="R729" s="10" t="s">
        <v>27</v>
      </c>
      <c r="S729" s="119"/>
      <c r="T729" s="119"/>
      <c r="U729" s="119"/>
      <c r="V729" s="119"/>
      <c r="W729" s="119"/>
      <c r="X729" s="119"/>
      <c r="Y729" s="119"/>
      <c r="Z729" s="119"/>
      <c r="AA729" s="119"/>
      <c r="AB729" s="119"/>
      <c r="AC729" s="119"/>
      <c r="AD729" s="119"/>
      <c r="AE729" s="119"/>
      <c r="AF729" s="119"/>
      <c r="AG729" s="119"/>
      <c r="AH729" s="119"/>
      <c r="AI729" s="119"/>
      <c r="AJ729" s="10" t="s">
        <v>27</v>
      </c>
      <c r="AK729" s="10" t="s">
        <v>27</v>
      </c>
      <c r="AL729" s="10" t="s">
        <v>27</v>
      </c>
    </row>
    <row r="730" spans="1:38" ht="30" customHeight="1">
      <c r="A730" s="114"/>
      <c r="B730" s="114"/>
      <c r="C730" s="114"/>
      <c r="D730" s="114"/>
      <c r="E730" s="115"/>
      <c r="F730" s="116"/>
      <c r="G730" s="115"/>
      <c r="H730" s="116"/>
      <c r="I730" s="115"/>
      <c r="J730" s="116"/>
      <c r="K730" s="115"/>
      <c r="L730" s="116"/>
      <c r="M730" s="114"/>
    </row>
    <row r="731" spans="1:38" ht="30" customHeight="1">
      <c r="A731" s="127" t="s">
        <v>3717</v>
      </c>
      <c r="B731" s="127"/>
      <c r="C731" s="127"/>
      <c r="D731" s="127"/>
      <c r="E731" s="128"/>
      <c r="F731" s="129"/>
      <c r="G731" s="128"/>
      <c r="H731" s="129"/>
      <c r="I731" s="128"/>
      <c r="J731" s="129"/>
      <c r="K731" s="128"/>
      <c r="L731" s="129"/>
      <c r="M731" s="127"/>
      <c r="N731" s="118"/>
    </row>
    <row r="732" spans="1:38" ht="30" customHeight="1">
      <c r="A732" s="1" t="s">
        <v>3294</v>
      </c>
      <c r="B732" s="1" t="s">
        <v>3295</v>
      </c>
      <c r="C732" s="13" t="s">
        <v>79</v>
      </c>
      <c r="D732" s="114">
        <v>1.06</v>
      </c>
      <c r="E732" s="115">
        <f>단가대비표!E60</f>
        <v>50000</v>
      </c>
      <c r="F732" s="116">
        <f>TRUNC(E732*D732,1)</f>
        <v>53000</v>
      </c>
      <c r="G732" s="115">
        <v>0</v>
      </c>
      <c r="H732" s="116">
        <f>TRUNC(G732*D732,1)</f>
        <v>0</v>
      </c>
      <c r="I732" s="115">
        <v>0</v>
      </c>
      <c r="J732" s="116">
        <f>TRUNC(I732*D732,1)</f>
        <v>0</v>
      </c>
      <c r="K732" s="115">
        <f t="shared" ref="K732:L735" si="178">TRUNC(E732+G732+I732,1)</f>
        <v>50000</v>
      </c>
      <c r="L732" s="116">
        <f t="shared" si="178"/>
        <v>53000</v>
      </c>
      <c r="M732" s="114"/>
      <c r="N732" s="118"/>
    </row>
    <row r="733" spans="1:38" ht="30" customHeight="1">
      <c r="A733" s="9" t="s">
        <v>3704</v>
      </c>
      <c r="B733" s="9" t="s">
        <v>3712</v>
      </c>
      <c r="C733" s="9" t="s">
        <v>3705</v>
      </c>
      <c r="D733" s="114">
        <v>5.6000000000000008E-2</v>
      </c>
      <c r="E733" s="115">
        <f>단가대비표!E500</f>
        <v>7991</v>
      </c>
      <c r="F733" s="116">
        <f>TRUNC(E733*D733,1)</f>
        <v>447.4</v>
      </c>
      <c r="G733" s="115">
        <f>단가대비표!F500</f>
        <v>42200</v>
      </c>
      <c r="H733" s="116">
        <f>TRUNC(G733*D733,1)</f>
        <v>2363.1999999999998</v>
      </c>
      <c r="I733" s="115">
        <f>단가대비표!G500</f>
        <v>12301</v>
      </c>
      <c r="J733" s="116">
        <f>TRUNC(I733*D733,1)</f>
        <v>688.8</v>
      </c>
      <c r="K733" s="115">
        <f t="shared" si="178"/>
        <v>62492</v>
      </c>
      <c r="L733" s="116">
        <f t="shared" si="178"/>
        <v>3499.4</v>
      </c>
      <c r="M733" s="9"/>
      <c r="N733" s="10"/>
      <c r="O733" s="10"/>
      <c r="P733" s="10"/>
      <c r="Q733" s="10"/>
      <c r="R733" s="10"/>
      <c r="S733" s="119"/>
      <c r="T733" s="119"/>
      <c r="U733" s="119"/>
      <c r="V733" s="119"/>
      <c r="W733" s="119"/>
      <c r="X733" s="119"/>
      <c r="Y733" s="119"/>
      <c r="Z733" s="119"/>
      <c r="AA733" s="119"/>
      <c r="AB733" s="119"/>
      <c r="AC733" s="119"/>
      <c r="AD733" s="119"/>
      <c r="AE733" s="119"/>
      <c r="AF733" s="119"/>
      <c r="AG733" s="119"/>
      <c r="AH733" s="119"/>
      <c r="AI733" s="119"/>
      <c r="AJ733" s="10"/>
      <c r="AK733" s="10"/>
      <c r="AL733" s="10"/>
    </row>
    <row r="734" spans="1:38" ht="30" customHeight="1">
      <c r="A734" s="9" t="s">
        <v>3706</v>
      </c>
      <c r="B734" s="9" t="s">
        <v>3709</v>
      </c>
      <c r="C734" s="9" t="s">
        <v>3705</v>
      </c>
      <c r="D734" s="114">
        <v>6.2E-2</v>
      </c>
      <c r="E734" s="115">
        <f>단가대비표!E507</f>
        <v>1759</v>
      </c>
      <c r="F734" s="116">
        <f>TRUNC(E734*D734,1)</f>
        <v>109</v>
      </c>
      <c r="G734" s="115">
        <f>단가대비표!F507</f>
        <v>28902</v>
      </c>
      <c r="H734" s="116">
        <f>TRUNC(G734*D734,1)</f>
        <v>1791.9</v>
      </c>
      <c r="I734" s="115">
        <f>단가대비표!G507</f>
        <v>529</v>
      </c>
      <c r="J734" s="116">
        <f>TRUNC(I734*D734,1)</f>
        <v>32.700000000000003</v>
      </c>
      <c r="K734" s="115">
        <f t="shared" si="178"/>
        <v>31190</v>
      </c>
      <c r="L734" s="116">
        <f t="shared" si="178"/>
        <v>1933.6</v>
      </c>
      <c r="M734" s="9"/>
      <c r="N734" s="10"/>
      <c r="O734" s="10"/>
      <c r="P734" s="10"/>
      <c r="Q734" s="10"/>
      <c r="R734" s="10"/>
      <c r="S734" s="119"/>
      <c r="T734" s="119"/>
      <c r="U734" s="119"/>
      <c r="V734" s="119"/>
      <c r="W734" s="119"/>
      <c r="X734" s="119"/>
      <c r="Y734" s="119"/>
      <c r="Z734" s="119"/>
      <c r="AA734" s="119"/>
      <c r="AB734" s="119"/>
      <c r="AC734" s="119"/>
      <c r="AD734" s="119"/>
      <c r="AE734" s="119"/>
      <c r="AF734" s="119"/>
      <c r="AG734" s="119"/>
      <c r="AH734" s="119"/>
      <c r="AI734" s="119"/>
      <c r="AJ734" s="10"/>
      <c r="AK734" s="10"/>
      <c r="AL734" s="10"/>
    </row>
    <row r="735" spans="1:38" ht="30" customHeight="1">
      <c r="A735" s="9" t="s">
        <v>867</v>
      </c>
      <c r="B735" s="9" t="s">
        <v>840</v>
      </c>
      <c r="C735" s="9" t="s">
        <v>841</v>
      </c>
      <c r="D735" s="114">
        <v>1.4999999999999999E-2</v>
      </c>
      <c r="E735" s="115">
        <v>0</v>
      </c>
      <c r="F735" s="116">
        <f>TRUNC(E735*D735,1)</f>
        <v>0</v>
      </c>
      <c r="G735" s="115">
        <f>단가대비표!F553</f>
        <v>138290</v>
      </c>
      <c r="H735" s="116">
        <f>TRUNC(G735*D735,1)</f>
        <v>2074.3000000000002</v>
      </c>
      <c r="I735" s="115">
        <v>0</v>
      </c>
      <c r="J735" s="116">
        <f>TRUNC(I735*D735,1)</f>
        <v>0</v>
      </c>
      <c r="K735" s="115">
        <f t="shared" si="178"/>
        <v>138290</v>
      </c>
      <c r="L735" s="116">
        <f t="shared" si="178"/>
        <v>2074.3000000000002</v>
      </c>
      <c r="M735" s="9" t="s">
        <v>27</v>
      </c>
      <c r="N735" s="10" t="s">
        <v>138</v>
      </c>
      <c r="O735" s="10" t="s">
        <v>868</v>
      </c>
      <c r="P735" s="10" t="s">
        <v>30</v>
      </c>
      <c r="Q735" s="10" t="s">
        <v>30</v>
      </c>
      <c r="R735" s="10" t="s">
        <v>29</v>
      </c>
      <c r="S735" s="119"/>
      <c r="T735" s="119"/>
      <c r="U735" s="119"/>
      <c r="V735" s="119">
        <v>1</v>
      </c>
      <c r="W735" s="119"/>
      <c r="X735" s="119"/>
      <c r="Y735" s="119"/>
      <c r="Z735" s="119"/>
      <c r="AA735" s="119"/>
      <c r="AB735" s="119"/>
      <c r="AC735" s="119"/>
      <c r="AD735" s="119"/>
      <c r="AE735" s="119"/>
      <c r="AF735" s="119"/>
      <c r="AG735" s="119"/>
      <c r="AH735" s="119"/>
      <c r="AI735" s="119"/>
      <c r="AJ735" s="10" t="s">
        <v>27</v>
      </c>
      <c r="AK735" s="10" t="s">
        <v>1283</v>
      </c>
      <c r="AL735" s="10" t="s">
        <v>27</v>
      </c>
    </row>
    <row r="736" spans="1:38" ht="30" customHeight="1">
      <c r="A736" s="9" t="s">
        <v>965</v>
      </c>
      <c r="B736" s="9" t="s">
        <v>27</v>
      </c>
      <c r="C736" s="9" t="s">
        <v>27</v>
      </c>
      <c r="D736" s="114"/>
      <c r="E736" s="115"/>
      <c r="F736" s="116">
        <f>TRUNC(SUM(F732:F735),0)</f>
        <v>53556</v>
      </c>
      <c r="G736" s="115"/>
      <c r="H736" s="116">
        <f>TRUNC(SUM(H732:H735),0)</f>
        <v>6229</v>
      </c>
      <c r="I736" s="115"/>
      <c r="J736" s="116">
        <f>TRUNC(SUM(J732:J735),0)</f>
        <v>721</v>
      </c>
      <c r="K736" s="115"/>
      <c r="L736" s="116">
        <f>F736+H736+J736</f>
        <v>60506</v>
      </c>
      <c r="M736" s="9" t="s">
        <v>27</v>
      </c>
      <c r="N736" s="10" t="s">
        <v>117</v>
      </c>
      <c r="O736" s="10" t="s">
        <v>117</v>
      </c>
      <c r="P736" s="10" t="s">
        <v>27</v>
      </c>
      <c r="Q736" s="10" t="s">
        <v>27</v>
      </c>
      <c r="R736" s="10" t="s">
        <v>27</v>
      </c>
      <c r="S736" s="119"/>
      <c r="T736" s="119"/>
      <c r="U736" s="119"/>
      <c r="V736" s="119"/>
      <c r="W736" s="119"/>
      <c r="X736" s="119"/>
      <c r="Y736" s="119"/>
      <c r="Z736" s="119"/>
      <c r="AA736" s="119"/>
      <c r="AB736" s="119"/>
      <c r="AC736" s="119"/>
      <c r="AD736" s="119"/>
      <c r="AE736" s="119"/>
      <c r="AF736" s="119"/>
      <c r="AG736" s="119"/>
      <c r="AH736" s="119"/>
      <c r="AI736" s="119"/>
      <c r="AJ736" s="10" t="s">
        <v>27</v>
      </c>
      <c r="AK736" s="10" t="s">
        <v>27</v>
      </c>
      <c r="AL736" s="10" t="s">
        <v>27</v>
      </c>
    </row>
    <row r="737" spans="1:38" ht="30" customHeight="1">
      <c r="A737" s="114"/>
      <c r="B737" s="114"/>
      <c r="C737" s="114"/>
      <c r="D737" s="114"/>
      <c r="E737" s="115"/>
      <c r="F737" s="116"/>
      <c r="G737" s="115"/>
      <c r="H737" s="116"/>
      <c r="I737" s="115"/>
      <c r="J737" s="116"/>
      <c r="K737" s="115"/>
      <c r="L737" s="116"/>
      <c r="M737" s="114"/>
    </row>
    <row r="738" spans="1:38" ht="30" customHeight="1">
      <c r="A738" s="127" t="s">
        <v>3718</v>
      </c>
      <c r="B738" s="127"/>
      <c r="C738" s="127"/>
      <c r="D738" s="127"/>
      <c r="E738" s="128"/>
      <c r="F738" s="129"/>
      <c r="G738" s="128"/>
      <c r="H738" s="129"/>
      <c r="I738" s="128"/>
      <c r="J738" s="129"/>
      <c r="K738" s="128"/>
      <c r="L738" s="129"/>
      <c r="M738" s="127"/>
      <c r="N738" s="118"/>
    </row>
    <row r="739" spans="1:38" ht="30" customHeight="1">
      <c r="A739" s="1" t="s">
        <v>3300</v>
      </c>
      <c r="B739" s="1" t="s">
        <v>3297</v>
      </c>
      <c r="C739" s="13" t="s">
        <v>79</v>
      </c>
      <c r="D739" s="114">
        <v>1.1000000000000001</v>
      </c>
      <c r="E739" s="115">
        <f>단가대비표!E62</f>
        <v>21000</v>
      </c>
      <c r="F739" s="116">
        <f>TRUNC(E739*D739,1)</f>
        <v>23100</v>
      </c>
      <c r="G739" s="115">
        <v>0</v>
      </c>
      <c r="H739" s="116">
        <f>TRUNC(G739*D739,1)</f>
        <v>0</v>
      </c>
      <c r="I739" s="115">
        <v>0</v>
      </c>
      <c r="J739" s="116">
        <f>TRUNC(I739*D739,1)</f>
        <v>0</v>
      </c>
      <c r="K739" s="115">
        <f t="shared" ref="K739:L742" si="179">TRUNC(E739+G739+I739,1)</f>
        <v>21000</v>
      </c>
      <c r="L739" s="116">
        <f t="shared" si="179"/>
        <v>23100</v>
      </c>
      <c r="M739" s="114"/>
      <c r="N739" s="118"/>
    </row>
    <row r="740" spans="1:38" ht="30" customHeight="1">
      <c r="A740" s="9" t="s">
        <v>3704</v>
      </c>
      <c r="B740" s="9" t="s">
        <v>3712</v>
      </c>
      <c r="C740" s="9" t="s">
        <v>3705</v>
      </c>
      <c r="D740" s="114">
        <v>6.3E-2</v>
      </c>
      <c r="E740" s="115">
        <f>단가대비표!E500</f>
        <v>7991</v>
      </c>
      <c r="F740" s="116">
        <f>TRUNC(E740*D740,1)</f>
        <v>503.4</v>
      </c>
      <c r="G740" s="115">
        <f>단가대비표!F500</f>
        <v>42200</v>
      </c>
      <c r="H740" s="116">
        <f>TRUNC(G740*D740,1)</f>
        <v>2658.6</v>
      </c>
      <c r="I740" s="115">
        <f>단가대비표!G500</f>
        <v>12301</v>
      </c>
      <c r="J740" s="116">
        <f>TRUNC(I740*D740,1)</f>
        <v>774.9</v>
      </c>
      <c r="K740" s="115">
        <f t="shared" si="179"/>
        <v>62492</v>
      </c>
      <c r="L740" s="116">
        <f t="shared" si="179"/>
        <v>3936.9</v>
      </c>
      <c r="M740" s="9"/>
      <c r="N740" s="10"/>
      <c r="O740" s="10"/>
      <c r="P740" s="10"/>
      <c r="Q740" s="10"/>
      <c r="R740" s="10"/>
      <c r="S740" s="119"/>
      <c r="T740" s="119"/>
      <c r="U740" s="119"/>
      <c r="V740" s="119"/>
      <c r="W740" s="119"/>
      <c r="X740" s="119"/>
      <c r="Y740" s="119"/>
      <c r="Z740" s="119"/>
      <c r="AA740" s="119"/>
      <c r="AB740" s="119"/>
      <c r="AC740" s="119"/>
      <c r="AD740" s="119"/>
      <c r="AE740" s="119"/>
      <c r="AF740" s="119"/>
      <c r="AG740" s="119"/>
      <c r="AH740" s="119"/>
      <c r="AI740" s="119"/>
      <c r="AJ740" s="10"/>
      <c r="AK740" s="10"/>
      <c r="AL740" s="10"/>
    </row>
    <row r="741" spans="1:38" ht="30" customHeight="1">
      <c r="A741" s="9" t="s">
        <v>3707</v>
      </c>
      <c r="B741" s="9" t="s">
        <v>3710</v>
      </c>
      <c r="C741" s="9" t="s">
        <v>3705</v>
      </c>
      <c r="D741" s="114">
        <v>7.3999999999999996E-2</v>
      </c>
      <c r="E741" s="115">
        <f>단가대비표!E506</f>
        <v>3283</v>
      </c>
      <c r="F741" s="116">
        <f>TRUNC(E741*D741,1)</f>
        <v>242.9</v>
      </c>
      <c r="G741" s="115">
        <f>단가대비표!F506</f>
        <v>28902</v>
      </c>
      <c r="H741" s="116">
        <f>TRUNC(G741*D741,1)</f>
        <v>2138.6999999999998</v>
      </c>
      <c r="I741" s="115">
        <f>단가대비표!G506</f>
        <v>1680</v>
      </c>
      <c r="J741" s="116">
        <f>TRUNC(I741*D741,1)</f>
        <v>124.3</v>
      </c>
      <c r="K741" s="115">
        <f t="shared" si="179"/>
        <v>33865</v>
      </c>
      <c r="L741" s="116">
        <f t="shared" si="179"/>
        <v>2505.9</v>
      </c>
      <c r="M741" s="9"/>
      <c r="N741" s="10"/>
      <c r="O741" s="10"/>
      <c r="P741" s="10"/>
      <c r="Q741" s="10"/>
      <c r="R741" s="10"/>
      <c r="S741" s="119"/>
      <c r="T741" s="119"/>
      <c r="U741" s="119"/>
      <c r="V741" s="119"/>
      <c r="W741" s="119"/>
      <c r="X741" s="119"/>
      <c r="Y741" s="119"/>
      <c r="Z741" s="119"/>
      <c r="AA741" s="119"/>
      <c r="AB741" s="119"/>
      <c r="AC741" s="119"/>
      <c r="AD741" s="119"/>
      <c r="AE741" s="119"/>
      <c r="AF741" s="119"/>
      <c r="AG741" s="119"/>
      <c r="AH741" s="119"/>
      <c r="AI741" s="119"/>
      <c r="AJ741" s="10"/>
      <c r="AK741" s="10"/>
      <c r="AL741" s="10"/>
    </row>
    <row r="742" spans="1:38" ht="30" customHeight="1">
      <c r="A742" s="9" t="s">
        <v>867</v>
      </c>
      <c r="B742" s="9" t="s">
        <v>840</v>
      </c>
      <c r="C742" s="9" t="s">
        <v>841</v>
      </c>
      <c r="D742" s="114">
        <v>1.6E-2</v>
      </c>
      <c r="E742" s="115">
        <v>0</v>
      </c>
      <c r="F742" s="116">
        <f>TRUNC(E742*D742,1)</f>
        <v>0</v>
      </c>
      <c r="G742" s="115">
        <f>단가대비표!F553</f>
        <v>138290</v>
      </c>
      <c r="H742" s="116">
        <f>TRUNC(G742*D742,1)</f>
        <v>2212.6</v>
      </c>
      <c r="I742" s="115">
        <v>0</v>
      </c>
      <c r="J742" s="116">
        <f>TRUNC(I742*D742,1)</f>
        <v>0</v>
      </c>
      <c r="K742" s="115">
        <f t="shared" si="179"/>
        <v>138290</v>
      </c>
      <c r="L742" s="116">
        <f t="shared" si="179"/>
        <v>2212.6</v>
      </c>
      <c r="M742" s="9" t="s">
        <v>27</v>
      </c>
      <c r="N742" s="10" t="s">
        <v>138</v>
      </c>
      <c r="O742" s="10" t="s">
        <v>868</v>
      </c>
      <c r="P742" s="10" t="s">
        <v>30</v>
      </c>
      <c r="Q742" s="10" t="s">
        <v>30</v>
      </c>
      <c r="R742" s="10" t="s">
        <v>29</v>
      </c>
      <c r="S742" s="119"/>
      <c r="T742" s="119"/>
      <c r="U742" s="119"/>
      <c r="V742" s="119">
        <v>1</v>
      </c>
      <c r="W742" s="119"/>
      <c r="X742" s="119"/>
      <c r="Y742" s="119"/>
      <c r="Z742" s="119"/>
      <c r="AA742" s="119"/>
      <c r="AB742" s="119"/>
      <c r="AC742" s="119"/>
      <c r="AD742" s="119"/>
      <c r="AE742" s="119"/>
      <c r="AF742" s="119"/>
      <c r="AG742" s="119"/>
      <c r="AH742" s="119"/>
      <c r="AI742" s="119"/>
      <c r="AJ742" s="10" t="s">
        <v>27</v>
      </c>
      <c r="AK742" s="10" t="s">
        <v>1283</v>
      </c>
      <c r="AL742" s="10" t="s">
        <v>27</v>
      </c>
    </row>
    <row r="743" spans="1:38" ht="30" customHeight="1">
      <c r="A743" s="9" t="s">
        <v>965</v>
      </c>
      <c r="B743" s="9" t="s">
        <v>27</v>
      </c>
      <c r="C743" s="9" t="s">
        <v>27</v>
      </c>
      <c r="D743" s="114"/>
      <c r="E743" s="115"/>
      <c r="F743" s="116">
        <f>TRUNC(SUM(F739:F742),0)</f>
        <v>23846</v>
      </c>
      <c r="G743" s="115"/>
      <c r="H743" s="116">
        <f>TRUNC(SUM(H739:H742),0)</f>
        <v>7009</v>
      </c>
      <c r="I743" s="115"/>
      <c r="J743" s="116">
        <f>TRUNC(SUM(J739:J742),0)</f>
        <v>899</v>
      </c>
      <c r="K743" s="115"/>
      <c r="L743" s="116">
        <f>F743+H743+J743</f>
        <v>31754</v>
      </c>
      <c r="M743" s="9" t="s">
        <v>27</v>
      </c>
      <c r="N743" s="10" t="s">
        <v>117</v>
      </c>
      <c r="O743" s="10" t="s">
        <v>117</v>
      </c>
      <c r="P743" s="10" t="s">
        <v>27</v>
      </c>
      <c r="Q743" s="10" t="s">
        <v>27</v>
      </c>
      <c r="R743" s="10" t="s">
        <v>27</v>
      </c>
      <c r="S743" s="119"/>
      <c r="T743" s="119"/>
      <c r="U743" s="119"/>
      <c r="V743" s="119"/>
      <c r="W743" s="119"/>
      <c r="X743" s="119"/>
      <c r="Y743" s="119"/>
      <c r="Z743" s="119"/>
      <c r="AA743" s="119"/>
      <c r="AB743" s="119"/>
      <c r="AC743" s="119"/>
      <c r="AD743" s="119"/>
      <c r="AE743" s="119"/>
      <c r="AF743" s="119"/>
      <c r="AG743" s="119"/>
      <c r="AH743" s="119"/>
      <c r="AI743" s="119"/>
      <c r="AJ743" s="10" t="s">
        <v>27</v>
      </c>
      <c r="AK743" s="10" t="s">
        <v>27</v>
      </c>
      <c r="AL743" s="10" t="s">
        <v>27</v>
      </c>
    </row>
    <row r="744" spans="1:38" ht="30" customHeight="1">
      <c r="A744" s="114"/>
      <c r="B744" s="114"/>
      <c r="C744" s="114"/>
      <c r="D744" s="114"/>
      <c r="E744" s="115"/>
      <c r="F744" s="116"/>
      <c r="G744" s="115"/>
      <c r="H744" s="116"/>
      <c r="I744" s="115"/>
      <c r="J744" s="116"/>
      <c r="K744" s="115"/>
      <c r="L744" s="116"/>
      <c r="M744" s="114"/>
    </row>
    <row r="745" spans="1:38" ht="30" customHeight="1">
      <c r="A745" s="127" t="s">
        <v>3719</v>
      </c>
      <c r="B745" s="127"/>
      <c r="C745" s="127"/>
      <c r="D745" s="127"/>
      <c r="E745" s="128"/>
      <c r="F745" s="129"/>
      <c r="G745" s="128"/>
      <c r="H745" s="129"/>
      <c r="I745" s="128"/>
      <c r="J745" s="129"/>
      <c r="K745" s="128"/>
      <c r="L745" s="129"/>
      <c r="M745" s="127"/>
      <c r="N745" s="118"/>
    </row>
    <row r="746" spans="1:38" ht="30" customHeight="1">
      <c r="A746" s="1" t="s">
        <v>3301</v>
      </c>
      <c r="B746" s="1" t="s">
        <v>3302</v>
      </c>
      <c r="C746" s="13" t="s">
        <v>79</v>
      </c>
      <c r="D746" s="114">
        <v>1.1000000000000001</v>
      </c>
      <c r="E746" s="115">
        <f>단가대비표!E64</f>
        <v>20000</v>
      </c>
      <c r="F746" s="116">
        <f>TRUNC(E746*D746,1)</f>
        <v>22000</v>
      </c>
      <c r="G746" s="115">
        <v>0</v>
      </c>
      <c r="H746" s="116">
        <f>TRUNC(G746*D746,1)</f>
        <v>0</v>
      </c>
      <c r="I746" s="115">
        <v>0</v>
      </c>
      <c r="J746" s="116">
        <f>TRUNC(I746*D746,1)</f>
        <v>0</v>
      </c>
      <c r="K746" s="115">
        <f t="shared" ref="K746:L749" si="180">TRUNC(E746+G746+I746,1)</f>
        <v>20000</v>
      </c>
      <c r="L746" s="116">
        <f t="shared" si="180"/>
        <v>22000</v>
      </c>
      <c r="M746" s="114"/>
      <c r="N746" s="118"/>
    </row>
    <row r="747" spans="1:38" ht="30" customHeight="1">
      <c r="A747" s="9" t="s">
        <v>3704</v>
      </c>
      <c r="B747" s="9" t="s">
        <v>3712</v>
      </c>
      <c r="C747" s="9" t="s">
        <v>3705</v>
      </c>
      <c r="D747" s="114">
        <v>6.9999999999999993E-2</v>
      </c>
      <c r="E747" s="115">
        <f>단가대비표!E500</f>
        <v>7991</v>
      </c>
      <c r="F747" s="116">
        <f>TRUNC(E747*D747,1)</f>
        <v>559.29999999999995</v>
      </c>
      <c r="G747" s="115">
        <f>단가대비표!F500</f>
        <v>42200</v>
      </c>
      <c r="H747" s="116">
        <f>TRUNC(G747*D747,1)</f>
        <v>2954</v>
      </c>
      <c r="I747" s="115">
        <f>단가대비표!G500</f>
        <v>12301</v>
      </c>
      <c r="J747" s="116">
        <f>TRUNC(I747*D747,1)</f>
        <v>861</v>
      </c>
      <c r="K747" s="115">
        <f>TRUNC(E747+G747+I753,1)</f>
        <v>71942</v>
      </c>
      <c r="L747" s="116">
        <f t="shared" si="180"/>
        <v>4374.3</v>
      </c>
      <c r="M747" s="9"/>
      <c r="N747" s="10"/>
      <c r="O747" s="10"/>
      <c r="P747" s="10"/>
      <c r="Q747" s="10"/>
      <c r="R747" s="10"/>
      <c r="S747" s="119"/>
      <c r="T747" s="119"/>
      <c r="U747" s="119"/>
      <c r="V747" s="119"/>
      <c r="W747" s="119"/>
      <c r="X747" s="119"/>
      <c r="Y747" s="119"/>
      <c r="Z747" s="119"/>
      <c r="AA747" s="119"/>
      <c r="AB747" s="119"/>
      <c r="AC747" s="119"/>
      <c r="AD747" s="119"/>
      <c r="AE747" s="119"/>
      <c r="AF747" s="119"/>
      <c r="AG747" s="119"/>
      <c r="AH747" s="119"/>
      <c r="AI747" s="119"/>
      <c r="AJ747" s="10"/>
      <c r="AK747" s="10"/>
      <c r="AL747" s="10"/>
    </row>
    <row r="748" spans="1:38" ht="30" customHeight="1">
      <c r="A748" s="9" t="s">
        <v>3707</v>
      </c>
      <c r="B748" s="9" t="s">
        <v>3710</v>
      </c>
      <c r="C748" s="9" t="s">
        <v>3705</v>
      </c>
      <c r="D748" s="114">
        <v>8.5999999999999993E-2</v>
      </c>
      <c r="E748" s="115">
        <f>단가대비표!E506</f>
        <v>3283</v>
      </c>
      <c r="F748" s="116">
        <f>TRUNC(E748*D748,1)</f>
        <v>282.3</v>
      </c>
      <c r="G748" s="115">
        <f>단가대비표!F506</f>
        <v>28902</v>
      </c>
      <c r="H748" s="116">
        <f>TRUNC(G748*D748,1)</f>
        <v>2485.5</v>
      </c>
      <c r="I748" s="115">
        <f>단가대비표!G506</f>
        <v>1680</v>
      </c>
      <c r="J748" s="116">
        <f>TRUNC(I748*D748,1)</f>
        <v>144.4</v>
      </c>
      <c r="K748" s="115">
        <f>TRUNC(E748+G748+I754,1)</f>
        <v>35170</v>
      </c>
      <c r="L748" s="116">
        <f t="shared" si="180"/>
        <v>2912.2</v>
      </c>
      <c r="M748" s="9"/>
      <c r="N748" s="10"/>
      <c r="O748" s="10"/>
      <c r="P748" s="10"/>
      <c r="Q748" s="10"/>
      <c r="R748" s="10"/>
      <c r="S748" s="119"/>
      <c r="T748" s="119"/>
      <c r="U748" s="119"/>
      <c r="V748" s="119"/>
      <c r="W748" s="119"/>
      <c r="X748" s="119"/>
      <c r="Y748" s="119"/>
      <c r="Z748" s="119"/>
      <c r="AA748" s="119"/>
      <c r="AB748" s="119"/>
      <c r="AC748" s="119"/>
      <c r="AD748" s="119"/>
      <c r="AE748" s="119"/>
      <c r="AF748" s="119"/>
      <c r="AG748" s="119"/>
      <c r="AH748" s="119"/>
      <c r="AI748" s="119"/>
      <c r="AJ748" s="10"/>
      <c r="AK748" s="10"/>
      <c r="AL748" s="10"/>
    </row>
    <row r="749" spans="1:38" ht="30" customHeight="1">
      <c r="A749" s="9" t="s">
        <v>867</v>
      </c>
      <c r="B749" s="9" t="s">
        <v>840</v>
      </c>
      <c r="C749" s="9" t="s">
        <v>841</v>
      </c>
      <c r="D749" s="114">
        <v>1.7999999999999999E-2</v>
      </c>
      <c r="E749" s="115">
        <v>0</v>
      </c>
      <c r="F749" s="116">
        <f>TRUNC(E749*D749,1)</f>
        <v>0</v>
      </c>
      <c r="G749" s="115">
        <f>단가대비표!F553</f>
        <v>138290</v>
      </c>
      <c r="H749" s="116">
        <f>TRUNC(G749*D749,1)</f>
        <v>2489.1999999999998</v>
      </c>
      <c r="I749" s="115">
        <v>0</v>
      </c>
      <c r="J749" s="116">
        <f>TRUNC(I749*D749,1)</f>
        <v>0</v>
      </c>
      <c r="K749" s="115">
        <f t="shared" si="180"/>
        <v>138290</v>
      </c>
      <c r="L749" s="116">
        <f t="shared" si="180"/>
        <v>2489.1999999999998</v>
      </c>
      <c r="M749" s="9" t="s">
        <v>27</v>
      </c>
      <c r="N749" s="10" t="s">
        <v>138</v>
      </c>
      <c r="O749" s="10" t="s">
        <v>868</v>
      </c>
      <c r="P749" s="10" t="s">
        <v>30</v>
      </c>
      <c r="Q749" s="10" t="s">
        <v>30</v>
      </c>
      <c r="R749" s="10" t="s">
        <v>29</v>
      </c>
      <c r="S749" s="119"/>
      <c r="T749" s="119"/>
      <c r="U749" s="119"/>
      <c r="V749" s="119">
        <v>1</v>
      </c>
      <c r="W749" s="119"/>
      <c r="X749" s="119"/>
      <c r="Y749" s="119"/>
      <c r="Z749" s="119"/>
      <c r="AA749" s="119"/>
      <c r="AB749" s="119"/>
      <c r="AC749" s="119"/>
      <c r="AD749" s="119"/>
      <c r="AE749" s="119"/>
      <c r="AF749" s="119"/>
      <c r="AG749" s="119"/>
      <c r="AH749" s="119"/>
      <c r="AI749" s="119"/>
      <c r="AJ749" s="10" t="s">
        <v>27</v>
      </c>
      <c r="AK749" s="10" t="s">
        <v>1283</v>
      </c>
      <c r="AL749" s="10" t="s">
        <v>27</v>
      </c>
    </row>
    <row r="750" spans="1:38" ht="30" customHeight="1">
      <c r="A750" s="9" t="s">
        <v>965</v>
      </c>
      <c r="B750" s="9" t="s">
        <v>27</v>
      </c>
      <c r="C750" s="9" t="s">
        <v>27</v>
      </c>
      <c r="D750" s="114"/>
      <c r="E750" s="115"/>
      <c r="F750" s="116">
        <f>TRUNC(SUM(F746:F749),0)</f>
        <v>22841</v>
      </c>
      <c r="G750" s="115"/>
      <c r="H750" s="116">
        <f>TRUNC(SUM(H746:H749),0)</f>
        <v>7928</v>
      </c>
      <c r="I750" s="115"/>
      <c r="J750" s="116">
        <f>TRUNC(SUM(J746:J749),0)</f>
        <v>1005</v>
      </c>
      <c r="K750" s="115"/>
      <c r="L750" s="116">
        <f>F750+H750+J750</f>
        <v>31774</v>
      </c>
      <c r="M750" s="9" t="s">
        <v>27</v>
      </c>
      <c r="N750" s="10" t="s">
        <v>117</v>
      </c>
      <c r="O750" s="10" t="s">
        <v>117</v>
      </c>
      <c r="P750" s="10" t="s">
        <v>27</v>
      </c>
      <c r="Q750" s="10" t="s">
        <v>27</v>
      </c>
      <c r="R750" s="10" t="s">
        <v>27</v>
      </c>
      <c r="S750" s="119"/>
      <c r="T750" s="119"/>
      <c r="U750" s="119"/>
      <c r="V750" s="119"/>
      <c r="W750" s="119"/>
      <c r="X750" s="119"/>
      <c r="Y750" s="119"/>
      <c r="Z750" s="119"/>
      <c r="AA750" s="119"/>
      <c r="AB750" s="119"/>
      <c r="AC750" s="119"/>
      <c r="AD750" s="119"/>
      <c r="AE750" s="119"/>
      <c r="AF750" s="119"/>
      <c r="AG750" s="119"/>
      <c r="AH750" s="119"/>
      <c r="AI750" s="119"/>
      <c r="AJ750" s="10" t="s">
        <v>27</v>
      </c>
      <c r="AK750" s="10" t="s">
        <v>27</v>
      </c>
      <c r="AL750" s="10" t="s">
        <v>27</v>
      </c>
    </row>
    <row r="751" spans="1:38" ht="30" customHeight="1">
      <c r="A751" s="9"/>
      <c r="B751" s="9"/>
      <c r="C751" s="9"/>
      <c r="D751" s="114"/>
      <c r="E751" s="115"/>
      <c r="F751" s="116"/>
      <c r="G751" s="115"/>
      <c r="H751" s="116"/>
      <c r="I751" s="115"/>
      <c r="J751" s="116"/>
      <c r="K751" s="115"/>
      <c r="L751" s="116"/>
      <c r="M751" s="9"/>
      <c r="N751" s="10"/>
      <c r="O751" s="10"/>
      <c r="P751" s="10"/>
      <c r="Q751" s="10"/>
      <c r="R751" s="10"/>
      <c r="S751" s="119"/>
      <c r="T751" s="119"/>
      <c r="U751" s="119"/>
      <c r="V751" s="119"/>
      <c r="W751" s="119"/>
      <c r="X751" s="119"/>
      <c r="Y751" s="119"/>
      <c r="Z751" s="119"/>
      <c r="AA751" s="119"/>
      <c r="AB751" s="119"/>
      <c r="AC751" s="119"/>
      <c r="AD751" s="119"/>
      <c r="AE751" s="119"/>
      <c r="AF751" s="119"/>
      <c r="AG751" s="119"/>
      <c r="AH751" s="119"/>
      <c r="AI751" s="119"/>
      <c r="AJ751" s="10"/>
      <c r="AK751" s="10"/>
      <c r="AL751" s="10"/>
    </row>
    <row r="752" spans="1:38" ht="30" customHeight="1">
      <c r="A752" s="127" t="s">
        <v>3738</v>
      </c>
      <c r="B752" s="127"/>
      <c r="C752" s="127"/>
      <c r="D752" s="127"/>
      <c r="E752" s="128"/>
      <c r="F752" s="129"/>
      <c r="G752" s="128"/>
      <c r="H752" s="129"/>
      <c r="I752" s="128"/>
      <c r="J752" s="129"/>
      <c r="K752" s="128"/>
      <c r="L752" s="129"/>
      <c r="M752" s="127"/>
      <c r="N752" s="118"/>
    </row>
    <row r="753" spans="1:38" ht="30" customHeight="1">
      <c r="A753" s="1" t="s">
        <v>3722</v>
      </c>
      <c r="B753" s="1" t="s">
        <v>3723</v>
      </c>
      <c r="C753" s="13" t="s">
        <v>3705</v>
      </c>
      <c r="D753" s="114">
        <v>0.121</v>
      </c>
      <c r="E753" s="115">
        <f>단가대비표!E508</f>
        <v>30219</v>
      </c>
      <c r="F753" s="116">
        <f>TRUNC(E753*D753,1)</f>
        <v>3656.4</v>
      </c>
      <c r="G753" s="115">
        <f>단가대비표!F508</f>
        <v>42200</v>
      </c>
      <c r="H753" s="116">
        <f>TRUNC(G753*D753,1)</f>
        <v>5106.2</v>
      </c>
      <c r="I753" s="115">
        <f>단가대비표!G508</f>
        <v>21751</v>
      </c>
      <c r="J753" s="116">
        <f t="shared" ref="J753:J754" si="181">TRUNC(I753*D753,1)</f>
        <v>2631.8</v>
      </c>
      <c r="K753" s="115">
        <f t="shared" ref="K753:K754" si="182">TRUNC(E753+G753+I753,1)</f>
        <v>94170</v>
      </c>
      <c r="L753" s="116">
        <f t="shared" ref="L753:L754" si="183">TRUNC(F753+H753+J753,1)</f>
        <v>11394.4</v>
      </c>
      <c r="M753" s="114"/>
      <c r="N753" s="118"/>
    </row>
    <row r="754" spans="1:38" ht="30" customHeight="1">
      <c r="A754" s="1" t="s">
        <v>3724</v>
      </c>
      <c r="B754" s="1" t="s">
        <v>3725</v>
      </c>
      <c r="C754" s="13" t="s">
        <v>3705</v>
      </c>
      <c r="D754" s="114">
        <v>0.48599999999999999</v>
      </c>
      <c r="E754" s="115">
        <f>단가대비표!E516</f>
        <v>7042</v>
      </c>
      <c r="F754" s="116">
        <f t="shared" ref="F754:F761" si="184">TRUNC(E754*D754,1)</f>
        <v>3422.4</v>
      </c>
      <c r="G754" s="115">
        <f>단가대비표!F516</f>
        <v>28902</v>
      </c>
      <c r="H754" s="116">
        <f t="shared" ref="H754:H761" si="185">TRUNC(G754*D754,1)</f>
        <v>14046.3</v>
      </c>
      <c r="I754" s="115">
        <f>단가대비표!G516</f>
        <v>2985</v>
      </c>
      <c r="J754" s="116">
        <f t="shared" si="181"/>
        <v>1450.7</v>
      </c>
      <c r="K754" s="115">
        <f t="shared" si="182"/>
        <v>38929</v>
      </c>
      <c r="L754" s="116">
        <f t="shared" si="183"/>
        <v>18919.400000000001</v>
      </c>
      <c r="M754" s="114"/>
      <c r="N754" s="118"/>
    </row>
    <row r="755" spans="1:38" ht="30" customHeight="1">
      <c r="A755" s="1" t="s">
        <v>3734</v>
      </c>
      <c r="B755" s="1" t="s">
        <v>3735</v>
      </c>
      <c r="C755" s="13" t="s">
        <v>3705</v>
      </c>
      <c r="D755" s="114">
        <v>0.48599999999999999</v>
      </c>
      <c r="E755" s="115">
        <v>0</v>
      </c>
      <c r="F755" s="116">
        <f t="shared" si="184"/>
        <v>0</v>
      </c>
      <c r="G755" s="115">
        <v>0</v>
      </c>
      <c r="H755" s="116">
        <f t="shared" si="185"/>
        <v>0</v>
      </c>
      <c r="I755" s="115">
        <f>단가대비표!G509</f>
        <v>4948</v>
      </c>
      <c r="J755" s="116">
        <f t="shared" ref="J754:J761" si="186">TRUNC(I755*D755,1)</f>
        <v>2404.6999999999998</v>
      </c>
      <c r="K755" s="115">
        <f t="shared" ref="K754:K761" si="187">TRUNC(E755+G755+I755,1)</f>
        <v>4948</v>
      </c>
      <c r="L755" s="116">
        <f t="shared" ref="L754:L761" si="188">TRUNC(F755+H755+J755,1)</f>
        <v>2404.6999999999998</v>
      </c>
      <c r="M755" s="114"/>
      <c r="N755" s="118"/>
    </row>
    <row r="756" spans="1:38" ht="30" customHeight="1">
      <c r="A756" s="1" t="s">
        <v>3726</v>
      </c>
      <c r="B756" s="1" t="s">
        <v>3727</v>
      </c>
      <c r="C756" s="13" t="s">
        <v>3705</v>
      </c>
      <c r="D756" s="114">
        <v>0.121</v>
      </c>
      <c r="E756" s="115">
        <f>단가대비표!E505</f>
        <v>31424</v>
      </c>
      <c r="F756" s="116">
        <f t="shared" si="184"/>
        <v>3802.3</v>
      </c>
      <c r="G756" s="115">
        <f>단가대비표!F505</f>
        <v>42200</v>
      </c>
      <c r="H756" s="116">
        <f t="shared" si="185"/>
        <v>5106.2</v>
      </c>
      <c r="I756" s="115">
        <f>단가대비표!G505</f>
        <v>25825</v>
      </c>
      <c r="J756" s="116">
        <f t="shared" si="186"/>
        <v>3124.8</v>
      </c>
      <c r="K756" s="115">
        <f t="shared" si="187"/>
        <v>99449</v>
      </c>
      <c r="L756" s="116">
        <f t="shared" si="188"/>
        <v>12033.3</v>
      </c>
      <c r="M756" s="114"/>
      <c r="N756" s="118"/>
    </row>
    <row r="757" spans="1:38" ht="30" customHeight="1">
      <c r="A757" s="1" t="s">
        <v>3736</v>
      </c>
      <c r="B757" s="1" t="s">
        <v>3737</v>
      </c>
      <c r="C757" s="13" t="s">
        <v>3705</v>
      </c>
      <c r="D757" s="114">
        <v>0.121</v>
      </c>
      <c r="E757" s="115">
        <v>0</v>
      </c>
      <c r="F757" s="116">
        <f t="shared" si="184"/>
        <v>0</v>
      </c>
      <c r="G757" s="115">
        <v>0</v>
      </c>
      <c r="H757" s="116">
        <f t="shared" si="185"/>
        <v>0</v>
      </c>
      <c r="I757" s="115">
        <f>단가대비표!G530</f>
        <v>16503</v>
      </c>
      <c r="J757" s="116">
        <f t="shared" si="186"/>
        <v>1996.8</v>
      </c>
      <c r="K757" s="115">
        <f t="shared" si="187"/>
        <v>16503</v>
      </c>
      <c r="L757" s="116">
        <f t="shared" si="188"/>
        <v>1996.8</v>
      </c>
      <c r="M757" s="114"/>
      <c r="N757" s="118"/>
    </row>
    <row r="758" spans="1:38" ht="30" customHeight="1">
      <c r="A758" s="1" t="s">
        <v>3728</v>
      </c>
      <c r="B758" s="1" t="s">
        <v>3729</v>
      </c>
      <c r="C758" s="13" t="s">
        <v>3242</v>
      </c>
      <c r="D758" s="114">
        <v>1</v>
      </c>
      <c r="E758" s="115">
        <f>J753*24%</f>
        <v>631.63200000000006</v>
      </c>
      <c r="F758" s="116">
        <f t="shared" si="184"/>
        <v>631.6</v>
      </c>
      <c r="G758" s="115">
        <v>0</v>
      </c>
      <c r="H758" s="116">
        <f t="shared" si="185"/>
        <v>0</v>
      </c>
      <c r="I758" s="115">
        <v>0</v>
      </c>
      <c r="J758" s="116">
        <f t="shared" si="186"/>
        <v>0</v>
      </c>
      <c r="K758" s="115">
        <f t="shared" si="187"/>
        <v>631.6</v>
      </c>
      <c r="L758" s="116">
        <f t="shared" si="188"/>
        <v>631.6</v>
      </c>
      <c r="M758" s="114"/>
      <c r="N758" s="118"/>
    </row>
    <row r="759" spans="1:38" ht="30" customHeight="1">
      <c r="A759" s="1" t="s">
        <v>3730</v>
      </c>
      <c r="B759" s="1" t="s">
        <v>3731</v>
      </c>
      <c r="C759" s="13" t="s">
        <v>3242</v>
      </c>
      <c r="D759" s="114">
        <v>1</v>
      </c>
      <c r="E759" s="115">
        <f>(J756+J757)*2%</f>
        <v>102.43200000000002</v>
      </c>
      <c r="F759" s="116">
        <f t="shared" si="184"/>
        <v>102.4</v>
      </c>
      <c r="G759" s="115">
        <v>0</v>
      </c>
      <c r="H759" s="116">
        <f t="shared" si="185"/>
        <v>0</v>
      </c>
      <c r="I759" s="115">
        <v>0</v>
      </c>
      <c r="J759" s="116">
        <f t="shared" si="186"/>
        <v>0</v>
      </c>
      <c r="K759" s="115">
        <f t="shared" si="187"/>
        <v>102.4</v>
      </c>
      <c r="L759" s="116">
        <f t="shared" si="188"/>
        <v>102.4</v>
      </c>
      <c r="M759" s="114"/>
      <c r="N759" s="118"/>
    </row>
    <row r="760" spans="1:38" ht="30" customHeight="1">
      <c r="A760" s="1" t="s">
        <v>3732</v>
      </c>
      <c r="B760" s="9" t="s">
        <v>840</v>
      </c>
      <c r="C760" s="13" t="s">
        <v>3708</v>
      </c>
      <c r="D760" s="114">
        <v>6.8000000000000005E-2</v>
      </c>
      <c r="E760" s="115">
        <v>0</v>
      </c>
      <c r="F760" s="116">
        <f t="shared" si="184"/>
        <v>0</v>
      </c>
      <c r="G760" s="115">
        <f>단가대비표!F544</f>
        <v>185702</v>
      </c>
      <c r="H760" s="116">
        <f t="shared" si="185"/>
        <v>12627.7</v>
      </c>
      <c r="I760" s="115">
        <v>0</v>
      </c>
      <c r="J760" s="116">
        <f t="shared" si="186"/>
        <v>0</v>
      </c>
      <c r="K760" s="115">
        <f t="shared" si="187"/>
        <v>185702</v>
      </c>
      <c r="L760" s="116">
        <f t="shared" si="188"/>
        <v>12627.7</v>
      </c>
      <c r="M760" s="114"/>
      <c r="N760" s="118"/>
    </row>
    <row r="761" spans="1:38" ht="30" customHeight="1">
      <c r="A761" s="1" t="s">
        <v>3733</v>
      </c>
      <c r="B761" s="9" t="s">
        <v>840</v>
      </c>
      <c r="C761" s="13" t="s">
        <v>3708</v>
      </c>
      <c r="D761" s="114">
        <v>0.27100000000000002</v>
      </c>
      <c r="E761" s="115">
        <v>0</v>
      </c>
      <c r="F761" s="116">
        <f t="shared" si="184"/>
        <v>0</v>
      </c>
      <c r="G761" s="115">
        <f>단가대비표!F581</f>
        <v>166063</v>
      </c>
      <c r="H761" s="116">
        <f t="shared" si="185"/>
        <v>45003</v>
      </c>
      <c r="I761" s="115">
        <v>0</v>
      </c>
      <c r="J761" s="116">
        <f t="shared" si="186"/>
        <v>0</v>
      </c>
      <c r="K761" s="115">
        <f t="shared" si="187"/>
        <v>166063</v>
      </c>
      <c r="L761" s="116">
        <f t="shared" si="188"/>
        <v>45003</v>
      </c>
      <c r="M761" s="114"/>
      <c r="N761" s="118"/>
    </row>
    <row r="762" spans="1:38" ht="30" customHeight="1">
      <c r="A762" s="9" t="s">
        <v>965</v>
      </c>
      <c r="B762" s="9" t="s">
        <v>27</v>
      </c>
      <c r="C762" s="9" t="s">
        <v>27</v>
      </c>
      <c r="D762" s="114"/>
      <c r="E762" s="115"/>
      <c r="F762" s="116">
        <f>TRUNC(SUM(F753:F761),0)</f>
        <v>11615</v>
      </c>
      <c r="G762" s="115"/>
      <c r="H762" s="116">
        <f>TRUNC(SUM(H753:H761),0)</f>
        <v>81889</v>
      </c>
      <c r="I762" s="115"/>
      <c r="J762" s="116">
        <f>TRUNC(SUM(J753:J761),0)</f>
        <v>11608</v>
      </c>
      <c r="K762" s="115"/>
      <c r="L762" s="116">
        <f>F762+H762+J762</f>
        <v>105112</v>
      </c>
      <c r="M762" s="9" t="s">
        <v>27</v>
      </c>
      <c r="N762" s="10" t="s">
        <v>117</v>
      </c>
      <c r="O762" s="10" t="s">
        <v>117</v>
      </c>
      <c r="P762" s="10" t="s">
        <v>27</v>
      </c>
      <c r="Q762" s="10" t="s">
        <v>27</v>
      </c>
      <c r="R762" s="10" t="s">
        <v>27</v>
      </c>
      <c r="S762" s="119"/>
      <c r="T762" s="119"/>
      <c r="U762" s="119"/>
      <c r="V762" s="119"/>
      <c r="W762" s="119"/>
      <c r="X762" s="119"/>
      <c r="Y762" s="119"/>
      <c r="Z762" s="119"/>
      <c r="AA762" s="119"/>
      <c r="AB762" s="119"/>
      <c r="AC762" s="119"/>
      <c r="AD762" s="119"/>
      <c r="AE762" s="119"/>
      <c r="AF762" s="119"/>
      <c r="AG762" s="119"/>
      <c r="AH762" s="119"/>
      <c r="AI762" s="119"/>
      <c r="AJ762" s="10" t="s">
        <v>27</v>
      </c>
      <c r="AK762" s="10" t="s">
        <v>27</v>
      </c>
      <c r="AL762" s="10" t="s">
        <v>27</v>
      </c>
    </row>
    <row r="763" spans="1:38" ht="30" customHeight="1">
      <c r="A763" s="9"/>
      <c r="B763" s="9"/>
      <c r="C763" s="9"/>
      <c r="D763" s="114"/>
      <c r="E763" s="115"/>
      <c r="F763" s="116"/>
      <c r="G763" s="115"/>
      <c r="H763" s="116"/>
      <c r="I763" s="115"/>
      <c r="J763" s="116"/>
      <c r="K763" s="115"/>
      <c r="L763" s="116"/>
      <c r="M763" s="9"/>
      <c r="N763" s="10"/>
      <c r="O763" s="10"/>
      <c r="P763" s="10"/>
      <c r="Q763" s="10"/>
      <c r="R763" s="10"/>
      <c r="S763" s="119"/>
      <c r="T763" s="119"/>
      <c r="U763" s="119"/>
      <c r="V763" s="119"/>
      <c r="W763" s="119"/>
      <c r="X763" s="119"/>
      <c r="Y763" s="119"/>
      <c r="Z763" s="119"/>
      <c r="AA763" s="119"/>
      <c r="AB763" s="119"/>
      <c r="AC763" s="119"/>
      <c r="AD763" s="119"/>
      <c r="AE763" s="119"/>
      <c r="AF763" s="119"/>
      <c r="AG763" s="119"/>
      <c r="AH763" s="119"/>
      <c r="AI763" s="119"/>
      <c r="AJ763" s="10"/>
      <c r="AK763" s="10"/>
      <c r="AL763" s="10"/>
    </row>
    <row r="764" spans="1:38" ht="30" customHeight="1">
      <c r="A764" s="127" t="s">
        <v>3749</v>
      </c>
      <c r="B764" s="127"/>
      <c r="C764" s="127"/>
      <c r="D764" s="127"/>
      <c r="E764" s="128"/>
      <c r="F764" s="129"/>
      <c r="G764" s="128"/>
      <c r="H764" s="129"/>
      <c r="I764" s="128"/>
      <c r="J764" s="129"/>
      <c r="K764" s="128"/>
      <c r="L764" s="129"/>
      <c r="M764" s="127"/>
      <c r="N764" s="118"/>
    </row>
    <row r="765" spans="1:38" ht="30" customHeight="1">
      <c r="A765" s="1" t="s">
        <v>3722</v>
      </c>
      <c r="B765" s="1" t="s">
        <v>3723</v>
      </c>
      <c r="C765" s="13" t="s">
        <v>3705</v>
      </c>
      <c r="D765" s="114">
        <v>0.1</v>
      </c>
      <c r="E765" s="115">
        <f>단가대비표!E508</f>
        <v>30219</v>
      </c>
      <c r="F765" s="116">
        <f>TRUNC(E765*D765,1)</f>
        <v>3021.9</v>
      </c>
      <c r="G765" s="115">
        <f>단가대비표!F508</f>
        <v>42200</v>
      </c>
      <c r="H765" s="116">
        <f>TRUNC(G765*D765,1)</f>
        <v>4220</v>
      </c>
      <c r="I765" s="115">
        <f>단가대비표!G508</f>
        <v>21751</v>
      </c>
      <c r="J765" s="116">
        <f t="shared" ref="J765:J771" si="189">TRUNC(I765*D765,1)</f>
        <v>2175.1</v>
      </c>
      <c r="K765" s="115">
        <f t="shared" ref="K765:K771" si="190">TRUNC(E765+G765+I765,1)</f>
        <v>94170</v>
      </c>
      <c r="L765" s="116">
        <f t="shared" ref="L765:L771" si="191">TRUNC(F765+H765+J765,1)</f>
        <v>9417</v>
      </c>
      <c r="M765" s="114"/>
      <c r="N765" s="118"/>
    </row>
    <row r="766" spans="1:38" ht="30" customHeight="1">
      <c r="A766" s="1" t="s">
        <v>3726</v>
      </c>
      <c r="B766" s="1" t="s">
        <v>3727</v>
      </c>
      <c r="C766" s="13" t="s">
        <v>3705</v>
      </c>
      <c r="D766" s="114">
        <v>0.04</v>
      </c>
      <c r="E766" s="115">
        <f>단가대비표!E505</f>
        <v>31424</v>
      </c>
      <c r="F766" s="116">
        <f t="shared" ref="F766:F771" si="192">TRUNC(E766*D766,1)</f>
        <v>1256.9000000000001</v>
      </c>
      <c r="G766" s="115">
        <f>단가대비표!F505</f>
        <v>42200</v>
      </c>
      <c r="H766" s="116">
        <f t="shared" ref="H766:H771" si="193">TRUNC(G766*D766,1)</f>
        <v>1688</v>
      </c>
      <c r="I766" s="115">
        <f>단가대비표!G505</f>
        <v>25825</v>
      </c>
      <c r="J766" s="116">
        <f t="shared" si="189"/>
        <v>1033</v>
      </c>
      <c r="K766" s="115">
        <f t="shared" si="190"/>
        <v>99449</v>
      </c>
      <c r="L766" s="116">
        <f t="shared" si="191"/>
        <v>3977.9</v>
      </c>
      <c r="M766" s="114"/>
      <c r="N766" s="118"/>
    </row>
    <row r="767" spans="1:38" ht="30" customHeight="1">
      <c r="A767" s="1" t="s">
        <v>3736</v>
      </c>
      <c r="B767" s="1" t="s">
        <v>3737</v>
      </c>
      <c r="C767" s="13" t="s">
        <v>3705</v>
      </c>
      <c r="D767" s="114">
        <v>0.04</v>
      </c>
      <c r="E767" s="115">
        <v>0</v>
      </c>
      <c r="F767" s="116">
        <f t="shared" si="192"/>
        <v>0</v>
      </c>
      <c r="G767" s="115">
        <v>0</v>
      </c>
      <c r="H767" s="116">
        <f t="shared" si="193"/>
        <v>0</v>
      </c>
      <c r="I767" s="115">
        <f>단가대비표!G530</f>
        <v>16503</v>
      </c>
      <c r="J767" s="116">
        <f t="shared" si="189"/>
        <v>660.1</v>
      </c>
      <c r="K767" s="115">
        <f t="shared" si="190"/>
        <v>16503</v>
      </c>
      <c r="L767" s="116">
        <f t="shared" si="191"/>
        <v>660.1</v>
      </c>
      <c r="M767" s="114"/>
      <c r="N767" s="118"/>
    </row>
    <row r="768" spans="1:38" ht="30" customHeight="1">
      <c r="A768" s="1" t="s">
        <v>3728</v>
      </c>
      <c r="B768" s="1" t="s">
        <v>3729</v>
      </c>
      <c r="C768" s="13" t="s">
        <v>3242</v>
      </c>
      <c r="D768" s="114">
        <v>1</v>
      </c>
      <c r="E768" s="115">
        <f>J765*24%</f>
        <v>522.024</v>
      </c>
      <c r="F768" s="116">
        <f t="shared" si="192"/>
        <v>522</v>
      </c>
      <c r="G768" s="115">
        <v>0</v>
      </c>
      <c r="H768" s="116">
        <f t="shared" si="193"/>
        <v>0</v>
      </c>
      <c r="I768" s="115">
        <v>0</v>
      </c>
      <c r="J768" s="116">
        <f t="shared" si="189"/>
        <v>0</v>
      </c>
      <c r="K768" s="115">
        <f t="shared" si="190"/>
        <v>522</v>
      </c>
      <c r="L768" s="116">
        <f t="shared" si="191"/>
        <v>522</v>
      </c>
      <c r="M768" s="114"/>
      <c r="N768" s="118"/>
    </row>
    <row r="769" spans="1:38" ht="30" customHeight="1">
      <c r="A769" s="1" t="s">
        <v>3730</v>
      </c>
      <c r="B769" s="1" t="s">
        <v>3744</v>
      </c>
      <c r="C769" s="13" t="s">
        <v>3242</v>
      </c>
      <c r="D769" s="114">
        <v>1</v>
      </c>
      <c r="E769" s="115">
        <f>(J766+J767)*5%</f>
        <v>84.655000000000001</v>
      </c>
      <c r="F769" s="116">
        <f t="shared" si="192"/>
        <v>84.6</v>
      </c>
      <c r="G769" s="115">
        <v>0</v>
      </c>
      <c r="H769" s="116">
        <f t="shared" si="193"/>
        <v>0</v>
      </c>
      <c r="I769" s="115">
        <v>0</v>
      </c>
      <c r="J769" s="116">
        <f t="shared" si="189"/>
        <v>0</v>
      </c>
      <c r="K769" s="115">
        <f t="shared" si="190"/>
        <v>84.6</v>
      </c>
      <c r="L769" s="116">
        <f t="shared" si="191"/>
        <v>84.6</v>
      </c>
      <c r="M769" s="114"/>
      <c r="N769" s="118"/>
    </row>
    <row r="770" spans="1:38" ht="30" customHeight="1">
      <c r="A770" s="1" t="s">
        <v>3745</v>
      </c>
      <c r="B770" s="9" t="s">
        <v>840</v>
      </c>
      <c r="C770" s="13" t="s">
        <v>3708</v>
      </c>
      <c r="D770" s="114">
        <v>0.04</v>
      </c>
      <c r="E770" s="115">
        <v>0</v>
      </c>
      <c r="F770" s="116">
        <f t="shared" si="192"/>
        <v>0</v>
      </c>
      <c r="G770" s="115">
        <f>단가대비표!F587</f>
        <v>184533</v>
      </c>
      <c r="H770" s="116">
        <f t="shared" si="193"/>
        <v>7381.3</v>
      </c>
      <c r="I770" s="115">
        <v>0</v>
      </c>
      <c r="J770" s="116">
        <f t="shared" si="189"/>
        <v>0</v>
      </c>
      <c r="K770" s="115">
        <f t="shared" si="190"/>
        <v>184533</v>
      </c>
      <c r="L770" s="116">
        <f t="shared" si="191"/>
        <v>7381.3</v>
      </c>
      <c r="M770" s="114"/>
      <c r="N770" s="118"/>
    </row>
    <row r="771" spans="1:38" ht="30" customHeight="1">
      <c r="A771" s="1" t="s">
        <v>3746</v>
      </c>
      <c r="B771" s="9" t="s">
        <v>840</v>
      </c>
      <c r="C771" s="13" t="s">
        <v>3708</v>
      </c>
      <c r="D771" s="114">
        <v>0.06</v>
      </c>
      <c r="E771" s="115">
        <v>0</v>
      </c>
      <c r="F771" s="116">
        <f t="shared" si="192"/>
        <v>0</v>
      </c>
      <c r="G771" s="115">
        <f>단가대비표!F553</f>
        <v>138290</v>
      </c>
      <c r="H771" s="116">
        <f t="shared" si="193"/>
        <v>8297.4</v>
      </c>
      <c r="I771" s="115"/>
      <c r="J771" s="116">
        <f t="shared" si="189"/>
        <v>0</v>
      </c>
      <c r="K771" s="115">
        <f t="shared" si="190"/>
        <v>138290</v>
      </c>
      <c r="L771" s="116">
        <f t="shared" si="191"/>
        <v>8297.4</v>
      </c>
      <c r="M771" s="114"/>
      <c r="N771" s="118"/>
    </row>
    <row r="772" spans="1:38" ht="30" customHeight="1">
      <c r="A772" s="9" t="s">
        <v>965</v>
      </c>
      <c r="B772" s="9" t="s">
        <v>27</v>
      </c>
      <c r="C772" s="9" t="s">
        <v>27</v>
      </c>
      <c r="D772" s="114"/>
      <c r="E772" s="115"/>
      <c r="F772" s="116">
        <f>TRUNC(SUM(F765:F771),0)</f>
        <v>4885</v>
      </c>
      <c r="G772" s="115"/>
      <c r="H772" s="116">
        <f>TRUNC(SUM(H765:H771),0)</f>
        <v>21586</v>
      </c>
      <c r="I772" s="115"/>
      <c r="J772" s="116">
        <f>TRUNC(SUM(J765:J771),0)</f>
        <v>3868</v>
      </c>
      <c r="K772" s="115"/>
      <c r="L772" s="116">
        <f>F772+H772+J772</f>
        <v>30339</v>
      </c>
      <c r="M772" s="9" t="s">
        <v>27</v>
      </c>
      <c r="N772" s="10" t="s">
        <v>117</v>
      </c>
      <c r="O772" s="10" t="s">
        <v>117</v>
      </c>
      <c r="P772" s="10" t="s">
        <v>27</v>
      </c>
      <c r="Q772" s="10" t="s">
        <v>27</v>
      </c>
      <c r="R772" s="10" t="s">
        <v>27</v>
      </c>
      <c r="S772" s="119"/>
      <c r="T772" s="119"/>
      <c r="U772" s="119"/>
      <c r="V772" s="119"/>
      <c r="W772" s="119"/>
      <c r="X772" s="119"/>
      <c r="Y772" s="119"/>
      <c r="Z772" s="119"/>
      <c r="AA772" s="119"/>
      <c r="AB772" s="119"/>
      <c r="AC772" s="119"/>
      <c r="AD772" s="119"/>
      <c r="AE772" s="119"/>
      <c r="AF772" s="119"/>
      <c r="AG772" s="119"/>
      <c r="AH772" s="119"/>
      <c r="AI772" s="119"/>
      <c r="AJ772" s="10" t="s">
        <v>27</v>
      </c>
      <c r="AK772" s="10" t="s">
        <v>27</v>
      </c>
      <c r="AL772" s="10" t="s">
        <v>27</v>
      </c>
    </row>
    <row r="773" spans="1:38" ht="30" customHeight="1">
      <c r="A773" s="9"/>
      <c r="B773" s="9"/>
      <c r="C773" s="9"/>
      <c r="D773" s="114"/>
      <c r="E773" s="115"/>
      <c r="F773" s="116"/>
      <c r="G773" s="115"/>
      <c r="H773" s="116"/>
      <c r="I773" s="115"/>
      <c r="J773" s="116"/>
      <c r="K773" s="115"/>
      <c r="L773" s="116"/>
      <c r="M773" s="9"/>
      <c r="N773" s="10"/>
      <c r="O773" s="10"/>
      <c r="P773" s="10"/>
      <c r="Q773" s="10"/>
      <c r="R773" s="10"/>
      <c r="S773" s="119"/>
      <c r="T773" s="119"/>
      <c r="U773" s="119"/>
      <c r="V773" s="119"/>
      <c r="W773" s="119"/>
      <c r="X773" s="119"/>
      <c r="Y773" s="119"/>
      <c r="Z773" s="119"/>
      <c r="AA773" s="119"/>
      <c r="AB773" s="119"/>
      <c r="AC773" s="119"/>
      <c r="AD773" s="119"/>
      <c r="AE773" s="119"/>
      <c r="AF773" s="119"/>
      <c r="AG773" s="119"/>
      <c r="AH773" s="119"/>
      <c r="AI773" s="119"/>
      <c r="AJ773" s="10"/>
      <c r="AK773" s="10"/>
      <c r="AL773" s="10"/>
    </row>
    <row r="774" spans="1:38" ht="30" customHeight="1">
      <c r="A774" s="389" t="s">
        <v>3754</v>
      </c>
      <c r="B774" s="390"/>
      <c r="C774" s="390"/>
      <c r="D774" s="390"/>
      <c r="E774" s="391"/>
      <c r="F774" s="392"/>
      <c r="G774" s="391"/>
      <c r="H774" s="392"/>
      <c r="I774" s="391"/>
      <c r="J774" s="392"/>
      <c r="K774" s="391"/>
      <c r="L774" s="392"/>
      <c r="M774" s="390"/>
      <c r="N774" s="118"/>
    </row>
    <row r="775" spans="1:38" ht="30" customHeight="1">
      <c r="A775" s="127" t="s">
        <v>3755</v>
      </c>
      <c r="B775" s="127"/>
      <c r="C775" s="127"/>
      <c r="D775" s="127"/>
      <c r="E775" s="128"/>
      <c r="F775" s="129"/>
      <c r="G775" s="128"/>
      <c r="H775" s="129"/>
      <c r="I775" s="128"/>
      <c r="J775" s="129"/>
      <c r="K775" s="128"/>
      <c r="L775" s="129"/>
      <c r="M775" s="127"/>
      <c r="N775" s="118" t="s">
        <v>138</v>
      </c>
    </row>
    <row r="776" spans="1:38" ht="30" customHeight="1">
      <c r="A776" s="9" t="s">
        <v>907</v>
      </c>
      <c r="B776" s="9" t="s">
        <v>840</v>
      </c>
      <c r="C776" s="9" t="s">
        <v>841</v>
      </c>
      <c r="D776" s="114">
        <v>0.12</v>
      </c>
      <c r="E776" s="115">
        <f>단가대비표!E579</f>
        <v>0</v>
      </c>
      <c r="F776" s="116">
        <f>TRUNC(E776*D776,1)</f>
        <v>0</v>
      </c>
      <c r="G776" s="115">
        <f>단가대비표!F579</f>
        <v>216409</v>
      </c>
      <c r="H776" s="116">
        <f>TRUNC(G776*D776,1)</f>
        <v>25969</v>
      </c>
      <c r="I776" s="115">
        <f>단가대비표!G579</f>
        <v>0</v>
      </c>
      <c r="J776" s="116">
        <f>TRUNC(I776*D776,1)</f>
        <v>0</v>
      </c>
      <c r="K776" s="115">
        <f t="shared" ref="K776:L778" si="194">TRUNC(E776+G776+I776,1)</f>
        <v>216409</v>
      </c>
      <c r="L776" s="116">
        <f t="shared" si="194"/>
        <v>25969</v>
      </c>
      <c r="M776" s="9" t="s">
        <v>27</v>
      </c>
      <c r="N776" s="10" t="s">
        <v>138</v>
      </c>
      <c r="O776" s="10" t="s">
        <v>908</v>
      </c>
      <c r="P776" s="10" t="s">
        <v>30</v>
      </c>
      <c r="Q776" s="10" t="s">
        <v>30</v>
      </c>
      <c r="R776" s="10" t="s">
        <v>29</v>
      </c>
      <c r="S776" s="119"/>
      <c r="T776" s="119"/>
      <c r="U776" s="119"/>
      <c r="V776" s="119">
        <v>1</v>
      </c>
      <c r="W776" s="119"/>
      <c r="X776" s="119"/>
      <c r="Y776" s="119"/>
      <c r="Z776" s="119"/>
      <c r="AA776" s="119"/>
      <c r="AB776" s="119"/>
      <c r="AC776" s="119"/>
      <c r="AD776" s="119"/>
      <c r="AE776" s="119"/>
      <c r="AF776" s="119"/>
      <c r="AG776" s="119"/>
      <c r="AH776" s="119"/>
      <c r="AI776" s="119"/>
      <c r="AJ776" s="10" t="s">
        <v>27</v>
      </c>
      <c r="AK776" s="10" t="s">
        <v>1282</v>
      </c>
      <c r="AL776" s="10" t="s">
        <v>27</v>
      </c>
    </row>
    <row r="777" spans="1:38" ht="30" customHeight="1">
      <c r="A777" s="9" t="s">
        <v>867</v>
      </c>
      <c r="B777" s="9" t="s">
        <v>840</v>
      </c>
      <c r="C777" s="9" t="s">
        <v>841</v>
      </c>
      <c r="D777" s="114">
        <v>0.15</v>
      </c>
      <c r="E777" s="115">
        <f>단가대비표!E553</f>
        <v>0</v>
      </c>
      <c r="F777" s="116">
        <f>TRUNC(E777*D777,1)</f>
        <v>0</v>
      </c>
      <c r="G777" s="115">
        <f>단가대비표!F553</f>
        <v>138290</v>
      </c>
      <c r="H777" s="116">
        <f>TRUNC(G777*D777,1)</f>
        <v>20743.5</v>
      </c>
      <c r="I777" s="115">
        <f>단가대비표!G553</f>
        <v>0</v>
      </c>
      <c r="J777" s="116">
        <f>TRUNC(I777*D777,1)</f>
        <v>0</v>
      </c>
      <c r="K777" s="115">
        <f t="shared" si="194"/>
        <v>138290</v>
      </c>
      <c r="L777" s="116">
        <f t="shared" si="194"/>
        <v>20743.5</v>
      </c>
      <c r="M777" s="9" t="s">
        <v>27</v>
      </c>
      <c r="N777" s="10" t="s">
        <v>138</v>
      </c>
      <c r="O777" s="10" t="s">
        <v>868</v>
      </c>
      <c r="P777" s="10" t="s">
        <v>30</v>
      </c>
      <c r="Q777" s="10" t="s">
        <v>30</v>
      </c>
      <c r="R777" s="10" t="s">
        <v>29</v>
      </c>
      <c r="S777" s="119"/>
      <c r="T777" s="119"/>
      <c r="U777" s="119"/>
      <c r="V777" s="119">
        <v>1</v>
      </c>
      <c r="W777" s="119"/>
      <c r="X777" s="119"/>
      <c r="Y777" s="119"/>
      <c r="Z777" s="119"/>
      <c r="AA777" s="119"/>
      <c r="AB777" s="119"/>
      <c r="AC777" s="119"/>
      <c r="AD777" s="119"/>
      <c r="AE777" s="119"/>
      <c r="AF777" s="119"/>
      <c r="AG777" s="119"/>
      <c r="AH777" s="119"/>
      <c r="AI777" s="119"/>
      <c r="AJ777" s="10" t="s">
        <v>27</v>
      </c>
      <c r="AK777" s="10" t="s">
        <v>1283</v>
      </c>
      <c r="AL777" s="10" t="s">
        <v>27</v>
      </c>
    </row>
    <row r="778" spans="1:38" ht="30" customHeight="1">
      <c r="A778" s="9" t="s">
        <v>1109</v>
      </c>
      <c r="B778" s="9" t="s">
        <v>1110</v>
      </c>
      <c r="C778" s="9" t="s">
        <v>963</v>
      </c>
      <c r="D778" s="114">
        <v>1</v>
      </c>
      <c r="E778" s="115">
        <v>0</v>
      </c>
      <c r="F778" s="116">
        <f>TRUNC(E778*D778,1)</f>
        <v>0</v>
      </c>
      <c r="G778" s="115">
        <v>0</v>
      </c>
      <c r="H778" s="116">
        <f>TRUNC(G778*D778,1)</f>
        <v>0</v>
      </c>
      <c r="I778" s="115">
        <f>ROUNDDOWN(SUMIF(V776:V778, RIGHTB(O778, 1), H776:H778)*U778, 2)</f>
        <v>934.25</v>
      </c>
      <c r="J778" s="116">
        <f>TRUNC(I778*D778,1)</f>
        <v>934.2</v>
      </c>
      <c r="K778" s="115">
        <f t="shared" si="194"/>
        <v>934.2</v>
      </c>
      <c r="L778" s="116">
        <f t="shared" si="194"/>
        <v>934.2</v>
      </c>
      <c r="M778" s="9" t="s">
        <v>27</v>
      </c>
      <c r="N778" s="10" t="s">
        <v>138</v>
      </c>
      <c r="O778" s="10" t="s">
        <v>964</v>
      </c>
      <c r="P778" s="10" t="s">
        <v>30</v>
      </c>
      <c r="Q778" s="10" t="s">
        <v>30</v>
      </c>
      <c r="R778" s="10" t="s">
        <v>30</v>
      </c>
      <c r="S778" s="119">
        <v>1</v>
      </c>
      <c r="T778" s="119">
        <v>2</v>
      </c>
      <c r="U778" s="119">
        <v>0.02</v>
      </c>
      <c r="V778" s="119"/>
      <c r="W778" s="119"/>
      <c r="X778" s="119"/>
      <c r="Y778" s="119"/>
      <c r="Z778" s="119"/>
      <c r="AA778" s="119"/>
      <c r="AB778" s="119"/>
      <c r="AC778" s="119"/>
      <c r="AD778" s="119"/>
      <c r="AE778" s="119"/>
      <c r="AF778" s="119"/>
      <c r="AG778" s="119"/>
      <c r="AH778" s="119"/>
      <c r="AI778" s="119"/>
      <c r="AJ778" s="10" t="s">
        <v>27</v>
      </c>
      <c r="AK778" s="10" t="s">
        <v>1284</v>
      </c>
      <c r="AL778" s="10" t="s">
        <v>27</v>
      </c>
    </row>
    <row r="779" spans="1:38" ht="30" customHeight="1">
      <c r="A779" s="9" t="s">
        <v>965</v>
      </c>
      <c r="B779" s="9" t="s">
        <v>27</v>
      </c>
      <c r="C779" s="9" t="s">
        <v>27</v>
      </c>
      <c r="D779" s="114"/>
      <c r="E779" s="115"/>
      <c r="F779" s="116">
        <f>TRUNC(SUM(F776:F778),0)</f>
        <v>0</v>
      </c>
      <c r="G779" s="115"/>
      <c r="H779" s="116">
        <f>TRUNC(SUM(H776:H778),0)</f>
        <v>46712</v>
      </c>
      <c r="I779" s="115"/>
      <c r="J779" s="116">
        <f>TRUNC(SUM(J776:J778),0)</f>
        <v>934</v>
      </c>
      <c r="K779" s="115"/>
      <c r="L779" s="116">
        <f>F779+H779+J779</f>
        <v>47646</v>
      </c>
      <c r="M779" s="9" t="s">
        <v>27</v>
      </c>
      <c r="N779" s="10" t="s">
        <v>117</v>
      </c>
      <c r="O779" s="10" t="s">
        <v>117</v>
      </c>
      <c r="P779" s="10" t="s">
        <v>27</v>
      </c>
      <c r="Q779" s="10" t="s">
        <v>27</v>
      </c>
      <c r="R779" s="10" t="s">
        <v>27</v>
      </c>
      <c r="S779" s="119"/>
      <c r="T779" s="119"/>
      <c r="U779" s="119"/>
      <c r="V779" s="119"/>
      <c r="W779" s="119"/>
      <c r="X779" s="119"/>
      <c r="Y779" s="119"/>
      <c r="Z779" s="119"/>
      <c r="AA779" s="119"/>
      <c r="AB779" s="119"/>
      <c r="AC779" s="119"/>
      <c r="AD779" s="119"/>
      <c r="AE779" s="119"/>
      <c r="AF779" s="119"/>
      <c r="AG779" s="119"/>
      <c r="AH779" s="119"/>
      <c r="AI779" s="119"/>
      <c r="AJ779" s="10" t="s">
        <v>27</v>
      </c>
      <c r="AK779" s="10" t="s">
        <v>27</v>
      </c>
      <c r="AL779" s="10" t="s">
        <v>27</v>
      </c>
    </row>
    <row r="780" spans="1:38" ht="30" customHeight="1">
      <c r="A780" s="114"/>
      <c r="B780" s="114"/>
      <c r="C780" s="114"/>
      <c r="D780" s="114"/>
      <c r="E780" s="115"/>
      <c r="F780" s="116"/>
      <c r="G780" s="115"/>
      <c r="H780" s="116"/>
      <c r="I780" s="115"/>
      <c r="J780" s="116"/>
      <c r="K780" s="115"/>
      <c r="L780" s="116"/>
      <c r="M780" s="114"/>
    </row>
    <row r="781" spans="1:38" ht="30" customHeight="1">
      <c r="A781" s="127" t="s">
        <v>3757</v>
      </c>
      <c r="B781" s="127"/>
      <c r="C781" s="127"/>
      <c r="D781" s="127"/>
      <c r="E781" s="128"/>
      <c r="F781" s="129"/>
      <c r="G781" s="128"/>
      <c r="H781" s="129"/>
      <c r="I781" s="128"/>
      <c r="J781" s="129"/>
      <c r="K781" s="128"/>
      <c r="L781" s="129"/>
      <c r="M781" s="127"/>
      <c r="N781" s="118" t="s">
        <v>140</v>
      </c>
    </row>
    <row r="782" spans="1:38" ht="30" customHeight="1">
      <c r="A782" s="9" t="s">
        <v>907</v>
      </c>
      <c r="B782" s="9" t="s">
        <v>840</v>
      </c>
      <c r="C782" s="9" t="s">
        <v>841</v>
      </c>
      <c r="D782" s="114">
        <v>0.14000000000000001</v>
      </c>
      <c r="E782" s="115">
        <f>단가대비표!E579</f>
        <v>0</v>
      </c>
      <c r="F782" s="116">
        <f>TRUNC(E782*D782,1)</f>
        <v>0</v>
      </c>
      <c r="G782" s="115">
        <f>단가대비표!F579</f>
        <v>216409</v>
      </c>
      <c r="H782" s="116">
        <f>TRUNC(G782*D782,1)</f>
        <v>30297.200000000001</v>
      </c>
      <c r="I782" s="115">
        <f>단가대비표!G579</f>
        <v>0</v>
      </c>
      <c r="J782" s="116">
        <f>TRUNC(I782*D782,1)</f>
        <v>0</v>
      </c>
      <c r="K782" s="115">
        <f t="shared" ref="K782:L784" si="195">TRUNC(E782+G782+I782,1)</f>
        <v>216409</v>
      </c>
      <c r="L782" s="116">
        <f t="shared" si="195"/>
        <v>30297.200000000001</v>
      </c>
      <c r="M782" s="9" t="s">
        <v>27</v>
      </c>
      <c r="N782" s="10" t="s">
        <v>140</v>
      </c>
      <c r="O782" s="10" t="s">
        <v>908</v>
      </c>
      <c r="P782" s="10" t="s">
        <v>30</v>
      </c>
      <c r="Q782" s="10" t="s">
        <v>30</v>
      </c>
      <c r="R782" s="10" t="s">
        <v>29</v>
      </c>
      <c r="S782" s="119"/>
      <c r="T782" s="119"/>
      <c r="U782" s="119"/>
      <c r="V782" s="119">
        <v>1</v>
      </c>
      <c r="W782" s="119"/>
      <c r="X782" s="119"/>
      <c r="Y782" s="119"/>
      <c r="Z782" s="119"/>
      <c r="AA782" s="119"/>
      <c r="AB782" s="119"/>
      <c r="AC782" s="119"/>
      <c r="AD782" s="119"/>
      <c r="AE782" s="119"/>
      <c r="AF782" s="119"/>
      <c r="AG782" s="119"/>
      <c r="AH782" s="119"/>
      <c r="AI782" s="119"/>
      <c r="AJ782" s="10" t="s">
        <v>27</v>
      </c>
      <c r="AK782" s="10" t="s">
        <v>1285</v>
      </c>
      <c r="AL782" s="10" t="s">
        <v>27</v>
      </c>
    </row>
    <row r="783" spans="1:38" ht="30" customHeight="1">
      <c r="A783" s="9" t="s">
        <v>867</v>
      </c>
      <c r="B783" s="9" t="s">
        <v>840</v>
      </c>
      <c r="C783" s="9" t="s">
        <v>841</v>
      </c>
      <c r="D783" s="114">
        <v>0.16</v>
      </c>
      <c r="E783" s="115">
        <f>단가대비표!E553</f>
        <v>0</v>
      </c>
      <c r="F783" s="116">
        <f>TRUNC(E783*D783,1)</f>
        <v>0</v>
      </c>
      <c r="G783" s="115">
        <f>단가대비표!F553</f>
        <v>138290</v>
      </c>
      <c r="H783" s="116">
        <f>TRUNC(G783*D783,1)</f>
        <v>22126.400000000001</v>
      </c>
      <c r="I783" s="115">
        <f>단가대비표!G553</f>
        <v>0</v>
      </c>
      <c r="J783" s="116">
        <f>TRUNC(I783*D783,1)</f>
        <v>0</v>
      </c>
      <c r="K783" s="115">
        <f t="shared" si="195"/>
        <v>138290</v>
      </c>
      <c r="L783" s="116">
        <f t="shared" si="195"/>
        <v>22126.400000000001</v>
      </c>
      <c r="M783" s="9" t="s">
        <v>27</v>
      </c>
      <c r="N783" s="10" t="s">
        <v>140</v>
      </c>
      <c r="O783" s="10" t="s">
        <v>868</v>
      </c>
      <c r="P783" s="10" t="s">
        <v>30</v>
      </c>
      <c r="Q783" s="10" t="s">
        <v>30</v>
      </c>
      <c r="R783" s="10" t="s">
        <v>29</v>
      </c>
      <c r="S783" s="119"/>
      <c r="T783" s="119"/>
      <c r="U783" s="119"/>
      <c r="V783" s="119">
        <v>1</v>
      </c>
      <c r="W783" s="119"/>
      <c r="X783" s="119"/>
      <c r="Y783" s="119"/>
      <c r="Z783" s="119"/>
      <c r="AA783" s="119"/>
      <c r="AB783" s="119"/>
      <c r="AC783" s="119"/>
      <c r="AD783" s="119"/>
      <c r="AE783" s="119"/>
      <c r="AF783" s="119"/>
      <c r="AG783" s="119"/>
      <c r="AH783" s="119"/>
      <c r="AI783" s="119"/>
      <c r="AJ783" s="10" t="s">
        <v>27</v>
      </c>
      <c r="AK783" s="10" t="s">
        <v>1286</v>
      </c>
      <c r="AL783" s="10" t="s">
        <v>27</v>
      </c>
    </row>
    <row r="784" spans="1:38" ht="30" customHeight="1">
      <c r="A784" s="9" t="s">
        <v>1109</v>
      </c>
      <c r="B784" s="9" t="s">
        <v>1110</v>
      </c>
      <c r="C784" s="9" t="s">
        <v>963</v>
      </c>
      <c r="D784" s="114">
        <v>1</v>
      </c>
      <c r="E784" s="115">
        <v>0</v>
      </c>
      <c r="F784" s="116">
        <f>TRUNC(E784*D784,1)</f>
        <v>0</v>
      </c>
      <c r="G784" s="115">
        <v>0</v>
      </c>
      <c r="H784" s="116">
        <f>TRUNC(G784*D784,1)</f>
        <v>0</v>
      </c>
      <c r="I784" s="115">
        <f>ROUNDDOWN(SUMIF(V782:V784, RIGHTB(O784, 1), H782:H784)*U784, 2)</f>
        <v>1048.47</v>
      </c>
      <c r="J784" s="116">
        <f>TRUNC(I784*D784,1)</f>
        <v>1048.4000000000001</v>
      </c>
      <c r="K784" s="115">
        <f t="shared" si="195"/>
        <v>1048.4000000000001</v>
      </c>
      <c r="L784" s="116">
        <f t="shared" si="195"/>
        <v>1048.4000000000001</v>
      </c>
      <c r="M784" s="9" t="s">
        <v>27</v>
      </c>
      <c r="N784" s="10" t="s">
        <v>140</v>
      </c>
      <c r="O784" s="10" t="s">
        <v>964</v>
      </c>
      <c r="P784" s="10" t="s">
        <v>30</v>
      </c>
      <c r="Q784" s="10" t="s">
        <v>30</v>
      </c>
      <c r="R784" s="10" t="s">
        <v>30</v>
      </c>
      <c r="S784" s="119">
        <v>1</v>
      </c>
      <c r="T784" s="119">
        <v>2</v>
      </c>
      <c r="U784" s="119">
        <v>0.02</v>
      </c>
      <c r="V784" s="119"/>
      <c r="W784" s="119"/>
      <c r="X784" s="119"/>
      <c r="Y784" s="119"/>
      <c r="Z784" s="119"/>
      <c r="AA784" s="119"/>
      <c r="AB784" s="119"/>
      <c r="AC784" s="119"/>
      <c r="AD784" s="119"/>
      <c r="AE784" s="119"/>
      <c r="AF784" s="119"/>
      <c r="AG784" s="119"/>
      <c r="AH784" s="119"/>
      <c r="AI784" s="119"/>
      <c r="AJ784" s="10" t="s">
        <v>27</v>
      </c>
      <c r="AK784" s="10" t="s">
        <v>1287</v>
      </c>
      <c r="AL784" s="10" t="s">
        <v>27</v>
      </c>
    </row>
    <row r="785" spans="1:38" ht="30" customHeight="1">
      <c r="A785" s="9" t="s">
        <v>965</v>
      </c>
      <c r="B785" s="9" t="s">
        <v>27</v>
      </c>
      <c r="C785" s="9" t="s">
        <v>27</v>
      </c>
      <c r="D785" s="114"/>
      <c r="E785" s="115"/>
      <c r="F785" s="116">
        <f>TRUNC(SUM(F782:F784),0)</f>
        <v>0</v>
      </c>
      <c r="G785" s="115"/>
      <c r="H785" s="116">
        <f>TRUNC(SUM(H782:H784),0)</f>
        <v>52423</v>
      </c>
      <c r="I785" s="115"/>
      <c r="J785" s="116">
        <f>TRUNC(SUM(J782:J784),0)</f>
        <v>1048</v>
      </c>
      <c r="K785" s="115"/>
      <c r="L785" s="116">
        <f>F785+H785+J785</f>
        <v>53471</v>
      </c>
      <c r="M785" s="9" t="s">
        <v>27</v>
      </c>
      <c r="N785" s="10" t="s">
        <v>117</v>
      </c>
      <c r="O785" s="10" t="s">
        <v>117</v>
      </c>
      <c r="P785" s="10" t="s">
        <v>27</v>
      </c>
      <c r="Q785" s="10" t="s">
        <v>27</v>
      </c>
      <c r="R785" s="10" t="s">
        <v>27</v>
      </c>
      <c r="S785" s="119"/>
      <c r="T785" s="119"/>
      <c r="U785" s="119"/>
      <c r="V785" s="119"/>
      <c r="W785" s="119"/>
      <c r="X785" s="119"/>
      <c r="Y785" s="119"/>
      <c r="Z785" s="119"/>
      <c r="AA785" s="119"/>
      <c r="AB785" s="119"/>
      <c r="AC785" s="119"/>
      <c r="AD785" s="119"/>
      <c r="AE785" s="119"/>
      <c r="AF785" s="119"/>
      <c r="AG785" s="119"/>
      <c r="AH785" s="119"/>
      <c r="AI785" s="119"/>
      <c r="AJ785" s="10" t="s">
        <v>27</v>
      </c>
      <c r="AK785" s="10" t="s">
        <v>27</v>
      </c>
      <c r="AL785" s="10" t="s">
        <v>27</v>
      </c>
    </row>
    <row r="786" spans="1:38" ht="30" customHeight="1">
      <c r="A786" s="114"/>
      <c r="B786" s="114"/>
      <c r="C786" s="114"/>
      <c r="D786" s="114"/>
      <c r="E786" s="115"/>
      <c r="F786" s="116"/>
      <c r="G786" s="115"/>
      <c r="H786" s="116"/>
      <c r="I786" s="115"/>
      <c r="J786" s="116"/>
      <c r="K786" s="115"/>
      <c r="L786" s="116"/>
      <c r="M786" s="114"/>
    </row>
    <row r="787" spans="1:38" ht="30" customHeight="1">
      <c r="A787" s="127" t="s">
        <v>3756</v>
      </c>
      <c r="B787" s="127"/>
      <c r="C787" s="127"/>
      <c r="D787" s="127"/>
      <c r="E787" s="128"/>
      <c r="F787" s="129"/>
      <c r="G787" s="128"/>
      <c r="H787" s="129"/>
      <c r="I787" s="128"/>
      <c r="J787" s="129"/>
      <c r="K787" s="128"/>
      <c r="L787" s="129"/>
      <c r="M787" s="127"/>
      <c r="N787" s="118" t="s">
        <v>142</v>
      </c>
    </row>
    <row r="788" spans="1:38" ht="30" customHeight="1">
      <c r="A788" s="9" t="s">
        <v>907</v>
      </c>
      <c r="B788" s="9" t="s">
        <v>840</v>
      </c>
      <c r="C788" s="9" t="s">
        <v>841</v>
      </c>
      <c r="D788" s="114">
        <v>0.24</v>
      </c>
      <c r="E788" s="115">
        <f>단가대비표!E579</f>
        <v>0</v>
      </c>
      <c r="F788" s="116">
        <f>TRUNC(E788*D788,1)</f>
        <v>0</v>
      </c>
      <c r="G788" s="115">
        <f>단가대비표!F579</f>
        <v>216409</v>
      </c>
      <c r="H788" s="116">
        <f>TRUNC(G788*D788,1)</f>
        <v>51938.1</v>
      </c>
      <c r="I788" s="115">
        <f>단가대비표!G579</f>
        <v>0</v>
      </c>
      <c r="J788" s="116">
        <f>TRUNC(I788*D788,1)</f>
        <v>0</v>
      </c>
      <c r="K788" s="115">
        <f t="shared" ref="K788:L790" si="196">TRUNC(E788+G788+I788,1)</f>
        <v>216409</v>
      </c>
      <c r="L788" s="116">
        <f t="shared" si="196"/>
        <v>51938.1</v>
      </c>
      <c r="M788" s="9" t="s">
        <v>27</v>
      </c>
      <c r="N788" s="10" t="s">
        <v>142</v>
      </c>
      <c r="O788" s="10" t="s">
        <v>908</v>
      </c>
      <c r="P788" s="10" t="s">
        <v>30</v>
      </c>
      <c r="Q788" s="10" t="s">
        <v>30</v>
      </c>
      <c r="R788" s="10" t="s">
        <v>29</v>
      </c>
      <c r="S788" s="119"/>
      <c r="T788" s="119"/>
      <c r="U788" s="119"/>
      <c r="V788" s="119">
        <v>1</v>
      </c>
      <c r="W788" s="119"/>
      <c r="X788" s="119"/>
      <c r="Y788" s="119"/>
      <c r="Z788" s="119"/>
      <c r="AA788" s="119"/>
      <c r="AB788" s="119"/>
      <c r="AC788" s="119"/>
      <c r="AD788" s="119"/>
      <c r="AE788" s="119"/>
      <c r="AF788" s="119"/>
      <c r="AG788" s="119"/>
      <c r="AH788" s="119"/>
      <c r="AI788" s="119"/>
      <c r="AJ788" s="10" t="s">
        <v>27</v>
      </c>
      <c r="AK788" s="10" t="s">
        <v>1288</v>
      </c>
      <c r="AL788" s="10" t="s">
        <v>27</v>
      </c>
    </row>
    <row r="789" spans="1:38" ht="30" customHeight="1">
      <c r="A789" s="9" t="s">
        <v>867</v>
      </c>
      <c r="B789" s="9" t="s">
        <v>840</v>
      </c>
      <c r="C789" s="9" t="s">
        <v>841</v>
      </c>
      <c r="D789" s="114">
        <v>0.3</v>
      </c>
      <c r="E789" s="115">
        <f>단가대비표!E553</f>
        <v>0</v>
      </c>
      <c r="F789" s="116">
        <f>TRUNC(E789*D789,1)</f>
        <v>0</v>
      </c>
      <c r="G789" s="115">
        <f>단가대비표!F553</f>
        <v>138290</v>
      </c>
      <c r="H789" s="116">
        <f>TRUNC(G789*D789,1)</f>
        <v>41487</v>
      </c>
      <c r="I789" s="115">
        <f>단가대비표!G553</f>
        <v>0</v>
      </c>
      <c r="J789" s="116">
        <f>TRUNC(I789*D789,1)</f>
        <v>0</v>
      </c>
      <c r="K789" s="115">
        <f t="shared" si="196"/>
        <v>138290</v>
      </c>
      <c r="L789" s="116">
        <f t="shared" si="196"/>
        <v>41487</v>
      </c>
      <c r="M789" s="9" t="s">
        <v>27</v>
      </c>
      <c r="N789" s="10" t="s">
        <v>142</v>
      </c>
      <c r="O789" s="10" t="s">
        <v>868</v>
      </c>
      <c r="P789" s="10" t="s">
        <v>30</v>
      </c>
      <c r="Q789" s="10" t="s">
        <v>30</v>
      </c>
      <c r="R789" s="10" t="s">
        <v>29</v>
      </c>
      <c r="S789" s="119"/>
      <c r="T789" s="119"/>
      <c r="U789" s="119"/>
      <c r="V789" s="119">
        <v>1</v>
      </c>
      <c r="W789" s="119"/>
      <c r="X789" s="119"/>
      <c r="Y789" s="119"/>
      <c r="Z789" s="119"/>
      <c r="AA789" s="119"/>
      <c r="AB789" s="119"/>
      <c r="AC789" s="119"/>
      <c r="AD789" s="119"/>
      <c r="AE789" s="119"/>
      <c r="AF789" s="119"/>
      <c r="AG789" s="119"/>
      <c r="AH789" s="119"/>
      <c r="AI789" s="119"/>
      <c r="AJ789" s="10" t="s">
        <v>27</v>
      </c>
      <c r="AK789" s="10" t="s">
        <v>1289</v>
      </c>
      <c r="AL789" s="10" t="s">
        <v>27</v>
      </c>
    </row>
    <row r="790" spans="1:38" ht="30" customHeight="1">
      <c r="A790" s="9" t="s">
        <v>1109</v>
      </c>
      <c r="B790" s="9" t="s">
        <v>1110</v>
      </c>
      <c r="C790" s="9" t="s">
        <v>963</v>
      </c>
      <c r="D790" s="114">
        <v>1</v>
      </c>
      <c r="E790" s="115">
        <v>0</v>
      </c>
      <c r="F790" s="116">
        <f>TRUNC(E790*D790,1)</f>
        <v>0</v>
      </c>
      <c r="G790" s="115">
        <v>0</v>
      </c>
      <c r="H790" s="116">
        <f>TRUNC(G790*D790,1)</f>
        <v>0</v>
      </c>
      <c r="I790" s="115">
        <f>ROUNDDOWN(SUMIF(V788:V790, RIGHTB(O790, 1), H788:H790)*U790, 2)</f>
        <v>1868.5</v>
      </c>
      <c r="J790" s="116">
        <f>TRUNC(I790*D790,1)</f>
        <v>1868.5</v>
      </c>
      <c r="K790" s="115">
        <f t="shared" si="196"/>
        <v>1868.5</v>
      </c>
      <c r="L790" s="116">
        <f t="shared" si="196"/>
        <v>1868.5</v>
      </c>
      <c r="M790" s="9" t="s">
        <v>27</v>
      </c>
      <c r="N790" s="10" t="s">
        <v>142</v>
      </c>
      <c r="O790" s="10" t="s">
        <v>964</v>
      </c>
      <c r="P790" s="10" t="s">
        <v>30</v>
      </c>
      <c r="Q790" s="10" t="s">
        <v>30</v>
      </c>
      <c r="R790" s="10" t="s">
        <v>30</v>
      </c>
      <c r="S790" s="119">
        <v>1</v>
      </c>
      <c r="T790" s="119">
        <v>2</v>
      </c>
      <c r="U790" s="119">
        <v>0.02</v>
      </c>
      <c r="V790" s="119"/>
      <c r="W790" s="119"/>
      <c r="X790" s="119"/>
      <c r="Y790" s="119"/>
      <c r="Z790" s="119"/>
      <c r="AA790" s="119"/>
      <c r="AB790" s="119"/>
      <c r="AC790" s="119"/>
      <c r="AD790" s="119"/>
      <c r="AE790" s="119"/>
      <c r="AF790" s="119"/>
      <c r="AG790" s="119"/>
      <c r="AH790" s="119"/>
      <c r="AI790" s="119"/>
      <c r="AJ790" s="10" t="s">
        <v>27</v>
      </c>
      <c r="AK790" s="10" t="s">
        <v>1290</v>
      </c>
      <c r="AL790" s="10" t="s">
        <v>27</v>
      </c>
    </row>
    <row r="791" spans="1:38" ht="30" customHeight="1">
      <c r="A791" s="9" t="s">
        <v>965</v>
      </c>
      <c r="B791" s="9" t="s">
        <v>27</v>
      </c>
      <c r="C791" s="9" t="s">
        <v>27</v>
      </c>
      <c r="D791" s="114"/>
      <c r="E791" s="115"/>
      <c r="F791" s="116">
        <f>TRUNC(SUM(F788:F790),0)</f>
        <v>0</v>
      </c>
      <c r="G791" s="115"/>
      <c r="H791" s="116">
        <f>TRUNC(SUM(H788:H790),0)</f>
        <v>93425</v>
      </c>
      <c r="I791" s="115"/>
      <c r="J791" s="116">
        <f>TRUNC(SUM(J788:J790),0)</f>
        <v>1868</v>
      </c>
      <c r="K791" s="115"/>
      <c r="L791" s="116">
        <f>F791+H791+J791</f>
        <v>95293</v>
      </c>
      <c r="M791" s="9" t="s">
        <v>27</v>
      </c>
      <c r="N791" s="10" t="s">
        <v>117</v>
      </c>
      <c r="O791" s="10" t="s">
        <v>117</v>
      </c>
      <c r="P791" s="10" t="s">
        <v>27</v>
      </c>
      <c r="Q791" s="10" t="s">
        <v>27</v>
      </c>
      <c r="R791" s="10" t="s">
        <v>27</v>
      </c>
      <c r="S791" s="119"/>
      <c r="T791" s="119"/>
      <c r="U791" s="119"/>
      <c r="V791" s="119"/>
      <c r="W791" s="119"/>
      <c r="X791" s="119"/>
      <c r="Y791" s="119"/>
      <c r="Z791" s="119"/>
      <c r="AA791" s="119"/>
      <c r="AB791" s="119"/>
      <c r="AC791" s="119"/>
      <c r="AD791" s="119"/>
      <c r="AE791" s="119"/>
      <c r="AF791" s="119"/>
      <c r="AG791" s="119"/>
      <c r="AH791" s="119"/>
      <c r="AI791" s="119"/>
      <c r="AJ791" s="10" t="s">
        <v>27</v>
      </c>
      <c r="AK791" s="10" t="s">
        <v>27</v>
      </c>
      <c r="AL791" s="10" t="s">
        <v>27</v>
      </c>
    </row>
    <row r="792" spans="1:38" ht="30" customHeight="1">
      <c r="A792" s="114"/>
      <c r="B792" s="114"/>
      <c r="C792" s="114"/>
      <c r="D792" s="114"/>
      <c r="E792" s="115"/>
      <c r="F792" s="116"/>
      <c r="G792" s="115"/>
      <c r="H792" s="116"/>
      <c r="I792" s="115"/>
      <c r="J792" s="116"/>
      <c r="K792" s="115"/>
      <c r="L792" s="116"/>
      <c r="M792" s="114"/>
    </row>
    <row r="793" spans="1:38" ht="30" customHeight="1">
      <c r="A793" s="127" t="s">
        <v>3758</v>
      </c>
      <c r="B793" s="127"/>
      <c r="C793" s="127"/>
      <c r="D793" s="127"/>
      <c r="E793" s="128"/>
      <c r="F793" s="129"/>
      <c r="G793" s="128"/>
      <c r="H793" s="129"/>
      <c r="I793" s="128"/>
      <c r="J793" s="129"/>
      <c r="K793" s="128"/>
      <c r="L793" s="129"/>
      <c r="M793" s="127"/>
      <c r="N793" s="118" t="s">
        <v>144</v>
      </c>
    </row>
    <row r="794" spans="1:38" ht="30" customHeight="1">
      <c r="A794" s="9" t="s">
        <v>907</v>
      </c>
      <c r="B794" s="9" t="s">
        <v>840</v>
      </c>
      <c r="C794" s="9" t="s">
        <v>841</v>
      </c>
      <c r="D794" s="114">
        <v>0.06</v>
      </c>
      <c r="E794" s="115">
        <f>단가대비표!E579</f>
        <v>0</v>
      </c>
      <c r="F794" s="116">
        <f>TRUNC(E794*D794,1)</f>
        <v>0</v>
      </c>
      <c r="G794" s="115">
        <f>단가대비표!F579</f>
        <v>216409</v>
      </c>
      <c r="H794" s="116">
        <f>TRUNC(G794*D794,1)</f>
        <v>12984.5</v>
      </c>
      <c r="I794" s="115">
        <f>단가대비표!G579</f>
        <v>0</v>
      </c>
      <c r="J794" s="116">
        <f>TRUNC(I794*D794,1)</f>
        <v>0</v>
      </c>
      <c r="K794" s="115">
        <f t="shared" ref="K794:L797" si="197">TRUNC(E794+G794+I794,1)</f>
        <v>216409</v>
      </c>
      <c r="L794" s="116">
        <f t="shared" si="197"/>
        <v>12984.5</v>
      </c>
      <c r="M794" s="9" t="s">
        <v>27</v>
      </c>
      <c r="N794" s="10" t="s">
        <v>144</v>
      </c>
      <c r="O794" s="10" t="s">
        <v>908</v>
      </c>
      <c r="P794" s="10" t="s">
        <v>30</v>
      </c>
      <c r="Q794" s="10" t="s">
        <v>30</v>
      </c>
      <c r="R794" s="10" t="s">
        <v>29</v>
      </c>
      <c r="S794" s="119"/>
      <c r="T794" s="119"/>
      <c r="U794" s="119"/>
      <c r="V794" s="119">
        <v>1</v>
      </c>
      <c r="W794" s="119"/>
      <c r="X794" s="119"/>
      <c r="Y794" s="119"/>
      <c r="Z794" s="119"/>
      <c r="AA794" s="119"/>
      <c r="AB794" s="119"/>
      <c r="AC794" s="119"/>
      <c r="AD794" s="119"/>
      <c r="AE794" s="119"/>
      <c r="AF794" s="119"/>
      <c r="AG794" s="119"/>
      <c r="AH794" s="119"/>
      <c r="AI794" s="119"/>
      <c r="AJ794" s="10" t="s">
        <v>27</v>
      </c>
      <c r="AK794" s="10" t="s">
        <v>1291</v>
      </c>
      <c r="AL794" s="10" t="s">
        <v>27</v>
      </c>
    </row>
    <row r="795" spans="1:38" ht="30" customHeight="1">
      <c r="A795" s="9" t="s">
        <v>867</v>
      </c>
      <c r="B795" s="9" t="s">
        <v>840</v>
      </c>
      <c r="C795" s="9" t="s">
        <v>841</v>
      </c>
      <c r="D795" s="114">
        <v>0.02</v>
      </c>
      <c r="E795" s="115">
        <f>단가대비표!E553</f>
        <v>0</v>
      </c>
      <c r="F795" s="116">
        <f>TRUNC(E795*D795,1)</f>
        <v>0</v>
      </c>
      <c r="G795" s="115">
        <f>단가대비표!F553</f>
        <v>138290</v>
      </c>
      <c r="H795" s="116">
        <f>TRUNC(G795*D795,1)</f>
        <v>2765.8</v>
      </c>
      <c r="I795" s="115">
        <f>단가대비표!G553</f>
        <v>0</v>
      </c>
      <c r="J795" s="116">
        <f>TRUNC(I795*D795,1)</f>
        <v>0</v>
      </c>
      <c r="K795" s="115">
        <f t="shared" si="197"/>
        <v>138290</v>
      </c>
      <c r="L795" s="116">
        <f t="shared" si="197"/>
        <v>2765.8</v>
      </c>
      <c r="M795" s="9" t="s">
        <v>27</v>
      </c>
      <c r="N795" s="10" t="s">
        <v>144</v>
      </c>
      <c r="O795" s="10" t="s">
        <v>868</v>
      </c>
      <c r="P795" s="10" t="s">
        <v>30</v>
      </c>
      <c r="Q795" s="10" t="s">
        <v>30</v>
      </c>
      <c r="R795" s="10" t="s">
        <v>29</v>
      </c>
      <c r="S795" s="119"/>
      <c r="T795" s="119"/>
      <c r="U795" s="119"/>
      <c r="V795" s="119">
        <v>1</v>
      </c>
      <c r="W795" s="119"/>
      <c r="X795" s="119"/>
      <c r="Y795" s="119"/>
      <c r="Z795" s="119"/>
      <c r="AA795" s="119"/>
      <c r="AB795" s="119"/>
      <c r="AC795" s="119"/>
      <c r="AD795" s="119"/>
      <c r="AE795" s="119"/>
      <c r="AF795" s="119"/>
      <c r="AG795" s="119"/>
      <c r="AH795" s="119"/>
      <c r="AI795" s="119"/>
      <c r="AJ795" s="10" t="s">
        <v>27</v>
      </c>
      <c r="AK795" s="10" t="s">
        <v>1292</v>
      </c>
      <c r="AL795" s="10" t="s">
        <v>27</v>
      </c>
    </row>
    <row r="796" spans="1:38" ht="30" customHeight="1">
      <c r="A796" s="9" t="s">
        <v>1109</v>
      </c>
      <c r="B796" s="9" t="s">
        <v>1110</v>
      </c>
      <c r="C796" s="9" t="s">
        <v>963</v>
      </c>
      <c r="D796" s="114">
        <v>1</v>
      </c>
      <c r="E796" s="115">
        <v>0</v>
      </c>
      <c r="F796" s="116">
        <f>TRUNC(E796*D796,1)</f>
        <v>0</v>
      </c>
      <c r="G796" s="115">
        <v>0</v>
      </c>
      <c r="H796" s="116">
        <f>TRUNC(G796*D796,1)</f>
        <v>0</v>
      </c>
      <c r="I796" s="115">
        <f>ROUNDDOWN(SUMIF(V794:V797, RIGHTB(O796, 1), H794:H797)*U796, 2)</f>
        <v>315</v>
      </c>
      <c r="J796" s="116">
        <f>TRUNC(I796*D796,1)</f>
        <v>315</v>
      </c>
      <c r="K796" s="115">
        <f t="shared" si="197"/>
        <v>315</v>
      </c>
      <c r="L796" s="116">
        <f t="shared" si="197"/>
        <v>315</v>
      </c>
      <c r="M796" s="9" t="s">
        <v>27</v>
      </c>
      <c r="N796" s="10" t="s">
        <v>144</v>
      </c>
      <c r="O796" s="10" t="s">
        <v>964</v>
      </c>
      <c r="P796" s="10" t="s">
        <v>30</v>
      </c>
      <c r="Q796" s="10" t="s">
        <v>30</v>
      </c>
      <c r="R796" s="10" t="s">
        <v>30</v>
      </c>
      <c r="S796" s="119">
        <v>1</v>
      </c>
      <c r="T796" s="119">
        <v>2</v>
      </c>
      <c r="U796" s="119">
        <v>0.02</v>
      </c>
      <c r="V796" s="119"/>
      <c r="W796" s="119"/>
      <c r="X796" s="119"/>
      <c r="Y796" s="119"/>
      <c r="Z796" s="119"/>
      <c r="AA796" s="119"/>
      <c r="AB796" s="119"/>
      <c r="AC796" s="119"/>
      <c r="AD796" s="119"/>
      <c r="AE796" s="119"/>
      <c r="AF796" s="119"/>
      <c r="AG796" s="119"/>
      <c r="AH796" s="119"/>
      <c r="AI796" s="119"/>
      <c r="AJ796" s="10" t="s">
        <v>27</v>
      </c>
      <c r="AK796" s="10" t="s">
        <v>1293</v>
      </c>
      <c r="AL796" s="10" t="s">
        <v>27</v>
      </c>
    </row>
    <row r="797" spans="1:38" ht="30" customHeight="1">
      <c r="A797" s="9" t="s">
        <v>3110</v>
      </c>
      <c r="B797" s="9" t="s">
        <v>1294</v>
      </c>
      <c r="C797" s="9" t="s">
        <v>269</v>
      </c>
      <c r="D797" s="114">
        <v>0.09</v>
      </c>
      <c r="E797" s="115">
        <f>단가대비표!E502</f>
        <v>18999</v>
      </c>
      <c r="F797" s="116">
        <f>TRUNC(E797*D797,1)</f>
        <v>1709.9</v>
      </c>
      <c r="G797" s="115">
        <f>단가대비표!F502</f>
        <v>42200</v>
      </c>
      <c r="H797" s="116">
        <f>TRUNC(G797*D797,1)</f>
        <v>3798</v>
      </c>
      <c r="I797" s="115">
        <f>단가대비표!G502</f>
        <v>23834</v>
      </c>
      <c r="J797" s="116">
        <f>TRUNC(I797*D797,1)</f>
        <v>2145</v>
      </c>
      <c r="K797" s="115">
        <f t="shared" si="197"/>
        <v>85033</v>
      </c>
      <c r="L797" s="116">
        <f t="shared" si="197"/>
        <v>7652.9</v>
      </c>
      <c r="M797" s="9" t="s">
        <v>27</v>
      </c>
      <c r="N797" s="10" t="s">
        <v>144</v>
      </c>
      <c r="O797" s="10" t="s">
        <v>1295</v>
      </c>
      <c r="P797" s="10" t="s">
        <v>29</v>
      </c>
      <c r="Q797" s="10" t="s">
        <v>30</v>
      </c>
      <c r="R797" s="10" t="s">
        <v>30</v>
      </c>
      <c r="S797" s="119"/>
      <c r="T797" s="119"/>
      <c r="U797" s="119"/>
      <c r="V797" s="119"/>
      <c r="W797" s="119"/>
      <c r="X797" s="119"/>
      <c r="Y797" s="119"/>
      <c r="Z797" s="119"/>
      <c r="AA797" s="119"/>
      <c r="AB797" s="119"/>
      <c r="AC797" s="119"/>
      <c r="AD797" s="119"/>
      <c r="AE797" s="119"/>
      <c r="AF797" s="119"/>
      <c r="AG797" s="119"/>
      <c r="AH797" s="119"/>
      <c r="AI797" s="119"/>
      <c r="AJ797" s="10" t="s">
        <v>27</v>
      </c>
      <c r="AK797" s="10" t="s">
        <v>1296</v>
      </c>
      <c r="AL797" s="10" t="s">
        <v>27</v>
      </c>
    </row>
    <row r="798" spans="1:38" ht="30" customHeight="1">
      <c r="A798" s="9" t="s">
        <v>965</v>
      </c>
      <c r="B798" s="9" t="s">
        <v>27</v>
      </c>
      <c r="C798" s="9" t="s">
        <v>27</v>
      </c>
      <c r="D798" s="114"/>
      <c r="E798" s="115"/>
      <c r="F798" s="116">
        <f>TRUNC(SUM(F794:F797),0)</f>
        <v>1709</v>
      </c>
      <c r="G798" s="115"/>
      <c r="H798" s="116">
        <f>TRUNC(SUM(H794:H797),0)</f>
        <v>19548</v>
      </c>
      <c r="I798" s="115"/>
      <c r="J798" s="116">
        <f>TRUNC(SUM(J794:J797),0)</f>
        <v>2460</v>
      </c>
      <c r="K798" s="115"/>
      <c r="L798" s="116">
        <f>F798+H798+J798</f>
        <v>23717</v>
      </c>
      <c r="M798" s="9" t="s">
        <v>27</v>
      </c>
      <c r="N798" s="10" t="s">
        <v>117</v>
      </c>
      <c r="O798" s="10" t="s">
        <v>117</v>
      </c>
      <c r="P798" s="10" t="s">
        <v>27</v>
      </c>
      <c r="Q798" s="10" t="s">
        <v>27</v>
      </c>
      <c r="R798" s="10" t="s">
        <v>27</v>
      </c>
      <c r="S798" s="119"/>
      <c r="T798" s="119"/>
      <c r="U798" s="119"/>
      <c r="V798" s="119"/>
      <c r="W798" s="119"/>
      <c r="X798" s="119"/>
      <c r="Y798" s="119"/>
      <c r="Z798" s="119"/>
      <c r="AA798" s="119"/>
      <c r="AB798" s="119"/>
      <c r="AC798" s="119"/>
      <c r="AD798" s="119"/>
      <c r="AE798" s="119"/>
      <c r="AF798" s="119"/>
      <c r="AG798" s="119"/>
      <c r="AH798" s="119"/>
      <c r="AI798" s="119"/>
      <c r="AJ798" s="10" t="s">
        <v>27</v>
      </c>
      <c r="AK798" s="10" t="s">
        <v>27</v>
      </c>
      <c r="AL798" s="10" t="s">
        <v>27</v>
      </c>
    </row>
    <row r="799" spans="1:38" ht="30" customHeight="1">
      <c r="A799" s="114"/>
      <c r="B799" s="114"/>
      <c r="C799" s="114"/>
      <c r="D799" s="114"/>
      <c r="E799" s="115"/>
      <c r="F799" s="116"/>
      <c r="G799" s="115"/>
      <c r="H799" s="116"/>
      <c r="I799" s="115"/>
      <c r="J799" s="116"/>
      <c r="K799" s="115"/>
      <c r="L799" s="116"/>
      <c r="M799" s="114"/>
    </row>
    <row r="800" spans="1:38" ht="30" customHeight="1">
      <c r="A800" s="127" t="s">
        <v>3759</v>
      </c>
      <c r="B800" s="127"/>
      <c r="C800" s="127"/>
      <c r="D800" s="127"/>
      <c r="E800" s="128"/>
      <c r="F800" s="129"/>
      <c r="G800" s="128"/>
      <c r="H800" s="129"/>
      <c r="I800" s="128"/>
      <c r="J800" s="129"/>
      <c r="K800" s="128"/>
      <c r="L800" s="129"/>
      <c r="M800" s="127"/>
      <c r="N800" s="118" t="s">
        <v>145</v>
      </c>
    </row>
    <row r="801" spans="1:38" ht="30" customHeight="1">
      <c r="A801" s="9" t="s">
        <v>907</v>
      </c>
      <c r="B801" s="9" t="s">
        <v>840</v>
      </c>
      <c r="C801" s="9" t="s">
        <v>841</v>
      </c>
      <c r="D801" s="114">
        <v>7.0000000000000007E-2</v>
      </c>
      <c r="E801" s="115">
        <f>단가대비표!E579</f>
        <v>0</v>
      </c>
      <c r="F801" s="116">
        <f>TRUNC(E801*D801,1)</f>
        <v>0</v>
      </c>
      <c r="G801" s="115">
        <f>단가대비표!F579</f>
        <v>216409</v>
      </c>
      <c r="H801" s="116">
        <f>TRUNC(G801*D801,1)</f>
        <v>15148.6</v>
      </c>
      <c r="I801" s="115">
        <f>단가대비표!G579</f>
        <v>0</v>
      </c>
      <c r="J801" s="116">
        <f>TRUNC(I801*D801,1)</f>
        <v>0</v>
      </c>
      <c r="K801" s="115">
        <f t="shared" ref="K801:L804" si="198">TRUNC(E801+G801+I801,1)</f>
        <v>216409</v>
      </c>
      <c r="L801" s="116">
        <f t="shared" si="198"/>
        <v>15148.6</v>
      </c>
      <c r="M801" s="9" t="s">
        <v>27</v>
      </c>
      <c r="N801" s="10" t="s">
        <v>145</v>
      </c>
      <c r="O801" s="10" t="s">
        <v>908</v>
      </c>
      <c r="P801" s="10" t="s">
        <v>30</v>
      </c>
      <c r="Q801" s="10" t="s">
        <v>30</v>
      </c>
      <c r="R801" s="10" t="s">
        <v>29</v>
      </c>
      <c r="S801" s="119"/>
      <c r="T801" s="119"/>
      <c r="U801" s="119"/>
      <c r="V801" s="119">
        <v>1</v>
      </c>
      <c r="W801" s="119"/>
      <c r="X801" s="119"/>
      <c r="Y801" s="119"/>
      <c r="Z801" s="119"/>
      <c r="AA801" s="119"/>
      <c r="AB801" s="119"/>
      <c r="AC801" s="119"/>
      <c r="AD801" s="119"/>
      <c r="AE801" s="119"/>
      <c r="AF801" s="119"/>
      <c r="AG801" s="119"/>
      <c r="AH801" s="119"/>
      <c r="AI801" s="119"/>
      <c r="AJ801" s="10" t="s">
        <v>27</v>
      </c>
      <c r="AK801" s="10" t="s">
        <v>1297</v>
      </c>
      <c r="AL801" s="10" t="s">
        <v>27</v>
      </c>
    </row>
    <row r="802" spans="1:38" ht="30" customHeight="1">
      <c r="A802" s="9" t="s">
        <v>867</v>
      </c>
      <c r="B802" s="9" t="s">
        <v>840</v>
      </c>
      <c r="C802" s="9" t="s">
        <v>841</v>
      </c>
      <c r="D802" s="114">
        <v>0.02</v>
      </c>
      <c r="E802" s="115">
        <f>단가대비표!E553</f>
        <v>0</v>
      </c>
      <c r="F802" s="116">
        <f>TRUNC(E802*D802,1)</f>
        <v>0</v>
      </c>
      <c r="G802" s="115">
        <f>단가대비표!F553</f>
        <v>138290</v>
      </c>
      <c r="H802" s="116">
        <f>TRUNC(G802*D802,1)</f>
        <v>2765.8</v>
      </c>
      <c r="I802" s="115">
        <f>단가대비표!G553</f>
        <v>0</v>
      </c>
      <c r="J802" s="116">
        <f>TRUNC(I802*D802,1)</f>
        <v>0</v>
      </c>
      <c r="K802" s="115">
        <f t="shared" si="198"/>
        <v>138290</v>
      </c>
      <c r="L802" s="116">
        <f t="shared" si="198"/>
        <v>2765.8</v>
      </c>
      <c r="M802" s="9" t="s">
        <v>27</v>
      </c>
      <c r="N802" s="10" t="s">
        <v>145</v>
      </c>
      <c r="O802" s="10" t="s">
        <v>868</v>
      </c>
      <c r="P802" s="10" t="s">
        <v>30</v>
      </c>
      <c r="Q802" s="10" t="s">
        <v>30</v>
      </c>
      <c r="R802" s="10" t="s">
        <v>29</v>
      </c>
      <c r="S802" s="119"/>
      <c r="T802" s="119"/>
      <c r="U802" s="119"/>
      <c r="V802" s="119">
        <v>1</v>
      </c>
      <c r="W802" s="119"/>
      <c r="X802" s="119"/>
      <c r="Y802" s="119"/>
      <c r="Z802" s="119"/>
      <c r="AA802" s="119"/>
      <c r="AB802" s="119"/>
      <c r="AC802" s="119"/>
      <c r="AD802" s="119"/>
      <c r="AE802" s="119"/>
      <c r="AF802" s="119"/>
      <c r="AG802" s="119"/>
      <c r="AH802" s="119"/>
      <c r="AI802" s="119"/>
      <c r="AJ802" s="10" t="s">
        <v>27</v>
      </c>
      <c r="AK802" s="10" t="s">
        <v>1298</v>
      </c>
      <c r="AL802" s="10" t="s">
        <v>27</v>
      </c>
    </row>
    <row r="803" spans="1:38" ht="30" customHeight="1">
      <c r="A803" s="9" t="s">
        <v>1109</v>
      </c>
      <c r="B803" s="9" t="s">
        <v>1110</v>
      </c>
      <c r="C803" s="9" t="s">
        <v>963</v>
      </c>
      <c r="D803" s="114">
        <v>1</v>
      </c>
      <c r="E803" s="115">
        <v>0</v>
      </c>
      <c r="F803" s="116">
        <f>TRUNC(E803*D803,1)</f>
        <v>0</v>
      </c>
      <c r="G803" s="115">
        <v>0</v>
      </c>
      <c r="H803" s="116">
        <f>TRUNC(G803*D803,1)</f>
        <v>0</v>
      </c>
      <c r="I803" s="115">
        <f>ROUNDDOWN(SUMIF(V801:V804, RIGHTB(O803, 1), H801:H804)*U803, 2)</f>
        <v>358.28</v>
      </c>
      <c r="J803" s="116">
        <f>TRUNC(I803*D803,1)</f>
        <v>358.2</v>
      </c>
      <c r="K803" s="115">
        <f t="shared" si="198"/>
        <v>358.2</v>
      </c>
      <c r="L803" s="116">
        <f t="shared" si="198"/>
        <v>358.2</v>
      </c>
      <c r="M803" s="9" t="s">
        <v>27</v>
      </c>
      <c r="N803" s="10" t="s">
        <v>145</v>
      </c>
      <c r="O803" s="10" t="s">
        <v>964</v>
      </c>
      <c r="P803" s="10" t="s">
        <v>30</v>
      </c>
      <c r="Q803" s="10" t="s">
        <v>30</v>
      </c>
      <c r="R803" s="10" t="s">
        <v>30</v>
      </c>
      <c r="S803" s="119">
        <v>1</v>
      </c>
      <c r="T803" s="119">
        <v>2</v>
      </c>
      <c r="U803" s="119">
        <v>0.02</v>
      </c>
      <c r="V803" s="119"/>
      <c r="W803" s="119"/>
      <c r="X803" s="119"/>
      <c r="Y803" s="119"/>
      <c r="Z803" s="119"/>
      <c r="AA803" s="119"/>
      <c r="AB803" s="119"/>
      <c r="AC803" s="119"/>
      <c r="AD803" s="119"/>
      <c r="AE803" s="119"/>
      <c r="AF803" s="119"/>
      <c r="AG803" s="119"/>
      <c r="AH803" s="119"/>
      <c r="AI803" s="119"/>
      <c r="AJ803" s="10" t="s">
        <v>27</v>
      </c>
      <c r="AK803" s="10" t="s">
        <v>1299</v>
      </c>
      <c r="AL803" s="10" t="s">
        <v>27</v>
      </c>
    </row>
    <row r="804" spans="1:38" ht="30" customHeight="1">
      <c r="A804" s="9" t="s">
        <v>3110</v>
      </c>
      <c r="B804" s="9" t="s">
        <v>1294</v>
      </c>
      <c r="C804" s="9" t="s">
        <v>269</v>
      </c>
      <c r="D804" s="114">
        <v>0.09</v>
      </c>
      <c r="E804" s="115">
        <f>단가대비표!E502</f>
        <v>18999</v>
      </c>
      <c r="F804" s="116">
        <f>TRUNC(E804*D804,1)</f>
        <v>1709.9</v>
      </c>
      <c r="G804" s="115">
        <f>단가대비표!F502</f>
        <v>42200</v>
      </c>
      <c r="H804" s="116">
        <f>TRUNC(G804*D804,1)</f>
        <v>3798</v>
      </c>
      <c r="I804" s="115">
        <f>단가대비표!G502</f>
        <v>23834</v>
      </c>
      <c r="J804" s="116">
        <f>TRUNC(I804*D804,1)</f>
        <v>2145</v>
      </c>
      <c r="K804" s="115">
        <f t="shared" si="198"/>
        <v>85033</v>
      </c>
      <c r="L804" s="116">
        <f t="shared" si="198"/>
        <v>7652.9</v>
      </c>
      <c r="M804" s="9" t="s">
        <v>27</v>
      </c>
      <c r="N804" s="10" t="s">
        <v>144</v>
      </c>
      <c r="O804" s="10" t="s">
        <v>1295</v>
      </c>
      <c r="P804" s="10" t="s">
        <v>29</v>
      </c>
      <c r="Q804" s="10" t="s">
        <v>30</v>
      </c>
      <c r="R804" s="10" t="s">
        <v>30</v>
      </c>
      <c r="S804" s="119"/>
      <c r="T804" s="119"/>
      <c r="U804" s="119"/>
      <c r="V804" s="119"/>
      <c r="W804" s="119"/>
      <c r="X804" s="119"/>
      <c r="Y804" s="119"/>
      <c r="Z804" s="119"/>
      <c r="AA804" s="119"/>
      <c r="AB804" s="119"/>
      <c r="AC804" s="119"/>
      <c r="AD804" s="119"/>
      <c r="AE804" s="119"/>
      <c r="AF804" s="119"/>
      <c r="AG804" s="119"/>
      <c r="AH804" s="119"/>
      <c r="AI804" s="119"/>
      <c r="AJ804" s="10" t="s">
        <v>27</v>
      </c>
      <c r="AK804" s="10" t="s">
        <v>1296</v>
      </c>
      <c r="AL804" s="10" t="s">
        <v>27</v>
      </c>
    </row>
    <row r="805" spans="1:38" ht="30" customHeight="1">
      <c r="A805" s="9" t="s">
        <v>965</v>
      </c>
      <c r="B805" s="9" t="s">
        <v>27</v>
      </c>
      <c r="C805" s="9" t="s">
        <v>27</v>
      </c>
      <c r="D805" s="114"/>
      <c r="E805" s="115"/>
      <c r="F805" s="116">
        <f>TRUNC(SUM(F801:F804),0)</f>
        <v>1709</v>
      </c>
      <c r="G805" s="115"/>
      <c r="H805" s="116">
        <f>TRUNC(SUM(H801:H804),0)</f>
        <v>21712</v>
      </c>
      <c r="I805" s="115"/>
      <c r="J805" s="116">
        <f>TRUNC(SUM(J801:J804),0)</f>
        <v>2503</v>
      </c>
      <c r="K805" s="115"/>
      <c r="L805" s="116">
        <f>F805+H805+J805</f>
        <v>25924</v>
      </c>
      <c r="M805" s="9" t="s">
        <v>27</v>
      </c>
      <c r="N805" s="10" t="s">
        <v>117</v>
      </c>
      <c r="O805" s="10" t="s">
        <v>117</v>
      </c>
      <c r="P805" s="10" t="s">
        <v>27</v>
      </c>
      <c r="Q805" s="10" t="s">
        <v>27</v>
      </c>
      <c r="R805" s="10" t="s">
        <v>27</v>
      </c>
      <c r="S805" s="119"/>
      <c r="T805" s="119"/>
      <c r="U805" s="119"/>
      <c r="V805" s="119"/>
      <c r="W805" s="119"/>
      <c r="X805" s="119"/>
      <c r="Y805" s="119"/>
      <c r="Z805" s="119"/>
      <c r="AA805" s="119"/>
      <c r="AB805" s="119"/>
      <c r="AC805" s="119"/>
      <c r="AD805" s="119"/>
      <c r="AE805" s="119"/>
      <c r="AF805" s="119"/>
      <c r="AG805" s="119"/>
      <c r="AH805" s="119"/>
      <c r="AI805" s="119"/>
      <c r="AJ805" s="10" t="s">
        <v>27</v>
      </c>
      <c r="AK805" s="10" t="s">
        <v>27</v>
      </c>
      <c r="AL805" s="10" t="s">
        <v>27</v>
      </c>
    </row>
    <row r="806" spans="1:38" ht="30" customHeight="1">
      <c r="A806" s="114"/>
      <c r="B806" s="114"/>
      <c r="C806" s="114"/>
      <c r="D806" s="114"/>
      <c r="E806" s="115"/>
      <c r="F806" s="116"/>
      <c r="G806" s="115"/>
      <c r="H806" s="116"/>
      <c r="I806" s="115"/>
      <c r="J806" s="116"/>
      <c r="K806" s="115"/>
      <c r="L806" s="116"/>
      <c r="M806" s="114"/>
    </row>
    <row r="807" spans="1:38" ht="30" customHeight="1">
      <c r="A807" s="127" t="s">
        <v>3760</v>
      </c>
      <c r="B807" s="127"/>
      <c r="C807" s="127"/>
      <c r="D807" s="127"/>
      <c r="E807" s="128"/>
      <c r="F807" s="129"/>
      <c r="G807" s="128"/>
      <c r="H807" s="129"/>
      <c r="I807" s="128"/>
      <c r="J807" s="129"/>
      <c r="K807" s="128"/>
      <c r="L807" s="129"/>
      <c r="M807" s="127"/>
      <c r="N807" s="118" t="s">
        <v>146</v>
      </c>
    </row>
    <row r="808" spans="1:38" ht="30" customHeight="1">
      <c r="A808" s="9" t="s">
        <v>907</v>
      </c>
      <c r="B808" s="9" t="s">
        <v>840</v>
      </c>
      <c r="C808" s="9" t="s">
        <v>841</v>
      </c>
      <c r="D808" s="114">
        <v>0.09</v>
      </c>
      <c r="E808" s="115">
        <f>단가대비표!E579</f>
        <v>0</v>
      </c>
      <c r="F808" s="116">
        <f>TRUNC(E808*D808,1)</f>
        <v>0</v>
      </c>
      <c r="G808" s="115">
        <f>단가대비표!F579</f>
        <v>216409</v>
      </c>
      <c r="H808" s="116">
        <f>TRUNC(G808*D808,1)</f>
        <v>19476.8</v>
      </c>
      <c r="I808" s="115">
        <f>단가대비표!G579</f>
        <v>0</v>
      </c>
      <c r="J808" s="116">
        <f>TRUNC(I808*D808,1)</f>
        <v>0</v>
      </c>
      <c r="K808" s="115">
        <f t="shared" ref="K808:L811" si="199">TRUNC(E808+G808+I808,1)</f>
        <v>216409</v>
      </c>
      <c r="L808" s="116">
        <f t="shared" si="199"/>
        <v>19476.8</v>
      </c>
      <c r="M808" s="9" t="s">
        <v>27</v>
      </c>
      <c r="N808" s="10" t="s">
        <v>146</v>
      </c>
      <c r="O808" s="10" t="s">
        <v>908</v>
      </c>
      <c r="P808" s="10" t="s">
        <v>30</v>
      </c>
      <c r="Q808" s="10" t="s">
        <v>30</v>
      </c>
      <c r="R808" s="10" t="s">
        <v>29</v>
      </c>
      <c r="S808" s="119"/>
      <c r="T808" s="119"/>
      <c r="U808" s="119"/>
      <c r="V808" s="119">
        <v>1</v>
      </c>
      <c r="W808" s="119"/>
      <c r="X808" s="119"/>
      <c r="Y808" s="119"/>
      <c r="Z808" s="119"/>
      <c r="AA808" s="119"/>
      <c r="AB808" s="119"/>
      <c r="AC808" s="119"/>
      <c r="AD808" s="119"/>
      <c r="AE808" s="119"/>
      <c r="AF808" s="119"/>
      <c r="AG808" s="119"/>
      <c r="AH808" s="119"/>
      <c r="AI808" s="119"/>
      <c r="AJ808" s="10" t="s">
        <v>27</v>
      </c>
      <c r="AK808" s="10" t="s">
        <v>1300</v>
      </c>
      <c r="AL808" s="10" t="s">
        <v>27</v>
      </c>
    </row>
    <row r="809" spans="1:38" ht="30" customHeight="1">
      <c r="A809" s="9" t="s">
        <v>867</v>
      </c>
      <c r="B809" s="9" t="s">
        <v>840</v>
      </c>
      <c r="C809" s="9" t="s">
        <v>841</v>
      </c>
      <c r="D809" s="114">
        <v>0.02</v>
      </c>
      <c r="E809" s="115">
        <f>단가대비표!E553</f>
        <v>0</v>
      </c>
      <c r="F809" s="116">
        <f>TRUNC(E809*D809,1)</f>
        <v>0</v>
      </c>
      <c r="G809" s="115">
        <f>단가대비표!F553</f>
        <v>138290</v>
      </c>
      <c r="H809" s="116">
        <f>TRUNC(G809*D809,1)</f>
        <v>2765.8</v>
      </c>
      <c r="I809" s="115">
        <f>단가대비표!G553</f>
        <v>0</v>
      </c>
      <c r="J809" s="116">
        <f>TRUNC(I809*D809,1)</f>
        <v>0</v>
      </c>
      <c r="K809" s="115">
        <f t="shared" si="199"/>
        <v>138290</v>
      </c>
      <c r="L809" s="116">
        <f t="shared" si="199"/>
        <v>2765.8</v>
      </c>
      <c r="M809" s="9" t="s">
        <v>27</v>
      </c>
      <c r="N809" s="10" t="s">
        <v>146</v>
      </c>
      <c r="O809" s="10" t="s">
        <v>868</v>
      </c>
      <c r="P809" s="10" t="s">
        <v>30</v>
      </c>
      <c r="Q809" s="10" t="s">
        <v>30</v>
      </c>
      <c r="R809" s="10" t="s">
        <v>29</v>
      </c>
      <c r="S809" s="119"/>
      <c r="T809" s="119"/>
      <c r="U809" s="119"/>
      <c r="V809" s="119">
        <v>1</v>
      </c>
      <c r="W809" s="119"/>
      <c r="X809" s="119"/>
      <c r="Y809" s="119"/>
      <c r="Z809" s="119"/>
      <c r="AA809" s="119"/>
      <c r="AB809" s="119"/>
      <c r="AC809" s="119"/>
      <c r="AD809" s="119"/>
      <c r="AE809" s="119"/>
      <c r="AF809" s="119"/>
      <c r="AG809" s="119"/>
      <c r="AH809" s="119"/>
      <c r="AI809" s="119"/>
      <c r="AJ809" s="10" t="s">
        <v>27</v>
      </c>
      <c r="AK809" s="10" t="s">
        <v>1301</v>
      </c>
      <c r="AL809" s="10" t="s">
        <v>27</v>
      </c>
    </row>
    <row r="810" spans="1:38" ht="30" customHeight="1">
      <c r="A810" s="9" t="s">
        <v>1109</v>
      </c>
      <c r="B810" s="9" t="s">
        <v>1110</v>
      </c>
      <c r="C810" s="9" t="s">
        <v>963</v>
      </c>
      <c r="D810" s="114">
        <v>1</v>
      </c>
      <c r="E810" s="115">
        <v>0</v>
      </c>
      <c r="F810" s="116">
        <f>TRUNC(E810*D810,1)</f>
        <v>0</v>
      </c>
      <c r="G810" s="115">
        <v>0</v>
      </c>
      <c r="H810" s="116">
        <f>TRUNC(G810*D810,1)</f>
        <v>0</v>
      </c>
      <c r="I810" s="115">
        <f>ROUNDDOWN(SUMIF(V808:V811, RIGHTB(O810, 1), H808:H811)*U810, 2)</f>
        <v>444.85</v>
      </c>
      <c r="J810" s="116">
        <f>TRUNC(I810*D810,1)</f>
        <v>444.8</v>
      </c>
      <c r="K810" s="115">
        <f t="shared" si="199"/>
        <v>444.8</v>
      </c>
      <c r="L810" s="116">
        <f t="shared" si="199"/>
        <v>444.8</v>
      </c>
      <c r="M810" s="9" t="s">
        <v>27</v>
      </c>
      <c r="N810" s="10" t="s">
        <v>146</v>
      </c>
      <c r="O810" s="10" t="s">
        <v>964</v>
      </c>
      <c r="P810" s="10" t="s">
        <v>30</v>
      </c>
      <c r="Q810" s="10" t="s">
        <v>30</v>
      </c>
      <c r="R810" s="10" t="s">
        <v>30</v>
      </c>
      <c r="S810" s="119">
        <v>1</v>
      </c>
      <c r="T810" s="119">
        <v>2</v>
      </c>
      <c r="U810" s="119">
        <v>0.02</v>
      </c>
      <c r="V810" s="119"/>
      <c r="W810" s="119"/>
      <c r="X810" s="119"/>
      <c r="Y810" s="119"/>
      <c r="Z810" s="119"/>
      <c r="AA810" s="119"/>
      <c r="AB810" s="119"/>
      <c r="AC810" s="119"/>
      <c r="AD810" s="119"/>
      <c r="AE810" s="119"/>
      <c r="AF810" s="119"/>
      <c r="AG810" s="119"/>
      <c r="AH810" s="119"/>
      <c r="AI810" s="119"/>
      <c r="AJ810" s="10" t="s">
        <v>27</v>
      </c>
      <c r="AK810" s="10" t="s">
        <v>1302</v>
      </c>
      <c r="AL810" s="10" t="s">
        <v>27</v>
      </c>
    </row>
    <row r="811" spans="1:38" ht="30" customHeight="1">
      <c r="A811" s="9" t="s">
        <v>3110</v>
      </c>
      <c r="B811" s="9" t="s">
        <v>1294</v>
      </c>
      <c r="C811" s="9" t="s">
        <v>269</v>
      </c>
      <c r="D811" s="114">
        <v>0.09</v>
      </c>
      <c r="E811" s="115">
        <f>단가대비표!E502</f>
        <v>18999</v>
      </c>
      <c r="F811" s="116">
        <f>TRUNC(E811*D811,1)</f>
        <v>1709.9</v>
      </c>
      <c r="G811" s="115">
        <f>단가대비표!F502</f>
        <v>42200</v>
      </c>
      <c r="H811" s="116">
        <f>TRUNC(G811*D811,1)</f>
        <v>3798</v>
      </c>
      <c r="I811" s="115">
        <f>단가대비표!G502</f>
        <v>23834</v>
      </c>
      <c r="J811" s="116">
        <f>TRUNC(I811*D811,1)</f>
        <v>2145</v>
      </c>
      <c r="K811" s="115">
        <f t="shared" si="199"/>
        <v>85033</v>
      </c>
      <c r="L811" s="116">
        <f t="shared" si="199"/>
        <v>7652.9</v>
      </c>
      <c r="M811" s="9" t="s">
        <v>27</v>
      </c>
      <c r="N811" s="10" t="s">
        <v>144</v>
      </c>
      <c r="O811" s="10" t="s">
        <v>1295</v>
      </c>
      <c r="P811" s="10" t="s">
        <v>29</v>
      </c>
      <c r="Q811" s="10" t="s">
        <v>30</v>
      </c>
      <c r="R811" s="10" t="s">
        <v>30</v>
      </c>
      <c r="S811" s="119"/>
      <c r="T811" s="119"/>
      <c r="U811" s="119"/>
      <c r="V811" s="119"/>
      <c r="W811" s="119"/>
      <c r="X811" s="119"/>
      <c r="Y811" s="119"/>
      <c r="Z811" s="119"/>
      <c r="AA811" s="119"/>
      <c r="AB811" s="119"/>
      <c r="AC811" s="119"/>
      <c r="AD811" s="119"/>
      <c r="AE811" s="119"/>
      <c r="AF811" s="119"/>
      <c r="AG811" s="119"/>
      <c r="AH811" s="119"/>
      <c r="AI811" s="119"/>
      <c r="AJ811" s="10" t="s">
        <v>27</v>
      </c>
      <c r="AK811" s="10" t="s">
        <v>1296</v>
      </c>
      <c r="AL811" s="10" t="s">
        <v>27</v>
      </c>
    </row>
    <row r="812" spans="1:38" ht="30" customHeight="1">
      <c r="A812" s="9" t="s">
        <v>965</v>
      </c>
      <c r="B812" s="9" t="s">
        <v>27</v>
      </c>
      <c r="C812" s="9" t="s">
        <v>27</v>
      </c>
      <c r="D812" s="114"/>
      <c r="E812" s="115"/>
      <c r="F812" s="116">
        <f>TRUNC(SUM(F808:F811),0)</f>
        <v>1709</v>
      </c>
      <c r="G812" s="115"/>
      <c r="H812" s="116">
        <f>TRUNC(SUM(H808:H811),0)</f>
        <v>26040</v>
      </c>
      <c r="I812" s="115"/>
      <c r="J812" s="116">
        <f>TRUNC(SUM(J808:J811),0)</f>
        <v>2589</v>
      </c>
      <c r="K812" s="115"/>
      <c r="L812" s="116">
        <f>F812+H812+J812</f>
        <v>30338</v>
      </c>
      <c r="M812" s="9" t="s">
        <v>27</v>
      </c>
      <c r="N812" s="10" t="s">
        <v>117</v>
      </c>
      <c r="O812" s="10" t="s">
        <v>117</v>
      </c>
      <c r="P812" s="10" t="s">
        <v>27</v>
      </c>
      <c r="Q812" s="10" t="s">
        <v>27</v>
      </c>
      <c r="R812" s="10" t="s">
        <v>27</v>
      </c>
      <c r="S812" s="119"/>
      <c r="T812" s="119"/>
      <c r="U812" s="119"/>
      <c r="V812" s="119"/>
      <c r="W812" s="119"/>
      <c r="X812" s="119"/>
      <c r="Y812" s="119"/>
      <c r="Z812" s="119"/>
      <c r="AA812" s="119"/>
      <c r="AB812" s="119"/>
      <c r="AC812" s="119"/>
      <c r="AD812" s="119"/>
      <c r="AE812" s="119"/>
      <c r="AF812" s="119"/>
      <c r="AG812" s="119"/>
      <c r="AH812" s="119"/>
      <c r="AI812" s="119"/>
      <c r="AJ812" s="10" t="s">
        <v>27</v>
      </c>
      <c r="AK812" s="10" t="s">
        <v>27</v>
      </c>
      <c r="AL812" s="10" t="s">
        <v>27</v>
      </c>
    </row>
    <row r="813" spans="1:38" ht="30" customHeight="1">
      <c r="A813" s="114"/>
      <c r="B813" s="114"/>
      <c r="C813" s="114"/>
      <c r="D813" s="114"/>
      <c r="E813" s="115"/>
      <c r="F813" s="116"/>
      <c r="G813" s="115"/>
      <c r="H813" s="116"/>
      <c r="I813" s="115"/>
      <c r="J813" s="116"/>
      <c r="K813" s="115"/>
      <c r="L813" s="116"/>
      <c r="M813" s="114"/>
    </row>
    <row r="814" spans="1:38" ht="30" customHeight="1">
      <c r="A814" s="127" t="s">
        <v>3767</v>
      </c>
      <c r="B814" s="127"/>
      <c r="C814" s="127"/>
      <c r="D814" s="127"/>
      <c r="E814" s="128"/>
      <c r="F814" s="129"/>
      <c r="G814" s="128"/>
      <c r="H814" s="129"/>
      <c r="I814" s="128"/>
      <c r="J814" s="129"/>
      <c r="K814" s="128"/>
      <c r="L814" s="129"/>
      <c r="M814" s="127"/>
      <c r="N814" s="118" t="s">
        <v>149</v>
      </c>
    </row>
    <row r="815" spans="1:38" ht="30" customHeight="1">
      <c r="A815" s="9" t="s">
        <v>907</v>
      </c>
      <c r="B815" s="9" t="s">
        <v>840</v>
      </c>
      <c r="C815" s="9" t="s">
        <v>841</v>
      </c>
      <c r="D815" s="114">
        <v>4</v>
      </c>
      <c r="E815" s="115">
        <f>단가대비표!E579</f>
        <v>0</v>
      </c>
      <c r="F815" s="116">
        <f>TRUNC(E815*D815,1)</f>
        <v>0</v>
      </c>
      <c r="G815" s="115">
        <f>단가대비표!F579</f>
        <v>216409</v>
      </c>
      <c r="H815" s="116">
        <f>TRUNC(G815*D815,1)</f>
        <v>865636</v>
      </c>
      <c r="I815" s="115">
        <f>단가대비표!G579</f>
        <v>0</v>
      </c>
      <c r="J815" s="116">
        <f>TRUNC(I815*D815,1)</f>
        <v>0</v>
      </c>
      <c r="K815" s="115">
        <f t="shared" ref="K815:L818" si="200">TRUNC(E815+G815+I815,1)</f>
        <v>216409</v>
      </c>
      <c r="L815" s="116">
        <f t="shared" si="200"/>
        <v>865636</v>
      </c>
      <c r="M815" s="9" t="s">
        <v>27</v>
      </c>
      <c r="N815" s="10" t="s">
        <v>149</v>
      </c>
      <c r="O815" s="10" t="s">
        <v>908</v>
      </c>
      <c r="P815" s="10" t="s">
        <v>30</v>
      </c>
      <c r="Q815" s="10" t="s">
        <v>30</v>
      </c>
      <c r="R815" s="10" t="s">
        <v>29</v>
      </c>
      <c r="S815" s="119"/>
      <c r="T815" s="119"/>
      <c r="U815" s="119"/>
      <c r="V815" s="119"/>
      <c r="W815" s="119"/>
      <c r="X815" s="119"/>
      <c r="Y815" s="119"/>
      <c r="Z815" s="119"/>
      <c r="AA815" s="119"/>
      <c r="AB815" s="119"/>
      <c r="AC815" s="119"/>
      <c r="AD815" s="119"/>
      <c r="AE815" s="119"/>
      <c r="AF815" s="119"/>
      <c r="AG815" s="119"/>
      <c r="AH815" s="119"/>
      <c r="AI815" s="119"/>
      <c r="AJ815" s="10" t="s">
        <v>27</v>
      </c>
      <c r="AK815" s="10" t="s">
        <v>1303</v>
      </c>
      <c r="AL815" s="10" t="s">
        <v>27</v>
      </c>
    </row>
    <row r="816" spans="1:38" ht="30" customHeight="1">
      <c r="A816" s="9" t="s">
        <v>844</v>
      </c>
      <c r="B816" s="9" t="s">
        <v>840</v>
      </c>
      <c r="C816" s="9" t="s">
        <v>841</v>
      </c>
      <c r="D816" s="114">
        <v>1</v>
      </c>
      <c r="E816" s="115">
        <f>단가대비표!E581</f>
        <v>0</v>
      </c>
      <c r="F816" s="116">
        <f>TRUNC(E816*D816,1)</f>
        <v>0</v>
      </c>
      <c r="G816" s="115">
        <f>단가대비표!F581</f>
        <v>166063</v>
      </c>
      <c r="H816" s="116">
        <f>TRUNC(G816*D816,1)</f>
        <v>166063</v>
      </c>
      <c r="I816" s="115">
        <f>단가대비표!G581</f>
        <v>0</v>
      </c>
      <c r="J816" s="116">
        <f>TRUNC(I816*D816,1)</f>
        <v>0</v>
      </c>
      <c r="K816" s="115">
        <f t="shared" si="200"/>
        <v>166063</v>
      </c>
      <c r="L816" s="116">
        <f t="shared" si="200"/>
        <v>166063</v>
      </c>
      <c r="M816" s="9" t="s">
        <v>27</v>
      </c>
      <c r="N816" s="10" t="s">
        <v>149</v>
      </c>
      <c r="O816" s="10" t="s">
        <v>911</v>
      </c>
      <c r="P816" s="10" t="s">
        <v>30</v>
      </c>
      <c r="Q816" s="10" t="s">
        <v>30</v>
      </c>
      <c r="R816" s="10" t="s">
        <v>29</v>
      </c>
      <c r="S816" s="119"/>
      <c r="T816" s="119"/>
      <c r="U816" s="119"/>
      <c r="V816" s="119"/>
      <c r="W816" s="119"/>
      <c r="X816" s="119"/>
      <c r="Y816" s="119"/>
      <c r="Z816" s="119"/>
      <c r="AA816" s="119"/>
      <c r="AB816" s="119"/>
      <c r="AC816" s="119"/>
      <c r="AD816" s="119"/>
      <c r="AE816" s="119"/>
      <c r="AF816" s="119"/>
      <c r="AG816" s="119"/>
      <c r="AH816" s="119"/>
      <c r="AI816" s="119"/>
      <c r="AJ816" s="10" t="s">
        <v>27</v>
      </c>
      <c r="AK816" s="10" t="s">
        <v>1304</v>
      </c>
      <c r="AL816" s="10" t="s">
        <v>27</v>
      </c>
    </row>
    <row r="817" spans="1:38" ht="30" customHeight="1">
      <c r="A817" s="9" t="s">
        <v>867</v>
      </c>
      <c r="B817" s="9" t="s">
        <v>840</v>
      </c>
      <c r="C817" s="9" t="s">
        <v>841</v>
      </c>
      <c r="D817" s="114">
        <v>2</v>
      </c>
      <c r="E817" s="115">
        <f>단가대비표!E553</f>
        <v>0</v>
      </c>
      <c r="F817" s="116">
        <f>TRUNC(E817*D817,1)</f>
        <v>0</v>
      </c>
      <c r="G817" s="115">
        <f>단가대비표!F553</f>
        <v>138290</v>
      </c>
      <c r="H817" s="116">
        <f>TRUNC(G817*D817,1)</f>
        <v>276580</v>
      </c>
      <c r="I817" s="115">
        <f>단가대비표!G553</f>
        <v>0</v>
      </c>
      <c r="J817" s="116">
        <f>TRUNC(I817*D817,1)</f>
        <v>0</v>
      </c>
      <c r="K817" s="115">
        <f t="shared" si="200"/>
        <v>138290</v>
      </c>
      <c r="L817" s="116">
        <f t="shared" si="200"/>
        <v>276580</v>
      </c>
      <c r="M817" s="9" t="s">
        <v>27</v>
      </c>
      <c r="N817" s="10" t="s">
        <v>149</v>
      </c>
      <c r="O817" s="10" t="s">
        <v>868</v>
      </c>
      <c r="P817" s="10" t="s">
        <v>30</v>
      </c>
      <c r="Q817" s="10" t="s">
        <v>30</v>
      </c>
      <c r="R817" s="10" t="s">
        <v>29</v>
      </c>
      <c r="S817" s="119"/>
      <c r="T817" s="119"/>
      <c r="U817" s="119"/>
      <c r="V817" s="119"/>
      <c r="W817" s="119"/>
      <c r="X817" s="119"/>
      <c r="Y817" s="119"/>
      <c r="Z817" s="119"/>
      <c r="AA817" s="119"/>
      <c r="AB817" s="119"/>
      <c r="AC817" s="119"/>
      <c r="AD817" s="119"/>
      <c r="AE817" s="119"/>
      <c r="AF817" s="119"/>
      <c r="AG817" s="119"/>
      <c r="AH817" s="119"/>
      <c r="AI817" s="119"/>
      <c r="AJ817" s="10" t="s">
        <v>27</v>
      </c>
      <c r="AK817" s="10" t="s">
        <v>1305</v>
      </c>
      <c r="AL817" s="10" t="s">
        <v>27</v>
      </c>
    </row>
    <row r="818" spans="1:38" ht="30" customHeight="1">
      <c r="A818" s="9" t="s">
        <v>4220</v>
      </c>
      <c r="B818" s="9" t="s">
        <v>1146</v>
      </c>
      <c r="C818" s="9" t="s">
        <v>963</v>
      </c>
      <c r="D818" s="114">
        <v>1</v>
      </c>
      <c r="E818" s="115">
        <v>0</v>
      </c>
      <c r="F818" s="116">
        <f>TRUNC(E818*D818,1)</f>
        <v>0</v>
      </c>
      <c r="G818" s="115">
        <v>0</v>
      </c>
      <c r="H818" s="116">
        <f>TRUNC(G818*D818,1)</f>
        <v>0</v>
      </c>
      <c r="I818" s="115">
        <f>H819*5%</f>
        <v>65413.950000000004</v>
      </c>
      <c r="J818" s="116">
        <f>TRUNC(I818*D818,1)</f>
        <v>65413.9</v>
      </c>
      <c r="K818" s="115">
        <f t="shared" si="200"/>
        <v>65413.9</v>
      </c>
      <c r="L818" s="116">
        <f t="shared" si="200"/>
        <v>65413.9</v>
      </c>
      <c r="M818" s="9" t="s">
        <v>27</v>
      </c>
      <c r="N818" s="10" t="s">
        <v>152</v>
      </c>
      <c r="O818" s="10" t="s">
        <v>964</v>
      </c>
      <c r="P818" s="10" t="s">
        <v>30</v>
      </c>
      <c r="Q818" s="10" t="s">
        <v>30</v>
      </c>
      <c r="R818" s="10" t="s">
        <v>30</v>
      </c>
      <c r="S818" s="119">
        <v>1</v>
      </c>
      <c r="T818" s="119">
        <v>2</v>
      </c>
      <c r="U818" s="119">
        <v>0.05</v>
      </c>
      <c r="V818" s="119"/>
      <c r="W818" s="119"/>
      <c r="X818" s="119"/>
      <c r="Y818" s="119"/>
      <c r="Z818" s="119"/>
      <c r="AA818" s="119"/>
      <c r="AB818" s="119"/>
      <c r="AC818" s="119"/>
      <c r="AD818" s="119"/>
      <c r="AE818" s="119"/>
      <c r="AF818" s="119"/>
      <c r="AG818" s="119"/>
      <c r="AH818" s="119"/>
      <c r="AI818" s="119"/>
      <c r="AJ818" s="10" t="s">
        <v>27</v>
      </c>
      <c r="AK818" s="10" t="s">
        <v>1315</v>
      </c>
      <c r="AL818" s="10" t="s">
        <v>27</v>
      </c>
    </row>
    <row r="819" spans="1:38" ht="30" customHeight="1">
      <c r="A819" s="9" t="s">
        <v>965</v>
      </c>
      <c r="B819" s="9" t="s">
        <v>27</v>
      </c>
      <c r="C819" s="9" t="s">
        <v>27</v>
      </c>
      <c r="D819" s="114"/>
      <c r="E819" s="115"/>
      <c r="F819" s="116">
        <f>TRUNC(SUM(F815:F818),0)</f>
        <v>0</v>
      </c>
      <c r="G819" s="115"/>
      <c r="H819" s="116">
        <f>TRUNC(SUM(H815:H818),0)</f>
        <v>1308279</v>
      </c>
      <c r="I819" s="115"/>
      <c r="J819" s="116">
        <f>TRUNC(SUM(J815:J818),0)</f>
        <v>65413</v>
      </c>
      <c r="K819" s="115"/>
      <c r="L819" s="116">
        <f>F819+H819+J819</f>
        <v>1373692</v>
      </c>
      <c r="M819" s="9" t="s">
        <v>27</v>
      </c>
      <c r="N819" s="10" t="s">
        <v>117</v>
      </c>
      <c r="O819" s="10" t="s">
        <v>117</v>
      </c>
      <c r="P819" s="10" t="s">
        <v>27</v>
      </c>
      <c r="Q819" s="10" t="s">
        <v>27</v>
      </c>
      <c r="R819" s="10" t="s">
        <v>27</v>
      </c>
      <c r="S819" s="119"/>
      <c r="T819" s="119"/>
      <c r="U819" s="119"/>
      <c r="V819" s="119"/>
      <c r="W819" s="119"/>
      <c r="X819" s="119"/>
      <c r="Y819" s="119"/>
      <c r="Z819" s="119"/>
      <c r="AA819" s="119"/>
      <c r="AB819" s="119"/>
      <c r="AC819" s="119"/>
      <c r="AD819" s="119"/>
      <c r="AE819" s="119"/>
      <c r="AF819" s="119"/>
      <c r="AG819" s="119"/>
      <c r="AH819" s="119"/>
      <c r="AI819" s="119"/>
      <c r="AJ819" s="10" t="s">
        <v>27</v>
      </c>
      <c r="AK819" s="10" t="s">
        <v>27</v>
      </c>
      <c r="AL819" s="10" t="s">
        <v>27</v>
      </c>
    </row>
    <row r="820" spans="1:38" ht="30" customHeight="1">
      <c r="A820" s="114"/>
      <c r="B820" s="114"/>
      <c r="C820" s="114"/>
      <c r="D820" s="114"/>
      <c r="E820" s="115"/>
      <c r="F820" s="116"/>
      <c r="G820" s="115"/>
      <c r="H820" s="116"/>
      <c r="I820" s="115"/>
      <c r="J820" s="116"/>
      <c r="K820" s="115"/>
      <c r="L820" s="116"/>
      <c r="M820" s="114"/>
    </row>
    <row r="821" spans="1:38" ht="30" customHeight="1">
      <c r="A821" s="127" t="s">
        <v>3768</v>
      </c>
      <c r="B821" s="127"/>
      <c r="C821" s="127"/>
      <c r="D821" s="127"/>
      <c r="E821" s="128"/>
      <c r="F821" s="129"/>
      <c r="G821" s="128"/>
      <c r="H821" s="129"/>
      <c r="I821" s="128"/>
      <c r="J821" s="129"/>
      <c r="K821" s="128"/>
      <c r="L821" s="129"/>
      <c r="M821" s="127"/>
      <c r="N821" s="118" t="s">
        <v>150</v>
      </c>
    </row>
    <row r="822" spans="1:38" ht="30" customHeight="1">
      <c r="A822" s="9" t="s">
        <v>907</v>
      </c>
      <c r="B822" s="9" t="s">
        <v>840</v>
      </c>
      <c r="C822" s="9" t="s">
        <v>841</v>
      </c>
      <c r="D822" s="114">
        <v>5</v>
      </c>
      <c r="E822" s="115">
        <f>단가대비표!E579</f>
        <v>0</v>
      </c>
      <c r="F822" s="116">
        <f>TRUNC(E822*D822,1)</f>
        <v>0</v>
      </c>
      <c r="G822" s="115">
        <f>단가대비표!F579</f>
        <v>216409</v>
      </c>
      <c r="H822" s="116">
        <f>TRUNC(G822*D822,1)</f>
        <v>1082045</v>
      </c>
      <c r="I822" s="115">
        <f>단가대비표!G579</f>
        <v>0</v>
      </c>
      <c r="J822" s="116">
        <f>TRUNC(I822*D822,1)</f>
        <v>0</v>
      </c>
      <c r="K822" s="115">
        <f t="shared" ref="K822:L825" si="201">TRUNC(E822+G822+I822,1)</f>
        <v>216409</v>
      </c>
      <c r="L822" s="116">
        <f t="shared" si="201"/>
        <v>1082045</v>
      </c>
      <c r="M822" s="9" t="s">
        <v>27</v>
      </c>
      <c r="N822" s="10" t="s">
        <v>150</v>
      </c>
      <c r="O822" s="10" t="s">
        <v>908</v>
      </c>
      <c r="P822" s="10" t="s">
        <v>30</v>
      </c>
      <c r="Q822" s="10" t="s">
        <v>30</v>
      </c>
      <c r="R822" s="10" t="s">
        <v>29</v>
      </c>
      <c r="S822" s="119"/>
      <c r="T822" s="119"/>
      <c r="U822" s="119"/>
      <c r="V822" s="119"/>
      <c r="W822" s="119"/>
      <c r="X822" s="119"/>
      <c r="Y822" s="119"/>
      <c r="Z822" s="119"/>
      <c r="AA822" s="119"/>
      <c r="AB822" s="119"/>
      <c r="AC822" s="119"/>
      <c r="AD822" s="119"/>
      <c r="AE822" s="119"/>
      <c r="AF822" s="119"/>
      <c r="AG822" s="119"/>
      <c r="AH822" s="119"/>
      <c r="AI822" s="119"/>
      <c r="AJ822" s="10" t="s">
        <v>27</v>
      </c>
      <c r="AK822" s="10" t="s">
        <v>1306</v>
      </c>
      <c r="AL822" s="10" t="s">
        <v>27</v>
      </c>
    </row>
    <row r="823" spans="1:38" ht="30" customHeight="1">
      <c r="A823" s="9" t="s">
        <v>844</v>
      </c>
      <c r="B823" s="9" t="s">
        <v>840</v>
      </c>
      <c r="C823" s="9" t="s">
        <v>841</v>
      </c>
      <c r="D823" s="114">
        <v>1</v>
      </c>
      <c r="E823" s="115">
        <f>단가대비표!E581</f>
        <v>0</v>
      </c>
      <c r="F823" s="116">
        <f>TRUNC(E823*D823,1)</f>
        <v>0</v>
      </c>
      <c r="G823" s="115">
        <f>단가대비표!F581</f>
        <v>166063</v>
      </c>
      <c r="H823" s="116">
        <f>TRUNC(G823*D823,1)</f>
        <v>166063</v>
      </c>
      <c r="I823" s="115">
        <f>단가대비표!G581</f>
        <v>0</v>
      </c>
      <c r="J823" s="116">
        <f>TRUNC(I823*D823,1)</f>
        <v>0</v>
      </c>
      <c r="K823" s="115">
        <f t="shared" si="201"/>
        <v>166063</v>
      </c>
      <c r="L823" s="116">
        <f t="shared" si="201"/>
        <v>166063</v>
      </c>
      <c r="M823" s="9" t="s">
        <v>27</v>
      </c>
      <c r="N823" s="10" t="s">
        <v>150</v>
      </c>
      <c r="O823" s="10" t="s">
        <v>911</v>
      </c>
      <c r="P823" s="10" t="s">
        <v>30</v>
      </c>
      <c r="Q823" s="10" t="s">
        <v>30</v>
      </c>
      <c r="R823" s="10" t="s">
        <v>29</v>
      </c>
      <c r="S823" s="119"/>
      <c r="T823" s="119"/>
      <c r="U823" s="119"/>
      <c r="V823" s="119"/>
      <c r="W823" s="119"/>
      <c r="X823" s="119"/>
      <c r="Y823" s="119"/>
      <c r="Z823" s="119"/>
      <c r="AA823" s="119"/>
      <c r="AB823" s="119"/>
      <c r="AC823" s="119"/>
      <c r="AD823" s="119"/>
      <c r="AE823" s="119"/>
      <c r="AF823" s="119"/>
      <c r="AG823" s="119"/>
      <c r="AH823" s="119"/>
      <c r="AI823" s="119"/>
      <c r="AJ823" s="10" t="s">
        <v>27</v>
      </c>
      <c r="AK823" s="10" t="s">
        <v>1307</v>
      </c>
      <c r="AL823" s="10" t="s">
        <v>27</v>
      </c>
    </row>
    <row r="824" spans="1:38" ht="30" customHeight="1">
      <c r="A824" s="9" t="s">
        <v>867</v>
      </c>
      <c r="B824" s="9" t="s">
        <v>840</v>
      </c>
      <c r="C824" s="9" t="s">
        <v>841</v>
      </c>
      <c r="D824" s="114">
        <v>2</v>
      </c>
      <c r="E824" s="115">
        <f>단가대비표!E553</f>
        <v>0</v>
      </c>
      <c r="F824" s="116">
        <f>TRUNC(E824*D824,1)</f>
        <v>0</v>
      </c>
      <c r="G824" s="115">
        <f>단가대비표!F553</f>
        <v>138290</v>
      </c>
      <c r="H824" s="116">
        <f>TRUNC(G824*D824,1)</f>
        <v>276580</v>
      </c>
      <c r="I824" s="115">
        <f>단가대비표!G553</f>
        <v>0</v>
      </c>
      <c r="J824" s="116">
        <f>TRUNC(I824*D824,1)</f>
        <v>0</v>
      </c>
      <c r="K824" s="115">
        <f t="shared" si="201"/>
        <v>138290</v>
      </c>
      <c r="L824" s="116">
        <f t="shared" si="201"/>
        <v>276580</v>
      </c>
      <c r="M824" s="9" t="s">
        <v>27</v>
      </c>
      <c r="N824" s="10" t="s">
        <v>150</v>
      </c>
      <c r="O824" s="10" t="s">
        <v>868</v>
      </c>
      <c r="P824" s="10" t="s">
        <v>30</v>
      </c>
      <c r="Q824" s="10" t="s">
        <v>30</v>
      </c>
      <c r="R824" s="10" t="s">
        <v>29</v>
      </c>
      <c r="S824" s="119"/>
      <c r="T824" s="119"/>
      <c r="U824" s="119"/>
      <c r="V824" s="119"/>
      <c r="W824" s="119"/>
      <c r="X824" s="119"/>
      <c r="Y824" s="119"/>
      <c r="Z824" s="119"/>
      <c r="AA824" s="119"/>
      <c r="AB824" s="119"/>
      <c r="AC824" s="119"/>
      <c r="AD824" s="119"/>
      <c r="AE824" s="119"/>
      <c r="AF824" s="119"/>
      <c r="AG824" s="119"/>
      <c r="AH824" s="119"/>
      <c r="AI824" s="119"/>
      <c r="AJ824" s="10" t="s">
        <v>27</v>
      </c>
      <c r="AK824" s="10" t="s">
        <v>1308</v>
      </c>
      <c r="AL824" s="10" t="s">
        <v>27</v>
      </c>
    </row>
    <row r="825" spans="1:38" ht="30" customHeight="1">
      <c r="A825" s="9" t="s">
        <v>4220</v>
      </c>
      <c r="B825" s="9" t="s">
        <v>1146</v>
      </c>
      <c r="C825" s="9" t="s">
        <v>963</v>
      </c>
      <c r="D825" s="114">
        <v>1</v>
      </c>
      <c r="E825" s="115">
        <v>0</v>
      </c>
      <c r="F825" s="116">
        <f>TRUNC(E825*D825,1)</f>
        <v>0</v>
      </c>
      <c r="G825" s="115">
        <v>0</v>
      </c>
      <c r="H825" s="116">
        <f>TRUNC(G825*D825,1)</f>
        <v>0</v>
      </c>
      <c r="I825" s="115">
        <f>H826*5%</f>
        <v>76234.400000000009</v>
      </c>
      <c r="J825" s="116">
        <f>TRUNC(I825*D825,1)</f>
        <v>76234.399999999994</v>
      </c>
      <c r="K825" s="115">
        <f t="shared" si="201"/>
        <v>76234.399999999994</v>
      </c>
      <c r="L825" s="116">
        <f t="shared" si="201"/>
        <v>76234.399999999994</v>
      </c>
      <c r="M825" s="9" t="s">
        <v>27</v>
      </c>
      <c r="N825" s="10" t="s">
        <v>152</v>
      </c>
      <c r="O825" s="10" t="s">
        <v>964</v>
      </c>
      <c r="P825" s="10" t="s">
        <v>30</v>
      </c>
      <c r="Q825" s="10" t="s">
        <v>30</v>
      </c>
      <c r="R825" s="10" t="s">
        <v>30</v>
      </c>
      <c r="S825" s="119">
        <v>1</v>
      </c>
      <c r="T825" s="119">
        <v>2</v>
      </c>
      <c r="U825" s="119">
        <v>0.05</v>
      </c>
      <c r="V825" s="119"/>
      <c r="W825" s="119"/>
      <c r="X825" s="119"/>
      <c r="Y825" s="119"/>
      <c r="Z825" s="119"/>
      <c r="AA825" s="119"/>
      <c r="AB825" s="119"/>
      <c r="AC825" s="119"/>
      <c r="AD825" s="119"/>
      <c r="AE825" s="119"/>
      <c r="AF825" s="119"/>
      <c r="AG825" s="119"/>
      <c r="AH825" s="119"/>
      <c r="AI825" s="119"/>
      <c r="AJ825" s="10" t="s">
        <v>27</v>
      </c>
      <c r="AK825" s="10" t="s">
        <v>1315</v>
      </c>
      <c r="AL825" s="10" t="s">
        <v>27</v>
      </c>
    </row>
    <row r="826" spans="1:38" ht="30" customHeight="1">
      <c r="A826" s="9" t="s">
        <v>965</v>
      </c>
      <c r="B826" s="9" t="s">
        <v>27</v>
      </c>
      <c r="C826" s="9" t="s">
        <v>27</v>
      </c>
      <c r="D826" s="114"/>
      <c r="E826" s="115"/>
      <c r="F826" s="116">
        <f>TRUNC(SUM(F822:F825),0)</f>
        <v>0</v>
      </c>
      <c r="G826" s="115"/>
      <c r="H826" s="116">
        <f>TRUNC(SUM(H822:H825),0)</f>
        <v>1524688</v>
      </c>
      <c r="I826" s="115"/>
      <c r="J826" s="116">
        <f>TRUNC(SUM(J822:J825),0)</f>
        <v>76234</v>
      </c>
      <c r="K826" s="115"/>
      <c r="L826" s="116">
        <f>F826+H826+J826</f>
        <v>1600922</v>
      </c>
      <c r="M826" s="9" t="s">
        <v>27</v>
      </c>
      <c r="N826" s="10" t="s">
        <v>117</v>
      </c>
      <c r="O826" s="10" t="s">
        <v>117</v>
      </c>
      <c r="P826" s="10" t="s">
        <v>27</v>
      </c>
      <c r="Q826" s="10" t="s">
        <v>27</v>
      </c>
      <c r="R826" s="10" t="s">
        <v>27</v>
      </c>
      <c r="S826" s="119"/>
      <c r="T826" s="119"/>
      <c r="U826" s="119"/>
      <c r="V826" s="119"/>
      <c r="W826" s="119"/>
      <c r="X826" s="119"/>
      <c r="Y826" s="119"/>
      <c r="Z826" s="119"/>
      <c r="AA826" s="119"/>
      <c r="AB826" s="119"/>
      <c r="AC826" s="119"/>
      <c r="AD826" s="119"/>
      <c r="AE826" s="119"/>
      <c r="AF826" s="119"/>
      <c r="AG826" s="119"/>
      <c r="AH826" s="119"/>
      <c r="AI826" s="119"/>
      <c r="AJ826" s="10" t="s">
        <v>27</v>
      </c>
      <c r="AK826" s="10" t="s">
        <v>27</v>
      </c>
      <c r="AL826" s="10" t="s">
        <v>27</v>
      </c>
    </row>
    <row r="827" spans="1:38" ht="30" customHeight="1">
      <c r="A827" s="114"/>
      <c r="B827" s="114"/>
      <c r="C827" s="114"/>
      <c r="D827" s="114"/>
      <c r="E827" s="115"/>
      <c r="F827" s="116"/>
      <c r="G827" s="115"/>
      <c r="H827" s="116"/>
      <c r="I827" s="115"/>
      <c r="J827" s="116"/>
      <c r="K827" s="115"/>
      <c r="L827" s="116"/>
      <c r="M827" s="114"/>
    </row>
    <row r="828" spans="1:38" ht="30" customHeight="1">
      <c r="A828" s="127" t="s">
        <v>3769</v>
      </c>
      <c r="B828" s="127"/>
      <c r="C828" s="127"/>
      <c r="D828" s="127"/>
      <c r="E828" s="128"/>
      <c r="F828" s="129"/>
      <c r="G828" s="128"/>
      <c r="H828" s="129"/>
      <c r="I828" s="128"/>
      <c r="J828" s="129"/>
      <c r="K828" s="128"/>
      <c r="L828" s="129"/>
      <c r="M828" s="127"/>
      <c r="N828" s="118" t="s">
        <v>151</v>
      </c>
    </row>
    <row r="829" spans="1:38" ht="30" customHeight="1">
      <c r="A829" s="9" t="s">
        <v>907</v>
      </c>
      <c r="B829" s="9" t="s">
        <v>840</v>
      </c>
      <c r="C829" s="9" t="s">
        <v>841</v>
      </c>
      <c r="D829" s="114">
        <v>5</v>
      </c>
      <c r="E829" s="115">
        <f>단가대비표!E579</f>
        <v>0</v>
      </c>
      <c r="F829" s="116">
        <f>TRUNC(E829*D829,1)</f>
        <v>0</v>
      </c>
      <c r="G829" s="115">
        <f>단가대비표!F579</f>
        <v>216409</v>
      </c>
      <c r="H829" s="116">
        <f>TRUNC(G829*D829,1)</f>
        <v>1082045</v>
      </c>
      <c r="I829" s="115">
        <f>단가대비표!G579</f>
        <v>0</v>
      </c>
      <c r="J829" s="116">
        <f>TRUNC(I829*D829,1)</f>
        <v>0</v>
      </c>
      <c r="K829" s="115">
        <f t="shared" ref="K829:L832" si="202">TRUNC(E829+G829+I829,1)</f>
        <v>216409</v>
      </c>
      <c r="L829" s="116">
        <f t="shared" si="202"/>
        <v>1082045</v>
      </c>
      <c r="M829" s="9" t="s">
        <v>27</v>
      </c>
      <c r="N829" s="10" t="s">
        <v>151</v>
      </c>
      <c r="O829" s="10" t="s">
        <v>908</v>
      </c>
      <c r="P829" s="10" t="s">
        <v>30</v>
      </c>
      <c r="Q829" s="10" t="s">
        <v>30</v>
      </c>
      <c r="R829" s="10" t="s">
        <v>29</v>
      </c>
      <c r="S829" s="119"/>
      <c r="T829" s="119"/>
      <c r="U829" s="119"/>
      <c r="V829" s="119"/>
      <c r="W829" s="119"/>
      <c r="X829" s="119"/>
      <c r="Y829" s="119"/>
      <c r="Z829" s="119"/>
      <c r="AA829" s="119"/>
      <c r="AB829" s="119"/>
      <c r="AC829" s="119"/>
      <c r="AD829" s="119"/>
      <c r="AE829" s="119"/>
      <c r="AF829" s="119"/>
      <c r="AG829" s="119"/>
      <c r="AH829" s="119"/>
      <c r="AI829" s="119"/>
      <c r="AJ829" s="10" t="s">
        <v>27</v>
      </c>
      <c r="AK829" s="10" t="s">
        <v>1309</v>
      </c>
      <c r="AL829" s="10" t="s">
        <v>27</v>
      </c>
    </row>
    <row r="830" spans="1:38" ht="30" customHeight="1">
      <c r="A830" s="9" t="s">
        <v>844</v>
      </c>
      <c r="B830" s="9" t="s">
        <v>840</v>
      </c>
      <c r="C830" s="9" t="s">
        <v>841</v>
      </c>
      <c r="D830" s="114">
        <v>2</v>
      </c>
      <c r="E830" s="115">
        <f>단가대비표!E581</f>
        <v>0</v>
      </c>
      <c r="F830" s="116">
        <f>TRUNC(E830*D830,1)</f>
        <v>0</v>
      </c>
      <c r="G830" s="115">
        <f>단가대비표!F581</f>
        <v>166063</v>
      </c>
      <c r="H830" s="116">
        <f>TRUNC(G830*D830,1)</f>
        <v>332126</v>
      </c>
      <c r="I830" s="115">
        <f>단가대비표!G581</f>
        <v>0</v>
      </c>
      <c r="J830" s="116">
        <f>TRUNC(I830*D830,1)</f>
        <v>0</v>
      </c>
      <c r="K830" s="115">
        <f t="shared" si="202"/>
        <v>166063</v>
      </c>
      <c r="L830" s="116">
        <f t="shared" si="202"/>
        <v>332126</v>
      </c>
      <c r="M830" s="9" t="s">
        <v>27</v>
      </c>
      <c r="N830" s="10" t="s">
        <v>151</v>
      </c>
      <c r="O830" s="10" t="s">
        <v>911</v>
      </c>
      <c r="P830" s="10" t="s">
        <v>30</v>
      </c>
      <c r="Q830" s="10" t="s">
        <v>30</v>
      </c>
      <c r="R830" s="10" t="s">
        <v>29</v>
      </c>
      <c r="S830" s="119"/>
      <c r="T830" s="119"/>
      <c r="U830" s="119"/>
      <c r="V830" s="119"/>
      <c r="W830" s="119"/>
      <c r="X830" s="119"/>
      <c r="Y830" s="119"/>
      <c r="Z830" s="119"/>
      <c r="AA830" s="119"/>
      <c r="AB830" s="119"/>
      <c r="AC830" s="119"/>
      <c r="AD830" s="119"/>
      <c r="AE830" s="119"/>
      <c r="AF830" s="119"/>
      <c r="AG830" s="119"/>
      <c r="AH830" s="119"/>
      <c r="AI830" s="119"/>
      <c r="AJ830" s="10" t="s">
        <v>27</v>
      </c>
      <c r="AK830" s="10" t="s">
        <v>1310</v>
      </c>
      <c r="AL830" s="10" t="s">
        <v>27</v>
      </c>
    </row>
    <row r="831" spans="1:38" ht="30" customHeight="1">
      <c r="A831" s="9" t="s">
        <v>867</v>
      </c>
      <c r="B831" s="9" t="s">
        <v>840</v>
      </c>
      <c r="C831" s="9" t="s">
        <v>841</v>
      </c>
      <c r="D831" s="114">
        <v>2</v>
      </c>
      <c r="E831" s="115">
        <f>단가대비표!E553</f>
        <v>0</v>
      </c>
      <c r="F831" s="116">
        <f>TRUNC(E831*D831,1)</f>
        <v>0</v>
      </c>
      <c r="G831" s="115">
        <f>단가대비표!F553</f>
        <v>138290</v>
      </c>
      <c r="H831" s="116">
        <f>TRUNC(G831*D831,1)</f>
        <v>276580</v>
      </c>
      <c r="I831" s="115">
        <f>단가대비표!G553</f>
        <v>0</v>
      </c>
      <c r="J831" s="116">
        <f>TRUNC(I831*D831,1)</f>
        <v>0</v>
      </c>
      <c r="K831" s="115">
        <f t="shared" si="202"/>
        <v>138290</v>
      </c>
      <c r="L831" s="116">
        <f t="shared" si="202"/>
        <v>276580</v>
      </c>
      <c r="M831" s="9" t="s">
        <v>27</v>
      </c>
      <c r="N831" s="10" t="s">
        <v>151</v>
      </c>
      <c r="O831" s="10" t="s">
        <v>868</v>
      </c>
      <c r="P831" s="10" t="s">
        <v>30</v>
      </c>
      <c r="Q831" s="10" t="s">
        <v>30</v>
      </c>
      <c r="R831" s="10" t="s">
        <v>29</v>
      </c>
      <c r="S831" s="119"/>
      <c r="T831" s="119"/>
      <c r="U831" s="119"/>
      <c r="V831" s="119"/>
      <c r="W831" s="119"/>
      <c r="X831" s="119"/>
      <c r="Y831" s="119"/>
      <c r="Z831" s="119"/>
      <c r="AA831" s="119"/>
      <c r="AB831" s="119"/>
      <c r="AC831" s="119"/>
      <c r="AD831" s="119"/>
      <c r="AE831" s="119"/>
      <c r="AF831" s="119"/>
      <c r="AG831" s="119"/>
      <c r="AH831" s="119"/>
      <c r="AI831" s="119"/>
      <c r="AJ831" s="10" t="s">
        <v>27</v>
      </c>
      <c r="AK831" s="10" t="s">
        <v>1311</v>
      </c>
      <c r="AL831" s="10" t="s">
        <v>27</v>
      </c>
    </row>
    <row r="832" spans="1:38" ht="30" customHeight="1">
      <c r="A832" s="9" t="s">
        <v>4220</v>
      </c>
      <c r="B832" s="9" t="s">
        <v>1146</v>
      </c>
      <c r="C832" s="9" t="s">
        <v>963</v>
      </c>
      <c r="D832" s="114">
        <v>1</v>
      </c>
      <c r="E832" s="115">
        <v>0</v>
      </c>
      <c r="F832" s="116">
        <f>TRUNC(E832*D832,1)</f>
        <v>0</v>
      </c>
      <c r="G832" s="115">
        <v>0</v>
      </c>
      <c r="H832" s="116">
        <f>TRUNC(G832*D832,1)</f>
        <v>0</v>
      </c>
      <c r="I832" s="115">
        <f>H833*5%</f>
        <v>84537.55</v>
      </c>
      <c r="J832" s="116">
        <f>TRUNC(I832*D832,1)</f>
        <v>84537.5</v>
      </c>
      <c r="K832" s="115">
        <f t="shared" si="202"/>
        <v>84537.5</v>
      </c>
      <c r="L832" s="116">
        <f t="shared" si="202"/>
        <v>84537.5</v>
      </c>
      <c r="M832" s="9" t="s">
        <v>27</v>
      </c>
      <c r="N832" s="10" t="s">
        <v>152</v>
      </c>
      <c r="O832" s="10" t="s">
        <v>964</v>
      </c>
      <c r="P832" s="10" t="s">
        <v>30</v>
      </c>
      <c r="Q832" s="10" t="s">
        <v>30</v>
      </c>
      <c r="R832" s="10" t="s">
        <v>30</v>
      </c>
      <c r="S832" s="119">
        <v>1</v>
      </c>
      <c r="T832" s="119">
        <v>2</v>
      </c>
      <c r="U832" s="119">
        <v>0.05</v>
      </c>
      <c r="V832" s="119"/>
      <c r="W832" s="119"/>
      <c r="X832" s="119"/>
      <c r="Y832" s="119"/>
      <c r="Z832" s="119"/>
      <c r="AA832" s="119"/>
      <c r="AB832" s="119"/>
      <c r="AC832" s="119"/>
      <c r="AD832" s="119"/>
      <c r="AE832" s="119"/>
      <c r="AF832" s="119"/>
      <c r="AG832" s="119"/>
      <c r="AH832" s="119"/>
      <c r="AI832" s="119"/>
      <c r="AJ832" s="10" t="s">
        <v>27</v>
      </c>
      <c r="AK832" s="10" t="s">
        <v>1315</v>
      </c>
      <c r="AL832" s="10" t="s">
        <v>27</v>
      </c>
    </row>
    <row r="833" spans="1:38" ht="30" customHeight="1">
      <c r="A833" s="9" t="s">
        <v>965</v>
      </c>
      <c r="B833" s="9" t="s">
        <v>27</v>
      </c>
      <c r="C833" s="9" t="s">
        <v>27</v>
      </c>
      <c r="D833" s="114"/>
      <c r="E833" s="115"/>
      <c r="F833" s="116">
        <f>TRUNC(SUM(F829:F832),0)</f>
        <v>0</v>
      </c>
      <c r="G833" s="115"/>
      <c r="H833" s="116">
        <f>TRUNC(SUM(H829:H832),0)</f>
        <v>1690751</v>
      </c>
      <c r="I833" s="115"/>
      <c r="J833" s="116">
        <f>TRUNC(SUM(J829:J832),0)</f>
        <v>84537</v>
      </c>
      <c r="K833" s="115"/>
      <c r="L833" s="116">
        <f>F833+H833+J833</f>
        <v>1775288</v>
      </c>
      <c r="M833" s="9" t="s">
        <v>27</v>
      </c>
      <c r="N833" s="10" t="s">
        <v>117</v>
      </c>
      <c r="O833" s="10" t="s">
        <v>117</v>
      </c>
      <c r="P833" s="10" t="s">
        <v>27</v>
      </c>
      <c r="Q833" s="10" t="s">
        <v>27</v>
      </c>
      <c r="R833" s="10" t="s">
        <v>27</v>
      </c>
      <c r="S833" s="119"/>
      <c r="T833" s="119"/>
      <c r="U833" s="119"/>
      <c r="V833" s="119"/>
      <c r="W833" s="119"/>
      <c r="X833" s="119"/>
      <c r="Y833" s="119"/>
      <c r="Z833" s="119"/>
      <c r="AA833" s="119"/>
      <c r="AB833" s="119"/>
      <c r="AC833" s="119"/>
      <c r="AD833" s="119"/>
      <c r="AE833" s="119"/>
      <c r="AF833" s="119"/>
      <c r="AG833" s="119"/>
      <c r="AH833" s="119"/>
      <c r="AI833" s="119"/>
      <c r="AJ833" s="10" t="s">
        <v>27</v>
      </c>
      <c r="AK833" s="10" t="s">
        <v>27</v>
      </c>
      <c r="AL833" s="10" t="s">
        <v>27</v>
      </c>
    </row>
    <row r="834" spans="1:38" ht="30" customHeight="1">
      <c r="A834" s="114"/>
      <c r="B834" s="114"/>
      <c r="C834" s="114"/>
      <c r="D834" s="114"/>
      <c r="E834" s="115"/>
      <c r="F834" s="116"/>
      <c r="G834" s="115"/>
      <c r="H834" s="116"/>
      <c r="I834" s="115"/>
      <c r="J834" s="116"/>
      <c r="K834" s="115"/>
      <c r="L834" s="116"/>
      <c r="M834" s="114"/>
    </row>
    <row r="835" spans="1:38" ht="30" customHeight="1">
      <c r="A835" s="127" t="s">
        <v>3770</v>
      </c>
      <c r="B835" s="127"/>
      <c r="C835" s="127"/>
      <c r="D835" s="127"/>
      <c r="E835" s="128"/>
      <c r="F835" s="129"/>
      <c r="G835" s="128"/>
      <c r="H835" s="129"/>
      <c r="I835" s="128"/>
      <c r="J835" s="129"/>
      <c r="K835" s="128"/>
      <c r="L835" s="129"/>
      <c r="M835" s="127"/>
      <c r="N835" s="118" t="s">
        <v>152</v>
      </c>
    </row>
    <row r="836" spans="1:38" ht="30" customHeight="1">
      <c r="A836" s="9" t="s">
        <v>907</v>
      </c>
      <c r="B836" s="9" t="s">
        <v>840</v>
      </c>
      <c r="C836" s="9" t="s">
        <v>841</v>
      </c>
      <c r="D836" s="114">
        <v>5</v>
      </c>
      <c r="E836" s="115">
        <f>단가대비표!E579</f>
        <v>0</v>
      </c>
      <c r="F836" s="116">
        <f>TRUNC(E836*D836,1)</f>
        <v>0</v>
      </c>
      <c r="G836" s="115">
        <f>단가대비표!F579</f>
        <v>216409</v>
      </c>
      <c r="H836" s="116">
        <f>TRUNC(G836*D836,1)</f>
        <v>1082045</v>
      </c>
      <c r="I836" s="115">
        <f>단가대비표!G579</f>
        <v>0</v>
      </c>
      <c r="J836" s="116">
        <f>TRUNC(I836*D836,1)</f>
        <v>0</v>
      </c>
      <c r="K836" s="115">
        <f t="shared" ref="K836:L839" si="203">TRUNC(E836+G836+I836,1)</f>
        <v>216409</v>
      </c>
      <c r="L836" s="116">
        <f t="shared" si="203"/>
        <v>1082045</v>
      </c>
      <c r="M836" s="9" t="s">
        <v>27</v>
      </c>
      <c r="N836" s="10" t="s">
        <v>152</v>
      </c>
      <c r="O836" s="10" t="s">
        <v>908</v>
      </c>
      <c r="P836" s="10" t="s">
        <v>30</v>
      </c>
      <c r="Q836" s="10" t="s">
        <v>30</v>
      </c>
      <c r="R836" s="10" t="s">
        <v>29</v>
      </c>
      <c r="S836" s="119"/>
      <c r="T836" s="119"/>
      <c r="U836" s="119"/>
      <c r="V836" s="119">
        <v>1</v>
      </c>
      <c r="W836" s="119"/>
      <c r="X836" s="119"/>
      <c r="Y836" s="119"/>
      <c r="Z836" s="119"/>
      <c r="AA836" s="119"/>
      <c r="AB836" s="119"/>
      <c r="AC836" s="119"/>
      <c r="AD836" s="119"/>
      <c r="AE836" s="119"/>
      <c r="AF836" s="119"/>
      <c r="AG836" s="119"/>
      <c r="AH836" s="119"/>
      <c r="AI836" s="119"/>
      <c r="AJ836" s="10" t="s">
        <v>27</v>
      </c>
      <c r="AK836" s="10" t="s">
        <v>1312</v>
      </c>
      <c r="AL836" s="10" t="s">
        <v>27</v>
      </c>
    </row>
    <row r="837" spans="1:38" ht="30" customHeight="1">
      <c r="A837" s="9" t="s">
        <v>844</v>
      </c>
      <c r="B837" s="9" t="s">
        <v>840</v>
      </c>
      <c r="C837" s="9" t="s">
        <v>841</v>
      </c>
      <c r="D837" s="114">
        <v>2</v>
      </c>
      <c r="E837" s="115">
        <f>단가대비표!E581</f>
        <v>0</v>
      </c>
      <c r="F837" s="116">
        <f>TRUNC(E837*D837,1)</f>
        <v>0</v>
      </c>
      <c r="G837" s="115">
        <f>단가대비표!F581</f>
        <v>166063</v>
      </c>
      <c r="H837" s="116">
        <f>TRUNC(G837*D837,1)</f>
        <v>332126</v>
      </c>
      <c r="I837" s="115">
        <f>단가대비표!G581</f>
        <v>0</v>
      </c>
      <c r="J837" s="116">
        <f>TRUNC(I837*D837,1)</f>
        <v>0</v>
      </c>
      <c r="K837" s="115">
        <f t="shared" si="203"/>
        <v>166063</v>
      </c>
      <c r="L837" s="116">
        <f t="shared" si="203"/>
        <v>332126</v>
      </c>
      <c r="M837" s="9" t="s">
        <v>27</v>
      </c>
      <c r="N837" s="10" t="s">
        <v>152</v>
      </c>
      <c r="O837" s="10" t="s">
        <v>911</v>
      </c>
      <c r="P837" s="10" t="s">
        <v>30</v>
      </c>
      <c r="Q837" s="10" t="s">
        <v>30</v>
      </c>
      <c r="R837" s="10" t="s">
        <v>29</v>
      </c>
      <c r="S837" s="119"/>
      <c r="T837" s="119"/>
      <c r="U837" s="119"/>
      <c r="V837" s="119">
        <v>1</v>
      </c>
      <c r="W837" s="119"/>
      <c r="X837" s="119"/>
      <c r="Y837" s="119"/>
      <c r="Z837" s="119"/>
      <c r="AA837" s="119"/>
      <c r="AB837" s="119"/>
      <c r="AC837" s="119"/>
      <c r="AD837" s="119"/>
      <c r="AE837" s="119"/>
      <c r="AF837" s="119"/>
      <c r="AG837" s="119"/>
      <c r="AH837" s="119"/>
      <c r="AI837" s="119"/>
      <c r="AJ837" s="10" t="s">
        <v>27</v>
      </c>
      <c r="AK837" s="10" t="s">
        <v>1313</v>
      </c>
      <c r="AL837" s="10" t="s">
        <v>27</v>
      </c>
    </row>
    <row r="838" spans="1:38" ht="30" customHeight="1">
      <c r="A838" s="9" t="s">
        <v>867</v>
      </c>
      <c r="B838" s="9" t="s">
        <v>840</v>
      </c>
      <c r="C838" s="9" t="s">
        <v>841</v>
      </c>
      <c r="D838" s="114">
        <v>2</v>
      </c>
      <c r="E838" s="115">
        <f>단가대비표!E553</f>
        <v>0</v>
      </c>
      <c r="F838" s="116">
        <f>TRUNC(E838*D838,1)</f>
        <v>0</v>
      </c>
      <c r="G838" s="115">
        <f>단가대비표!F553</f>
        <v>138290</v>
      </c>
      <c r="H838" s="116">
        <f>TRUNC(G838*D838,1)</f>
        <v>276580</v>
      </c>
      <c r="I838" s="115">
        <f>단가대비표!G553</f>
        <v>0</v>
      </c>
      <c r="J838" s="116">
        <f>TRUNC(I838*D838,1)</f>
        <v>0</v>
      </c>
      <c r="K838" s="115">
        <f t="shared" si="203"/>
        <v>138290</v>
      </c>
      <c r="L838" s="116">
        <f t="shared" si="203"/>
        <v>276580</v>
      </c>
      <c r="M838" s="9" t="s">
        <v>27</v>
      </c>
      <c r="N838" s="10" t="s">
        <v>152</v>
      </c>
      <c r="O838" s="10" t="s">
        <v>868</v>
      </c>
      <c r="P838" s="10" t="s">
        <v>30</v>
      </c>
      <c r="Q838" s="10" t="s">
        <v>30</v>
      </c>
      <c r="R838" s="10" t="s">
        <v>29</v>
      </c>
      <c r="S838" s="119"/>
      <c r="T838" s="119"/>
      <c r="U838" s="119"/>
      <c r="V838" s="119">
        <v>1</v>
      </c>
      <c r="W838" s="119"/>
      <c r="X838" s="119"/>
      <c r="Y838" s="119"/>
      <c r="Z838" s="119"/>
      <c r="AA838" s="119"/>
      <c r="AB838" s="119"/>
      <c r="AC838" s="119"/>
      <c r="AD838" s="119"/>
      <c r="AE838" s="119"/>
      <c r="AF838" s="119"/>
      <c r="AG838" s="119"/>
      <c r="AH838" s="119"/>
      <c r="AI838" s="119"/>
      <c r="AJ838" s="10" t="s">
        <v>27</v>
      </c>
      <c r="AK838" s="10" t="s">
        <v>1314</v>
      </c>
      <c r="AL838" s="10" t="s">
        <v>27</v>
      </c>
    </row>
    <row r="839" spans="1:38" ht="30" customHeight="1">
      <c r="A839" s="9" t="s">
        <v>4220</v>
      </c>
      <c r="B839" s="9" t="s">
        <v>1146</v>
      </c>
      <c r="C839" s="9" t="s">
        <v>963</v>
      </c>
      <c r="D839" s="114">
        <v>1</v>
      </c>
      <c r="E839" s="115">
        <v>0</v>
      </c>
      <c r="F839" s="116">
        <f>TRUNC(E839*D839,1)</f>
        <v>0</v>
      </c>
      <c r="G839" s="115">
        <v>0</v>
      </c>
      <c r="H839" s="116">
        <f>TRUNC(G839*D839,1)</f>
        <v>0</v>
      </c>
      <c r="I839" s="115">
        <f>ROUNDDOWN(SUMIF(V836:V839, RIGHTB(O839, 1), H836:H839)*U839, 2)</f>
        <v>84537.55</v>
      </c>
      <c r="J839" s="116">
        <f>TRUNC(I839*D839,1)</f>
        <v>84537.5</v>
      </c>
      <c r="K839" s="115">
        <f t="shared" si="203"/>
        <v>84537.5</v>
      </c>
      <c r="L839" s="116">
        <f t="shared" si="203"/>
        <v>84537.5</v>
      </c>
      <c r="M839" s="9" t="s">
        <v>27</v>
      </c>
      <c r="N839" s="10" t="s">
        <v>152</v>
      </c>
      <c r="O839" s="10" t="s">
        <v>964</v>
      </c>
      <c r="P839" s="10" t="s">
        <v>30</v>
      </c>
      <c r="Q839" s="10" t="s">
        <v>30</v>
      </c>
      <c r="R839" s="10" t="s">
        <v>30</v>
      </c>
      <c r="S839" s="119">
        <v>1</v>
      </c>
      <c r="T839" s="119">
        <v>2</v>
      </c>
      <c r="U839" s="119">
        <v>0.05</v>
      </c>
      <c r="V839" s="119"/>
      <c r="W839" s="119"/>
      <c r="X839" s="119"/>
      <c r="Y839" s="119"/>
      <c r="Z839" s="119"/>
      <c r="AA839" s="119"/>
      <c r="AB839" s="119"/>
      <c r="AC839" s="119"/>
      <c r="AD839" s="119"/>
      <c r="AE839" s="119"/>
      <c r="AF839" s="119"/>
      <c r="AG839" s="119"/>
      <c r="AH839" s="119"/>
      <c r="AI839" s="119"/>
      <c r="AJ839" s="10" t="s">
        <v>27</v>
      </c>
      <c r="AK839" s="10" t="s">
        <v>1315</v>
      </c>
      <c r="AL839" s="10" t="s">
        <v>27</v>
      </c>
    </row>
    <row r="840" spans="1:38" ht="30" customHeight="1">
      <c r="A840" s="9" t="s">
        <v>965</v>
      </c>
      <c r="B840" s="9" t="s">
        <v>27</v>
      </c>
      <c r="C840" s="9" t="s">
        <v>27</v>
      </c>
      <c r="D840" s="114"/>
      <c r="E840" s="115"/>
      <c r="F840" s="116">
        <f>TRUNC(SUM(F836:F839),0)</f>
        <v>0</v>
      </c>
      <c r="G840" s="115"/>
      <c r="H840" s="116">
        <f>TRUNC(SUM(H836:H839),0)</f>
        <v>1690751</v>
      </c>
      <c r="I840" s="115"/>
      <c r="J840" s="116">
        <f>TRUNC(SUM(J836:J839),0)</f>
        <v>84537</v>
      </c>
      <c r="K840" s="115"/>
      <c r="L840" s="116">
        <f>F840+H840+J840</f>
        <v>1775288</v>
      </c>
      <c r="M840" s="9" t="s">
        <v>27</v>
      </c>
      <c r="N840" s="10" t="s">
        <v>117</v>
      </c>
      <c r="O840" s="10" t="s">
        <v>117</v>
      </c>
      <c r="P840" s="10" t="s">
        <v>27</v>
      </c>
      <c r="Q840" s="10" t="s">
        <v>27</v>
      </c>
      <c r="R840" s="10" t="s">
        <v>27</v>
      </c>
      <c r="S840" s="119"/>
      <c r="T840" s="119"/>
      <c r="U840" s="119"/>
      <c r="V840" s="119"/>
      <c r="W840" s="119"/>
      <c r="X840" s="119"/>
      <c r="Y840" s="119"/>
      <c r="Z840" s="119"/>
      <c r="AA840" s="119"/>
      <c r="AB840" s="119"/>
      <c r="AC840" s="119"/>
      <c r="AD840" s="119"/>
      <c r="AE840" s="119"/>
      <c r="AF840" s="119"/>
      <c r="AG840" s="119"/>
      <c r="AH840" s="119"/>
      <c r="AI840" s="119"/>
      <c r="AJ840" s="10" t="s">
        <v>27</v>
      </c>
      <c r="AK840" s="10" t="s">
        <v>27</v>
      </c>
      <c r="AL840" s="10" t="s">
        <v>27</v>
      </c>
    </row>
    <row r="841" spans="1:38" ht="30" customHeight="1">
      <c r="A841" s="114"/>
      <c r="B841" s="114"/>
      <c r="C841" s="114"/>
      <c r="D841" s="114"/>
      <c r="E841" s="115"/>
      <c r="F841" s="116"/>
      <c r="G841" s="115"/>
      <c r="H841" s="116"/>
      <c r="I841" s="115"/>
      <c r="J841" s="116"/>
      <c r="K841" s="115"/>
      <c r="L841" s="116"/>
      <c r="M841" s="114"/>
    </row>
    <row r="842" spans="1:38" ht="30" customHeight="1">
      <c r="A842" s="127" t="s">
        <v>3772</v>
      </c>
      <c r="B842" s="127"/>
      <c r="C842" s="127"/>
      <c r="D842" s="127"/>
      <c r="E842" s="128"/>
      <c r="F842" s="129"/>
      <c r="G842" s="128"/>
      <c r="H842" s="129"/>
      <c r="I842" s="128"/>
      <c r="J842" s="129"/>
      <c r="K842" s="128"/>
      <c r="L842" s="129"/>
      <c r="M842" s="127"/>
      <c r="N842" s="118" t="s">
        <v>153</v>
      </c>
    </row>
    <row r="843" spans="1:38" ht="30" customHeight="1">
      <c r="A843" s="9" t="s">
        <v>907</v>
      </c>
      <c r="B843" s="9" t="s">
        <v>840</v>
      </c>
      <c r="C843" s="9" t="s">
        <v>841</v>
      </c>
      <c r="D843" s="114">
        <v>6</v>
      </c>
      <c r="E843" s="115">
        <f>단가대비표!E579</f>
        <v>0</v>
      </c>
      <c r="F843" s="116">
        <f>TRUNC(E843*D843,1)</f>
        <v>0</v>
      </c>
      <c r="G843" s="115">
        <f>단가대비표!F579</f>
        <v>216409</v>
      </c>
      <c r="H843" s="116">
        <f>TRUNC(G843*D843,1)</f>
        <v>1298454</v>
      </c>
      <c r="I843" s="115">
        <f>단가대비표!G579</f>
        <v>0</v>
      </c>
      <c r="J843" s="116">
        <f>TRUNC(I843*D843,1)</f>
        <v>0</v>
      </c>
      <c r="K843" s="115">
        <f t="shared" ref="K843:L846" si="204">TRUNC(E843+G843+I843,1)</f>
        <v>216409</v>
      </c>
      <c r="L843" s="116">
        <f t="shared" si="204"/>
        <v>1298454</v>
      </c>
      <c r="M843" s="9" t="s">
        <v>27</v>
      </c>
      <c r="N843" s="10" t="s">
        <v>153</v>
      </c>
      <c r="O843" s="10" t="s">
        <v>908</v>
      </c>
      <c r="P843" s="10" t="s">
        <v>30</v>
      </c>
      <c r="Q843" s="10" t="s">
        <v>30</v>
      </c>
      <c r="R843" s="10" t="s">
        <v>29</v>
      </c>
      <c r="S843" s="119"/>
      <c r="T843" s="119"/>
      <c r="U843" s="119"/>
      <c r="V843" s="119">
        <v>1</v>
      </c>
      <c r="W843" s="119"/>
      <c r="X843" s="119"/>
      <c r="Y843" s="119"/>
      <c r="Z843" s="119"/>
      <c r="AA843" s="119"/>
      <c r="AB843" s="119"/>
      <c r="AC843" s="119"/>
      <c r="AD843" s="119"/>
      <c r="AE843" s="119"/>
      <c r="AF843" s="119"/>
      <c r="AG843" s="119"/>
      <c r="AH843" s="119"/>
      <c r="AI843" s="119"/>
      <c r="AJ843" s="10" t="s">
        <v>27</v>
      </c>
      <c r="AK843" s="10" t="s">
        <v>1316</v>
      </c>
      <c r="AL843" s="10" t="s">
        <v>27</v>
      </c>
    </row>
    <row r="844" spans="1:38" ht="30" customHeight="1">
      <c r="A844" s="9" t="s">
        <v>844</v>
      </c>
      <c r="B844" s="9" t="s">
        <v>840</v>
      </c>
      <c r="C844" s="9" t="s">
        <v>841</v>
      </c>
      <c r="D844" s="114">
        <v>2</v>
      </c>
      <c r="E844" s="115">
        <f>단가대비표!E581</f>
        <v>0</v>
      </c>
      <c r="F844" s="116">
        <f>TRUNC(E844*D844,1)</f>
        <v>0</v>
      </c>
      <c r="G844" s="115">
        <f>단가대비표!F581</f>
        <v>166063</v>
      </c>
      <c r="H844" s="116">
        <f>TRUNC(G844*D844,1)</f>
        <v>332126</v>
      </c>
      <c r="I844" s="115">
        <f>단가대비표!G581</f>
        <v>0</v>
      </c>
      <c r="J844" s="116">
        <f>TRUNC(I844*D844,1)</f>
        <v>0</v>
      </c>
      <c r="K844" s="115">
        <f t="shared" si="204"/>
        <v>166063</v>
      </c>
      <c r="L844" s="116">
        <f t="shared" si="204"/>
        <v>332126</v>
      </c>
      <c r="M844" s="9" t="s">
        <v>27</v>
      </c>
      <c r="N844" s="10" t="s">
        <v>153</v>
      </c>
      <c r="O844" s="10" t="s">
        <v>911</v>
      </c>
      <c r="P844" s="10" t="s">
        <v>30</v>
      </c>
      <c r="Q844" s="10" t="s">
        <v>30</v>
      </c>
      <c r="R844" s="10" t="s">
        <v>29</v>
      </c>
      <c r="S844" s="119"/>
      <c r="T844" s="119"/>
      <c r="U844" s="119"/>
      <c r="V844" s="119">
        <v>1</v>
      </c>
      <c r="W844" s="119"/>
      <c r="X844" s="119"/>
      <c r="Y844" s="119"/>
      <c r="Z844" s="119"/>
      <c r="AA844" s="119"/>
      <c r="AB844" s="119"/>
      <c r="AC844" s="119"/>
      <c r="AD844" s="119"/>
      <c r="AE844" s="119"/>
      <c r="AF844" s="119"/>
      <c r="AG844" s="119"/>
      <c r="AH844" s="119"/>
      <c r="AI844" s="119"/>
      <c r="AJ844" s="10" t="s">
        <v>27</v>
      </c>
      <c r="AK844" s="10" t="s">
        <v>1317</v>
      </c>
      <c r="AL844" s="10" t="s">
        <v>27</v>
      </c>
    </row>
    <row r="845" spans="1:38" ht="30" customHeight="1">
      <c r="A845" s="9" t="s">
        <v>867</v>
      </c>
      <c r="B845" s="9" t="s">
        <v>840</v>
      </c>
      <c r="C845" s="9" t="s">
        <v>841</v>
      </c>
      <c r="D845" s="114">
        <v>2</v>
      </c>
      <c r="E845" s="115">
        <f>단가대비표!E553</f>
        <v>0</v>
      </c>
      <c r="F845" s="116">
        <f>TRUNC(E845*D845,1)</f>
        <v>0</v>
      </c>
      <c r="G845" s="115">
        <f>단가대비표!F553</f>
        <v>138290</v>
      </c>
      <c r="H845" s="116">
        <f>TRUNC(G845*D845,1)</f>
        <v>276580</v>
      </c>
      <c r="I845" s="115">
        <f>단가대비표!G553</f>
        <v>0</v>
      </c>
      <c r="J845" s="116">
        <f>TRUNC(I845*D845,1)</f>
        <v>0</v>
      </c>
      <c r="K845" s="115">
        <f t="shared" si="204"/>
        <v>138290</v>
      </c>
      <c r="L845" s="116">
        <f t="shared" si="204"/>
        <v>276580</v>
      </c>
      <c r="M845" s="9" t="s">
        <v>27</v>
      </c>
      <c r="N845" s="10" t="s">
        <v>153</v>
      </c>
      <c r="O845" s="10" t="s">
        <v>868</v>
      </c>
      <c r="P845" s="10" t="s">
        <v>30</v>
      </c>
      <c r="Q845" s="10" t="s">
        <v>30</v>
      </c>
      <c r="R845" s="10" t="s">
        <v>29</v>
      </c>
      <c r="S845" s="119"/>
      <c r="T845" s="119"/>
      <c r="U845" s="119"/>
      <c r="V845" s="119">
        <v>1</v>
      </c>
      <c r="W845" s="119"/>
      <c r="X845" s="119"/>
      <c r="Y845" s="119"/>
      <c r="Z845" s="119"/>
      <c r="AA845" s="119"/>
      <c r="AB845" s="119"/>
      <c r="AC845" s="119"/>
      <c r="AD845" s="119"/>
      <c r="AE845" s="119"/>
      <c r="AF845" s="119"/>
      <c r="AG845" s="119"/>
      <c r="AH845" s="119"/>
      <c r="AI845" s="119"/>
      <c r="AJ845" s="10" t="s">
        <v>27</v>
      </c>
      <c r="AK845" s="10" t="s">
        <v>1318</v>
      </c>
      <c r="AL845" s="10" t="s">
        <v>27</v>
      </c>
    </row>
    <row r="846" spans="1:38" ht="30" customHeight="1">
      <c r="A846" s="9" t="s">
        <v>1109</v>
      </c>
      <c r="B846" s="9" t="s">
        <v>1264</v>
      </c>
      <c r="C846" s="9" t="s">
        <v>963</v>
      </c>
      <c r="D846" s="114">
        <v>1</v>
      </c>
      <c r="E846" s="115">
        <v>0</v>
      </c>
      <c r="F846" s="116">
        <f>TRUNC(E846*D846,1)</f>
        <v>0</v>
      </c>
      <c r="G846" s="115">
        <v>0</v>
      </c>
      <c r="H846" s="116">
        <f>TRUNC(G846*D846,1)</f>
        <v>0</v>
      </c>
      <c r="I846" s="115">
        <f>ROUNDDOWN(SUMIF(V843:V846, RIGHTB(O846, 1), H843:H846)*U846, 2)</f>
        <v>76286.399999999994</v>
      </c>
      <c r="J846" s="116">
        <f>TRUNC(I846*D846,1)</f>
        <v>76286.399999999994</v>
      </c>
      <c r="K846" s="115">
        <f t="shared" si="204"/>
        <v>76286.399999999994</v>
      </c>
      <c r="L846" s="116">
        <f t="shared" si="204"/>
        <v>76286.399999999994</v>
      </c>
      <c r="M846" s="9" t="s">
        <v>27</v>
      </c>
      <c r="N846" s="10" t="s">
        <v>153</v>
      </c>
      <c r="O846" s="10" t="s">
        <v>964</v>
      </c>
      <c r="P846" s="10" t="s">
        <v>30</v>
      </c>
      <c r="Q846" s="10" t="s">
        <v>30</v>
      </c>
      <c r="R846" s="10" t="s">
        <v>30</v>
      </c>
      <c r="S846" s="119">
        <v>1</v>
      </c>
      <c r="T846" s="119">
        <v>2</v>
      </c>
      <c r="U846" s="119">
        <v>0.04</v>
      </c>
      <c r="V846" s="119"/>
      <c r="W846" s="119"/>
      <c r="X846" s="119"/>
      <c r="Y846" s="119"/>
      <c r="Z846" s="119"/>
      <c r="AA846" s="119"/>
      <c r="AB846" s="119"/>
      <c r="AC846" s="119"/>
      <c r="AD846" s="119"/>
      <c r="AE846" s="119"/>
      <c r="AF846" s="119"/>
      <c r="AG846" s="119"/>
      <c r="AH846" s="119"/>
      <c r="AI846" s="119"/>
      <c r="AJ846" s="10" t="s">
        <v>27</v>
      </c>
      <c r="AK846" s="10" t="s">
        <v>1319</v>
      </c>
      <c r="AL846" s="10" t="s">
        <v>27</v>
      </c>
    </row>
    <row r="847" spans="1:38" ht="30" customHeight="1">
      <c r="A847" s="9" t="s">
        <v>965</v>
      </c>
      <c r="B847" s="9" t="s">
        <v>27</v>
      </c>
      <c r="C847" s="9" t="s">
        <v>27</v>
      </c>
      <c r="D847" s="114"/>
      <c r="E847" s="115"/>
      <c r="F847" s="116">
        <f>TRUNC(SUM(F843:F846),0)</f>
        <v>0</v>
      </c>
      <c r="G847" s="115"/>
      <c r="H847" s="116">
        <f>TRUNC(SUM(H843:H846),0)</f>
        <v>1907160</v>
      </c>
      <c r="I847" s="115"/>
      <c r="J847" s="116">
        <f>TRUNC(SUM(J843:J846),0)</f>
        <v>76286</v>
      </c>
      <c r="K847" s="115"/>
      <c r="L847" s="116">
        <f>F847+H847+J847</f>
        <v>1983446</v>
      </c>
      <c r="M847" s="9" t="s">
        <v>27</v>
      </c>
      <c r="N847" s="10" t="s">
        <v>117</v>
      </c>
      <c r="O847" s="10" t="s">
        <v>117</v>
      </c>
      <c r="P847" s="10" t="s">
        <v>27</v>
      </c>
      <c r="Q847" s="10" t="s">
        <v>27</v>
      </c>
      <c r="R847" s="10" t="s">
        <v>27</v>
      </c>
      <c r="S847" s="119"/>
      <c r="T847" s="119"/>
      <c r="U847" s="119"/>
      <c r="V847" s="119"/>
      <c r="W847" s="119"/>
      <c r="X847" s="119"/>
      <c r="Y847" s="119"/>
      <c r="Z847" s="119"/>
      <c r="AA847" s="119"/>
      <c r="AB847" s="119"/>
      <c r="AC847" s="119"/>
      <c r="AD847" s="119"/>
      <c r="AE847" s="119"/>
      <c r="AF847" s="119"/>
      <c r="AG847" s="119"/>
      <c r="AH847" s="119"/>
      <c r="AI847" s="119"/>
      <c r="AJ847" s="10" t="s">
        <v>27</v>
      </c>
      <c r="AK847" s="10" t="s">
        <v>27</v>
      </c>
      <c r="AL847" s="10" t="s">
        <v>27</v>
      </c>
    </row>
    <row r="848" spans="1:38" ht="30" customHeight="1">
      <c r="A848" s="114"/>
      <c r="B848" s="114"/>
      <c r="C848" s="114"/>
      <c r="D848" s="114"/>
      <c r="E848" s="115"/>
      <c r="F848" s="116"/>
      <c r="G848" s="115"/>
      <c r="H848" s="116"/>
      <c r="I848" s="115"/>
      <c r="J848" s="116"/>
      <c r="K848" s="115"/>
      <c r="L848" s="116"/>
      <c r="M848" s="114"/>
    </row>
    <row r="849" spans="1:38" ht="30" customHeight="1">
      <c r="A849" s="127" t="s">
        <v>3771</v>
      </c>
      <c r="B849" s="127"/>
      <c r="C849" s="127"/>
      <c r="D849" s="127"/>
      <c r="E849" s="128"/>
      <c r="F849" s="129"/>
      <c r="G849" s="128"/>
      <c r="H849" s="129"/>
      <c r="I849" s="128"/>
      <c r="J849" s="129"/>
      <c r="K849" s="128"/>
      <c r="L849" s="129"/>
      <c r="M849" s="127"/>
      <c r="N849" s="118" t="s">
        <v>154</v>
      </c>
    </row>
    <row r="850" spans="1:38" ht="30" customHeight="1">
      <c r="A850" s="9" t="s">
        <v>907</v>
      </c>
      <c r="B850" s="9" t="s">
        <v>840</v>
      </c>
      <c r="C850" s="9" t="s">
        <v>841</v>
      </c>
      <c r="D850" s="114">
        <v>6</v>
      </c>
      <c r="E850" s="115">
        <f>단가대비표!E579</f>
        <v>0</v>
      </c>
      <c r="F850" s="116">
        <f>TRUNC(E850*D850,1)</f>
        <v>0</v>
      </c>
      <c r="G850" s="115">
        <f>단가대비표!F579</f>
        <v>216409</v>
      </c>
      <c r="H850" s="116">
        <f>TRUNC(G850*D850,1)</f>
        <v>1298454</v>
      </c>
      <c r="I850" s="115">
        <f>단가대비표!G579</f>
        <v>0</v>
      </c>
      <c r="J850" s="116">
        <f>TRUNC(I850*D850,1)</f>
        <v>0</v>
      </c>
      <c r="K850" s="115">
        <f t="shared" ref="K850:L853" si="205">TRUNC(E850+G850+I850,1)</f>
        <v>216409</v>
      </c>
      <c r="L850" s="116">
        <f t="shared" si="205"/>
        <v>1298454</v>
      </c>
      <c r="M850" s="9" t="s">
        <v>27</v>
      </c>
      <c r="N850" s="10" t="s">
        <v>154</v>
      </c>
      <c r="O850" s="10" t="s">
        <v>908</v>
      </c>
      <c r="P850" s="10" t="s">
        <v>30</v>
      </c>
      <c r="Q850" s="10" t="s">
        <v>30</v>
      </c>
      <c r="R850" s="10" t="s">
        <v>29</v>
      </c>
      <c r="S850" s="119"/>
      <c r="T850" s="119"/>
      <c r="U850" s="119"/>
      <c r="V850" s="119">
        <v>1</v>
      </c>
      <c r="W850" s="119"/>
      <c r="X850" s="119"/>
      <c r="Y850" s="119"/>
      <c r="Z850" s="119"/>
      <c r="AA850" s="119"/>
      <c r="AB850" s="119"/>
      <c r="AC850" s="119"/>
      <c r="AD850" s="119"/>
      <c r="AE850" s="119"/>
      <c r="AF850" s="119"/>
      <c r="AG850" s="119"/>
      <c r="AH850" s="119"/>
      <c r="AI850" s="119"/>
      <c r="AJ850" s="10" t="s">
        <v>27</v>
      </c>
      <c r="AK850" s="10" t="s">
        <v>1320</v>
      </c>
      <c r="AL850" s="10" t="s">
        <v>27</v>
      </c>
    </row>
    <row r="851" spans="1:38" ht="30" customHeight="1">
      <c r="A851" s="9" t="s">
        <v>844</v>
      </c>
      <c r="B851" s="9" t="s">
        <v>840</v>
      </c>
      <c r="C851" s="9" t="s">
        <v>841</v>
      </c>
      <c r="D851" s="114">
        <v>3</v>
      </c>
      <c r="E851" s="115">
        <f>단가대비표!E581</f>
        <v>0</v>
      </c>
      <c r="F851" s="116">
        <f>TRUNC(E851*D851,1)</f>
        <v>0</v>
      </c>
      <c r="G851" s="115">
        <f>단가대비표!F581</f>
        <v>166063</v>
      </c>
      <c r="H851" s="116">
        <f>TRUNC(G851*D851,1)</f>
        <v>498189</v>
      </c>
      <c r="I851" s="115">
        <f>단가대비표!G581</f>
        <v>0</v>
      </c>
      <c r="J851" s="116">
        <f>TRUNC(I851*D851,1)</f>
        <v>0</v>
      </c>
      <c r="K851" s="115">
        <f t="shared" si="205"/>
        <v>166063</v>
      </c>
      <c r="L851" s="116">
        <f t="shared" si="205"/>
        <v>498189</v>
      </c>
      <c r="M851" s="9" t="s">
        <v>27</v>
      </c>
      <c r="N851" s="10" t="s">
        <v>154</v>
      </c>
      <c r="O851" s="10" t="s">
        <v>911</v>
      </c>
      <c r="P851" s="10" t="s">
        <v>30</v>
      </c>
      <c r="Q851" s="10" t="s">
        <v>30</v>
      </c>
      <c r="R851" s="10" t="s">
        <v>29</v>
      </c>
      <c r="S851" s="119"/>
      <c r="T851" s="119"/>
      <c r="U851" s="119"/>
      <c r="V851" s="119">
        <v>1</v>
      </c>
      <c r="W851" s="119"/>
      <c r="X851" s="119"/>
      <c r="Y851" s="119"/>
      <c r="Z851" s="119"/>
      <c r="AA851" s="119"/>
      <c r="AB851" s="119"/>
      <c r="AC851" s="119"/>
      <c r="AD851" s="119"/>
      <c r="AE851" s="119"/>
      <c r="AF851" s="119"/>
      <c r="AG851" s="119"/>
      <c r="AH851" s="119"/>
      <c r="AI851" s="119"/>
      <c r="AJ851" s="10" t="s">
        <v>27</v>
      </c>
      <c r="AK851" s="10" t="s">
        <v>1321</v>
      </c>
      <c r="AL851" s="10" t="s">
        <v>27</v>
      </c>
    </row>
    <row r="852" spans="1:38" ht="30" customHeight="1">
      <c r="A852" s="9" t="s">
        <v>867</v>
      </c>
      <c r="B852" s="9" t="s">
        <v>840</v>
      </c>
      <c r="C852" s="9" t="s">
        <v>841</v>
      </c>
      <c r="D852" s="114">
        <v>2</v>
      </c>
      <c r="E852" s="115">
        <f>단가대비표!E553</f>
        <v>0</v>
      </c>
      <c r="F852" s="116">
        <f>TRUNC(E852*D852,1)</f>
        <v>0</v>
      </c>
      <c r="G852" s="115">
        <f>단가대비표!F553</f>
        <v>138290</v>
      </c>
      <c r="H852" s="116">
        <f>TRUNC(G852*D852,1)</f>
        <v>276580</v>
      </c>
      <c r="I852" s="115">
        <f>단가대비표!G553</f>
        <v>0</v>
      </c>
      <c r="J852" s="116">
        <f>TRUNC(I852*D852,1)</f>
        <v>0</v>
      </c>
      <c r="K852" s="115">
        <f t="shared" si="205"/>
        <v>138290</v>
      </c>
      <c r="L852" s="116">
        <f t="shared" si="205"/>
        <v>276580</v>
      </c>
      <c r="M852" s="9" t="s">
        <v>27</v>
      </c>
      <c r="N852" s="10" t="s">
        <v>154</v>
      </c>
      <c r="O852" s="10" t="s">
        <v>868</v>
      </c>
      <c r="P852" s="10" t="s">
        <v>30</v>
      </c>
      <c r="Q852" s="10" t="s">
        <v>30</v>
      </c>
      <c r="R852" s="10" t="s">
        <v>29</v>
      </c>
      <c r="S852" s="119"/>
      <c r="T852" s="119"/>
      <c r="U852" s="119"/>
      <c r="V852" s="119">
        <v>1</v>
      </c>
      <c r="W852" s="119"/>
      <c r="X852" s="119"/>
      <c r="Y852" s="119"/>
      <c r="Z852" s="119"/>
      <c r="AA852" s="119"/>
      <c r="AB852" s="119"/>
      <c r="AC852" s="119"/>
      <c r="AD852" s="119"/>
      <c r="AE852" s="119"/>
      <c r="AF852" s="119"/>
      <c r="AG852" s="119"/>
      <c r="AH852" s="119"/>
      <c r="AI852" s="119"/>
      <c r="AJ852" s="10" t="s">
        <v>27</v>
      </c>
      <c r="AK852" s="10" t="s">
        <v>1322</v>
      </c>
      <c r="AL852" s="10" t="s">
        <v>27</v>
      </c>
    </row>
    <row r="853" spans="1:38" ht="30" customHeight="1">
      <c r="A853" s="9" t="s">
        <v>1109</v>
      </c>
      <c r="B853" s="9" t="s">
        <v>1270</v>
      </c>
      <c r="C853" s="9" t="s">
        <v>963</v>
      </c>
      <c r="D853" s="114">
        <v>1</v>
      </c>
      <c r="E853" s="115">
        <v>0</v>
      </c>
      <c r="F853" s="116">
        <f>TRUNC(E853*D853,1)</f>
        <v>0</v>
      </c>
      <c r="G853" s="115">
        <v>0</v>
      </c>
      <c r="H853" s="116">
        <f>TRUNC(G853*D853,1)</f>
        <v>0</v>
      </c>
      <c r="I853" s="115">
        <f>ROUNDDOWN(SUMIF(V850:V853, RIGHTB(O853, 1), H850:H853)*U853, 2)</f>
        <v>62196.69</v>
      </c>
      <c r="J853" s="116">
        <f>TRUNC(I853*D853,1)</f>
        <v>62196.6</v>
      </c>
      <c r="K853" s="115">
        <f t="shared" si="205"/>
        <v>62196.6</v>
      </c>
      <c r="L853" s="116">
        <f t="shared" si="205"/>
        <v>62196.6</v>
      </c>
      <c r="M853" s="9" t="s">
        <v>27</v>
      </c>
      <c r="N853" s="10" t="s">
        <v>154</v>
      </c>
      <c r="O853" s="10" t="s">
        <v>964</v>
      </c>
      <c r="P853" s="10" t="s">
        <v>30</v>
      </c>
      <c r="Q853" s="10" t="s">
        <v>30</v>
      </c>
      <c r="R853" s="10" t="s">
        <v>30</v>
      </c>
      <c r="S853" s="119">
        <v>1</v>
      </c>
      <c r="T853" s="119">
        <v>2</v>
      </c>
      <c r="U853" s="119">
        <v>0.03</v>
      </c>
      <c r="V853" s="119"/>
      <c r="W853" s="119"/>
      <c r="X853" s="119"/>
      <c r="Y853" s="119"/>
      <c r="Z853" s="119"/>
      <c r="AA853" s="119"/>
      <c r="AB853" s="119"/>
      <c r="AC853" s="119"/>
      <c r="AD853" s="119"/>
      <c r="AE853" s="119"/>
      <c r="AF853" s="119"/>
      <c r="AG853" s="119"/>
      <c r="AH853" s="119"/>
      <c r="AI853" s="119"/>
      <c r="AJ853" s="10" t="s">
        <v>27</v>
      </c>
      <c r="AK853" s="10" t="s">
        <v>1323</v>
      </c>
      <c r="AL853" s="10" t="s">
        <v>27</v>
      </c>
    </row>
    <row r="854" spans="1:38" ht="30" customHeight="1">
      <c r="A854" s="9" t="s">
        <v>965</v>
      </c>
      <c r="B854" s="9" t="s">
        <v>27</v>
      </c>
      <c r="C854" s="9" t="s">
        <v>27</v>
      </c>
      <c r="D854" s="114"/>
      <c r="E854" s="115"/>
      <c r="F854" s="116">
        <f>TRUNC(SUM(F850:F853),0)</f>
        <v>0</v>
      </c>
      <c r="G854" s="115"/>
      <c r="H854" s="116">
        <f>TRUNC(SUM(H850:H853),0)</f>
        <v>2073223</v>
      </c>
      <c r="I854" s="115"/>
      <c r="J854" s="116">
        <f>TRUNC(SUM(J850:J853),0)</f>
        <v>62196</v>
      </c>
      <c r="K854" s="115"/>
      <c r="L854" s="116">
        <f>F854+H854+J854</f>
        <v>2135419</v>
      </c>
      <c r="M854" s="9" t="s">
        <v>27</v>
      </c>
      <c r="N854" s="10" t="s">
        <v>117</v>
      </c>
      <c r="O854" s="10" t="s">
        <v>117</v>
      </c>
      <c r="P854" s="10" t="s">
        <v>27</v>
      </c>
      <c r="Q854" s="10" t="s">
        <v>27</v>
      </c>
      <c r="R854" s="10" t="s">
        <v>27</v>
      </c>
      <c r="S854" s="119"/>
      <c r="T854" s="119"/>
      <c r="U854" s="119"/>
      <c r="V854" s="119"/>
      <c r="W854" s="119"/>
      <c r="X854" s="119"/>
      <c r="Y854" s="119"/>
      <c r="Z854" s="119"/>
      <c r="AA854" s="119"/>
      <c r="AB854" s="119"/>
      <c r="AC854" s="119"/>
      <c r="AD854" s="119"/>
      <c r="AE854" s="119"/>
      <c r="AF854" s="119"/>
      <c r="AG854" s="119"/>
      <c r="AH854" s="119"/>
      <c r="AI854" s="119"/>
      <c r="AJ854" s="10" t="s">
        <v>27</v>
      </c>
      <c r="AK854" s="10" t="s">
        <v>27</v>
      </c>
      <c r="AL854" s="10" t="s">
        <v>27</v>
      </c>
    </row>
    <row r="855" spans="1:38" ht="30" customHeight="1">
      <c r="A855" s="114"/>
      <c r="B855" s="114"/>
      <c r="C855" s="114"/>
      <c r="D855" s="114"/>
      <c r="E855" s="115"/>
      <c r="F855" s="116"/>
      <c r="G855" s="115"/>
      <c r="H855" s="116"/>
      <c r="I855" s="115"/>
      <c r="J855" s="116"/>
      <c r="K855" s="115"/>
      <c r="L855" s="116"/>
      <c r="M855" s="114"/>
    </row>
    <row r="856" spans="1:38" ht="30" customHeight="1">
      <c r="A856" s="127" t="s">
        <v>3943</v>
      </c>
      <c r="B856" s="127"/>
      <c r="C856" s="127"/>
      <c r="D856" s="127"/>
      <c r="E856" s="128"/>
      <c r="F856" s="129"/>
      <c r="G856" s="128"/>
      <c r="H856" s="129"/>
      <c r="I856" s="128"/>
      <c r="J856" s="129"/>
      <c r="K856" s="128"/>
      <c r="L856" s="129"/>
      <c r="M856" s="127"/>
      <c r="N856" s="118" t="s">
        <v>155</v>
      </c>
    </row>
    <row r="857" spans="1:38" ht="30" customHeight="1">
      <c r="A857" s="1" t="s">
        <v>3941</v>
      </c>
      <c r="B857" s="1" t="s">
        <v>3942</v>
      </c>
      <c r="C857" s="1" t="s">
        <v>3807</v>
      </c>
      <c r="D857" s="114">
        <v>1</v>
      </c>
      <c r="E857" s="115">
        <f>중기단가목록!E13</f>
        <v>113000</v>
      </c>
      <c r="F857" s="116">
        <f>TRUNC(E857*D857,1)</f>
        <v>113000</v>
      </c>
      <c r="G857" s="115">
        <f>중기단가목록!F13</f>
        <v>822068</v>
      </c>
      <c r="H857" s="116">
        <f>TRUNC(G857*D857,1)</f>
        <v>822068</v>
      </c>
      <c r="I857" s="115">
        <f>중기단가목록!G13</f>
        <v>266879.96000000002</v>
      </c>
      <c r="J857" s="116">
        <f>TRUNC(I857*D857,1)</f>
        <v>266879.90000000002</v>
      </c>
      <c r="K857" s="115">
        <f>TRUNC(E857+G857+I857,1)</f>
        <v>1201947.8999999999</v>
      </c>
      <c r="L857" s="116">
        <f>TRUNC(F857+H857+J857,1)</f>
        <v>1201947.8999999999</v>
      </c>
      <c r="M857" s="9" t="s">
        <v>27</v>
      </c>
      <c r="N857" s="10" t="s">
        <v>155</v>
      </c>
      <c r="O857" s="10" t="s">
        <v>1325</v>
      </c>
      <c r="P857" s="10" t="s">
        <v>29</v>
      </c>
      <c r="Q857" s="10" t="s">
        <v>30</v>
      </c>
      <c r="R857" s="10" t="s">
        <v>30</v>
      </c>
      <c r="S857" s="119"/>
      <c r="T857" s="119"/>
      <c r="U857" s="119"/>
      <c r="V857" s="119"/>
      <c r="W857" s="119"/>
      <c r="X857" s="119"/>
      <c r="Y857" s="119"/>
      <c r="Z857" s="119"/>
      <c r="AA857" s="119"/>
      <c r="AB857" s="119"/>
      <c r="AC857" s="119"/>
      <c r="AD857" s="119"/>
      <c r="AE857" s="119"/>
      <c r="AF857" s="119"/>
      <c r="AG857" s="119"/>
      <c r="AH857" s="119"/>
      <c r="AI857" s="119"/>
      <c r="AJ857" s="10" t="s">
        <v>27</v>
      </c>
      <c r="AK857" s="10" t="s">
        <v>1326</v>
      </c>
      <c r="AL857" s="10" t="s">
        <v>27</v>
      </c>
    </row>
    <row r="858" spans="1:38" ht="30" customHeight="1">
      <c r="A858" s="9" t="s">
        <v>965</v>
      </c>
      <c r="B858" s="9" t="s">
        <v>27</v>
      </c>
      <c r="C858" s="9" t="s">
        <v>27</v>
      </c>
      <c r="D858" s="114"/>
      <c r="E858" s="115"/>
      <c r="F858" s="116">
        <f>TRUNC(SUMIF(N857:N857, N856, F857:F857),0)</f>
        <v>113000</v>
      </c>
      <c r="G858" s="115"/>
      <c r="H858" s="116">
        <f>TRUNC(SUMIF(N857:N857, N856, H857:H857),0)</f>
        <v>822068</v>
      </c>
      <c r="I858" s="115"/>
      <c r="J858" s="116">
        <f>TRUNC(SUMIF(N857:N857, N856, J857:J857),0)</f>
        <v>266879</v>
      </c>
      <c r="K858" s="115"/>
      <c r="L858" s="116">
        <f>F858+H858+J858</f>
        <v>1201947</v>
      </c>
      <c r="M858" s="9" t="s">
        <v>27</v>
      </c>
      <c r="N858" s="10" t="s">
        <v>117</v>
      </c>
      <c r="O858" s="10" t="s">
        <v>117</v>
      </c>
      <c r="P858" s="10" t="s">
        <v>27</v>
      </c>
      <c r="Q858" s="10" t="s">
        <v>27</v>
      </c>
      <c r="R858" s="10" t="s">
        <v>27</v>
      </c>
      <c r="S858" s="119"/>
      <c r="T858" s="119"/>
      <c r="U858" s="119"/>
      <c r="V858" s="119"/>
      <c r="W858" s="119"/>
      <c r="X858" s="119"/>
      <c r="Y858" s="119"/>
      <c r="Z858" s="119"/>
      <c r="AA858" s="119"/>
      <c r="AB858" s="119"/>
      <c r="AC858" s="119"/>
      <c r="AD858" s="119"/>
      <c r="AE858" s="119"/>
      <c r="AF858" s="119"/>
      <c r="AG858" s="119"/>
      <c r="AH858" s="119"/>
      <c r="AI858" s="119"/>
      <c r="AJ858" s="10" t="s">
        <v>27</v>
      </c>
      <c r="AK858" s="10" t="s">
        <v>27</v>
      </c>
      <c r="AL858" s="10" t="s">
        <v>27</v>
      </c>
    </row>
    <row r="859" spans="1:38" ht="30" customHeight="1">
      <c r="A859" s="114"/>
      <c r="B859" s="114"/>
      <c r="C859" s="114"/>
      <c r="D859" s="114"/>
      <c r="E859" s="115"/>
      <c r="F859" s="116"/>
      <c r="G859" s="115"/>
      <c r="H859" s="116"/>
      <c r="I859" s="115"/>
      <c r="J859" s="116"/>
      <c r="K859" s="115"/>
      <c r="L859" s="116"/>
      <c r="M859" s="114"/>
    </row>
    <row r="860" spans="1:38" ht="30" customHeight="1">
      <c r="A860" s="127" t="s">
        <v>3944</v>
      </c>
      <c r="B860" s="127"/>
      <c r="C860" s="127"/>
      <c r="D860" s="127"/>
      <c r="E860" s="128"/>
      <c r="F860" s="129"/>
      <c r="G860" s="128"/>
      <c r="H860" s="129"/>
      <c r="I860" s="128"/>
      <c r="J860" s="129"/>
      <c r="K860" s="128"/>
      <c r="L860" s="129"/>
      <c r="M860" s="127"/>
      <c r="N860" s="118" t="s">
        <v>155</v>
      </c>
    </row>
    <row r="861" spans="1:38" ht="30" customHeight="1">
      <c r="A861" s="1" t="s">
        <v>3777</v>
      </c>
      <c r="B861" s="1" t="s">
        <v>3823</v>
      </c>
      <c r="C861" s="1" t="s">
        <v>3807</v>
      </c>
      <c r="D861" s="114">
        <v>1</v>
      </c>
      <c r="E861" s="115">
        <f>중기단가목록!E14</f>
        <v>136500</v>
      </c>
      <c r="F861" s="116">
        <f>TRUNC(E861*D861,1)</f>
        <v>136500</v>
      </c>
      <c r="G861" s="115">
        <f>중기단가목록!F14</f>
        <v>1139655.7</v>
      </c>
      <c r="H861" s="116">
        <f>TRUNC(G861*D861,1)</f>
        <v>1139655.7</v>
      </c>
      <c r="I861" s="115">
        <f>중기단가목록!G14</f>
        <v>329712.90000000002</v>
      </c>
      <c r="J861" s="116">
        <f>TRUNC(I861*D861,1)</f>
        <v>329712.90000000002</v>
      </c>
      <c r="K861" s="115">
        <f>TRUNC(E861+G861+I861,1)</f>
        <v>1605868.6</v>
      </c>
      <c r="L861" s="116">
        <f>TRUNC(F861+H861+J861,1)</f>
        <v>1605868.6</v>
      </c>
      <c r="M861" s="9" t="s">
        <v>27</v>
      </c>
      <c r="N861" s="10" t="s">
        <v>155</v>
      </c>
      <c r="O861" s="10" t="s">
        <v>1325</v>
      </c>
      <c r="P861" s="10" t="s">
        <v>29</v>
      </c>
      <c r="Q861" s="10" t="s">
        <v>30</v>
      </c>
      <c r="R861" s="10" t="s">
        <v>30</v>
      </c>
      <c r="S861" s="119"/>
      <c r="T861" s="119"/>
      <c r="U861" s="119"/>
      <c r="V861" s="119"/>
      <c r="W861" s="119"/>
      <c r="X861" s="119"/>
      <c r="Y861" s="119"/>
      <c r="Z861" s="119"/>
      <c r="AA861" s="119"/>
      <c r="AB861" s="119"/>
      <c r="AC861" s="119"/>
      <c r="AD861" s="119"/>
      <c r="AE861" s="119"/>
      <c r="AF861" s="119"/>
      <c r="AG861" s="119"/>
      <c r="AH861" s="119"/>
      <c r="AI861" s="119"/>
      <c r="AJ861" s="10" t="s">
        <v>27</v>
      </c>
      <c r="AK861" s="10" t="s">
        <v>1326</v>
      </c>
      <c r="AL861" s="10" t="s">
        <v>27</v>
      </c>
    </row>
    <row r="862" spans="1:38" ht="30" customHeight="1">
      <c r="A862" s="9" t="s">
        <v>147</v>
      </c>
      <c r="B862" s="9" t="s">
        <v>148</v>
      </c>
      <c r="C862" s="9" t="s">
        <v>135</v>
      </c>
      <c r="D862" s="114">
        <v>1.316E-2</v>
      </c>
      <c r="E862" s="115">
        <f>일위대가목록!E110</f>
        <v>0</v>
      </c>
      <c r="F862" s="116">
        <f>TRUNC(E862*D862,1)</f>
        <v>0</v>
      </c>
      <c r="G862" s="115">
        <f>일위대가목록!F110</f>
        <v>1308279</v>
      </c>
      <c r="H862" s="116">
        <f>TRUNC(G862*D862,1)</f>
        <v>17216.900000000001</v>
      </c>
      <c r="I862" s="115">
        <f>일위대가목록!G110</f>
        <v>65413</v>
      </c>
      <c r="J862" s="116">
        <f>TRUNC(I862*D862,1)</f>
        <v>860.8</v>
      </c>
      <c r="K862" s="115">
        <f>TRUNC(E862+G862+I862,1)</f>
        <v>1373692</v>
      </c>
      <c r="L862" s="116">
        <f>TRUNC(F862+H862+J862,1)</f>
        <v>18077.7</v>
      </c>
      <c r="M862" s="9" t="s">
        <v>27</v>
      </c>
      <c r="N862" s="10" t="s">
        <v>156</v>
      </c>
      <c r="O862" s="10" t="s">
        <v>149</v>
      </c>
      <c r="P862" s="10" t="s">
        <v>29</v>
      </c>
      <c r="Q862" s="10" t="s">
        <v>30</v>
      </c>
      <c r="R862" s="10" t="s">
        <v>30</v>
      </c>
      <c r="S862" s="119"/>
      <c r="T862" s="119"/>
      <c r="U862" s="119"/>
      <c r="V862" s="119"/>
      <c r="W862" s="119"/>
      <c r="X862" s="119"/>
      <c r="Y862" s="119"/>
      <c r="Z862" s="119"/>
      <c r="AA862" s="119"/>
      <c r="AB862" s="119"/>
      <c r="AC862" s="119"/>
      <c r="AD862" s="119"/>
      <c r="AE862" s="119"/>
      <c r="AF862" s="119"/>
      <c r="AG862" s="119"/>
      <c r="AH862" s="119"/>
      <c r="AI862" s="119"/>
      <c r="AJ862" s="10" t="s">
        <v>27</v>
      </c>
      <c r="AK862" s="10" t="s">
        <v>1327</v>
      </c>
      <c r="AL862" s="10" t="s">
        <v>27</v>
      </c>
    </row>
    <row r="863" spans="1:38" ht="30" customHeight="1">
      <c r="A863" s="9" t="s">
        <v>965</v>
      </c>
      <c r="B863" s="9" t="s">
        <v>27</v>
      </c>
      <c r="C863" s="9" t="s">
        <v>27</v>
      </c>
      <c r="D863" s="114"/>
      <c r="E863" s="115"/>
      <c r="F863" s="116">
        <f>TRUNC(SUM(F861:F862),0)</f>
        <v>136500</v>
      </c>
      <c r="G863" s="115"/>
      <c r="H863" s="116">
        <f>TRUNC(SUM(H861:H862),0)</f>
        <v>1156872</v>
      </c>
      <c r="I863" s="115"/>
      <c r="J863" s="116">
        <f>TRUNC(SUM(J861:J862),0)</f>
        <v>330573</v>
      </c>
      <c r="K863" s="115"/>
      <c r="L863" s="116">
        <f>F863+H863+J863</f>
        <v>1623945</v>
      </c>
      <c r="M863" s="9" t="s">
        <v>27</v>
      </c>
      <c r="N863" s="10" t="s">
        <v>117</v>
      </c>
      <c r="O863" s="10" t="s">
        <v>117</v>
      </c>
      <c r="P863" s="10" t="s">
        <v>27</v>
      </c>
      <c r="Q863" s="10" t="s">
        <v>27</v>
      </c>
      <c r="R863" s="10" t="s">
        <v>27</v>
      </c>
      <c r="S863" s="119"/>
      <c r="T863" s="119"/>
      <c r="U863" s="119"/>
      <c r="V863" s="119"/>
      <c r="W863" s="119"/>
      <c r="X863" s="119"/>
      <c r="Y863" s="119"/>
      <c r="Z863" s="119"/>
      <c r="AA863" s="119"/>
      <c r="AB863" s="119"/>
      <c r="AC863" s="119"/>
      <c r="AD863" s="119"/>
      <c r="AE863" s="119"/>
      <c r="AF863" s="119"/>
      <c r="AG863" s="119"/>
      <c r="AH863" s="119"/>
      <c r="AI863" s="119"/>
      <c r="AJ863" s="10" t="s">
        <v>27</v>
      </c>
      <c r="AK863" s="10" t="s">
        <v>27</v>
      </c>
      <c r="AL863" s="10" t="s">
        <v>27</v>
      </c>
    </row>
    <row r="864" spans="1:38" ht="30" customHeight="1">
      <c r="A864" s="114"/>
      <c r="B864" s="114"/>
      <c r="C864" s="114"/>
      <c r="D864" s="114"/>
      <c r="E864" s="115"/>
      <c r="F864" s="116"/>
      <c r="G864" s="115"/>
      <c r="H864" s="116"/>
      <c r="I864" s="115"/>
      <c r="J864" s="116"/>
      <c r="K864" s="115"/>
      <c r="L864" s="116"/>
      <c r="M864" s="114"/>
    </row>
    <row r="865" spans="1:38" ht="30" customHeight="1">
      <c r="A865" s="127" t="s">
        <v>3946</v>
      </c>
      <c r="B865" s="127"/>
      <c r="C865" s="127"/>
      <c r="D865" s="127"/>
      <c r="E865" s="128"/>
      <c r="F865" s="129"/>
      <c r="G865" s="128"/>
      <c r="H865" s="129"/>
      <c r="I865" s="128"/>
      <c r="J865" s="129"/>
      <c r="K865" s="128"/>
      <c r="L865" s="129"/>
      <c r="M865" s="127"/>
      <c r="N865" s="118" t="s">
        <v>155</v>
      </c>
    </row>
    <row r="866" spans="1:38" ht="30" customHeight="1">
      <c r="A866" s="1" t="s">
        <v>3777</v>
      </c>
      <c r="B866" s="1" t="s">
        <v>3945</v>
      </c>
      <c r="C866" s="1" t="s">
        <v>3807</v>
      </c>
      <c r="D866" s="114">
        <v>1</v>
      </c>
      <c r="E866" s="115">
        <f>중기단가목록!E15</f>
        <v>154245</v>
      </c>
      <c r="F866" s="116">
        <f>TRUNC(E866*D866,1)</f>
        <v>154245</v>
      </c>
      <c r="G866" s="115">
        <f>중기단가목록!F15</f>
        <v>1425620</v>
      </c>
      <c r="H866" s="116">
        <f>TRUNC(G866*D866,1)</f>
        <v>1425620</v>
      </c>
      <c r="I866" s="115">
        <f>중기단가목록!G15</f>
        <v>379466</v>
      </c>
      <c r="J866" s="116">
        <f>TRUNC(I866*D866,1)</f>
        <v>379466</v>
      </c>
      <c r="K866" s="115">
        <f>TRUNC(E866+G866+I866,1)</f>
        <v>1959331</v>
      </c>
      <c r="L866" s="116">
        <f>TRUNC(F866+H866+J866,1)</f>
        <v>1959331</v>
      </c>
      <c r="M866" s="9" t="s">
        <v>27</v>
      </c>
      <c r="N866" s="10" t="s">
        <v>155</v>
      </c>
      <c r="O866" s="10" t="s">
        <v>1325</v>
      </c>
      <c r="P866" s="10" t="s">
        <v>29</v>
      </c>
      <c r="Q866" s="10" t="s">
        <v>30</v>
      </c>
      <c r="R866" s="10" t="s">
        <v>30</v>
      </c>
      <c r="S866" s="119"/>
      <c r="T866" s="119"/>
      <c r="U866" s="119"/>
      <c r="V866" s="119"/>
      <c r="W866" s="119"/>
      <c r="X866" s="119"/>
      <c r="Y866" s="119"/>
      <c r="Z866" s="119"/>
      <c r="AA866" s="119"/>
      <c r="AB866" s="119"/>
      <c r="AC866" s="119"/>
      <c r="AD866" s="119"/>
      <c r="AE866" s="119"/>
      <c r="AF866" s="119"/>
      <c r="AG866" s="119"/>
      <c r="AH866" s="119"/>
      <c r="AI866" s="119"/>
      <c r="AJ866" s="10" t="s">
        <v>27</v>
      </c>
      <c r="AK866" s="10" t="s">
        <v>1326</v>
      </c>
      <c r="AL866" s="10" t="s">
        <v>27</v>
      </c>
    </row>
    <row r="867" spans="1:38" ht="30" customHeight="1">
      <c r="A867" s="9" t="s">
        <v>965</v>
      </c>
      <c r="B867" s="9" t="s">
        <v>27</v>
      </c>
      <c r="C867" s="9" t="s">
        <v>27</v>
      </c>
      <c r="D867" s="114"/>
      <c r="E867" s="115"/>
      <c r="F867" s="116">
        <f>TRUNC(SUMIF(N866:N866, N865, F866:F866),0)</f>
        <v>154245</v>
      </c>
      <c r="G867" s="115"/>
      <c r="H867" s="116">
        <f>TRUNC(SUMIF(N866:N866, N865, H866:H866),0)</f>
        <v>1425620</v>
      </c>
      <c r="I867" s="115"/>
      <c r="J867" s="116">
        <f>TRUNC(SUMIF(N866:N866, N865, J866:J866),0)</f>
        <v>379466</v>
      </c>
      <c r="K867" s="115"/>
      <c r="L867" s="116">
        <f>F867+H867+J867</f>
        <v>1959331</v>
      </c>
      <c r="M867" s="9" t="s">
        <v>27</v>
      </c>
      <c r="N867" s="10" t="s">
        <v>117</v>
      </c>
      <c r="O867" s="10" t="s">
        <v>117</v>
      </c>
      <c r="P867" s="10" t="s">
        <v>27</v>
      </c>
      <c r="Q867" s="10" t="s">
        <v>27</v>
      </c>
      <c r="R867" s="10" t="s">
        <v>27</v>
      </c>
      <c r="S867" s="119"/>
      <c r="T867" s="119"/>
      <c r="U867" s="119"/>
      <c r="V867" s="119"/>
      <c r="W867" s="119"/>
      <c r="X867" s="119"/>
      <c r="Y867" s="119"/>
      <c r="Z867" s="119"/>
      <c r="AA867" s="119"/>
      <c r="AB867" s="119"/>
      <c r="AC867" s="119"/>
      <c r="AD867" s="119"/>
      <c r="AE867" s="119"/>
      <c r="AF867" s="119"/>
      <c r="AG867" s="119"/>
      <c r="AH867" s="119"/>
      <c r="AI867" s="119"/>
      <c r="AJ867" s="10" t="s">
        <v>27</v>
      </c>
      <c r="AK867" s="10" t="s">
        <v>27</v>
      </c>
      <c r="AL867" s="10" t="s">
        <v>27</v>
      </c>
    </row>
    <row r="868" spans="1:38" ht="30" customHeight="1">
      <c r="A868" s="114"/>
      <c r="B868" s="114"/>
      <c r="C868" s="114"/>
      <c r="D868" s="114"/>
      <c r="E868" s="115"/>
      <c r="F868" s="116"/>
      <c r="G868" s="115"/>
      <c r="H868" s="116"/>
      <c r="I868" s="115"/>
      <c r="J868" s="116"/>
      <c r="K868" s="115"/>
      <c r="L868" s="116"/>
      <c r="M868" s="114"/>
    </row>
    <row r="869" spans="1:38" ht="30" customHeight="1">
      <c r="A869" s="127" t="s">
        <v>3947</v>
      </c>
      <c r="B869" s="127"/>
      <c r="C869" s="127"/>
      <c r="D869" s="127"/>
      <c r="E869" s="128"/>
      <c r="F869" s="129"/>
      <c r="G869" s="128"/>
      <c r="H869" s="129"/>
      <c r="I869" s="128"/>
      <c r="J869" s="129"/>
      <c r="K869" s="128"/>
      <c r="L869" s="129"/>
      <c r="M869" s="127"/>
      <c r="N869" s="118" t="s">
        <v>155</v>
      </c>
    </row>
    <row r="870" spans="1:38" ht="30" customHeight="1">
      <c r="A870" s="1" t="s">
        <v>3825</v>
      </c>
      <c r="B870" s="1" t="s">
        <v>3865</v>
      </c>
      <c r="C870" s="1" t="s">
        <v>3807</v>
      </c>
      <c r="D870" s="114">
        <v>1</v>
      </c>
      <c r="E870" s="115">
        <f>중기단가목록!E16</f>
        <v>113000</v>
      </c>
      <c r="F870" s="116">
        <f>TRUNC(E870*D870,1)</f>
        <v>113000</v>
      </c>
      <c r="G870" s="115">
        <f>중기단가목록!F16</f>
        <v>1017206.8</v>
      </c>
      <c r="H870" s="116">
        <f>TRUNC(G870*D870,1)</f>
        <v>1017206.8</v>
      </c>
      <c r="I870" s="115">
        <f>중기단가목록!G16</f>
        <v>276636.90000000002</v>
      </c>
      <c r="J870" s="116">
        <f>TRUNC(I870*D870,1)</f>
        <v>276636.90000000002</v>
      </c>
      <c r="K870" s="115">
        <f>TRUNC(E870+G870+I870,1)</f>
        <v>1406843.7</v>
      </c>
      <c r="L870" s="116">
        <f>TRUNC(F870+H870+J870,1)</f>
        <v>1406843.7</v>
      </c>
      <c r="M870" s="9" t="s">
        <v>27</v>
      </c>
      <c r="N870" s="10" t="s">
        <v>155</v>
      </c>
      <c r="O870" s="10" t="s">
        <v>1325</v>
      </c>
      <c r="P870" s="10" t="s">
        <v>29</v>
      </c>
      <c r="Q870" s="10" t="s">
        <v>30</v>
      </c>
      <c r="R870" s="10" t="s">
        <v>30</v>
      </c>
      <c r="S870" s="119"/>
      <c r="T870" s="119"/>
      <c r="U870" s="119"/>
      <c r="V870" s="119"/>
      <c r="W870" s="119"/>
      <c r="X870" s="119"/>
      <c r="Y870" s="119"/>
      <c r="Z870" s="119"/>
      <c r="AA870" s="119"/>
      <c r="AB870" s="119"/>
      <c r="AC870" s="119"/>
      <c r="AD870" s="119"/>
      <c r="AE870" s="119"/>
      <c r="AF870" s="119"/>
      <c r="AG870" s="119"/>
      <c r="AH870" s="119"/>
      <c r="AI870" s="119"/>
      <c r="AJ870" s="10" t="s">
        <v>27</v>
      </c>
      <c r="AK870" s="10" t="s">
        <v>1326</v>
      </c>
      <c r="AL870" s="10" t="s">
        <v>27</v>
      </c>
    </row>
    <row r="871" spans="1:38" ht="30" customHeight="1">
      <c r="A871" s="9" t="s">
        <v>965</v>
      </c>
      <c r="B871" s="9" t="s">
        <v>27</v>
      </c>
      <c r="C871" s="9" t="s">
        <v>27</v>
      </c>
      <c r="D871" s="114"/>
      <c r="E871" s="115"/>
      <c r="F871" s="116">
        <f>TRUNC(SUMIF(N870:N870, N869, F870:F870),0)</f>
        <v>113000</v>
      </c>
      <c r="G871" s="115"/>
      <c r="H871" s="116">
        <f>TRUNC(SUMIF(N870:N870, N869, H870:H870),0)</f>
        <v>1017206</v>
      </c>
      <c r="I871" s="115"/>
      <c r="J871" s="116">
        <f>TRUNC(SUMIF(N870:N870, N869, J870:J870),0)</f>
        <v>276636</v>
      </c>
      <c r="K871" s="115"/>
      <c r="L871" s="116">
        <f>F871+H871+J871</f>
        <v>1406842</v>
      </c>
      <c r="M871" s="9" t="s">
        <v>27</v>
      </c>
      <c r="N871" s="10" t="s">
        <v>117</v>
      </c>
      <c r="O871" s="10" t="s">
        <v>117</v>
      </c>
      <c r="P871" s="10" t="s">
        <v>27</v>
      </c>
      <c r="Q871" s="10" t="s">
        <v>27</v>
      </c>
      <c r="R871" s="10" t="s">
        <v>27</v>
      </c>
      <c r="S871" s="119"/>
      <c r="T871" s="119"/>
      <c r="U871" s="119"/>
      <c r="V871" s="119"/>
      <c r="W871" s="119"/>
      <c r="X871" s="119"/>
      <c r="Y871" s="119"/>
      <c r="Z871" s="119"/>
      <c r="AA871" s="119"/>
      <c r="AB871" s="119"/>
      <c r="AC871" s="119"/>
      <c r="AD871" s="119"/>
      <c r="AE871" s="119"/>
      <c r="AF871" s="119"/>
      <c r="AG871" s="119"/>
      <c r="AH871" s="119"/>
      <c r="AI871" s="119"/>
      <c r="AJ871" s="10" t="s">
        <v>27</v>
      </c>
      <c r="AK871" s="10" t="s">
        <v>27</v>
      </c>
      <c r="AL871" s="10" t="s">
        <v>27</v>
      </c>
    </row>
    <row r="872" spans="1:38" ht="30" customHeight="1">
      <c r="A872" s="114"/>
      <c r="B872" s="114"/>
      <c r="C872" s="114"/>
      <c r="D872" s="114"/>
      <c r="E872" s="115"/>
      <c r="F872" s="116"/>
      <c r="G872" s="115"/>
      <c r="H872" s="116"/>
      <c r="I872" s="115"/>
      <c r="J872" s="116"/>
      <c r="K872" s="115"/>
      <c r="L872" s="116"/>
      <c r="M872" s="114"/>
    </row>
    <row r="873" spans="1:38" ht="30" customHeight="1">
      <c r="A873" s="127" t="s">
        <v>3948</v>
      </c>
      <c r="B873" s="127"/>
      <c r="C873" s="127"/>
      <c r="D873" s="127"/>
      <c r="E873" s="128"/>
      <c r="F873" s="129"/>
      <c r="G873" s="128"/>
      <c r="H873" s="129"/>
      <c r="I873" s="128"/>
      <c r="J873" s="129"/>
      <c r="K873" s="128"/>
      <c r="L873" s="129"/>
      <c r="M873" s="127"/>
      <c r="N873" s="118" t="s">
        <v>155</v>
      </c>
    </row>
    <row r="874" spans="1:38" ht="30" customHeight="1">
      <c r="A874" s="1" t="s">
        <v>3826</v>
      </c>
      <c r="B874" s="1" t="s">
        <v>3873</v>
      </c>
      <c r="C874" s="1" t="s">
        <v>3807</v>
      </c>
      <c r="D874" s="114">
        <v>1</v>
      </c>
      <c r="E874" s="115">
        <f>중기단가목록!E17</f>
        <v>136500</v>
      </c>
      <c r="F874" s="116">
        <f>TRUNC(E874*D874,1)</f>
        <v>136500</v>
      </c>
      <c r="G874" s="115">
        <f>중기단가목록!F17</f>
        <v>1378700.8</v>
      </c>
      <c r="H874" s="116">
        <f>TRUNC(G874*D874,1)</f>
        <v>1378700.8</v>
      </c>
      <c r="I874" s="115">
        <f>중기단가목록!G17</f>
        <v>341665.15500000003</v>
      </c>
      <c r="J874" s="116">
        <f>TRUNC(I874*D874,1)</f>
        <v>341665.1</v>
      </c>
      <c r="K874" s="115">
        <f>TRUNC(E874+G874+I874,1)</f>
        <v>1856865.9</v>
      </c>
      <c r="L874" s="116">
        <f>TRUNC(F874+H874+J874,1)</f>
        <v>1856865.9</v>
      </c>
      <c r="M874" s="9" t="s">
        <v>27</v>
      </c>
      <c r="N874" s="10" t="s">
        <v>155</v>
      </c>
      <c r="O874" s="10" t="s">
        <v>1325</v>
      </c>
      <c r="P874" s="10" t="s">
        <v>29</v>
      </c>
      <c r="Q874" s="10" t="s">
        <v>30</v>
      </c>
      <c r="R874" s="10" t="s">
        <v>30</v>
      </c>
      <c r="S874" s="119"/>
      <c r="T874" s="119"/>
      <c r="U874" s="119"/>
      <c r="V874" s="119"/>
      <c r="W874" s="119"/>
      <c r="X874" s="119"/>
      <c r="Y874" s="119"/>
      <c r="Z874" s="119"/>
      <c r="AA874" s="119"/>
      <c r="AB874" s="119"/>
      <c r="AC874" s="119"/>
      <c r="AD874" s="119"/>
      <c r="AE874" s="119"/>
      <c r="AF874" s="119"/>
      <c r="AG874" s="119"/>
      <c r="AH874" s="119"/>
      <c r="AI874" s="119"/>
      <c r="AJ874" s="10" t="s">
        <v>27</v>
      </c>
      <c r="AK874" s="10" t="s">
        <v>1326</v>
      </c>
      <c r="AL874" s="10" t="s">
        <v>27</v>
      </c>
    </row>
    <row r="875" spans="1:38" ht="30" customHeight="1">
      <c r="A875" s="9" t="s">
        <v>965</v>
      </c>
      <c r="B875" s="9" t="s">
        <v>27</v>
      </c>
      <c r="C875" s="9" t="s">
        <v>27</v>
      </c>
      <c r="D875" s="114"/>
      <c r="E875" s="115"/>
      <c r="F875" s="116">
        <f>TRUNC(SUMIF(N874:N874, N873, F874:F874),0)</f>
        <v>136500</v>
      </c>
      <c r="G875" s="115"/>
      <c r="H875" s="116">
        <f>TRUNC(SUMIF(N874:N874, N873, H874:H874),0)</f>
        <v>1378700</v>
      </c>
      <c r="I875" s="115"/>
      <c r="J875" s="116">
        <f>TRUNC(SUMIF(N874:N874, N873, J874:J874),0)</f>
        <v>341665</v>
      </c>
      <c r="K875" s="115"/>
      <c r="L875" s="116">
        <f>F875+H875+J875</f>
        <v>1856865</v>
      </c>
      <c r="M875" s="9" t="s">
        <v>27</v>
      </c>
      <c r="N875" s="10" t="s">
        <v>117</v>
      </c>
      <c r="O875" s="10" t="s">
        <v>117</v>
      </c>
      <c r="P875" s="10" t="s">
        <v>27</v>
      </c>
      <c r="Q875" s="10" t="s">
        <v>27</v>
      </c>
      <c r="R875" s="10" t="s">
        <v>27</v>
      </c>
      <c r="S875" s="119"/>
      <c r="T875" s="119"/>
      <c r="U875" s="119"/>
      <c r="V875" s="119"/>
      <c r="W875" s="119"/>
      <c r="X875" s="119"/>
      <c r="Y875" s="119"/>
      <c r="Z875" s="119"/>
      <c r="AA875" s="119"/>
      <c r="AB875" s="119"/>
      <c r="AC875" s="119"/>
      <c r="AD875" s="119"/>
      <c r="AE875" s="119"/>
      <c r="AF875" s="119"/>
      <c r="AG875" s="119"/>
      <c r="AH875" s="119"/>
      <c r="AI875" s="119"/>
      <c r="AJ875" s="10" t="s">
        <v>27</v>
      </c>
      <c r="AK875" s="10" t="s">
        <v>27</v>
      </c>
      <c r="AL875" s="10" t="s">
        <v>27</v>
      </c>
    </row>
    <row r="876" spans="1:38" ht="30" customHeight="1">
      <c r="A876" s="114"/>
      <c r="B876" s="114"/>
      <c r="C876" s="114"/>
      <c r="D876" s="114"/>
      <c r="E876" s="115"/>
      <c r="F876" s="116"/>
      <c r="G876" s="115"/>
      <c r="H876" s="116"/>
      <c r="I876" s="115"/>
      <c r="J876" s="116"/>
      <c r="K876" s="115"/>
      <c r="L876" s="116"/>
      <c r="M876" s="114"/>
    </row>
    <row r="877" spans="1:38" ht="30" customHeight="1">
      <c r="A877" s="127" t="s">
        <v>3949</v>
      </c>
      <c r="B877" s="127"/>
      <c r="C877" s="127"/>
      <c r="D877" s="127"/>
      <c r="E877" s="128"/>
      <c r="F877" s="129"/>
      <c r="G877" s="128"/>
      <c r="H877" s="129"/>
      <c r="I877" s="128"/>
      <c r="J877" s="129"/>
      <c r="K877" s="128"/>
      <c r="L877" s="129"/>
      <c r="M877" s="127"/>
      <c r="N877" s="118" t="s">
        <v>155</v>
      </c>
    </row>
    <row r="878" spans="1:38" ht="30" customHeight="1">
      <c r="A878" s="1" t="s">
        <v>3826</v>
      </c>
      <c r="B878" s="1" t="s">
        <v>3874</v>
      </c>
      <c r="C878" s="1" t="s">
        <v>3807</v>
      </c>
      <c r="D878" s="114">
        <v>1</v>
      </c>
      <c r="E878" s="115">
        <f>중기단가목록!E18</f>
        <v>180403.5</v>
      </c>
      <c r="F878" s="116">
        <f>TRUNC(E878*D878,1)</f>
        <v>180403.5</v>
      </c>
      <c r="G878" s="115">
        <f>중기단가목록!F18</f>
        <v>1963027.8000000003</v>
      </c>
      <c r="H878" s="116">
        <f>TRUNC(G878*D878,1)</f>
        <v>1963027.8</v>
      </c>
      <c r="I878" s="115">
        <f>중기단가목록!G18</f>
        <v>458601.71</v>
      </c>
      <c r="J878" s="116">
        <f>TRUNC(I878*D878,1)</f>
        <v>458601.7</v>
      </c>
      <c r="K878" s="115">
        <f>TRUNC(E878+G878+I878,1)</f>
        <v>2602033</v>
      </c>
      <c r="L878" s="116">
        <f>TRUNC(F878+H878+J878,1)</f>
        <v>2602033</v>
      </c>
      <c r="M878" s="9" t="s">
        <v>27</v>
      </c>
      <c r="N878" s="10" t="s">
        <v>155</v>
      </c>
      <c r="O878" s="10" t="s">
        <v>1325</v>
      </c>
      <c r="P878" s="10" t="s">
        <v>29</v>
      </c>
      <c r="Q878" s="10" t="s">
        <v>30</v>
      </c>
      <c r="R878" s="10" t="s">
        <v>30</v>
      </c>
      <c r="S878" s="119"/>
      <c r="T878" s="119"/>
      <c r="U878" s="119"/>
      <c r="V878" s="119"/>
      <c r="W878" s="119"/>
      <c r="X878" s="119"/>
      <c r="Y878" s="119"/>
      <c r="Z878" s="119"/>
      <c r="AA878" s="119"/>
      <c r="AB878" s="119"/>
      <c r="AC878" s="119"/>
      <c r="AD878" s="119"/>
      <c r="AE878" s="119"/>
      <c r="AF878" s="119"/>
      <c r="AG878" s="119"/>
      <c r="AH878" s="119"/>
      <c r="AI878" s="119"/>
      <c r="AJ878" s="10" t="s">
        <v>27</v>
      </c>
      <c r="AK878" s="10" t="s">
        <v>1326</v>
      </c>
      <c r="AL878" s="10" t="s">
        <v>27</v>
      </c>
    </row>
    <row r="879" spans="1:38" ht="30" customHeight="1">
      <c r="A879" s="9" t="s">
        <v>965</v>
      </c>
      <c r="B879" s="9" t="s">
        <v>27</v>
      </c>
      <c r="C879" s="9" t="s">
        <v>27</v>
      </c>
      <c r="D879" s="114"/>
      <c r="E879" s="115"/>
      <c r="F879" s="116">
        <f>TRUNC(SUMIF(N878:N878, N877, F878:F878),0)</f>
        <v>180403</v>
      </c>
      <c r="G879" s="115"/>
      <c r="H879" s="116">
        <f>TRUNC(SUMIF(N878:N878, N877, H878:H878),0)</f>
        <v>1963027</v>
      </c>
      <c r="I879" s="115"/>
      <c r="J879" s="116">
        <f>TRUNC(SUMIF(N878:N878, N877, J878:J878),0)</f>
        <v>458601</v>
      </c>
      <c r="K879" s="115"/>
      <c r="L879" s="116">
        <f>F879+H879+J879</f>
        <v>2602031</v>
      </c>
      <c r="M879" s="9" t="s">
        <v>27</v>
      </c>
      <c r="N879" s="10" t="s">
        <v>117</v>
      </c>
      <c r="O879" s="10" t="s">
        <v>117</v>
      </c>
      <c r="P879" s="10" t="s">
        <v>27</v>
      </c>
      <c r="Q879" s="10" t="s">
        <v>27</v>
      </c>
      <c r="R879" s="10" t="s">
        <v>27</v>
      </c>
      <c r="S879" s="119"/>
      <c r="T879" s="119"/>
      <c r="U879" s="119"/>
      <c r="V879" s="119"/>
      <c r="W879" s="119"/>
      <c r="X879" s="119"/>
      <c r="Y879" s="119"/>
      <c r="Z879" s="119"/>
      <c r="AA879" s="119"/>
      <c r="AB879" s="119"/>
      <c r="AC879" s="119"/>
      <c r="AD879" s="119"/>
      <c r="AE879" s="119"/>
      <c r="AF879" s="119"/>
      <c r="AG879" s="119"/>
      <c r="AH879" s="119"/>
      <c r="AI879" s="119"/>
      <c r="AJ879" s="10" t="s">
        <v>27</v>
      </c>
      <c r="AK879" s="10" t="s">
        <v>27</v>
      </c>
      <c r="AL879" s="10" t="s">
        <v>27</v>
      </c>
    </row>
    <row r="880" spans="1:38" ht="30" customHeight="1">
      <c r="A880" s="114"/>
      <c r="B880" s="114"/>
      <c r="C880" s="114"/>
      <c r="D880" s="114"/>
      <c r="E880" s="115"/>
      <c r="F880" s="116"/>
      <c r="G880" s="115"/>
      <c r="H880" s="116"/>
      <c r="I880" s="115"/>
      <c r="J880" s="116"/>
      <c r="K880" s="115"/>
      <c r="L880" s="116"/>
      <c r="M880" s="114"/>
    </row>
    <row r="881" spans="1:38" ht="30" customHeight="1">
      <c r="A881" s="127" t="s">
        <v>3952</v>
      </c>
      <c r="B881" s="127"/>
      <c r="C881" s="127"/>
      <c r="D881" s="127"/>
      <c r="E881" s="128"/>
      <c r="F881" s="129"/>
      <c r="G881" s="128"/>
      <c r="H881" s="129"/>
      <c r="I881" s="128"/>
      <c r="J881" s="129"/>
      <c r="K881" s="128"/>
      <c r="L881" s="129"/>
      <c r="M881" s="127"/>
      <c r="N881" s="118" t="s">
        <v>155</v>
      </c>
    </row>
    <row r="882" spans="1:38" ht="30" customHeight="1">
      <c r="A882" s="1" t="s">
        <v>3950</v>
      </c>
      <c r="B882" s="1" t="s">
        <v>3951</v>
      </c>
      <c r="C882" s="1" t="s">
        <v>3807</v>
      </c>
      <c r="D882" s="114">
        <v>1</v>
      </c>
      <c r="E882" s="115">
        <f>중기단가목록!E19</f>
        <v>120503.9</v>
      </c>
      <c r="F882" s="116">
        <f>TRUNC(E882*D882,1)</f>
        <v>120503.9</v>
      </c>
      <c r="G882" s="115">
        <f>중기단가목록!F19</f>
        <v>1075808.8</v>
      </c>
      <c r="H882" s="116">
        <f>TRUNC(G882*D882,1)</f>
        <v>1075808.8</v>
      </c>
      <c r="I882" s="115">
        <f>중기단가목록!G19</f>
        <v>294559.95</v>
      </c>
      <c r="J882" s="116">
        <f>TRUNC(I882*D882,1)</f>
        <v>294559.90000000002</v>
      </c>
      <c r="K882" s="115">
        <f>TRUNC(E882+G882+I882,1)</f>
        <v>1490872.6</v>
      </c>
      <c r="L882" s="116">
        <f>TRUNC(F882+H882+J882,1)</f>
        <v>1490872.6</v>
      </c>
      <c r="M882" s="9" t="s">
        <v>27</v>
      </c>
      <c r="N882" s="10" t="s">
        <v>155</v>
      </c>
      <c r="O882" s="10" t="s">
        <v>1325</v>
      </c>
      <c r="P882" s="10" t="s">
        <v>29</v>
      </c>
      <c r="Q882" s="10" t="s">
        <v>30</v>
      </c>
      <c r="R882" s="10" t="s">
        <v>30</v>
      </c>
      <c r="S882" s="119"/>
      <c r="T882" s="119"/>
      <c r="U882" s="119"/>
      <c r="V882" s="119"/>
      <c r="W882" s="119"/>
      <c r="X882" s="119"/>
      <c r="Y882" s="119"/>
      <c r="Z882" s="119"/>
      <c r="AA882" s="119"/>
      <c r="AB882" s="119"/>
      <c r="AC882" s="119"/>
      <c r="AD882" s="119"/>
      <c r="AE882" s="119"/>
      <c r="AF882" s="119"/>
      <c r="AG882" s="119"/>
      <c r="AH882" s="119"/>
      <c r="AI882" s="119"/>
      <c r="AJ882" s="10" t="s">
        <v>27</v>
      </c>
      <c r="AK882" s="10" t="s">
        <v>1326</v>
      </c>
      <c r="AL882" s="10" t="s">
        <v>27</v>
      </c>
    </row>
    <row r="883" spans="1:38" ht="30" customHeight="1">
      <c r="A883" s="9" t="s">
        <v>965</v>
      </c>
      <c r="B883" s="9" t="s">
        <v>27</v>
      </c>
      <c r="C883" s="9" t="s">
        <v>27</v>
      </c>
      <c r="D883" s="114"/>
      <c r="E883" s="115"/>
      <c r="F883" s="116">
        <f>TRUNC(SUMIF(N882:N882, N881, F882:F882),0)</f>
        <v>120503</v>
      </c>
      <c r="G883" s="115"/>
      <c r="H883" s="116">
        <f>TRUNC(SUMIF(N882:N882, N881, H882:H882),0)</f>
        <v>1075808</v>
      </c>
      <c r="I883" s="115"/>
      <c r="J883" s="116">
        <f>TRUNC(SUMIF(N882:N882, N881, J882:J882),0)</f>
        <v>294559</v>
      </c>
      <c r="K883" s="115"/>
      <c r="L883" s="116">
        <f>F883+H883+J883</f>
        <v>1490870</v>
      </c>
      <c r="M883" s="9" t="s">
        <v>27</v>
      </c>
      <c r="N883" s="10" t="s">
        <v>117</v>
      </c>
      <c r="O883" s="10" t="s">
        <v>117</v>
      </c>
      <c r="P883" s="10" t="s">
        <v>27</v>
      </c>
      <c r="Q883" s="10" t="s">
        <v>27</v>
      </c>
      <c r="R883" s="10" t="s">
        <v>27</v>
      </c>
      <c r="S883" s="119"/>
      <c r="T883" s="119"/>
      <c r="U883" s="119"/>
      <c r="V883" s="119"/>
      <c r="W883" s="119"/>
      <c r="X883" s="119"/>
      <c r="Y883" s="119"/>
      <c r="Z883" s="119"/>
      <c r="AA883" s="119"/>
      <c r="AB883" s="119"/>
      <c r="AC883" s="119"/>
      <c r="AD883" s="119"/>
      <c r="AE883" s="119"/>
      <c r="AF883" s="119"/>
      <c r="AG883" s="119"/>
      <c r="AH883" s="119"/>
      <c r="AI883" s="119"/>
      <c r="AJ883" s="10" t="s">
        <v>27</v>
      </c>
      <c r="AK883" s="10" t="s">
        <v>27</v>
      </c>
      <c r="AL883" s="10" t="s">
        <v>27</v>
      </c>
    </row>
    <row r="884" spans="1:38" ht="30" customHeight="1">
      <c r="A884" s="114"/>
      <c r="B884" s="114"/>
      <c r="C884" s="114"/>
      <c r="D884" s="114"/>
      <c r="E884" s="115"/>
      <c r="F884" s="116"/>
      <c r="G884" s="115"/>
      <c r="H884" s="116"/>
      <c r="I884" s="115"/>
      <c r="J884" s="116"/>
      <c r="K884" s="115"/>
      <c r="L884" s="116"/>
      <c r="M884" s="114"/>
    </row>
    <row r="885" spans="1:38" ht="30" customHeight="1">
      <c r="A885" s="127" t="s">
        <v>3953</v>
      </c>
      <c r="B885" s="127"/>
      <c r="C885" s="127"/>
      <c r="D885" s="127"/>
      <c r="E885" s="128"/>
      <c r="F885" s="129"/>
      <c r="G885" s="128"/>
      <c r="H885" s="129"/>
      <c r="I885" s="128"/>
      <c r="J885" s="129"/>
      <c r="K885" s="128"/>
      <c r="L885" s="129"/>
      <c r="M885" s="127"/>
      <c r="N885" s="118" t="s">
        <v>155</v>
      </c>
    </row>
    <row r="886" spans="1:38" ht="30" customHeight="1">
      <c r="A886" s="1" t="s">
        <v>3827</v>
      </c>
      <c r="B886" s="1" t="s">
        <v>3829</v>
      </c>
      <c r="C886" s="1" t="s">
        <v>3807</v>
      </c>
      <c r="D886" s="114">
        <v>1</v>
      </c>
      <c r="E886" s="115">
        <f>중기단가목록!E20</f>
        <v>146203.79999999999</v>
      </c>
      <c r="F886" s="116">
        <f>TRUNC(E886*D886,1)</f>
        <v>146203.79999999999</v>
      </c>
      <c r="G886" s="115">
        <f>중기단가목록!F20</f>
        <v>1468058.6</v>
      </c>
      <c r="H886" s="116">
        <f>TRUNC(G886*D886,1)</f>
        <v>1468058.6</v>
      </c>
      <c r="I886" s="115">
        <f>중기단가목록!G20</f>
        <v>365521.43</v>
      </c>
      <c r="J886" s="116">
        <f>TRUNC(I886*D886,1)</f>
        <v>365521.4</v>
      </c>
      <c r="K886" s="115">
        <f>TRUNC(E886+G886+I886,1)</f>
        <v>1979783.8</v>
      </c>
      <c r="L886" s="116">
        <f>TRUNC(F886+H886+J886,1)</f>
        <v>1979783.8</v>
      </c>
      <c r="M886" s="9" t="s">
        <v>27</v>
      </c>
      <c r="N886" s="10" t="s">
        <v>155</v>
      </c>
      <c r="O886" s="10" t="s">
        <v>1325</v>
      </c>
      <c r="P886" s="10" t="s">
        <v>29</v>
      </c>
      <c r="Q886" s="10" t="s">
        <v>30</v>
      </c>
      <c r="R886" s="10" t="s">
        <v>30</v>
      </c>
      <c r="S886" s="119"/>
      <c r="T886" s="119"/>
      <c r="U886" s="119"/>
      <c r="V886" s="119"/>
      <c r="W886" s="119"/>
      <c r="X886" s="119"/>
      <c r="Y886" s="119"/>
      <c r="Z886" s="119"/>
      <c r="AA886" s="119"/>
      <c r="AB886" s="119"/>
      <c r="AC886" s="119"/>
      <c r="AD886" s="119"/>
      <c r="AE886" s="119"/>
      <c r="AF886" s="119"/>
      <c r="AG886" s="119"/>
      <c r="AH886" s="119"/>
      <c r="AI886" s="119"/>
      <c r="AJ886" s="10" t="s">
        <v>27</v>
      </c>
      <c r="AK886" s="10" t="s">
        <v>1326</v>
      </c>
      <c r="AL886" s="10" t="s">
        <v>27</v>
      </c>
    </row>
    <row r="887" spans="1:38" ht="30" customHeight="1">
      <c r="A887" s="9" t="s">
        <v>965</v>
      </c>
      <c r="B887" s="9" t="s">
        <v>27</v>
      </c>
      <c r="C887" s="9" t="s">
        <v>27</v>
      </c>
      <c r="D887" s="114"/>
      <c r="E887" s="115"/>
      <c r="F887" s="116">
        <f>TRUNC(SUMIF(N886:N886, N885, F886:F886),0)</f>
        <v>146203</v>
      </c>
      <c r="G887" s="115"/>
      <c r="H887" s="116">
        <f>TRUNC(SUMIF(N886:N886, N885, H886:H886),0)</f>
        <v>1468058</v>
      </c>
      <c r="I887" s="115"/>
      <c r="J887" s="116">
        <f>TRUNC(SUMIF(N886:N886, N885, J886:J886),0)</f>
        <v>365521</v>
      </c>
      <c r="K887" s="115"/>
      <c r="L887" s="116">
        <f>F887+H887+J887</f>
        <v>1979782</v>
      </c>
      <c r="M887" s="9" t="s">
        <v>27</v>
      </c>
      <c r="N887" s="10" t="s">
        <v>117</v>
      </c>
      <c r="O887" s="10" t="s">
        <v>117</v>
      </c>
      <c r="P887" s="10" t="s">
        <v>27</v>
      </c>
      <c r="Q887" s="10" t="s">
        <v>27</v>
      </c>
      <c r="R887" s="10" t="s">
        <v>27</v>
      </c>
      <c r="S887" s="119"/>
      <c r="T887" s="119"/>
      <c r="U887" s="119"/>
      <c r="V887" s="119"/>
      <c r="W887" s="119"/>
      <c r="X887" s="119"/>
      <c r="Y887" s="119"/>
      <c r="Z887" s="119"/>
      <c r="AA887" s="119"/>
      <c r="AB887" s="119"/>
      <c r="AC887" s="119"/>
      <c r="AD887" s="119"/>
      <c r="AE887" s="119"/>
      <c r="AF887" s="119"/>
      <c r="AG887" s="119"/>
      <c r="AH887" s="119"/>
      <c r="AI887" s="119"/>
      <c r="AJ887" s="10" t="s">
        <v>27</v>
      </c>
      <c r="AK887" s="10" t="s">
        <v>27</v>
      </c>
      <c r="AL887" s="10" t="s">
        <v>27</v>
      </c>
    </row>
    <row r="888" spans="1:38" ht="30" customHeight="1">
      <c r="A888" s="114"/>
      <c r="B888" s="114"/>
      <c r="C888" s="114"/>
      <c r="D888" s="114"/>
      <c r="E888" s="115"/>
      <c r="F888" s="116"/>
      <c r="G888" s="115"/>
      <c r="H888" s="116"/>
      <c r="I888" s="115"/>
      <c r="J888" s="116"/>
      <c r="K888" s="115"/>
      <c r="L888" s="116"/>
      <c r="M888" s="114"/>
    </row>
    <row r="889" spans="1:38" ht="30" customHeight="1">
      <c r="A889" s="127" t="s">
        <v>3955</v>
      </c>
      <c r="B889" s="127"/>
      <c r="C889" s="127"/>
      <c r="D889" s="127"/>
      <c r="E889" s="128"/>
      <c r="F889" s="129"/>
      <c r="G889" s="128"/>
      <c r="H889" s="129"/>
      <c r="I889" s="128"/>
      <c r="J889" s="129"/>
      <c r="K889" s="128"/>
      <c r="L889" s="129"/>
      <c r="M889" s="127"/>
      <c r="N889" s="118" t="s">
        <v>155</v>
      </c>
    </row>
    <row r="890" spans="1:38" ht="30" customHeight="1">
      <c r="A890" s="1" t="s">
        <v>3827</v>
      </c>
      <c r="B890" s="1" t="s">
        <v>3954</v>
      </c>
      <c r="C890" s="1" t="s">
        <v>3807</v>
      </c>
      <c r="D890" s="114">
        <v>1</v>
      </c>
      <c r="E890" s="115">
        <f>중기단가목록!E21</f>
        <v>165854.79999999999</v>
      </c>
      <c r="F890" s="116">
        <f>TRUNC(E890*D890,1)</f>
        <v>165854.79999999999</v>
      </c>
      <c r="G890" s="115">
        <f>중기단가목록!F21</f>
        <v>1816776.5999999999</v>
      </c>
      <c r="H890" s="116">
        <f>TRUNC(G890*D890,1)</f>
        <v>1816776.6</v>
      </c>
      <c r="I890" s="115">
        <f>중기단가목록!G21</f>
        <v>422220.54499999998</v>
      </c>
      <c r="J890" s="116">
        <f>TRUNC(I890*D890,1)</f>
        <v>422220.5</v>
      </c>
      <c r="K890" s="115">
        <f>TRUNC(E890+G890+I890,1)</f>
        <v>2404851.9</v>
      </c>
      <c r="L890" s="116">
        <f>TRUNC(F890+H890+J890,1)</f>
        <v>2404851.9</v>
      </c>
      <c r="M890" s="9" t="s">
        <v>27</v>
      </c>
      <c r="N890" s="10" t="s">
        <v>155</v>
      </c>
      <c r="O890" s="10" t="s">
        <v>1325</v>
      </c>
      <c r="P890" s="10" t="s">
        <v>29</v>
      </c>
      <c r="Q890" s="10" t="s">
        <v>30</v>
      </c>
      <c r="R890" s="10" t="s">
        <v>30</v>
      </c>
      <c r="S890" s="119"/>
      <c r="T890" s="119"/>
      <c r="U890" s="119"/>
      <c r="V890" s="119"/>
      <c r="W890" s="119"/>
      <c r="X890" s="119"/>
      <c r="Y890" s="119"/>
      <c r="Z890" s="119"/>
      <c r="AA890" s="119"/>
      <c r="AB890" s="119"/>
      <c r="AC890" s="119"/>
      <c r="AD890" s="119"/>
      <c r="AE890" s="119"/>
      <c r="AF890" s="119"/>
      <c r="AG890" s="119"/>
      <c r="AH890" s="119"/>
      <c r="AI890" s="119"/>
      <c r="AJ890" s="10" t="s">
        <v>27</v>
      </c>
      <c r="AK890" s="10" t="s">
        <v>1326</v>
      </c>
      <c r="AL890" s="10" t="s">
        <v>27</v>
      </c>
    </row>
    <row r="891" spans="1:38" ht="30" customHeight="1">
      <c r="A891" s="9" t="s">
        <v>965</v>
      </c>
      <c r="B891" s="9" t="s">
        <v>27</v>
      </c>
      <c r="C891" s="9" t="s">
        <v>27</v>
      </c>
      <c r="D891" s="114"/>
      <c r="E891" s="115"/>
      <c r="F891" s="116">
        <f>TRUNC(SUMIF(N890:N890, N889, F890:F890),0)</f>
        <v>165854</v>
      </c>
      <c r="G891" s="115"/>
      <c r="H891" s="116">
        <f>TRUNC(SUMIF(N890:N890, N889, H890:H890),0)</f>
        <v>1816776</v>
      </c>
      <c r="I891" s="115"/>
      <c r="J891" s="116">
        <f>TRUNC(SUMIF(N890:N890, N889, J890:J890),0)</f>
        <v>422220</v>
      </c>
      <c r="K891" s="115"/>
      <c r="L891" s="116">
        <f>F891+H891+J891</f>
        <v>2404850</v>
      </c>
      <c r="M891" s="9" t="s">
        <v>27</v>
      </c>
      <c r="N891" s="10" t="s">
        <v>117</v>
      </c>
      <c r="O891" s="10" t="s">
        <v>117</v>
      </c>
      <c r="P891" s="10" t="s">
        <v>27</v>
      </c>
      <c r="Q891" s="10" t="s">
        <v>27</v>
      </c>
      <c r="R891" s="10" t="s">
        <v>27</v>
      </c>
      <c r="S891" s="119"/>
      <c r="T891" s="119"/>
      <c r="U891" s="119"/>
      <c r="V891" s="119"/>
      <c r="W891" s="119"/>
      <c r="X891" s="119"/>
      <c r="Y891" s="119"/>
      <c r="Z891" s="119"/>
      <c r="AA891" s="119"/>
      <c r="AB891" s="119"/>
      <c r="AC891" s="119"/>
      <c r="AD891" s="119"/>
      <c r="AE891" s="119"/>
      <c r="AF891" s="119"/>
      <c r="AG891" s="119"/>
      <c r="AH891" s="119"/>
      <c r="AI891" s="119"/>
      <c r="AJ891" s="10" t="s">
        <v>27</v>
      </c>
      <c r="AK891" s="10" t="s">
        <v>27</v>
      </c>
      <c r="AL891" s="10" t="s">
        <v>27</v>
      </c>
    </row>
    <row r="892" spans="1:38" ht="30" customHeight="1">
      <c r="A892" s="114"/>
      <c r="B892" s="114"/>
      <c r="C892" s="114"/>
      <c r="D892" s="114"/>
      <c r="E892" s="115"/>
      <c r="F892" s="116"/>
      <c r="G892" s="115"/>
      <c r="H892" s="116"/>
      <c r="I892" s="115"/>
      <c r="J892" s="116"/>
      <c r="K892" s="115"/>
      <c r="L892" s="116"/>
      <c r="M892" s="114"/>
    </row>
    <row r="893" spans="1:38" ht="30" customHeight="1">
      <c r="A893" s="127" t="s">
        <v>3956</v>
      </c>
      <c r="B893" s="127"/>
      <c r="C893" s="127"/>
      <c r="D893" s="127"/>
      <c r="E893" s="128"/>
      <c r="F893" s="129"/>
      <c r="G893" s="128"/>
      <c r="H893" s="129"/>
      <c r="I893" s="128"/>
      <c r="J893" s="129"/>
      <c r="K893" s="128"/>
      <c r="L893" s="129"/>
      <c r="M893" s="127"/>
      <c r="N893" s="118" t="s">
        <v>155</v>
      </c>
    </row>
    <row r="894" spans="1:38" ht="30" customHeight="1">
      <c r="A894" s="1" t="s">
        <v>3881</v>
      </c>
      <c r="B894" s="1" t="s">
        <v>3831</v>
      </c>
      <c r="C894" s="1" t="s">
        <v>3807</v>
      </c>
      <c r="D894" s="114">
        <v>1</v>
      </c>
      <c r="E894" s="115">
        <f>중기단가목록!E22</f>
        <v>138336.29999999999</v>
      </c>
      <c r="F894" s="116">
        <f>TRUNC(E894*D894,1)</f>
        <v>138336.29999999999</v>
      </c>
      <c r="G894" s="115">
        <f>중기단가목록!F22</f>
        <v>1225237.1000000001</v>
      </c>
      <c r="H894" s="116">
        <f>TRUNC(G894*D894,1)</f>
        <v>1225237.1000000001</v>
      </c>
      <c r="I894" s="115">
        <f>중기단가목록!G22</f>
        <v>337660.97</v>
      </c>
      <c r="J894" s="116">
        <f>TRUNC(I894*D894,1)</f>
        <v>337660.9</v>
      </c>
      <c r="K894" s="115">
        <f>TRUNC(E894+G894+I894,1)</f>
        <v>1701234.3</v>
      </c>
      <c r="L894" s="116">
        <f>TRUNC(F894+H894+J894,1)</f>
        <v>1701234.3</v>
      </c>
      <c r="M894" s="9" t="s">
        <v>27</v>
      </c>
      <c r="N894" s="10" t="s">
        <v>155</v>
      </c>
      <c r="O894" s="10" t="s">
        <v>1325</v>
      </c>
      <c r="P894" s="10" t="s">
        <v>29</v>
      </c>
      <c r="Q894" s="10" t="s">
        <v>30</v>
      </c>
      <c r="R894" s="10" t="s">
        <v>30</v>
      </c>
      <c r="S894" s="119"/>
      <c r="T894" s="119"/>
      <c r="U894" s="119"/>
      <c r="V894" s="119"/>
      <c r="W894" s="119"/>
      <c r="X894" s="119"/>
      <c r="Y894" s="119"/>
      <c r="Z894" s="119"/>
      <c r="AA894" s="119"/>
      <c r="AB894" s="119"/>
      <c r="AC894" s="119"/>
      <c r="AD894" s="119"/>
      <c r="AE894" s="119"/>
      <c r="AF894" s="119"/>
      <c r="AG894" s="119"/>
      <c r="AH894" s="119"/>
      <c r="AI894" s="119"/>
      <c r="AJ894" s="10" t="s">
        <v>27</v>
      </c>
      <c r="AK894" s="10" t="s">
        <v>1326</v>
      </c>
      <c r="AL894" s="10" t="s">
        <v>27</v>
      </c>
    </row>
    <row r="895" spans="1:38" ht="30" customHeight="1">
      <c r="A895" s="9" t="s">
        <v>965</v>
      </c>
      <c r="B895" s="9" t="s">
        <v>27</v>
      </c>
      <c r="C895" s="9" t="s">
        <v>27</v>
      </c>
      <c r="D895" s="114"/>
      <c r="E895" s="115"/>
      <c r="F895" s="116">
        <f>TRUNC(SUMIF(N894:N894, N893, F894:F894),0)</f>
        <v>138336</v>
      </c>
      <c r="G895" s="115"/>
      <c r="H895" s="116">
        <f>TRUNC(SUMIF(N894:N894, N893, H894:H894),0)</f>
        <v>1225237</v>
      </c>
      <c r="I895" s="115"/>
      <c r="J895" s="116">
        <f>TRUNC(SUMIF(N894:N894, N893, J894:J894),0)</f>
        <v>337660</v>
      </c>
      <c r="K895" s="115"/>
      <c r="L895" s="116">
        <f>F895+H895+J895</f>
        <v>1701233</v>
      </c>
      <c r="M895" s="9" t="s">
        <v>27</v>
      </c>
      <c r="N895" s="10" t="s">
        <v>117</v>
      </c>
      <c r="O895" s="10" t="s">
        <v>117</v>
      </c>
      <c r="P895" s="10" t="s">
        <v>27</v>
      </c>
      <c r="Q895" s="10" t="s">
        <v>27</v>
      </c>
      <c r="R895" s="10" t="s">
        <v>27</v>
      </c>
      <c r="S895" s="119"/>
      <c r="T895" s="119"/>
      <c r="U895" s="119"/>
      <c r="V895" s="119"/>
      <c r="W895" s="119"/>
      <c r="X895" s="119"/>
      <c r="Y895" s="119"/>
      <c r="Z895" s="119"/>
      <c r="AA895" s="119"/>
      <c r="AB895" s="119"/>
      <c r="AC895" s="119"/>
      <c r="AD895" s="119"/>
      <c r="AE895" s="119"/>
      <c r="AF895" s="119"/>
      <c r="AG895" s="119"/>
      <c r="AH895" s="119"/>
      <c r="AI895" s="119"/>
      <c r="AJ895" s="10" t="s">
        <v>27</v>
      </c>
      <c r="AK895" s="10" t="s">
        <v>27</v>
      </c>
      <c r="AL895" s="10" t="s">
        <v>27</v>
      </c>
    </row>
    <row r="896" spans="1:38" ht="30" customHeight="1">
      <c r="A896" s="114"/>
      <c r="B896" s="114"/>
      <c r="C896" s="114"/>
      <c r="D896" s="114"/>
      <c r="E896" s="115"/>
      <c r="F896" s="116"/>
      <c r="G896" s="115"/>
      <c r="H896" s="116"/>
      <c r="I896" s="115"/>
      <c r="J896" s="116"/>
      <c r="K896" s="115"/>
      <c r="L896" s="116"/>
      <c r="M896" s="114"/>
    </row>
    <row r="897" spans="1:38" ht="30" customHeight="1">
      <c r="A897" s="127" t="s">
        <v>3958</v>
      </c>
      <c r="B897" s="127"/>
      <c r="C897" s="127"/>
      <c r="D897" s="127"/>
      <c r="E897" s="128"/>
      <c r="F897" s="129"/>
      <c r="G897" s="128"/>
      <c r="H897" s="129"/>
      <c r="I897" s="128"/>
      <c r="J897" s="129"/>
      <c r="K897" s="128"/>
      <c r="L897" s="129"/>
      <c r="M897" s="127"/>
      <c r="N897" s="118" t="s">
        <v>155</v>
      </c>
    </row>
    <row r="898" spans="1:38" ht="30" customHeight="1">
      <c r="A898" s="1" t="s">
        <v>3881</v>
      </c>
      <c r="B898" s="1" t="s">
        <v>3957</v>
      </c>
      <c r="C898" s="1" t="s">
        <v>3807</v>
      </c>
      <c r="D898" s="114">
        <v>1</v>
      </c>
      <c r="E898" s="115">
        <f>중기단가목록!E23</f>
        <v>170436.5</v>
      </c>
      <c r="F898" s="116">
        <f>TRUNC(E898*D898,1)</f>
        <v>170436.5</v>
      </c>
      <c r="G898" s="115">
        <f>중기단가목록!F23</f>
        <v>1686777.2</v>
      </c>
      <c r="H898" s="116">
        <f>TRUNC(G898*D898,1)</f>
        <v>1686777.2</v>
      </c>
      <c r="I898" s="115">
        <f>중기단가목록!G23</f>
        <v>424874.80000000005</v>
      </c>
      <c r="J898" s="116">
        <f>TRUNC(I898*D898,1)</f>
        <v>424874.8</v>
      </c>
      <c r="K898" s="115">
        <f>TRUNC(E898+G898+I898,1)</f>
        <v>2282088.5</v>
      </c>
      <c r="L898" s="116">
        <f>TRUNC(F898+H898+J898,1)</f>
        <v>2282088.5</v>
      </c>
      <c r="M898" s="9" t="s">
        <v>27</v>
      </c>
      <c r="N898" s="10" t="s">
        <v>155</v>
      </c>
      <c r="O898" s="10" t="s">
        <v>1325</v>
      </c>
      <c r="P898" s="10" t="s">
        <v>29</v>
      </c>
      <c r="Q898" s="10" t="s">
        <v>30</v>
      </c>
      <c r="R898" s="10" t="s">
        <v>30</v>
      </c>
      <c r="S898" s="119"/>
      <c r="T898" s="119"/>
      <c r="U898" s="119"/>
      <c r="V898" s="119"/>
      <c r="W898" s="119"/>
      <c r="X898" s="119"/>
      <c r="Y898" s="119"/>
      <c r="Z898" s="119"/>
      <c r="AA898" s="119"/>
      <c r="AB898" s="119"/>
      <c r="AC898" s="119"/>
      <c r="AD898" s="119"/>
      <c r="AE898" s="119"/>
      <c r="AF898" s="119"/>
      <c r="AG898" s="119"/>
      <c r="AH898" s="119"/>
      <c r="AI898" s="119"/>
      <c r="AJ898" s="10" t="s">
        <v>27</v>
      </c>
      <c r="AK898" s="10" t="s">
        <v>1326</v>
      </c>
      <c r="AL898" s="10" t="s">
        <v>27</v>
      </c>
    </row>
    <row r="899" spans="1:38" ht="30" customHeight="1">
      <c r="A899" s="9" t="s">
        <v>965</v>
      </c>
      <c r="B899" s="9" t="s">
        <v>27</v>
      </c>
      <c r="C899" s="9" t="s">
        <v>27</v>
      </c>
      <c r="D899" s="114"/>
      <c r="E899" s="115"/>
      <c r="F899" s="116">
        <f>TRUNC(SUMIF(N898:N898, N897, F898:F898),0)</f>
        <v>170436</v>
      </c>
      <c r="G899" s="115"/>
      <c r="H899" s="116">
        <f>TRUNC(SUMIF(N898:N898, N897, H898:H898),0)</f>
        <v>1686777</v>
      </c>
      <c r="I899" s="115"/>
      <c r="J899" s="116">
        <f>TRUNC(SUMIF(N898:N898, N897, J898:J898),0)</f>
        <v>424874</v>
      </c>
      <c r="K899" s="115"/>
      <c r="L899" s="116">
        <f>F899+H899+J899</f>
        <v>2282087</v>
      </c>
      <c r="M899" s="9" t="s">
        <v>27</v>
      </c>
      <c r="N899" s="10" t="s">
        <v>117</v>
      </c>
      <c r="O899" s="10" t="s">
        <v>117</v>
      </c>
      <c r="P899" s="10" t="s">
        <v>27</v>
      </c>
      <c r="Q899" s="10" t="s">
        <v>27</v>
      </c>
      <c r="R899" s="10" t="s">
        <v>27</v>
      </c>
      <c r="S899" s="119"/>
      <c r="T899" s="119"/>
      <c r="U899" s="119"/>
      <c r="V899" s="119"/>
      <c r="W899" s="119"/>
      <c r="X899" s="119"/>
      <c r="Y899" s="119"/>
      <c r="Z899" s="119"/>
      <c r="AA899" s="119"/>
      <c r="AB899" s="119"/>
      <c r="AC899" s="119"/>
      <c r="AD899" s="119"/>
      <c r="AE899" s="119"/>
      <c r="AF899" s="119"/>
      <c r="AG899" s="119"/>
      <c r="AH899" s="119"/>
      <c r="AI899" s="119"/>
      <c r="AJ899" s="10" t="s">
        <v>27</v>
      </c>
      <c r="AK899" s="10" t="s">
        <v>27</v>
      </c>
      <c r="AL899" s="10" t="s">
        <v>27</v>
      </c>
    </row>
    <row r="900" spans="1:38" ht="30" customHeight="1">
      <c r="A900" s="114"/>
      <c r="B900" s="114"/>
      <c r="C900" s="114"/>
      <c r="D900" s="114"/>
      <c r="E900" s="115"/>
      <c r="F900" s="116"/>
      <c r="G900" s="115"/>
      <c r="H900" s="116"/>
      <c r="I900" s="115"/>
      <c r="J900" s="116"/>
      <c r="K900" s="115"/>
      <c r="L900" s="116"/>
      <c r="M900" s="114"/>
    </row>
    <row r="901" spans="1:38" ht="30" customHeight="1">
      <c r="A901" s="127" t="s">
        <v>3959</v>
      </c>
      <c r="B901" s="127"/>
      <c r="C901" s="127"/>
      <c r="D901" s="127"/>
      <c r="E901" s="128"/>
      <c r="F901" s="129"/>
      <c r="G901" s="128"/>
      <c r="H901" s="129"/>
      <c r="I901" s="128"/>
      <c r="J901" s="129"/>
      <c r="K901" s="128"/>
      <c r="L901" s="129"/>
      <c r="M901" s="127"/>
      <c r="N901" s="118" t="s">
        <v>155</v>
      </c>
    </row>
    <row r="902" spans="1:38" ht="30" customHeight="1">
      <c r="A902" s="1" t="s">
        <v>3882</v>
      </c>
      <c r="B902" s="1" t="s">
        <v>3833</v>
      </c>
      <c r="C902" s="9" t="s">
        <v>135</v>
      </c>
      <c r="D902" s="114">
        <v>1</v>
      </c>
      <c r="E902" s="115">
        <f>중기단가목록!E24</f>
        <v>194018.9</v>
      </c>
      <c r="F902" s="116">
        <f>TRUNC(E902*D902,1)</f>
        <v>194018.9</v>
      </c>
      <c r="G902" s="115">
        <f>중기단가목록!F24</f>
        <v>2090429.1</v>
      </c>
      <c r="H902" s="116">
        <f>TRUNC(G902*D902,1)</f>
        <v>2090429.1</v>
      </c>
      <c r="I902" s="115">
        <f>중기단가목록!G24</f>
        <v>492175.51500000001</v>
      </c>
      <c r="J902" s="116">
        <f>TRUNC(I902*D902,1)</f>
        <v>492175.5</v>
      </c>
      <c r="K902" s="115">
        <f>TRUNC(E902+G902+I902,1)</f>
        <v>2776623.5</v>
      </c>
      <c r="L902" s="116">
        <f>TRUNC(F902+H902+J902,1)</f>
        <v>2776623.5</v>
      </c>
      <c r="M902" s="9" t="s">
        <v>27</v>
      </c>
      <c r="N902" s="10" t="s">
        <v>166</v>
      </c>
      <c r="O902" s="10" t="s">
        <v>149</v>
      </c>
      <c r="P902" s="10" t="s">
        <v>29</v>
      </c>
      <c r="Q902" s="10" t="s">
        <v>30</v>
      </c>
      <c r="R902" s="10" t="s">
        <v>30</v>
      </c>
      <c r="S902" s="119"/>
      <c r="T902" s="119"/>
      <c r="U902" s="119"/>
      <c r="V902" s="119"/>
      <c r="W902" s="119"/>
      <c r="X902" s="119"/>
      <c r="Y902" s="119"/>
      <c r="Z902" s="119"/>
      <c r="AA902" s="119"/>
      <c r="AB902" s="119"/>
      <c r="AC902" s="119"/>
      <c r="AD902" s="119"/>
      <c r="AE902" s="119"/>
      <c r="AF902" s="119"/>
      <c r="AG902" s="119"/>
      <c r="AH902" s="119"/>
      <c r="AI902" s="119"/>
      <c r="AJ902" s="10" t="s">
        <v>27</v>
      </c>
      <c r="AK902" s="10" t="s">
        <v>1328</v>
      </c>
      <c r="AL902" s="10" t="s">
        <v>27</v>
      </c>
    </row>
    <row r="903" spans="1:38" ht="30" customHeight="1">
      <c r="A903" s="9" t="s">
        <v>965</v>
      </c>
      <c r="B903" s="9" t="s">
        <v>27</v>
      </c>
      <c r="C903" s="9" t="s">
        <v>27</v>
      </c>
      <c r="D903" s="114"/>
      <c r="E903" s="115"/>
      <c r="F903" s="116">
        <f>TRUNC(SUM(F902:F902),0)</f>
        <v>194018</v>
      </c>
      <c r="G903" s="115"/>
      <c r="H903" s="116">
        <f>TRUNC(SUM(H902:H902),0)</f>
        <v>2090429</v>
      </c>
      <c r="I903" s="115"/>
      <c r="J903" s="116">
        <f>TRUNC(SUM(J902:J902),0)</f>
        <v>492175</v>
      </c>
      <c r="K903" s="115"/>
      <c r="L903" s="116">
        <f>F903+H903+J903</f>
        <v>2776622</v>
      </c>
      <c r="M903" s="9" t="s">
        <v>27</v>
      </c>
      <c r="N903" s="10" t="s">
        <v>117</v>
      </c>
      <c r="O903" s="10" t="s">
        <v>117</v>
      </c>
      <c r="P903" s="10" t="s">
        <v>27</v>
      </c>
      <c r="Q903" s="10" t="s">
        <v>27</v>
      </c>
      <c r="R903" s="10" t="s">
        <v>27</v>
      </c>
      <c r="S903" s="119"/>
      <c r="T903" s="119"/>
      <c r="U903" s="119"/>
      <c r="V903" s="119"/>
      <c r="W903" s="119"/>
      <c r="X903" s="119"/>
      <c r="Y903" s="119"/>
      <c r="Z903" s="119"/>
      <c r="AA903" s="119"/>
      <c r="AB903" s="119"/>
      <c r="AC903" s="119"/>
      <c r="AD903" s="119"/>
      <c r="AE903" s="119"/>
      <c r="AF903" s="119"/>
      <c r="AG903" s="119"/>
      <c r="AH903" s="119"/>
      <c r="AI903" s="119"/>
      <c r="AJ903" s="10" t="s">
        <v>27</v>
      </c>
      <c r="AK903" s="10" t="s">
        <v>27</v>
      </c>
      <c r="AL903" s="10" t="s">
        <v>27</v>
      </c>
    </row>
    <row r="904" spans="1:38" ht="30" customHeight="1">
      <c r="A904" s="114"/>
      <c r="B904" s="114"/>
      <c r="C904" s="114"/>
      <c r="D904" s="114"/>
      <c r="E904" s="115"/>
      <c r="F904" s="116"/>
      <c r="G904" s="115"/>
      <c r="H904" s="116"/>
      <c r="I904" s="115"/>
      <c r="J904" s="116"/>
      <c r="K904" s="115"/>
      <c r="L904" s="116"/>
      <c r="M904" s="114"/>
    </row>
    <row r="905" spans="1:38" ht="30" customHeight="1">
      <c r="A905" s="127" t="s">
        <v>4009</v>
      </c>
      <c r="B905" s="127"/>
      <c r="C905" s="127"/>
      <c r="D905" s="127"/>
      <c r="E905" s="128"/>
      <c r="F905" s="129"/>
      <c r="G905" s="128"/>
      <c r="H905" s="129"/>
      <c r="I905" s="128"/>
      <c r="J905" s="129"/>
      <c r="K905" s="128"/>
      <c r="L905" s="129"/>
      <c r="M905" s="127"/>
      <c r="N905" s="118" t="s">
        <v>155</v>
      </c>
    </row>
    <row r="906" spans="1:38" ht="30" customHeight="1">
      <c r="A906" s="1" t="s">
        <v>4008</v>
      </c>
      <c r="B906" s="1" t="s">
        <v>3828</v>
      </c>
      <c r="C906" s="1" t="s">
        <v>3807</v>
      </c>
      <c r="D906" s="114">
        <v>1</v>
      </c>
      <c r="E906" s="115">
        <f>중기단가목록!E25</f>
        <v>138336.29999999999</v>
      </c>
      <c r="F906" s="116">
        <f>TRUNC(E906*D906,1)</f>
        <v>138336.29999999999</v>
      </c>
      <c r="G906" s="115">
        <f>중기단가목록!F25</f>
        <v>1225237.1000000001</v>
      </c>
      <c r="H906" s="116">
        <f>TRUNC(G906*D906,1)</f>
        <v>1225237.1000000001</v>
      </c>
      <c r="I906" s="115">
        <f>중기단가목록!G25</f>
        <v>337660.97</v>
      </c>
      <c r="J906" s="116">
        <f>TRUNC(I906*D906,1)</f>
        <v>337660.9</v>
      </c>
      <c r="K906" s="115">
        <f>TRUNC(E906+G906+I906,1)</f>
        <v>1701234.3</v>
      </c>
      <c r="L906" s="116">
        <f>TRUNC(F906+H906+J906,1)</f>
        <v>1701234.3</v>
      </c>
      <c r="M906" s="9" t="s">
        <v>27</v>
      </c>
      <c r="N906" s="10" t="s">
        <v>155</v>
      </c>
      <c r="O906" s="10" t="s">
        <v>1325</v>
      </c>
      <c r="P906" s="10" t="s">
        <v>29</v>
      </c>
      <c r="Q906" s="10" t="s">
        <v>30</v>
      </c>
      <c r="R906" s="10" t="s">
        <v>30</v>
      </c>
      <c r="S906" s="119"/>
      <c r="T906" s="119"/>
      <c r="U906" s="119"/>
      <c r="V906" s="119"/>
      <c r="W906" s="119"/>
      <c r="X906" s="119"/>
      <c r="Y906" s="119"/>
      <c r="Z906" s="119"/>
      <c r="AA906" s="119"/>
      <c r="AB906" s="119"/>
      <c r="AC906" s="119"/>
      <c r="AD906" s="119"/>
      <c r="AE906" s="119"/>
      <c r="AF906" s="119"/>
      <c r="AG906" s="119"/>
      <c r="AH906" s="119"/>
      <c r="AI906" s="119"/>
      <c r="AJ906" s="10" t="s">
        <v>27</v>
      </c>
      <c r="AK906" s="10" t="s">
        <v>1326</v>
      </c>
      <c r="AL906" s="10" t="s">
        <v>27</v>
      </c>
    </row>
    <row r="907" spans="1:38" ht="30" customHeight="1">
      <c r="A907" s="9" t="s">
        <v>965</v>
      </c>
      <c r="B907" s="9" t="s">
        <v>27</v>
      </c>
      <c r="C907" s="9" t="s">
        <v>27</v>
      </c>
      <c r="D907" s="114"/>
      <c r="E907" s="115"/>
      <c r="F907" s="116">
        <f>TRUNC(SUMIF(N906:N906, N905, F906:F906),0)</f>
        <v>138336</v>
      </c>
      <c r="G907" s="115"/>
      <c r="H907" s="116">
        <f>TRUNC(SUMIF(N906:N906, N905, H906:H906),0)</f>
        <v>1225237</v>
      </c>
      <c r="I907" s="115"/>
      <c r="J907" s="116">
        <f>TRUNC(SUMIF(N906:N906, N905, J906:J906),0)</f>
        <v>337660</v>
      </c>
      <c r="K907" s="115"/>
      <c r="L907" s="116">
        <f>F907+H907+J907</f>
        <v>1701233</v>
      </c>
      <c r="M907" s="9" t="s">
        <v>27</v>
      </c>
      <c r="N907" s="10" t="s">
        <v>117</v>
      </c>
      <c r="O907" s="10" t="s">
        <v>117</v>
      </c>
      <c r="P907" s="10" t="s">
        <v>27</v>
      </c>
      <c r="Q907" s="10" t="s">
        <v>27</v>
      </c>
      <c r="R907" s="10" t="s">
        <v>27</v>
      </c>
      <c r="S907" s="119"/>
      <c r="T907" s="119"/>
      <c r="U907" s="119"/>
      <c r="V907" s="119"/>
      <c r="W907" s="119"/>
      <c r="X907" s="119"/>
      <c r="Y907" s="119"/>
      <c r="Z907" s="119"/>
      <c r="AA907" s="119"/>
      <c r="AB907" s="119"/>
      <c r="AC907" s="119"/>
      <c r="AD907" s="119"/>
      <c r="AE907" s="119"/>
      <c r="AF907" s="119"/>
      <c r="AG907" s="119"/>
      <c r="AH907" s="119"/>
      <c r="AI907" s="119"/>
      <c r="AJ907" s="10" t="s">
        <v>27</v>
      </c>
      <c r="AK907" s="10" t="s">
        <v>27</v>
      </c>
      <c r="AL907" s="10" t="s">
        <v>27</v>
      </c>
    </row>
    <row r="908" spans="1:38" ht="30" customHeight="1">
      <c r="A908" s="114"/>
      <c r="B908" s="114"/>
      <c r="C908" s="114"/>
      <c r="D908" s="114"/>
      <c r="E908" s="115"/>
      <c r="F908" s="116"/>
      <c r="G908" s="115"/>
      <c r="H908" s="116"/>
      <c r="I908" s="115"/>
      <c r="J908" s="116"/>
      <c r="K908" s="115"/>
      <c r="L908" s="116"/>
      <c r="M908" s="114"/>
    </row>
    <row r="909" spans="1:38" ht="30" customHeight="1">
      <c r="A909" s="127" t="s">
        <v>4010</v>
      </c>
      <c r="B909" s="127"/>
      <c r="C909" s="127"/>
      <c r="D909" s="127"/>
      <c r="E909" s="128"/>
      <c r="F909" s="129"/>
      <c r="G909" s="128"/>
      <c r="H909" s="129"/>
      <c r="I909" s="128"/>
      <c r="J909" s="129"/>
      <c r="K909" s="128"/>
      <c r="L909" s="129"/>
      <c r="M909" s="127"/>
      <c r="N909" s="118" t="s">
        <v>155</v>
      </c>
    </row>
    <row r="910" spans="1:38" ht="30" customHeight="1">
      <c r="A910" s="1" t="s">
        <v>3834</v>
      </c>
      <c r="B910" s="1" t="s">
        <v>3829</v>
      </c>
      <c r="C910" s="1" t="s">
        <v>3807</v>
      </c>
      <c r="D910" s="114">
        <v>1</v>
      </c>
      <c r="E910" s="115">
        <f>중기단가목록!E26</f>
        <v>170436.5</v>
      </c>
      <c r="F910" s="116">
        <f>TRUNC(E910*D910,1)</f>
        <v>170436.5</v>
      </c>
      <c r="G910" s="115">
        <f>중기단가목록!F26</f>
        <v>1686777.2</v>
      </c>
      <c r="H910" s="116">
        <f>TRUNC(G910*D910,1)</f>
        <v>1686777.2</v>
      </c>
      <c r="I910" s="115">
        <f>중기단가목록!G26</f>
        <v>424874.80000000005</v>
      </c>
      <c r="J910" s="116">
        <f>TRUNC(I910*D910,1)</f>
        <v>424874.8</v>
      </c>
      <c r="K910" s="115">
        <f>TRUNC(E910+G910+I910,1)</f>
        <v>2282088.5</v>
      </c>
      <c r="L910" s="116">
        <f>TRUNC(F910+H910+J910,1)</f>
        <v>2282088.5</v>
      </c>
      <c r="M910" s="9" t="s">
        <v>27</v>
      </c>
      <c r="N910" s="10" t="s">
        <v>155</v>
      </c>
      <c r="O910" s="10" t="s">
        <v>1325</v>
      </c>
      <c r="P910" s="10" t="s">
        <v>29</v>
      </c>
      <c r="Q910" s="10" t="s">
        <v>30</v>
      </c>
      <c r="R910" s="10" t="s">
        <v>30</v>
      </c>
      <c r="S910" s="119"/>
      <c r="T910" s="119"/>
      <c r="U910" s="119"/>
      <c r="V910" s="119"/>
      <c r="W910" s="119"/>
      <c r="X910" s="119"/>
      <c r="Y910" s="119"/>
      <c r="Z910" s="119"/>
      <c r="AA910" s="119"/>
      <c r="AB910" s="119"/>
      <c r="AC910" s="119"/>
      <c r="AD910" s="119"/>
      <c r="AE910" s="119"/>
      <c r="AF910" s="119"/>
      <c r="AG910" s="119"/>
      <c r="AH910" s="119"/>
      <c r="AI910" s="119"/>
      <c r="AJ910" s="10" t="s">
        <v>27</v>
      </c>
      <c r="AK910" s="10" t="s">
        <v>1326</v>
      </c>
      <c r="AL910" s="10" t="s">
        <v>27</v>
      </c>
    </row>
    <row r="911" spans="1:38" ht="30" customHeight="1">
      <c r="A911" s="9" t="s">
        <v>965</v>
      </c>
      <c r="B911" s="9" t="s">
        <v>27</v>
      </c>
      <c r="C911" s="9" t="s">
        <v>27</v>
      </c>
      <c r="D911" s="114"/>
      <c r="E911" s="115"/>
      <c r="F911" s="116">
        <f>TRUNC(SUMIF(N910:N910, N909, F910:F910),0)</f>
        <v>170436</v>
      </c>
      <c r="G911" s="115"/>
      <c r="H911" s="116">
        <f>TRUNC(SUMIF(N910:N910, N909, H910:H910),0)</f>
        <v>1686777</v>
      </c>
      <c r="I911" s="115"/>
      <c r="J911" s="116">
        <f>TRUNC(SUMIF(N910:N910, N909, J910:J910),0)</f>
        <v>424874</v>
      </c>
      <c r="K911" s="115"/>
      <c r="L911" s="116">
        <f>F911+H911+J911</f>
        <v>2282087</v>
      </c>
      <c r="M911" s="9" t="s">
        <v>27</v>
      </c>
      <c r="N911" s="10" t="s">
        <v>117</v>
      </c>
      <c r="O911" s="10" t="s">
        <v>117</v>
      </c>
      <c r="P911" s="10" t="s">
        <v>27</v>
      </c>
      <c r="Q911" s="10" t="s">
        <v>27</v>
      </c>
      <c r="R911" s="10" t="s">
        <v>27</v>
      </c>
      <c r="S911" s="119"/>
      <c r="T911" s="119"/>
      <c r="U911" s="119"/>
      <c r="V911" s="119"/>
      <c r="W911" s="119"/>
      <c r="X911" s="119"/>
      <c r="Y911" s="119"/>
      <c r="Z911" s="119"/>
      <c r="AA911" s="119"/>
      <c r="AB911" s="119"/>
      <c r="AC911" s="119"/>
      <c r="AD911" s="119"/>
      <c r="AE911" s="119"/>
      <c r="AF911" s="119"/>
      <c r="AG911" s="119"/>
      <c r="AH911" s="119"/>
      <c r="AI911" s="119"/>
      <c r="AJ911" s="10" t="s">
        <v>27</v>
      </c>
      <c r="AK911" s="10" t="s">
        <v>27</v>
      </c>
      <c r="AL911" s="10" t="s">
        <v>27</v>
      </c>
    </row>
    <row r="912" spans="1:38" ht="30" customHeight="1">
      <c r="A912" s="114"/>
      <c r="B912" s="114"/>
      <c r="C912" s="114"/>
      <c r="D912" s="114"/>
      <c r="E912" s="115"/>
      <c r="F912" s="116"/>
      <c r="G912" s="115"/>
      <c r="H912" s="116"/>
      <c r="I912" s="115"/>
      <c r="J912" s="116"/>
      <c r="K912" s="115"/>
      <c r="L912" s="116"/>
      <c r="M912" s="114"/>
    </row>
    <row r="913" spans="1:38" ht="30" customHeight="1">
      <c r="A913" s="127" t="s">
        <v>4011</v>
      </c>
      <c r="B913" s="127"/>
      <c r="C913" s="127"/>
      <c r="D913" s="127"/>
      <c r="E913" s="128"/>
      <c r="F913" s="129"/>
      <c r="G913" s="128"/>
      <c r="H913" s="129"/>
      <c r="I913" s="128"/>
      <c r="J913" s="129"/>
      <c r="K913" s="128"/>
      <c r="L913" s="129"/>
      <c r="M913" s="127"/>
      <c r="N913" s="118" t="s">
        <v>155</v>
      </c>
    </row>
    <row r="914" spans="1:38" ht="30" customHeight="1">
      <c r="A914" s="1" t="s">
        <v>3834</v>
      </c>
      <c r="B914" s="1" t="s">
        <v>4012</v>
      </c>
      <c r="C914" s="1" t="s">
        <v>3807</v>
      </c>
      <c r="D914" s="114">
        <v>1</v>
      </c>
      <c r="E914" s="115">
        <f>중기단가목록!E27</f>
        <v>194018.9</v>
      </c>
      <c r="F914" s="116">
        <f>TRUNC(E914*D914,1)</f>
        <v>194018.9</v>
      </c>
      <c r="G914" s="115">
        <f>중기단가목록!F27</f>
        <v>2090429.1</v>
      </c>
      <c r="H914" s="116">
        <f>TRUNC(G914*D914,1)</f>
        <v>2090429.1</v>
      </c>
      <c r="I914" s="115">
        <f>중기단가목록!G27</f>
        <v>492175.51500000001</v>
      </c>
      <c r="J914" s="116">
        <f>TRUNC(I914*D914,1)</f>
        <v>492175.5</v>
      </c>
      <c r="K914" s="115">
        <f>TRUNC(E914+G914+I914,1)</f>
        <v>2776623.5</v>
      </c>
      <c r="L914" s="116">
        <f>TRUNC(F914+H914+J914,1)</f>
        <v>2776623.5</v>
      </c>
      <c r="M914" s="9" t="s">
        <v>27</v>
      </c>
      <c r="N914" s="10" t="s">
        <v>155</v>
      </c>
      <c r="O914" s="10" t="s">
        <v>1325</v>
      </c>
      <c r="P914" s="10" t="s">
        <v>29</v>
      </c>
      <c r="Q914" s="10" t="s">
        <v>30</v>
      </c>
      <c r="R914" s="10" t="s">
        <v>30</v>
      </c>
      <c r="S914" s="119"/>
      <c r="T914" s="119"/>
      <c r="U914" s="119"/>
      <c r="V914" s="119"/>
      <c r="W914" s="119"/>
      <c r="X914" s="119"/>
      <c r="Y914" s="119"/>
      <c r="Z914" s="119"/>
      <c r="AA914" s="119"/>
      <c r="AB914" s="119"/>
      <c r="AC914" s="119"/>
      <c r="AD914" s="119"/>
      <c r="AE914" s="119"/>
      <c r="AF914" s="119"/>
      <c r="AG914" s="119"/>
      <c r="AH914" s="119"/>
      <c r="AI914" s="119"/>
      <c r="AJ914" s="10" t="s">
        <v>27</v>
      </c>
      <c r="AK914" s="10" t="s">
        <v>1326</v>
      </c>
      <c r="AL914" s="10" t="s">
        <v>27</v>
      </c>
    </row>
    <row r="915" spans="1:38" ht="30" customHeight="1">
      <c r="A915" s="9" t="s">
        <v>965</v>
      </c>
      <c r="B915" s="9" t="s">
        <v>27</v>
      </c>
      <c r="C915" s="9" t="s">
        <v>27</v>
      </c>
      <c r="D915" s="114"/>
      <c r="E915" s="115"/>
      <c r="F915" s="116">
        <f>TRUNC(SUMIF(N914:N914, N913, F914:F914),0)</f>
        <v>194018</v>
      </c>
      <c r="G915" s="115"/>
      <c r="H915" s="116">
        <f>TRUNC(SUMIF(N914:N914, N913, H914:H914),0)</f>
        <v>2090429</v>
      </c>
      <c r="I915" s="115"/>
      <c r="J915" s="116">
        <f>TRUNC(SUMIF(N914:N914, N913, J914:J914),0)</f>
        <v>492175</v>
      </c>
      <c r="K915" s="115"/>
      <c r="L915" s="116">
        <f>F915+H915+J915</f>
        <v>2776622</v>
      </c>
      <c r="M915" s="9" t="s">
        <v>27</v>
      </c>
      <c r="N915" s="10" t="s">
        <v>117</v>
      </c>
      <c r="O915" s="10" t="s">
        <v>117</v>
      </c>
      <c r="P915" s="10" t="s">
        <v>27</v>
      </c>
      <c r="Q915" s="10" t="s">
        <v>27</v>
      </c>
      <c r="R915" s="10" t="s">
        <v>27</v>
      </c>
      <c r="S915" s="119"/>
      <c r="T915" s="119"/>
      <c r="U915" s="119"/>
      <c r="V915" s="119"/>
      <c r="W915" s="119"/>
      <c r="X915" s="119"/>
      <c r="Y915" s="119"/>
      <c r="Z915" s="119"/>
      <c r="AA915" s="119"/>
      <c r="AB915" s="119"/>
      <c r="AC915" s="119"/>
      <c r="AD915" s="119"/>
      <c r="AE915" s="119"/>
      <c r="AF915" s="119"/>
      <c r="AG915" s="119"/>
      <c r="AH915" s="119"/>
      <c r="AI915" s="119"/>
      <c r="AJ915" s="10" t="s">
        <v>27</v>
      </c>
      <c r="AK915" s="10" t="s">
        <v>27</v>
      </c>
      <c r="AL915" s="10" t="s">
        <v>27</v>
      </c>
    </row>
    <row r="916" spans="1:38" ht="30" customHeight="1">
      <c r="A916" s="114"/>
      <c r="B916" s="114"/>
      <c r="C916" s="114"/>
      <c r="D916" s="114"/>
      <c r="E916" s="115"/>
      <c r="F916" s="116"/>
      <c r="G916" s="115"/>
      <c r="H916" s="116"/>
      <c r="I916" s="115"/>
      <c r="J916" s="116"/>
      <c r="K916" s="115"/>
      <c r="L916" s="116"/>
      <c r="M916" s="114"/>
    </row>
    <row r="917" spans="1:38" ht="30" customHeight="1">
      <c r="A917" s="127" t="s">
        <v>4013</v>
      </c>
      <c r="B917" s="127"/>
      <c r="C917" s="127"/>
      <c r="D917" s="127"/>
      <c r="E917" s="128"/>
      <c r="F917" s="129"/>
      <c r="G917" s="128"/>
      <c r="H917" s="129"/>
      <c r="I917" s="128"/>
      <c r="J917" s="129"/>
      <c r="K917" s="128"/>
      <c r="L917" s="129"/>
      <c r="M917" s="127"/>
      <c r="N917" s="118" t="s">
        <v>155</v>
      </c>
    </row>
    <row r="918" spans="1:38" ht="30" customHeight="1">
      <c r="A918" s="1" t="s">
        <v>3834</v>
      </c>
      <c r="B918" s="1" t="s">
        <v>3835</v>
      </c>
      <c r="C918" s="1" t="s">
        <v>3807</v>
      </c>
      <c r="D918" s="114">
        <v>1</v>
      </c>
      <c r="E918" s="115">
        <f>중기단가목록!E28</f>
        <v>160671.9</v>
      </c>
      <c r="F918" s="116">
        <f>TRUNC(E918*D918,1)</f>
        <v>160671.9</v>
      </c>
      <c r="G918" s="115">
        <f>중기단가목록!F28</f>
        <v>1407116.9</v>
      </c>
      <c r="H918" s="116">
        <f>TRUNC(G918*D918,1)</f>
        <v>1407116.9</v>
      </c>
      <c r="I918" s="115">
        <f>중기단가목록!G28</f>
        <v>391381.86</v>
      </c>
      <c r="J918" s="116">
        <f>TRUNC(I918*D918,1)</f>
        <v>391381.8</v>
      </c>
      <c r="K918" s="115">
        <f>TRUNC(E918+G918+I918,1)</f>
        <v>1959170.6</v>
      </c>
      <c r="L918" s="116">
        <f>TRUNC(F918+H918+J918,1)</f>
        <v>1959170.6</v>
      </c>
      <c r="M918" s="9" t="s">
        <v>27</v>
      </c>
      <c r="N918" s="10" t="s">
        <v>155</v>
      </c>
      <c r="O918" s="10" t="s">
        <v>1325</v>
      </c>
      <c r="P918" s="10" t="s">
        <v>29</v>
      </c>
      <c r="Q918" s="10" t="s">
        <v>30</v>
      </c>
      <c r="R918" s="10" t="s">
        <v>30</v>
      </c>
      <c r="S918" s="119"/>
      <c r="T918" s="119"/>
      <c r="U918" s="119"/>
      <c r="V918" s="119"/>
      <c r="W918" s="119"/>
      <c r="X918" s="119"/>
      <c r="Y918" s="119"/>
      <c r="Z918" s="119"/>
      <c r="AA918" s="119"/>
      <c r="AB918" s="119"/>
      <c r="AC918" s="119"/>
      <c r="AD918" s="119"/>
      <c r="AE918" s="119"/>
      <c r="AF918" s="119"/>
      <c r="AG918" s="119"/>
      <c r="AH918" s="119"/>
      <c r="AI918" s="119"/>
      <c r="AJ918" s="10" t="s">
        <v>27</v>
      </c>
      <c r="AK918" s="10" t="s">
        <v>1326</v>
      </c>
      <c r="AL918" s="10" t="s">
        <v>27</v>
      </c>
    </row>
    <row r="919" spans="1:38" ht="30" customHeight="1">
      <c r="A919" s="9" t="s">
        <v>965</v>
      </c>
      <c r="B919" s="9" t="s">
        <v>27</v>
      </c>
      <c r="C919" s="9" t="s">
        <v>27</v>
      </c>
      <c r="D919" s="114"/>
      <c r="E919" s="115"/>
      <c r="F919" s="116">
        <f>TRUNC(SUMIF(N918:N918, N917, F918:F918),0)</f>
        <v>160671</v>
      </c>
      <c r="G919" s="115"/>
      <c r="H919" s="116">
        <f>TRUNC(SUMIF(N918:N918, N917, H918:H918),0)</f>
        <v>1407116</v>
      </c>
      <c r="I919" s="115"/>
      <c r="J919" s="116">
        <f>TRUNC(SUMIF(N918:N918, N917, J918:J918),0)</f>
        <v>391381</v>
      </c>
      <c r="K919" s="115"/>
      <c r="L919" s="116">
        <f>F919+H919+J919</f>
        <v>1959168</v>
      </c>
      <c r="M919" s="9" t="s">
        <v>27</v>
      </c>
      <c r="N919" s="10" t="s">
        <v>117</v>
      </c>
      <c r="O919" s="10" t="s">
        <v>117</v>
      </c>
      <c r="P919" s="10" t="s">
        <v>27</v>
      </c>
      <c r="Q919" s="10" t="s">
        <v>27</v>
      </c>
      <c r="R919" s="10" t="s">
        <v>27</v>
      </c>
      <c r="S919" s="119"/>
      <c r="T919" s="119"/>
      <c r="U919" s="119"/>
      <c r="V919" s="119"/>
      <c r="W919" s="119"/>
      <c r="X919" s="119"/>
      <c r="Y919" s="119"/>
      <c r="Z919" s="119"/>
      <c r="AA919" s="119"/>
      <c r="AB919" s="119"/>
      <c r="AC919" s="119"/>
      <c r="AD919" s="119"/>
      <c r="AE919" s="119"/>
      <c r="AF919" s="119"/>
      <c r="AG919" s="119"/>
      <c r="AH919" s="119"/>
      <c r="AI919" s="119"/>
      <c r="AJ919" s="10" t="s">
        <v>27</v>
      </c>
      <c r="AK919" s="10" t="s">
        <v>27</v>
      </c>
      <c r="AL919" s="10" t="s">
        <v>27</v>
      </c>
    </row>
    <row r="920" spans="1:38" ht="30" customHeight="1">
      <c r="A920" s="114"/>
      <c r="B920" s="114"/>
      <c r="C920" s="114"/>
      <c r="D920" s="114"/>
      <c r="E920" s="115"/>
      <c r="F920" s="116"/>
      <c r="G920" s="115"/>
      <c r="H920" s="116"/>
      <c r="I920" s="115"/>
      <c r="J920" s="116"/>
      <c r="K920" s="115"/>
      <c r="L920" s="116"/>
      <c r="M920" s="114"/>
    </row>
    <row r="921" spans="1:38" ht="30" customHeight="1">
      <c r="A921" s="127" t="s">
        <v>4014</v>
      </c>
      <c r="B921" s="127"/>
      <c r="C921" s="127"/>
      <c r="D921" s="127"/>
      <c r="E921" s="128"/>
      <c r="F921" s="129"/>
      <c r="G921" s="128"/>
      <c r="H921" s="129"/>
      <c r="I921" s="128"/>
      <c r="J921" s="129"/>
      <c r="K921" s="128"/>
      <c r="L921" s="129"/>
      <c r="M921" s="127"/>
      <c r="N921" s="118" t="s">
        <v>155</v>
      </c>
    </row>
    <row r="922" spans="1:38" ht="30" customHeight="1">
      <c r="A922" s="1" t="s">
        <v>3825</v>
      </c>
      <c r="B922" s="1" t="s">
        <v>3832</v>
      </c>
      <c r="C922" s="1" t="s">
        <v>3807</v>
      </c>
      <c r="D922" s="114">
        <v>1</v>
      </c>
      <c r="E922" s="115">
        <f>중기단가목록!E29</f>
        <v>199025.8</v>
      </c>
      <c r="F922" s="116">
        <f>TRUNC(E922*D922,1)</f>
        <v>199025.8</v>
      </c>
      <c r="G922" s="115">
        <f>중기단가목록!F29</f>
        <v>1951096.1</v>
      </c>
      <c r="H922" s="116">
        <f>TRUNC(G922*D922,1)</f>
        <v>1951096.1</v>
      </c>
      <c r="I922" s="115">
        <f>중기단가목록!G29</f>
        <v>495212.9</v>
      </c>
      <c r="J922" s="116">
        <f>TRUNC(I922*D922,1)</f>
        <v>495212.9</v>
      </c>
      <c r="K922" s="115">
        <f>TRUNC(E922+G922+I922,1)</f>
        <v>2645334.7999999998</v>
      </c>
      <c r="L922" s="116">
        <f>TRUNC(F922+H922+J922,1)</f>
        <v>2645334.7999999998</v>
      </c>
      <c r="M922" s="9" t="s">
        <v>27</v>
      </c>
      <c r="N922" s="10" t="s">
        <v>155</v>
      </c>
      <c r="O922" s="10" t="s">
        <v>1325</v>
      </c>
      <c r="P922" s="10" t="s">
        <v>29</v>
      </c>
      <c r="Q922" s="10" t="s">
        <v>30</v>
      </c>
      <c r="R922" s="10" t="s">
        <v>30</v>
      </c>
      <c r="S922" s="119"/>
      <c r="T922" s="119"/>
      <c r="U922" s="119"/>
      <c r="V922" s="119"/>
      <c r="W922" s="119"/>
      <c r="X922" s="119"/>
      <c r="Y922" s="119"/>
      <c r="Z922" s="119"/>
      <c r="AA922" s="119"/>
      <c r="AB922" s="119"/>
      <c r="AC922" s="119"/>
      <c r="AD922" s="119"/>
      <c r="AE922" s="119"/>
      <c r="AF922" s="119"/>
      <c r="AG922" s="119"/>
      <c r="AH922" s="119"/>
      <c r="AI922" s="119"/>
      <c r="AJ922" s="10" t="s">
        <v>27</v>
      </c>
      <c r="AK922" s="10" t="s">
        <v>1326</v>
      </c>
      <c r="AL922" s="10" t="s">
        <v>27</v>
      </c>
    </row>
    <row r="923" spans="1:38" ht="30" customHeight="1">
      <c r="A923" s="9" t="s">
        <v>965</v>
      </c>
      <c r="B923" s="9" t="s">
        <v>27</v>
      </c>
      <c r="C923" s="9" t="s">
        <v>27</v>
      </c>
      <c r="D923" s="114"/>
      <c r="E923" s="115"/>
      <c r="F923" s="116">
        <f>TRUNC(SUMIF(N922:N922, N921, F922:F922),0)</f>
        <v>199025</v>
      </c>
      <c r="G923" s="115"/>
      <c r="H923" s="116">
        <f>TRUNC(SUMIF(N922:N922, N921, H922:H922),0)</f>
        <v>1951096</v>
      </c>
      <c r="I923" s="115"/>
      <c r="J923" s="116">
        <f>TRUNC(SUMIF(N922:N922, N921, J922:J922),0)</f>
        <v>495212</v>
      </c>
      <c r="K923" s="115"/>
      <c r="L923" s="116">
        <f>F923+H923+J923</f>
        <v>2645333</v>
      </c>
      <c r="M923" s="9" t="s">
        <v>27</v>
      </c>
      <c r="N923" s="10" t="s">
        <v>117</v>
      </c>
      <c r="O923" s="10" t="s">
        <v>117</v>
      </c>
      <c r="P923" s="10" t="s">
        <v>27</v>
      </c>
      <c r="Q923" s="10" t="s">
        <v>27</v>
      </c>
      <c r="R923" s="10" t="s">
        <v>27</v>
      </c>
      <c r="S923" s="119"/>
      <c r="T923" s="119"/>
      <c r="U923" s="119"/>
      <c r="V923" s="119"/>
      <c r="W923" s="119"/>
      <c r="X923" s="119"/>
      <c r="Y923" s="119"/>
      <c r="Z923" s="119"/>
      <c r="AA923" s="119"/>
      <c r="AB923" s="119"/>
      <c r="AC923" s="119"/>
      <c r="AD923" s="119"/>
      <c r="AE923" s="119"/>
      <c r="AF923" s="119"/>
      <c r="AG923" s="119"/>
      <c r="AH923" s="119"/>
      <c r="AI923" s="119"/>
      <c r="AJ923" s="10" t="s">
        <v>27</v>
      </c>
      <c r="AK923" s="10" t="s">
        <v>27</v>
      </c>
      <c r="AL923" s="10" t="s">
        <v>27</v>
      </c>
    </row>
    <row r="924" spans="1:38" ht="30" customHeight="1">
      <c r="A924" s="114"/>
      <c r="B924" s="114"/>
      <c r="C924" s="114"/>
      <c r="D924" s="114"/>
      <c r="E924" s="115"/>
      <c r="F924" s="116"/>
      <c r="G924" s="115"/>
      <c r="H924" s="116"/>
      <c r="I924" s="115"/>
      <c r="J924" s="116"/>
      <c r="K924" s="115"/>
      <c r="L924" s="116"/>
      <c r="M924" s="114"/>
    </row>
    <row r="925" spans="1:38" ht="30" customHeight="1">
      <c r="A925" s="127" t="s">
        <v>4015</v>
      </c>
      <c r="B925" s="127"/>
      <c r="C925" s="127"/>
      <c r="D925" s="127"/>
      <c r="E925" s="128"/>
      <c r="F925" s="129"/>
      <c r="G925" s="128"/>
      <c r="H925" s="129"/>
      <c r="I925" s="128"/>
      <c r="J925" s="129"/>
      <c r="K925" s="128"/>
      <c r="L925" s="129"/>
      <c r="M925" s="127"/>
      <c r="N925" s="118" t="s">
        <v>155</v>
      </c>
    </row>
    <row r="926" spans="1:38" ht="30" customHeight="1">
      <c r="A926" s="1" t="s">
        <v>3825</v>
      </c>
      <c r="B926" s="1" t="s">
        <v>3833</v>
      </c>
      <c r="C926" s="1" t="s">
        <v>3807</v>
      </c>
      <c r="D926" s="114">
        <v>1</v>
      </c>
      <c r="E926" s="115">
        <f>중기단가목록!E30</f>
        <v>228511.1</v>
      </c>
      <c r="F926" s="116">
        <f>TRUNC(E926*D926,1)</f>
        <v>228511.1</v>
      </c>
      <c r="G926" s="115">
        <f>중기단가목록!F30</f>
        <v>2419526.5000000005</v>
      </c>
      <c r="H926" s="116">
        <f>TRUNC(G926*D926,1)</f>
        <v>2419526.5</v>
      </c>
      <c r="I926" s="115">
        <f>중기단가목록!G30</f>
        <v>577546.69500000007</v>
      </c>
      <c r="J926" s="116">
        <f>TRUNC(I926*D926,1)</f>
        <v>577546.6</v>
      </c>
      <c r="K926" s="115">
        <f>TRUNC(E926+G926+I926,1)</f>
        <v>3225584.2</v>
      </c>
      <c r="L926" s="116">
        <f>TRUNC(F926+H926+J926,1)</f>
        <v>3225584.2</v>
      </c>
      <c r="M926" s="9" t="s">
        <v>27</v>
      </c>
      <c r="N926" s="10" t="s">
        <v>155</v>
      </c>
      <c r="O926" s="10" t="s">
        <v>1325</v>
      </c>
      <c r="P926" s="10" t="s">
        <v>29</v>
      </c>
      <c r="Q926" s="10" t="s">
        <v>30</v>
      </c>
      <c r="R926" s="10" t="s">
        <v>30</v>
      </c>
      <c r="S926" s="119"/>
      <c r="T926" s="119"/>
      <c r="U926" s="119"/>
      <c r="V926" s="119"/>
      <c r="W926" s="119"/>
      <c r="X926" s="119"/>
      <c r="Y926" s="119"/>
      <c r="Z926" s="119"/>
      <c r="AA926" s="119"/>
      <c r="AB926" s="119"/>
      <c r="AC926" s="119"/>
      <c r="AD926" s="119"/>
      <c r="AE926" s="119"/>
      <c r="AF926" s="119"/>
      <c r="AG926" s="119"/>
      <c r="AH926" s="119"/>
      <c r="AI926" s="119"/>
      <c r="AJ926" s="10" t="s">
        <v>27</v>
      </c>
      <c r="AK926" s="10" t="s">
        <v>1326</v>
      </c>
      <c r="AL926" s="10" t="s">
        <v>27</v>
      </c>
    </row>
    <row r="927" spans="1:38" ht="30" customHeight="1">
      <c r="A927" s="9" t="s">
        <v>965</v>
      </c>
      <c r="B927" s="9" t="s">
        <v>27</v>
      </c>
      <c r="C927" s="9" t="s">
        <v>27</v>
      </c>
      <c r="D927" s="114"/>
      <c r="E927" s="115"/>
      <c r="F927" s="116">
        <f>TRUNC(SUMIF(N926:N926, N925, F926:F926),0)</f>
        <v>228511</v>
      </c>
      <c r="G927" s="115"/>
      <c r="H927" s="116">
        <f>TRUNC(SUMIF(N926:N926, N925, H926:H926),0)</f>
        <v>2419526</v>
      </c>
      <c r="I927" s="115"/>
      <c r="J927" s="116">
        <f>TRUNC(SUMIF(N926:N926, N925, J926:J926),0)</f>
        <v>577546</v>
      </c>
      <c r="K927" s="115"/>
      <c r="L927" s="116">
        <f>F927+H927+J927</f>
        <v>3225583</v>
      </c>
      <c r="M927" s="9" t="s">
        <v>27</v>
      </c>
      <c r="N927" s="10" t="s">
        <v>117</v>
      </c>
      <c r="O927" s="10" t="s">
        <v>117</v>
      </c>
      <c r="P927" s="10" t="s">
        <v>27</v>
      </c>
      <c r="Q927" s="10" t="s">
        <v>27</v>
      </c>
      <c r="R927" s="10" t="s">
        <v>27</v>
      </c>
      <c r="S927" s="119"/>
      <c r="T927" s="119"/>
      <c r="U927" s="119"/>
      <c r="V927" s="119"/>
      <c r="W927" s="119"/>
      <c r="X927" s="119"/>
      <c r="Y927" s="119"/>
      <c r="Z927" s="119"/>
      <c r="AA927" s="119"/>
      <c r="AB927" s="119"/>
      <c r="AC927" s="119"/>
      <c r="AD927" s="119"/>
      <c r="AE927" s="119"/>
      <c r="AF927" s="119"/>
      <c r="AG927" s="119"/>
      <c r="AH927" s="119"/>
      <c r="AI927" s="119"/>
      <c r="AJ927" s="10" t="s">
        <v>27</v>
      </c>
      <c r="AK927" s="10" t="s">
        <v>27</v>
      </c>
      <c r="AL927" s="10" t="s">
        <v>27</v>
      </c>
    </row>
    <row r="928" spans="1:38" ht="30" customHeight="1">
      <c r="A928" s="114"/>
      <c r="B928" s="114"/>
      <c r="C928" s="114"/>
      <c r="D928" s="114"/>
      <c r="E928" s="115"/>
      <c r="F928" s="116"/>
      <c r="G928" s="115"/>
      <c r="H928" s="116"/>
      <c r="I928" s="115"/>
      <c r="J928" s="116"/>
      <c r="K928" s="115"/>
      <c r="L928" s="116"/>
      <c r="M928" s="114"/>
    </row>
    <row r="929" spans="1:38" ht="30" customHeight="1">
      <c r="A929" s="127" t="s">
        <v>4017</v>
      </c>
      <c r="B929" s="127"/>
      <c r="C929" s="127"/>
      <c r="D929" s="127"/>
      <c r="E929" s="128"/>
      <c r="F929" s="129"/>
      <c r="G929" s="128"/>
      <c r="H929" s="129"/>
      <c r="I929" s="128"/>
      <c r="J929" s="129"/>
      <c r="K929" s="128"/>
      <c r="L929" s="129"/>
      <c r="M929" s="127"/>
      <c r="N929" s="118" t="s">
        <v>155</v>
      </c>
    </row>
    <row r="930" spans="1:38" ht="30" customHeight="1">
      <c r="A930" s="1" t="s">
        <v>4016</v>
      </c>
      <c r="B930" s="1" t="s">
        <v>3828</v>
      </c>
      <c r="C930" s="1" t="s">
        <v>3807</v>
      </c>
      <c r="D930" s="114">
        <v>1</v>
      </c>
      <c r="E930" s="115">
        <f>중기단가목록!E31</f>
        <v>156593.9</v>
      </c>
      <c r="F930" s="116">
        <f>TRUNC(E930*D930,1)</f>
        <v>156593.9</v>
      </c>
      <c r="G930" s="115">
        <f>중기단가목록!F31</f>
        <v>1375443.3</v>
      </c>
      <c r="H930" s="116">
        <f>TRUNC(G930*D930,1)</f>
        <v>1375443.3</v>
      </c>
      <c r="I930" s="115">
        <f>중기단가목록!G31</f>
        <v>381650.30499999999</v>
      </c>
      <c r="J930" s="116">
        <f>TRUNC(I930*D930,1)</f>
        <v>381650.3</v>
      </c>
      <c r="K930" s="115">
        <f>TRUNC(E930+G930+I930,1)</f>
        <v>1913687.5</v>
      </c>
      <c r="L930" s="116">
        <f>TRUNC(F930+H930+J930,1)</f>
        <v>1913687.5</v>
      </c>
      <c r="M930" s="9" t="s">
        <v>27</v>
      </c>
      <c r="N930" s="10" t="s">
        <v>155</v>
      </c>
      <c r="O930" s="10" t="s">
        <v>1325</v>
      </c>
      <c r="P930" s="10" t="s">
        <v>29</v>
      </c>
      <c r="Q930" s="10" t="s">
        <v>30</v>
      </c>
      <c r="R930" s="10" t="s">
        <v>30</v>
      </c>
      <c r="S930" s="119"/>
      <c r="T930" s="119"/>
      <c r="U930" s="119"/>
      <c r="V930" s="119"/>
      <c r="W930" s="119"/>
      <c r="X930" s="119"/>
      <c r="Y930" s="119"/>
      <c r="Z930" s="119"/>
      <c r="AA930" s="119"/>
      <c r="AB930" s="119"/>
      <c r="AC930" s="119"/>
      <c r="AD930" s="119"/>
      <c r="AE930" s="119"/>
      <c r="AF930" s="119"/>
      <c r="AG930" s="119"/>
      <c r="AH930" s="119"/>
      <c r="AI930" s="119"/>
      <c r="AJ930" s="10" t="s">
        <v>27</v>
      </c>
      <c r="AK930" s="10" t="s">
        <v>1326</v>
      </c>
      <c r="AL930" s="10" t="s">
        <v>27</v>
      </c>
    </row>
    <row r="931" spans="1:38" ht="30" customHeight="1">
      <c r="A931" s="9" t="s">
        <v>965</v>
      </c>
      <c r="B931" s="9" t="s">
        <v>27</v>
      </c>
      <c r="C931" s="9" t="s">
        <v>27</v>
      </c>
      <c r="D931" s="114"/>
      <c r="E931" s="115"/>
      <c r="F931" s="116">
        <f>TRUNC(SUMIF(N930:N930, N929, F930:F930),0)</f>
        <v>156593</v>
      </c>
      <c r="G931" s="115"/>
      <c r="H931" s="116">
        <f>TRUNC(SUMIF(N930:N930, N929, H930:H930),0)</f>
        <v>1375443</v>
      </c>
      <c r="I931" s="115"/>
      <c r="J931" s="116">
        <f>TRUNC(SUMIF(N930:N930, N929, J930:J930),0)</f>
        <v>381650</v>
      </c>
      <c r="K931" s="115"/>
      <c r="L931" s="116">
        <f>F931+H931+J931</f>
        <v>1913686</v>
      </c>
      <c r="M931" s="9" t="s">
        <v>27</v>
      </c>
      <c r="N931" s="10" t="s">
        <v>117</v>
      </c>
      <c r="O931" s="10" t="s">
        <v>117</v>
      </c>
      <c r="P931" s="10" t="s">
        <v>27</v>
      </c>
      <c r="Q931" s="10" t="s">
        <v>27</v>
      </c>
      <c r="R931" s="10" t="s">
        <v>27</v>
      </c>
      <c r="S931" s="119"/>
      <c r="T931" s="119"/>
      <c r="U931" s="119"/>
      <c r="V931" s="119"/>
      <c r="W931" s="119"/>
      <c r="X931" s="119"/>
      <c r="Y931" s="119"/>
      <c r="Z931" s="119"/>
      <c r="AA931" s="119"/>
      <c r="AB931" s="119"/>
      <c r="AC931" s="119"/>
      <c r="AD931" s="119"/>
      <c r="AE931" s="119"/>
      <c r="AF931" s="119"/>
      <c r="AG931" s="119"/>
      <c r="AH931" s="119"/>
      <c r="AI931" s="119"/>
      <c r="AJ931" s="10" t="s">
        <v>27</v>
      </c>
      <c r="AK931" s="10" t="s">
        <v>27</v>
      </c>
      <c r="AL931" s="10" t="s">
        <v>27</v>
      </c>
    </row>
    <row r="932" spans="1:38" ht="30" customHeight="1">
      <c r="A932" s="114"/>
      <c r="B932" s="114"/>
      <c r="C932" s="114"/>
      <c r="D932" s="114"/>
      <c r="E932" s="115"/>
      <c r="F932" s="116"/>
      <c r="G932" s="115"/>
      <c r="H932" s="116"/>
      <c r="I932" s="115"/>
      <c r="J932" s="116"/>
      <c r="K932" s="115"/>
      <c r="L932" s="116"/>
      <c r="M932" s="114"/>
    </row>
    <row r="933" spans="1:38" ht="30" customHeight="1">
      <c r="A933" s="127" t="s">
        <v>4018</v>
      </c>
      <c r="B933" s="127"/>
      <c r="C933" s="127"/>
      <c r="D933" s="127"/>
      <c r="E933" s="128"/>
      <c r="F933" s="129"/>
      <c r="G933" s="128"/>
      <c r="H933" s="129"/>
      <c r="I933" s="128"/>
      <c r="J933" s="129"/>
      <c r="K933" s="128"/>
      <c r="L933" s="129"/>
      <c r="M933" s="127"/>
      <c r="N933" s="118" t="s">
        <v>155</v>
      </c>
    </row>
    <row r="934" spans="1:38" ht="30" customHeight="1">
      <c r="A934" s="1" t="s">
        <v>3825</v>
      </c>
      <c r="B934" s="1" t="s">
        <v>3829</v>
      </c>
      <c r="C934" s="1" t="s">
        <v>3807</v>
      </c>
      <c r="D934" s="114">
        <v>1</v>
      </c>
      <c r="E934" s="115">
        <f>중기단가목록!E32</f>
        <v>194018.9</v>
      </c>
      <c r="F934" s="116">
        <f>TRUNC(E934*D934,1)</f>
        <v>194018.9</v>
      </c>
      <c r="G934" s="115">
        <f>중기단가목록!F32</f>
        <v>1909512.2</v>
      </c>
      <c r="H934" s="116">
        <f>TRUNC(G934*D934,1)</f>
        <v>1909512.2</v>
      </c>
      <c r="I934" s="115">
        <f>중기단가목록!G32</f>
        <v>483129.67</v>
      </c>
      <c r="J934" s="116">
        <f>TRUNC(I934*D934,1)</f>
        <v>483129.59999999998</v>
      </c>
      <c r="K934" s="115">
        <f>TRUNC(E934+G934+I934,1)</f>
        <v>2586660.7000000002</v>
      </c>
      <c r="L934" s="116">
        <f>TRUNC(F934+H934+J934,1)</f>
        <v>2586660.7000000002</v>
      </c>
      <c r="M934" s="9" t="s">
        <v>27</v>
      </c>
      <c r="N934" s="10" t="s">
        <v>155</v>
      </c>
      <c r="O934" s="10" t="s">
        <v>1325</v>
      </c>
      <c r="P934" s="10" t="s">
        <v>29</v>
      </c>
      <c r="Q934" s="10" t="s">
        <v>30</v>
      </c>
      <c r="R934" s="10" t="s">
        <v>30</v>
      </c>
      <c r="S934" s="119"/>
      <c r="T934" s="119"/>
      <c r="U934" s="119"/>
      <c r="V934" s="119"/>
      <c r="W934" s="119"/>
      <c r="X934" s="119"/>
      <c r="Y934" s="119"/>
      <c r="Z934" s="119"/>
      <c r="AA934" s="119"/>
      <c r="AB934" s="119"/>
      <c r="AC934" s="119"/>
      <c r="AD934" s="119"/>
      <c r="AE934" s="119"/>
      <c r="AF934" s="119"/>
      <c r="AG934" s="119"/>
      <c r="AH934" s="119"/>
      <c r="AI934" s="119"/>
      <c r="AJ934" s="10" t="s">
        <v>27</v>
      </c>
      <c r="AK934" s="10" t="s">
        <v>1326</v>
      </c>
      <c r="AL934" s="10" t="s">
        <v>27</v>
      </c>
    </row>
    <row r="935" spans="1:38" ht="30" customHeight="1">
      <c r="A935" s="9" t="s">
        <v>965</v>
      </c>
      <c r="B935" s="9" t="s">
        <v>27</v>
      </c>
      <c r="C935" s="9" t="s">
        <v>27</v>
      </c>
      <c r="D935" s="114"/>
      <c r="E935" s="115"/>
      <c r="F935" s="116">
        <f>TRUNC(SUMIF(N934:N934, N933, F934:F934),0)</f>
        <v>194018</v>
      </c>
      <c r="G935" s="115"/>
      <c r="H935" s="116">
        <f>TRUNC(SUMIF(N934:N934, N933, H934:H934),0)</f>
        <v>1909512</v>
      </c>
      <c r="I935" s="115"/>
      <c r="J935" s="116">
        <f>TRUNC(SUMIF(N934:N934, N933, J934:J934),0)</f>
        <v>483129</v>
      </c>
      <c r="K935" s="115"/>
      <c r="L935" s="116">
        <f>F935+H935+J935</f>
        <v>2586659</v>
      </c>
      <c r="M935" s="9" t="s">
        <v>27</v>
      </c>
      <c r="N935" s="10" t="s">
        <v>117</v>
      </c>
      <c r="O935" s="10" t="s">
        <v>117</v>
      </c>
      <c r="P935" s="10" t="s">
        <v>27</v>
      </c>
      <c r="Q935" s="10" t="s">
        <v>27</v>
      </c>
      <c r="R935" s="10" t="s">
        <v>27</v>
      </c>
      <c r="S935" s="119"/>
      <c r="T935" s="119"/>
      <c r="U935" s="119"/>
      <c r="V935" s="119"/>
      <c r="W935" s="119"/>
      <c r="X935" s="119"/>
      <c r="Y935" s="119"/>
      <c r="Z935" s="119"/>
      <c r="AA935" s="119"/>
      <c r="AB935" s="119"/>
      <c r="AC935" s="119"/>
      <c r="AD935" s="119"/>
      <c r="AE935" s="119"/>
      <c r="AF935" s="119"/>
      <c r="AG935" s="119"/>
      <c r="AH935" s="119"/>
      <c r="AI935" s="119"/>
      <c r="AJ935" s="10" t="s">
        <v>27</v>
      </c>
      <c r="AK935" s="10" t="s">
        <v>27</v>
      </c>
      <c r="AL935" s="10" t="s">
        <v>27</v>
      </c>
    </row>
    <row r="936" spans="1:38" ht="30" customHeight="1">
      <c r="A936" s="114"/>
      <c r="B936" s="114"/>
      <c r="C936" s="114"/>
      <c r="D936" s="114"/>
      <c r="E936" s="115"/>
      <c r="F936" s="116"/>
      <c r="G936" s="115"/>
      <c r="H936" s="116"/>
      <c r="I936" s="115"/>
      <c r="J936" s="116"/>
      <c r="K936" s="115"/>
      <c r="L936" s="116"/>
      <c r="M936" s="114"/>
    </row>
    <row r="937" spans="1:38" ht="30" customHeight="1">
      <c r="A937" s="127" t="s">
        <v>4019</v>
      </c>
      <c r="B937" s="127"/>
      <c r="C937" s="127"/>
      <c r="D937" s="127"/>
      <c r="E937" s="128"/>
      <c r="F937" s="129"/>
      <c r="G937" s="128"/>
      <c r="H937" s="129"/>
      <c r="I937" s="128"/>
      <c r="J937" s="129"/>
      <c r="K937" s="128"/>
      <c r="L937" s="129"/>
      <c r="M937" s="127"/>
      <c r="N937" s="118" t="s">
        <v>155</v>
      </c>
    </row>
    <row r="938" spans="1:38" ht="30" customHeight="1">
      <c r="A938" s="1" t="s">
        <v>3825</v>
      </c>
      <c r="B938" s="1" t="s">
        <v>3830</v>
      </c>
      <c r="C938" s="1" t="s">
        <v>3807</v>
      </c>
      <c r="D938" s="114">
        <v>1</v>
      </c>
      <c r="E938" s="115">
        <f>중기단가목록!E33</f>
        <v>223543.5</v>
      </c>
      <c r="F938" s="116">
        <f>TRUNC(E938*D938,1)</f>
        <v>223543.5</v>
      </c>
      <c r="G938" s="115">
        <f>중기단가목록!F33</f>
        <v>2379020.1</v>
      </c>
      <c r="H938" s="116">
        <f>TRUNC(G938*D938,1)</f>
        <v>2379020.1</v>
      </c>
      <c r="I938" s="115">
        <f>중기단가목록!G33</f>
        <v>565595.94999999995</v>
      </c>
      <c r="J938" s="116">
        <f>TRUNC(I938*D938,1)</f>
        <v>565595.9</v>
      </c>
      <c r="K938" s="115">
        <f>TRUNC(E938+G938+I938,1)</f>
        <v>3168159.5</v>
      </c>
      <c r="L938" s="116">
        <f>TRUNC(F938+H938+J938,1)</f>
        <v>3168159.5</v>
      </c>
      <c r="M938" s="9" t="s">
        <v>27</v>
      </c>
      <c r="N938" s="10" t="s">
        <v>155</v>
      </c>
      <c r="O938" s="10" t="s">
        <v>1325</v>
      </c>
      <c r="P938" s="10" t="s">
        <v>29</v>
      </c>
      <c r="Q938" s="10" t="s">
        <v>30</v>
      </c>
      <c r="R938" s="10" t="s">
        <v>30</v>
      </c>
      <c r="S938" s="119"/>
      <c r="T938" s="119"/>
      <c r="U938" s="119"/>
      <c r="V938" s="119"/>
      <c r="W938" s="119"/>
      <c r="X938" s="119"/>
      <c r="Y938" s="119"/>
      <c r="Z938" s="119"/>
      <c r="AA938" s="119"/>
      <c r="AB938" s="119"/>
      <c r="AC938" s="119"/>
      <c r="AD938" s="119"/>
      <c r="AE938" s="119"/>
      <c r="AF938" s="119"/>
      <c r="AG938" s="119"/>
      <c r="AH938" s="119"/>
      <c r="AI938" s="119"/>
      <c r="AJ938" s="10" t="s">
        <v>27</v>
      </c>
      <c r="AK938" s="10" t="s">
        <v>1326</v>
      </c>
      <c r="AL938" s="10" t="s">
        <v>27</v>
      </c>
    </row>
    <row r="939" spans="1:38" ht="30" customHeight="1">
      <c r="A939" s="9" t="s">
        <v>965</v>
      </c>
      <c r="B939" s="9" t="s">
        <v>27</v>
      </c>
      <c r="C939" s="9" t="s">
        <v>27</v>
      </c>
      <c r="D939" s="114"/>
      <c r="E939" s="115"/>
      <c r="F939" s="116">
        <f>TRUNC(SUMIF(N938:N938, N937, F938:F938),0)</f>
        <v>223543</v>
      </c>
      <c r="G939" s="115"/>
      <c r="H939" s="116">
        <f>TRUNC(SUMIF(N938:N938, N937, H938:H938),0)</f>
        <v>2379020</v>
      </c>
      <c r="I939" s="115"/>
      <c r="J939" s="116">
        <f>TRUNC(SUMIF(N938:N938, N937, J938:J938),0)</f>
        <v>565595</v>
      </c>
      <c r="K939" s="115"/>
      <c r="L939" s="116">
        <f>F939+H939+J939</f>
        <v>3168158</v>
      </c>
      <c r="M939" s="9" t="s">
        <v>27</v>
      </c>
      <c r="N939" s="10" t="s">
        <v>117</v>
      </c>
      <c r="O939" s="10" t="s">
        <v>117</v>
      </c>
      <c r="P939" s="10" t="s">
        <v>27</v>
      </c>
      <c r="Q939" s="10" t="s">
        <v>27</v>
      </c>
      <c r="R939" s="10" t="s">
        <v>27</v>
      </c>
      <c r="S939" s="119"/>
      <c r="T939" s="119"/>
      <c r="U939" s="119"/>
      <c r="V939" s="119"/>
      <c r="W939" s="119"/>
      <c r="X939" s="119"/>
      <c r="Y939" s="119"/>
      <c r="Z939" s="119"/>
      <c r="AA939" s="119"/>
      <c r="AB939" s="119"/>
      <c r="AC939" s="119"/>
      <c r="AD939" s="119"/>
      <c r="AE939" s="119"/>
      <c r="AF939" s="119"/>
      <c r="AG939" s="119"/>
      <c r="AH939" s="119"/>
      <c r="AI939" s="119"/>
      <c r="AJ939" s="10" t="s">
        <v>27</v>
      </c>
      <c r="AK939" s="10" t="s">
        <v>27</v>
      </c>
      <c r="AL939" s="10" t="s">
        <v>27</v>
      </c>
    </row>
    <row r="940" spans="1:38" ht="30" customHeight="1">
      <c r="A940" s="114"/>
      <c r="B940" s="114"/>
      <c r="C940" s="114"/>
      <c r="D940" s="114"/>
      <c r="E940" s="115"/>
      <c r="F940" s="116"/>
      <c r="G940" s="115"/>
      <c r="H940" s="116"/>
      <c r="I940" s="115"/>
      <c r="J940" s="116"/>
      <c r="K940" s="115"/>
      <c r="L940" s="116"/>
      <c r="M940" s="114"/>
    </row>
    <row r="941" spans="1:38" ht="30" customHeight="1">
      <c r="A941" s="127" t="s">
        <v>4020</v>
      </c>
      <c r="B941" s="127"/>
      <c r="C941" s="127"/>
      <c r="D941" s="127"/>
      <c r="E941" s="128"/>
      <c r="F941" s="129"/>
      <c r="G941" s="128"/>
      <c r="H941" s="129"/>
      <c r="I941" s="128"/>
      <c r="J941" s="129"/>
      <c r="K941" s="128"/>
      <c r="L941" s="129"/>
      <c r="M941" s="127"/>
      <c r="N941" s="118" t="s">
        <v>155</v>
      </c>
    </row>
    <row r="942" spans="1:38" ht="30" customHeight="1">
      <c r="A942" s="1" t="s">
        <v>3825</v>
      </c>
      <c r="B942" s="1" t="s">
        <v>4021</v>
      </c>
      <c r="C942" s="1" t="s">
        <v>3807</v>
      </c>
      <c r="D942" s="114">
        <v>1</v>
      </c>
      <c r="E942" s="115">
        <f>중기단가목록!E34</f>
        <v>182538.5</v>
      </c>
      <c r="F942" s="116">
        <f>TRUNC(E942*D942,1)</f>
        <v>182538.5</v>
      </c>
      <c r="G942" s="115">
        <f>중기단가목록!F34</f>
        <v>1587323.6000000003</v>
      </c>
      <c r="H942" s="116">
        <f>TRUNC(G942*D942,1)</f>
        <v>1587323.6</v>
      </c>
      <c r="I942" s="115">
        <f>중기단가목록!G34</f>
        <v>444082.17500000005</v>
      </c>
      <c r="J942" s="116">
        <f>TRUNC(I942*D942,1)</f>
        <v>444082.1</v>
      </c>
      <c r="K942" s="115">
        <f>TRUNC(E942+G942+I942,1)</f>
        <v>2213944.2000000002</v>
      </c>
      <c r="L942" s="116">
        <f>TRUNC(F942+H942+J942,1)</f>
        <v>2213944.2000000002</v>
      </c>
      <c r="M942" s="9" t="s">
        <v>27</v>
      </c>
      <c r="N942" s="10" t="s">
        <v>155</v>
      </c>
      <c r="O942" s="10" t="s">
        <v>1325</v>
      </c>
      <c r="P942" s="10" t="s">
        <v>29</v>
      </c>
      <c r="Q942" s="10" t="s">
        <v>30</v>
      </c>
      <c r="R942" s="10" t="s">
        <v>30</v>
      </c>
      <c r="S942" s="119"/>
      <c r="T942" s="119"/>
      <c r="U942" s="119"/>
      <c r="V942" s="119"/>
      <c r="W942" s="119"/>
      <c r="X942" s="119"/>
      <c r="Y942" s="119"/>
      <c r="Z942" s="119"/>
      <c r="AA942" s="119"/>
      <c r="AB942" s="119"/>
      <c r="AC942" s="119"/>
      <c r="AD942" s="119"/>
      <c r="AE942" s="119"/>
      <c r="AF942" s="119"/>
      <c r="AG942" s="119"/>
      <c r="AH942" s="119"/>
      <c r="AI942" s="119"/>
      <c r="AJ942" s="10" t="s">
        <v>27</v>
      </c>
      <c r="AK942" s="10" t="s">
        <v>1326</v>
      </c>
      <c r="AL942" s="10" t="s">
        <v>27</v>
      </c>
    </row>
    <row r="943" spans="1:38" ht="30" customHeight="1">
      <c r="A943" s="9" t="s">
        <v>965</v>
      </c>
      <c r="B943" s="9" t="s">
        <v>27</v>
      </c>
      <c r="C943" s="9" t="s">
        <v>27</v>
      </c>
      <c r="D943" s="114"/>
      <c r="E943" s="115"/>
      <c r="F943" s="116">
        <f>TRUNC(SUMIF(N942:N942, N941, F942:F942),0)</f>
        <v>182538</v>
      </c>
      <c r="G943" s="115"/>
      <c r="H943" s="116">
        <f>TRUNC(SUMIF(N942:N942, N941, H942:H942),0)</f>
        <v>1587323</v>
      </c>
      <c r="I943" s="115"/>
      <c r="J943" s="116">
        <f>TRUNC(SUMIF(N942:N942, N941, J942:J942),0)</f>
        <v>444082</v>
      </c>
      <c r="K943" s="115"/>
      <c r="L943" s="116">
        <f>F943+H943+J943</f>
        <v>2213943</v>
      </c>
      <c r="M943" s="9" t="s">
        <v>27</v>
      </c>
      <c r="N943" s="10" t="s">
        <v>117</v>
      </c>
      <c r="O943" s="10" t="s">
        <v>117</v>
      </c>
      <c r="P943" s="10" t="s">
        <v>27</v>
      </c>
      <c r="Q943" s="10" t="s">
        <v>27</v>
      </c>
      <c r="R943" s="10" t="s">
        <v>27</v>
      </c>
      <c r="S943" s="119"/>
      <c r="T943" s="119"/>
      <c r="U943" s="119"/>
      <c r="V943" s="119"/>
      <c r="W943" s="119"/>
      <c r="X943" s="119"/>
      <c r="Y943" s="119"/>
      <c r="Z943" s="119"/>
      <c r="AA943" s="119"/>
      <c r="AB943" s="119"/>
      <c r="AC943" s="119"/>
      <c r="AD943" s="119"/>
      <c r="AE943" s="119"/>
      <c r="AF943" s="119"/>
      <c r="AG943" s="119"/>
      <c r="AH943" s="119"/>
      <c r="AI943" s="119"/>
      <c r="AJ943" s="10" t="s">
        <v>27</v>
      </c>
      <c r="AK943" s="10" t="s">
        <v>27</v>
      </c>
      <c r="AL943" s="10" t="s">
        <v>27</v>
      </c>
    </row>
    <row r="944" spans="1:38" ht="30" customHeight="1">
      <c r="A944" s="114"/>
      <c r="B944" s="114"/>
      <c r="C944" s="114"/>
      <c r="D944" s="114"/>
      <c r="E944" s="115"/>
      <c r="F944" s="116"/>
      <c r="G944" s="115"/>
      <c r="H944" s="116"/>
      <c r="I944" s="115"/>
      <c r="J944" s="116"/>
      <c r="K944" s="115"/>
      <c r="L944" s="116"/>
      <c r="M944" s="114"/>
    </row>
    <row r="945" spans="1:38" ht="30" customHeight="1">
      <c r="A945" s="127" t="s">
        <v>4022</v>
      </c>
      <c r="B945" s="127"/>
      <c r="C945" s="127"/>
      <c r="D945" s="127"/>
      <c r="E945" s="128"/>
      <c r="F945" s="129"/>
      <c r="G945" s="128"/>
      <c r="H945" s="129"/>
      <c r="I945" s="128"/>
      <c r="J945" s="129"/>
      <c r="K945" s="128"/>
      <c r="L945" s="129"/>
      <c r="M945" s="127"/>
      <c r="N945" s="118" t="s">
        <v>155</v>
      </c>
    </row>
    <row r="946" spans="1:38" ht="30" customHeight="1">
      <c r="A946" s="1" t="s">
        <v>3825</v>
      </c>
      <c r="B946" s="1" t="s">
        <v>4024</v>
      </c>
      <c r="C946" s="1" t="s">
        <v>3807</v>
      </c>
      <c r="D946" s="114">
        <v>1</v>
      </c>
      <c r="E946" s="115">
        <f>중기단가목록!E35</f>
        <v>228511.1</v>
      </c>
      <c r="F946" s="116">
        <f>TRUNC(E946*D946,1)</f>
        <v>228511.1</v>
      </c>
      <c r="G946" s="115">
        <f>중기단가목록!F35</f>
        <v>2219752.6</v>
      </c>
      <c r="H946" s="116">
        <f>TRUNC(G946*D946,1)</f>
        <v>2219752.6</v>
      </c>
      <c r="I946" s="115">
        <f>중기단가목록!G35</f>
        <v>567558</v>
      </c>
      <c r="J946" s="116">
        <f>TRUNC(I946*D946,1)</f>
        <v>567558</v>
      </c>
      <c r="K946" s="115">
        <f>TRUNC(E946+G946+I946,1)</f>
        <v>3015821.7</v>
      </c>
      <c r="L946" s="116">
        <f>TRUNC(F946+H946+J946,1)</f>
        <v>3015821.7</v>
      </c>
      <c r="M946" s="9" t="s">
        <v>27</v>
      </c>
      <c r="N946" s="10" t="s">
        <v>155</v>
      </c>
      <c r="O946" s="10" t="s">
        <v>1325</v>
      </c>
      <c r="P946" s="10" t="s">
        <v>29</v>
      </c>
      <c r="Q946" s="10" t="s">
        <v>30</v>
      </c>
      <c r="R946" s="10" t="s">
        <v>30</v>
      </c>
      <c r="S946" s="119"/>
      <c r="T946" s="119"/>
      <c r="U946" s="119"/>
      <c r="V946" s="119"/>
      <c r="W946" s="119"/>
      <c r="X946" s="119"/>
      <c r="Y946" s="119"/>
      <c r="Z946" s="119"/>
      <c r="AA946" s="119"/>
      <c r="AB946" s="119"/>
      <c r="AC946" s="119"/>
      <c r="AD946" s="119"/>
      <c r="AE946" s="119"/>
      <c r="AF946" s="119"/>
      <c r="AG946" s="119"/>
      <c r="AH946" s="119"/>
      <c r="AI946" s="119"/>
      <c r="AJ946" s="10" t="s">
        <v>27</v>
      </c>
      <c r="AK946" s="10" t="s">
        <v>1326</v>
      </c>
      <c r="AL946" s="10" t="s">
        <v>27</v>
      </c>
    </row>
    <row r="947" spans="1:38" ht="30" customHeight="1">
      <c r="A947" s="9" t="s">
        <v>965</v>
      </c>
      <c r="B947" s="9" t="s">
        <v>27</v>
      </c>
      <c r="C947" s="9" t="s">
        <v>27</v>
      </c>
      <c r="D947" s="114"/>
      <c r="E947" s="115"/>
      <c r="F947" s="116">
        <f>TRUNC(SUMIF(N946:N946, N945, F946:F946),0)</f>
        <v>228511</v>
      </c>
      <c r="G947" s="115"/>
      <c r="H947" s="116">
        <f>TRUNC(SUMIF(N946:N946, N945, H946:H946),0)</f>
        <v>2219752</v>
      </c>
      <c r="I947" s="115"/>
      <c r="J947" s="116">
        <f>TRUNC(SUMIF(N946:N946, N945, J946:J946),0)</f>
        <v>567558</v>
      </c>
      <c r="K947" s="115"/>
      <c r="L947" s="116">
        <f>F947+H947+J947</f>
        <v>3015821</v>
      </c>
      <c r="M947" s="9" t="s">
        <v>27</v>
      </c>
      <c r="N947" s="10" t="s">
        <v>117</v>
      </c>
      <c r="O947" s="10" t="s">
        <v>117</v>
      </c>
      <c r="P947" s="10" t="s">
        <v>27</v>
      </c>
      <c r="Q947" s="10" t="s">
        <v>27</v>
      </c>
      <c r="R947" s="10" t="s">
        <v>27</v>
      </c>
      <c r="S947" s="119"/>
      <c r="T947" s="119"/>
      <c r="U947" s="119"/>
      <c r="V947" s="119"/>
      <c r="W947" s="119"/>
      <c r="X947" s="119"/>
      <c r="Y947" s="119"/>
      <c r="Z947" s="119"/>
      <c r="AA947" s="119"/>
      <c r="AB947" s="119"/>
      <c r="AC947" s="119"/>
      <c r="AD947" s="119"/>
      <c r="AE947" s="119"/>
      <c r="AF947" s="119"/>
      <c r="AG947" s="119"/>
      <c r="AH947" s="119"/>
      <c r="AI947" s="119"/>
      <c r="AJ947" s="10" t="s">
        <v>27</v>
      </c>
      <c r="AK947" s="10" t="s">
        <v>27</v>
      </c>
      <c r="AL947" s="10" t="s">
        <v>27</v>
      </c>
    </row>
    <row r="948" spans="1:38" ht="30" customHeight="1">
      <c r="A948" s="114"/>
      <c r="B948" s="114"/>
      <c r="C948" s="114"/>
      <c r="D948" s="114"/>
      <c r="E948" s="115"/>
      <c r="F948" s="116"/>
      <c r="G948" s="115"/>
      <c r="H948" s="116"/>
      <c r="I948" s="115"/>
      <c r="J948" s="116"/>
      <c r="K948" s="115"/>
      <c r="L948" s="116"/>
      <c r="M948" s="114"/>
    </row>
    <row r="949" spans="1:38" ht="30" customHeight="1">
      <c r="A949" s="127" t="s">
        <v>4023</v>
      </c>
      <c r="B949" s="127"/>
      <c r="C949" s="127"/>
      <c r="D949" s="127"/>
      <c r="E949" s="128"/>
      <c r="F949" s="129"/>
      <c r="G949" s="128"/>
      <c r="H949" s="129"/>
      <c r="I949" s="128"/>
      <c r="J949" s="129"/>
      <c r="K949" s="128"/>
      <c r="L949" s="129"/>
      <c r="M949" s="127"/>
      <c r="N949" s="118" t="s">
        <v>155</v>
      </c>
    </row>
    <row r="950" spans="1:38" ht="30" customHeight="1">
      <c r="A950" s="1" t="s">
        <v>3825</v>
      </c>
      <c r="B950" s="1" t="s">
        <v>4025</v>
      </c>
      <c r="C950" s="1" t="s">
        <v>3807</v>
      </c>
      <c r="D950" s="114">
        <v>1</v>
      </c>
      <c r="E950" s="115">
        <f>중기단가목록!E36</f>
        <v>263666.7</v>
      </c>
      <c r="F950" s="116">
        <f>TRUNC(E950*D950,1)</f>
        <v>263666.7</v>
      </c>
      <c r="G950" s="115">
        <f>중기단가목록!F36</f>
        <v>2760247.4</v>
      </c>
      <c r="H950" s="116">
        <f>TRUNC(G950*D950,1)</f>
        <v>2760247.4</v>
      </c>
      <c r="I950" s="115">
        <f>중기단가목록!G36</f>
        <v>664824.38</v>
      </c>
      <c r="J950" s="116">
        <f>TRUNC(I950*D950,1)</f>
        <v>664824.30000000005</v>
      </c>
      <c r="K950" s="115">
        <f>TRUNC(E950+G950+I950,1)</f>
        <v>3688738.4</v>
      </c>
      <c r="L950" s="116">
        <f>TRUNC(F950+H950+J950,1)</f>
        <v>3688738.4</v>
      </c>
      <c r="M950" s="9" t="s">
        <v>27</v>
      </c>
      <c r="N950" s="10" t="s">
        <v>155</v>
      </c>
      <c r="O950" s="10" t="s">
        <v>1325</v>
      </c>
      <c r="P950" s="10" t="s">
        <v>29</v>
      </c>
      <c r="Q950" s="10" t="s">
        <v>30</v>
      </c>
      <c r="R950" s="10" t="s">
        <v>30</v>
      </c>
      <c r="S950" s="119"/>
      <c r="T950" s="119"/>
      <c r="U950" s="119"/>
      <c r="V950" s="119"/>
      <c r="W950" s="119"/>
      <c r="X950" s="119"/>
      <c r="Y950" s="119"/>
      <c r="Z950" s="119"/>
      <c r="AA950" s="119"/>
      <c r="AB950" s="119"/>
      <c r="AC950" s="119"/>
      <c r="AD950" s="119"/>
      <c r="AE950" s="119"/>
      <c r="AF950" s="119"/>
      <c r="AG950" s="119"/>
      <c r="AH950" s="119"/>
      <c r="AI950" s="119"/>
      <c r="AJ950" s="10" t="s">
        <v>27</v>
      </c>
      <c r="AK950" s="10" t="s">
        <v>1326</v>
      </c>
      <c r="AL950" s="10" t="s">
        <v>27</v>
      </c>
    </row>
    <row r="951" spans="1:38" ht="30" customHeight="1">
      <c r="A951" s="9" t="s">
        <v>965</v>
      </c>
      <c r="B951" s="9" t="s">
        <v>27</v>
      </c>
      <c r="C951" s="9" t="s">
        <v>27</v>
      </c>
      <c r="D951" s="114"/>
      <c r="E951" s="115"/>
      <c r="F951" s="116">
        <f>TRUNC(SUMIF(N950:N950, N949, F950:F950),0)</f>
        <v>263666</v>
      </c>
      <c r="G951" s="115"/>
      <c r="H951" s="116">
        <f>TRUNC(SUMIF(N950:N950, N949, H950:H950),0)</f>
        <v>2760247</v>
      </c>
      <c r="I951" s="115"/>
      <c r="J951" s="116">
        <f>TRUNC(SUMIF(N950:N950, N949, J950:J950),0)</f>
        <v>664824</v>
      </c>
      <c r="K951" s="115"/>
      <c r="L951" s="116">
        <f>F951+H951+J951</f>
        <v>3688737</v>
      </c>
      <c r="M951" s="9" t="s">
        <v>27</v>
      </c>
      <c r="N951" s="10" t="s">
        <v>117</v>
      </c>
      <c r="O951" s="10" t="s">
        <v>117</v>
      </c>
      <c r="P951" s="10" t="s">
        <v>27</v>
      </c>
      <c r="Q951" s="10" t="s">
        <v>27</v>
      </c>
      <c r="R951" s="10" t="s">
        <v>27</v>
      </c>
      <c r="S951" s="119"/>
      <c r="T951" s="119"/>
      <c r="U951" s="119"/>
      <c r="V951" s="119"/>
      <c r="W951" s="119"/>
      <c r="X951" s="119"/>
      <c r="Y951" s="119"/>
      <c r="Z951" s="119"/>
      <c r="AA951" s="119"/>
      <c r="AB951" s="119"/>
      <c r="AC951" s="119"/>
      <c r="AD951" s="119"/>
      <c r="AE951" s="119"/>
      <c r="AF951" s="119"/>
      <c r="AG951" s="119"/>
      <c r="AH951" s="119"/>
      <c r="AI951" s="119"/>
      <c r="AJ951" s="10" t="s">
        <v>27</v>
      </c>
      <c r="AK951" s="10" t="s">
        <v>27</v>
      </c>
      <c r="AL951" s="10" t="s">
        <v>27</v>
      </c>
    </row>
    <row r="952" spans="1:38" ht="30" customHeight="1">
      <c r="A952" s="114"/>
      <c r="B952" s="114"/>
      <c r="C952" s="114"/>
      <c r="D952" s="114"/>
      <c r="E952" s="115"/>
      <c r="F952" s="116"/>
      <c r="G952" s="115"/>
      <c r="H952" s="116"/>
      <c r="I952" s="115"/>
      <c r="J952" s="116"/>
      <c r="K952" s="115"/>
      <c r="L952" s="116"/>
      <c r="M952" s="114"/>
    </row>
    <row r="953" spans="1:38" ht="30" customHeight="1">
      <c r="A953" s="127" t="s">
        <v>4066</v>
      </c>
      <c r="B953" s="127"/>
      <c r="C953" s="127"/>
      <c r="D953" s="127"/>
      <c r="E953" s="128"/>
      <c r="F953" s="129"/>
      <c r="G953" s="128"/>
      <c r="H953" s="129"/>
      <c r="I953" s="128"/>
      <c r="J953" s="129"/>
      <c r="K953" s="128"/>
      <c r="L953" s="129"/>
      <c r="M953" s="127"/>
      <c r="N953" s="118" t="s">
        <v>181</v>
      </c>
    </row>
    <row r="954" spans="1:38" ht="30" customHeight="1">
      <c r="A954" s="9" t="s">
        <v>4062</v>
      </c>
      <c r="B954" s="9" t="s">
        <v>4063</v>
      </c>
      <c r="C954" s="9" t="s">
        <v>4061</v>
      </c>
      <c r="D954" s="114">
        <v>3.4000000000000002E-3</v>
      </c>
      <c r="E954" s="115">
        <v>0</v>
      </c>
      <c r="F954" s="116">
        <f>TRUNC(E954*D954,1)</f>
        <v>0</v>
      </c>
      <c r="G954" s="115">
        <f>단가대비표!F550</f>
        <v>216528</v>
      </c>
      <c r="H954" s="116">
        <f>TRUNC(G954*D954,1)</f>
        <v>736.1</v>
      </c>
      <c r="I954" s="115">
        <v>0</v>
      </c>
      <c r="J954" s="116">
        <f>TRUNC(I954*D954,1)</f>
        <v>0</v>
      </c>
      <c r="K954" s="115">
        <f>TRUNC(E954+G954+I954,1)</f>
        <v>216528</v>
      </c>
      <c r="L954" s="116">
        <f>TRUNC(F954+H954+J954,1)</f>
        <v>736.1</v>
      </c>
      <c r="M954" s="9" t="s">
        <v>27</v>
      </c>
      <c r="N954" s="10" t="s">
        <v>181</v>
      </c>
      <c r="O954" s="10" t="s">
        <v>187</v>
      </c>
      <c r="P954" s="10" t="s">
        <v>29</v>
      </c>
      <c r="Q954" s="10" t="s">
        <v>30</v>
      </c>
      <c r="R954" s="10" t="s">
        <v>30</v>
      </c>
      <c r="S954" s="119"/>
      <c r="T954" s="119"/>
      <c r="U954" s="119"/>
      <c r="V954" s="119"/>
      <c r="W954" s="119"/>
      <c r="X954" s="119"/>
      <c r="Y954" s="119"/>
      <c r="Z954" s="119"/>
      <c r="AA954" s="119"/>
      <c r="AB954" s="119"/>
      <c r="AC954" s="119"/>
      <c r="AD954" s="119"/>
      <c r="AE954" s="119"/>
      <c r="AF954" s="119"/>
      <c r="AG954" s="119"/>
      <c r="AH954" s="119"/>
      <c r="AI954" s="119"/>
      <c r="AJ954" s="10" t="s">
        <v>27</v>
      </c>
      <c r="AK954" s="10" t="s">
        <v>1330</v>
      </c>
      <c r="AL954" s="10" t="s">
        <v>27</v>
      </c>
    </row>
    <row r="955" spans="1:38" ht="30" customHeight="1">
      <c r="A955" s="9" t="s">
        <v>965</v>
      </c>
      <c r="B955" s="9" t="s">
        <v>27</v>
      </c>
      <c r="C955" s="9" t="s">
        <v>27</v>
      </c>
      <c r="D955" s="114"/>
      <c r="E955" s="115"/>
      <c r="F955" s="116">
        <f>TRUNC(SUMIF(N954:N954, N953, F954:F954),0)</f>
        <v>0</v>
      </c>
      <c r="G955" s="115"/>
      <c r="H955" s="116">
        <f>TRUNC(SUMIF(N954:N954, N953, H954:H954),0)</f>
        <v>736</v>
      </c>
      <c r="I955" s="115"/>
      <c r="J955" s="116">
        <f>TRUNC(SUMIF(N954:N954, N953, J954:J954),0)</f>
        <v>0</v>
      </c>
      <c r="K955" s="115"/>
      <c r="L955" s="116">
        <f>F955+H955+J955</f>
        <v>736</v>
      </c>
      <c r="M955" s="9" t="s">
        <v>27</v>
      </c>
      <c r="N955" s="10" t="s">
        <v>117</v>
      </c>
      <c r="O955" s="10" t="s">
        <v>117</v>
      </c>
      <c r="P955" s="10" t="s">
        <v>27</v>
      </c>
      <c r="Q955" s="10" t="s">
        <v>27</v>
      </c>
      <c r="R955" s="10" t="s">
        <v>27</v>
      </c>
      <c r="S955" s="119"/>
      <c r="T955" s="119"/>
      <c r="U955" s="119"/>
      <c r="V955" s="119"/>
      <c r="W955" s="119"/>
      <c r="X955" s="119"/>
      <c r="Y955" s="119"/>
      <c r="Z955" s="119"/>
      <c r="AA955" s="119"/>
      <c r="AB955" s="119"/>
      <c r="AC955" s="119"/>
      <c r="AD955" s="119"/>
      <c r="AE955" s="119"/>
      <c r="AF955" s="119"/>
      <c r="AG955" s="119"/>
      <c r="AH955" s="119"/>
      <c r="AI955" s="119"/>
      <c r="AJ955" s="10" t="s">
        <v>27</v>
      </c>
      <c r="AK955" s="10" t="s">
        <v>27</v>
      </c>
      <c r="AL955" s="10" t="s">
        <v>27</v>
      </c>
    </row>
    <row r="956" spans="1:38" ht="30" customHeight="1">
      <c r="A956" s="114"/>
      <c r="B956" s="114"/>
      <c r="C956" s="114"/>
      <c r="D956" s="114"/>
      <c r="E956" s="115"/>
      <c r="F956" s="116"/>
      <c r="G956" s="115"/>
      <c r="H956" s="116"/>
      <c r="I956" s="115"/>
      <c r="J956" s="116"/>
      <c r="K956" s="115"/>
      <c r="L956" s="116"/>
      <c r="M956" s="114"/>
    </row>
    <row r="957" spans="1:38" ht="30" customHeight="1">
      <c r="A957" s="127" t="s">
        <v>4028</v>
      </c>
      <c r="B957" s="127"/>
      <c r="C957" s="127"/>
      <c r="D957" s="127"/>
      <c r="E957" s="128"/>
      <c r="F957" s="129"/>
      <c r="G957" s="128"/>
      <c r="H957" s="129"/>
      <c r="I957" s="128"/>
      <c r="J957" s="129"/>
      <c r="K957" s="128"/>
      <c r="L957" s="129"/>
      <c r="M957" s="127"/>
      <c r="N957" s="118" t="s">
        <v>181</v>
      </c>
    </row>
    <row r="958" spans="1:38" ht="30" customHeight="1">
      <c r="A958" s="9" t="s">
        <v>184</v>
      </c>
      <c r="B958" s="9" t="s">
        <v>27</v>
      </c>
      <c r="C958" s="9" t="s">
        <v>180</v>
      </c>
      <c r="D958" s="114">
        <v>1</v>
      </c>
      <c r="E958" s="115">
        <f>일위대가목록!E143</f>
        <v>0</v>
      </c>
      <c r="F958" s="116">
        <f>TRUNC(E958*D958,1)</f>
        <v>0</v>
      </c>
      <c r="G958" s="115">
        <f>일위대가목록!F143</f>
        <v>334276</v>
      </c>
      <c r="H958" s="116">
        <f>TRUNC(G958*D958,1)</f>
        <v>334276</v>
      </c>
      <c r="I958" s="115">
        <f>일위대가목록!G143</f>
        <v>6685</v>
      </c>
      <c r="J958" s="116">
        <f>TRUNC(I958*D958,1)</f>
        <v>6685</v>
      </c>
      <c r="K958" s="115">
        <f>TRUNC(E958+G958+I958,1)</f>
        <v>340961</v>
      </c>
      <c r="L958" s="116">
        <f>TRUNC(F958+H958+J958,1)</f>
        <v>340961</v>
      </c>
      <c r="M958" s="9" t="s">
        <v>27</v>
      </c>
      <c r="N958" s="10" t="s">
        <v>181</v>
      </c>
      <c r="O958" s="10" t="s">
        <v>185</v>
      </c>
      <c r="P958" s="10" t="s">
        <v>29</v>
      </c>
      <c r="Q958" s="10" t="s">
        <v>30</v>
      </c>
      <c r="R958" s="10" t="s">
        <v>30</v>
      </c>
      <c r="S958" s="119"/>
      <c r="T958" s="119"/>
      <c r="U958" s="119"/>
      <c r="V958" s="119"/>
      <c r="W958" s="119"/>
      <c r="X958" s="119"/>
      <c r="Y958" s="119"/>
      <c r="Z958" s="119"/>
      <c r="AA958" s="119"/>
      <c r="AB958" s="119"/>
      <c r="AC958" s="119"/>
      <c r="AD958" s="119"/>
      <c r="AE958" s="119"/>
      <c r="AF958" s="119"/>
      <c r="AG958" s="119"/>
      <c r="AH958" s="119"/>
      <c r="AI958" s="119"/>
      <c r="AJ958" s="10" t="s">
        <v>27</v>
      </c>
      <c r="AK958" s="10" t="s">
        <v>1329</v>
      </c>
      <c r="AL958" s="10" t="s">
        <v>27</v>
      </c>
    </row>
    <row r="959" spans="1:38" ht="30" customHeight="1">
      <c r="A959" s="9" t="s">
        <v>186</v>
      </c>
      <c r="B959" s="9" t="s">
        <v>27</v>
      </c>
      <c r="C959" s="9" t="s">
        <v>180</v>
      </c>
      <c r="D959" s="114">
        <v>1</v>
      </c>
      <c r="E959" s="115">
        <f>일위대가목록!E144</f>
        <v>10140</v>
      </c>
      <c r="F959" s="116">
        <f>TRUNC(E959*D959,1)</f>
        <v>10140</v>
      </c>
      <c r="G959" s="115">
        <f>일위대가목록!F144</f>
        <v>507398</v>
      </c>
      <c r="H959" s="116">
        <f>TRUNC(G959*D959,1)</f>
        <v>507398</v>
      </c>
      <c r="I959" s="115">
        <f>일위대가목록!G144</f>
        <v>0</v>
      </c>
      <c r="J959" s="116">
        <f>TRUNC(I959*D959,1)</f>
        <v>0</v>
      </c>
      <c r="K959" s="115">
        <f>TRUNC(E959+G959+I959,1)</f>
        <v>517538</v>
      </c>
      <c r="L959" s="116">
        <f>TRUNC(F959+H959+J959,1)</f>
        <v>517538</v>
      </c>
      <c r="M959" s="9" t="s">
        <v>27</v>
      </c>
      <c r="N959" s="10" t="s">
        <v>181</v>
      </c>
      <c r="O959" s="10" t="s">
        <v>187</v>
      </c>
      <c r="P959" s="10" t="s">
        <v>29</v>
      </c>
      <c r="Q959" s="10" t="s">
        <v>30</v>
      </c>
      <c r="R959" s="10" t="s">
        <v>30</v>
      </c>
      <c r="S959" s="119"/>
      <c r="T959" s="119"/>
      <c r="U959" s="119"/>
      <c r="V959" s="119"/>
      <c r="W959" s="119"/>
      <c r="X959" s="119"/>
      <c r="Y959" s="119"/>
      <c r="Z959" s="119"/>
      <c r="AA959" s="119"/>
      <c r="AB959" s="119"/>
      <c r="AC959" s="119"/>
      <c r="AD959" s="119"/>
      <c r="AE959" s="119"/>
      <c r="AF959" s="119"/>
      <c r="AG959" s="119"/>
      <c r="AH959" s="119"/>
      <c r="AI959" s="119"/>
      <c r="AJ959" s="10" t="s">
        <v>27</v>
      </c>
      <c r="AK959" s="10" t="s">
        <v>1330</v>
      </c>
      <c r="AL959" s="10" t="s">
        <v>27</v>
      </c>
    </row>
    <row r="960" spans="1:38" ht="30" customHeight="1">
      <c r="A960" s="9" t="s">
        <v>965</v>
      </c>
      <c r="B960" s="9" t="s">
        <v>27</v>
      </c>
      <c r="C960" s="9" t="s">
        <v>27</v>
      </c>
      <c r="D960" s="114"/>
      <c r="E960" s="115"/>
      <c r="F960" s="116">
        <f>TRUNC(SUM(F958:F959),0)</f>
        <v>10140</v>
      </c>
      <c r="G960" s="115"/>
      <c r="H960" s="116">
        <f>TRUNC(SUM(H958:H959),0)</f>
        <v>841674</v>
      </c>
      <c r="I960" s="115"/>
      <c r="J960" s="116">
        <f>TRUNC(SUM(J958:J959),0)</f>
        <v>6685</v>
      </c>
      <c r="K960" s="115"/>
      <c r="L960" s="116">
        <f>F960+H960+J960</f>
        <v>858499</v>
      </c>
      <c r="M960" s="9" t="s">
        <v>27</v>
      </c>
      <c r="N960" s="10" t="s">
        <v>117</v>
      </c>
      <c r="O960" s="10" t="s">
        <v>117</v>
      </c>
      <c r="P960" s="10" t="s">
        <v>27</v>
      </c>
      <c r="Q960" s="10" t="s">
        <v>27</v>
      </c>
      <c r="R960" s="10" t="s">
        <v>27</v>
      </c>
      <c r="S960" s="119"/>
      <c r="T960" s="119"/>
      <c r="U960" s="119"/>
      <c r="V960" s="119"/>
      <c r="W960" s="119"/>
      <c r="X960" s="119"/>
      <c r="Y960" s="119"/>
      <c r="Z960" s="119"/>
      <c r="AA960" s="119"/>
      <c r="AB960" s="119"/>
      <c r="AC960" s="119"/>
      <c r="AD960" s="119"/>
      <c r="AE960" s="119"/>
      <c r="AF960" s="119"/>
      <c r="AG960" s="119"/>
      <c r="AH960" s="119"/>
      <c r="AI960" s="119"/>
      <c r="AJ960" s="10" t="s">
        <v>27</v>
      </c>
      <c r="AK960" s="10" t="s">
        <v>27</v>
      </c>
      <c r="AL960" s="10" t="s">
        <v>27</v>
      </c>
    </row>
    <row r="961" spans="1:38" ht="30" customHeight="1">
      <c r="A961" s="114"/>
      <c r="B961" s="114"/>
      <c r="C961" s="114"/>
      <c r="D961" s="114"/>
      <c r="E961" s="115"/>
      <c r="F961" s="116"/>
      <c r="G961" s="115"/>
      <c r="H961" s="116"/>
      <c r="I961" s="115"/>
      <c r="J961" s="116"/>
      <c r="K961" s="115"/>
      <c r="L961" s="116"/>
      <c r="M961" s="114"/>
    </row>
    <row r="962" spans="1:38" ht="30" customHeight="1">
      <c r="A962" s="127" t="s">
        <v>4029</v>
      </c>
      <c r="B962" s="127"/>
      <c r="C962" s="127"/>
      <c r="D962" s="127"/>
      <c r="E962" s="128"/>
      <c r="F962" s="129"/>
      <c r="G962" s="128"/>
      <c r="H962" s="129"/>
      <c r="I962" s="128"/>
      <c r="J962" s="129"/>
      <c r="K962" s="128"/>
      <c r="L962" s="129"/>
      <c r="M962" s="127"/>
      <c r="N962" s="118" t="s">
        <v>183</v>
      </c>
    </row>
    <row r="963" spans="1:38" ht="30" customHeight="1">
      <c r="A963" s="9" t="s">
        <v>188</v>
      </c>
      <c r="B963" s="9" t="s">
        <v>27</v>
      </c>
      <c r="C963" s="9" t="s">
        <v>180</v>
      </c>
      <c r="D963" s="114">
        <v>1</v>
      </c>
      <c r="E963" s="115">
        <f>일위대가목록!E145</f>
        <v>0</v>
      </c>
      <c r="F963" s="116">
        <f>TRUNC(E963*D963,1)</f>
        <v>0</v>
      </c>
      <c r="G963" s="115">
        <f>일위대가목록!F145</f>
        <v>400426</v>
      </c>
      <c r="H963" s="116">
        <f>TRUNC(G963*D963,1)</f>
        <v>400426</v>
      </c>
      <c r="I963" s="115">
        <f>일위대가목록!G145</f>
        <v>8008</v>
      </c>
      <c r="J963" s="116">
        <f>TRUNC(I963*D963,1)</f>
        <v>8008</v>
      </c>
      <c r="K963" s="115">
        <f>TRUNC(E963+G963+I963,1)</f>
        <v>408434</v>
      </c>
      <c r="L963" s="116">
        <f>TRUNC(F963+H963+J963,1)</f>
        <v>408434</v>
      </c>
      <c r="M963" s="9" t="s">
        <v>27</v>
      </c>
      <c r="N963" s="10" t="s">
        <v>183</v>
      </c>
      <c r="O963" s="10" t="s">
        <v>189</v>
      </c>
      <c r="P963" s="10" t="s">
        <v>29</v>
      </c>
      <c r="Q963" s="10" t="s">
        <v>30</v>
      </c>
      <c r="R963" s="10" t="s">
        <v>30</v>
      </c>
      <c r="S963" s="119"/>
      <c r="T963" s="119"/>
      <c r="U963" s="119"/>
      <c r="V963" s="119"/>
      <c r="W963" s="119"/>
      <c r="X963" s="119"/>
      <c r="Y963" s="119"/>
      <c r="Z963" s="119"/>
      <c r="AA963" s="119"/>
      <c r="AB963" s="119"/>
      <c r="AC963" s="119"/>
      <c r="AD963" s="119"/>
      <c r="AE963" s="119"/>
      <c r="AF963" s="119"/>
      <c r="AG963" s="119"/>
      <c r="AH963" s="119"/>
      <c r="AI963" s="119"/>
      <c r="AJ963" s="10" t="s">
        <v>27</v>
      </c>
      <c r="AK963" s="10" t="s">
        <v>1331</v>
      </c>
      <c r="AL963" s="10" t="s">
        <v>27</v>
      </c>
    </row>
    <row r="964" spans="1:38" ht="30" customHeight="1">
      <c r="A964" s="9" t="s">
        <v>190</v>
      </c>
      <c r="B964" s="9" t="s">
        <v>27</v>
      </c>
      <c r="C964" s="9" t="s">
        <v>180</v>
      </c>
      <c r="D964" s="114">
        <v>1</v>
      </c>
      <c r="E964" s="115">
        <f>일위대가목록!E146</f>
        <v>12480</v>
      </c>
      <c r="F964" s="116">
        <f>TRUNC(E964*D964,1)</f>
        <v>12480</v>
      </c>
      <c r="G964" s="115">
        <f>일위대가목록!F146</f>
        <v>531864</v>
      </c>
      <c r="H964" s="116">
        <f>TRUNC(G964*D964,1)</f>
        <v>531864</v>
      </c>
      <c r="I964" s="115">
        <f>일위대가목록!G146</f>
        <v>0</v>
      </c>
      <c r="J964" s="116">
        <f>TRUNC(I964*D964,1)</f>
        <v>0</v>
      </c>
      <c r="K964" s="115">
        <f>TRUNC(E964+G964+I964,1)</f>
        <v>544344</v>
      </c>
      <c r="L964" s="116">
        <f>TRUNC(F964+H964+J964,1)</f>
        <v>544344</v>
      </c>
      <c r="M964" s="9" t="s">
        <v>27</v>
      </c>
      <c r="N964" s="10" t="s">
        <v>183</v>
      </c>
      <c r="O964" s="10" t="s">
        <v>191</v>
      </c>
      <c r="P964" s="10" t="s">
        <v>29</v>
      </c>
      <c r="Q964" s="10" t="s">
        <v>30</v>
      </c>
      <c r="R964" s="10" t="s">
        <v>30</v>
      </c>
      <c r="S964" s="119"/>
      <c r="T964" s="119"/>
      <c r="U964" s="119"/>
      <c r="V964" s="119"/>
      <c r="W964" s="119"/>
      <c r="X964" s="119"/>
      <c r="Y964" s="119"/>
      <c r="Z964" s="119"/>
      <c r="AA964" s="119"/>
      <c r="AB964" s="119"/>
      <c r="AC964" s="119"/>
      <c r="AD964" s="119"/>
      <c r="AE964" s="119"/>
      <c r="AF964" s="119"/>
      <c r="AG964" s="119"/>
      <c r="AH964" s="119"/>
      <c r="AI964" s="119"/>
      <c r="AJ964" s="10" t="s">
        <v>27</v>
      </c>
      <c r="AK964" s="10" t="s">
        <v>1332</v>
      </c>
      <c r="AL964" s="10" t="s">
        <v>27</v>
      </c>
    </row>
    <row r="965" spans="1:38" ht="30" customHeight="1">
      <c r="A965" s="9" t="s">
        <v>965</v>
      </c>
      <c r="B965" s="9" t="s">
        <v>27</v>
      </c>
      <c r="C965" s="9" t="s">
        <v>27</v>
      </c>
      <c r="D965" s="114"/>
      <c r="E965" s="115"/>
      <c r="F965" s="116">
        <f>TRUNC(SUM(F963:F964),0)</f>
        <v>12480</v>
      </c>
      <c r="G965" s="115"/>
      <c r="H965" s="116">
        <f>TRUNC(SUM(H963:H964),0)</f>
        <v>932290</v>
      </c>
      <c r="I965" s="115"/>
      <c r="J965" s="116">
        <f>TRUNC(SUM(J963:J964),0)</f>
        <v>8008</v>
      </c>
      <c r="K965" s="115"/>
      <c r="L965" s="116">
        <f>F965+H965+J965</f>
        <v>952778</v>
      </c>
      <c r="M965" s="9" t="s">
        <v>27</v>
      </c>
      <c r="N965" s="10" t="s">
        <v>117</v>
      </c>
      <c r="O965" s="10" t="s">
        <v>117</v>
      </c>
      <c r="P965" s="10" t="s">
        <v>27</v>
      </c>
      <c r="Q965" s="10" t="s">
        <v>27</v>
      </c>
      <c r="R965" s="10" t="s">
        <v>27</v>
      </c>
      <c r="S965" s="119"/>
      <c r="T965" s="119"/>
      <c r="U965" s="119"/>
      <c r="V965" s="119"/>
      <c r="W965" s="119"/>
      <c r="X965" s="119"/>
      <c r="Y965" s="119"/>
      <c r="Z965" s="119"/>
      <c r="AA965" s="119"/>
      <c r="AB965" s="119"/>
      <c r="AC965" s="119"/>
      <c r="AD965" s="119"/>
      <c r="AE965" s="119"/>
      <c r="AF965" s="119"/>
      <c r="AG965" s="119"/>
      <c r="AH965" s="119"/>
      <c r="AI965" s="119"/>
      <c r="AJ965" s="10" t="s">
        <v>27</v>
      </c>
      <c r="AK965" s="10" t="s">
        <v>27</v>
      </c>
      <c r="AL965" s="10" t="s">
        <v>27</v>
      </c>
    </row>
    <row r="966" spans="1:38" ht="30" customHeight="1">
      <c r="A966" s="114"/>
      <c r="B966" s="114"/>
      <c r="C966" s="114"/>
      <c r="D966" s="114"/>
      <c r="E966" s="115"/>
      <c r="F966" s="116"/>
      <c r="G966" s="115"/>
      <c r="H966" s="116"/>
      <c r="I966" s="115"/>
      <c r="J966" s="116"/>
      <c r="K966" s="115"/>
      <c r="L966" s="116"/>
      <c r="M966" s="114"/>
    </row>
    <row r="967" spans="1:38" ht="30" customHeight="1">
      <c r="A967" s="127" t="s">
        <v>4030</v>
      </c>
      <c r="B967" s="127"/>
      <c r="C967" s="127"/>
      <c r="D967" s="127"/>
      <c r="E967" s="128"/>
      <c r="F967" s="129"/>
      <c r="G967" s="128"/>
      <c r="H967" s="129"/>
      <c r="I967" s="128"/>
      <c r="J967" s="129"/>
      <c r="K967" s="128"/>
      <c r="L967" s="129"/>
      <c r="M967" s="127"/>
      <c r="N967" s="118" t="s">
        <v>185</v>
      </c>
    </row>
    <row r="968" spans="1:38" ht="30" customHeight="1">
      <c r="A968" s="9" t="s">
        <v>901</v>
      </c>
      <c r="B968" s="9" t="s">
        <v>840</v>
      </c>
      <c r="C968" s="9" t="s">
        <v>841</v>
      </c>
      <c r="D968" s="114">
        <v>1.24</v>
      </c>
      <c r="E968" s="115">
        <f>단가대비표!E575</f>
        <v>0</v>
      </c>
      <c r="F968" s="116">
        <f>TRUNC(E968*D968,1)</f>
        <v>0</v>
      </c>
      <c r="G968" s="115">
        <f>단가대비표!F575</f>
        <v>219392</v>
      </c>
      <c r="H968" s="116">
        <f>TRUNC(G968*D968,1)</f>
        <v>272046</v>
      </c>
      <c r="I968" s="115">
        <f>단가대비표!G575</f>
        <v>0</v>
      </c>
      <c r="J968" s="116">
        <f>TRUNC(I968*D968,1)</f>
        <v>0</v>
      </c>
      <c r="K968" s="115">
        <f t="shared" ref="K968:L970" si="206">TRUNC(E968+G968+I968,1)</f>
        <v>219392</v>
      </c>
      <c r="L968" s="116">
        <f t="shared" si="206"/>
        <v>272046</v>
      </c>
      <c r="M968" s="9" t="s">
        <v>27</v>
      </c>
      <c r="N968" s="10" t="s">
        <v>185</v>
      </c>
      <c r="O968" s="10" t="s">
        <v>902</v>
      </c>
      <c r="P968" s="10" t="s">
        <v>30</v>
      </c>
      <c r="Q968" s="10" t="s">
        <v>30</v>
      </c>
      <c r="R968" s="10" t="s">
        <v>29</v>
      </c>
      <c r="S968" s="119"/>
      <c r="T968" s="119"/>
      <c r="U968" s="119"/>
      <c r="V968" s="119">
        <v>1</v>
      </c>
      <c r="W968" s="119"/>
      <c r="X968" s="119"/>
      <c r="Y968" s="119"/>
      <c r="Z968" s="119"/>
      <c r="AA968" s="119"/>
      <c r="AB968" s="119"/>
      <c r="AC968" s="119"/>
      <c r="AD968" s="119"/>
      <c r="AE968" s="119"/>
      <c r="AF968" s="119"/>
      <c r="AG968" s="119"/>
      <c r="AH968" s="119"/>
      <c r="AI968" s="119"/>
      <c r="AJ968" s="10" t="s">
        <v>27</v>
      </c>
      <c r="AK968" s="10" t="s">
        <v>1333</v>
      </c>
      <c r="AL968" s="10" t="s">
        <v>27</v>
      </c>
    </row>
    <row r="969" spans="1:38" ht="30" customHeight="1">
      <c r="A969" s="9" t="s">
        <v>867</v>
      </c>
      <c r="B969" s="9" t="s">
        <v>840</v>
      </c>
      <c r="C969" s="9" t="s">
        <v>841</v>
      </c>
      <c r="D969" s="114">
        <v>0.45</v>
      </c>
      <c r="E969" s="115">
        <f>단가대비표!E553</f>
        <v>0</v>
      </c>
      <c r="F969" s="116">
        <f>TRUNC(E969*D969,1)</f>
        <v>0</v>
      </c>
      <c r="G969" s="115">
        <f>단가대비표!F553</f>
        <v>138290</v>
      </c>
      <c r="H969" s="116">
        <f>TRUNC(G969*D969,1)</f>
        <v>62230.5</v>
      </c>
      <c r="I969" s="115">
        <f>단가대비표!G553</f>
        <v>0</v>
      </c>
      <c r="J969" s="116">
        <f>TRUNC(I969*D969,1)</f>
        <v>0</v>
      </c>
      <c r="K969" s="115">
        <f t="shared" si="206"/>
        <v>138290</v>
      </c>
      <c r="L969" s="116">
        <f t="shared" si="206"/>
        <v>62230.5</v>
      </c>
      <c r="M969" s="9" t="s">
        <v>27</v>
      </c>
      <c r="N969" s="10" t="s">
        <v>185</v>
      </c>
      <c r="O969" s="10" t="s">
        <v>868</v>
      </c>
      <c r="P969" s="10" t="s">
        <v>30</v>
      </c>
      <c r="Q969" s="10" t="s">
        <v>30</v>
      </c>
      <c r="R969" s="10" t="s">
        <v>29</v>
      </c>
      <c r="S969" s="119"/>
      <c r="T969" s="119"/>
      <c r="U969" s="119"/>
      <c r="V969" s="119">
        <v>1</v>
      </c>
      <c r="W969" s="119"/>
      <c r="X969" s="119"/>
      <c r="Y969" s="119"/>
      <c r="Z969" s="119"/>
      <c r="AA969" s="119"/>
      <c r="AB969" s="119"/>
      <c r="AC969" s="119"/>
      <c r="AD969" s="119"/>
      <c r="AE969" s="119"/>
      <c r="AF969" s="119"/>
      <c r="AG969" s="119"/>
      <c r="AH969" s="119"/>
      <c r="AI969" s="119"/>
      <c r="AJ969" s="10" t="s">
        <v>27</v>
      </c>
      <c r="AK969" s="10" t="s">
        <v>1334</v>
      </c>
      <c r="AL969" s="10" t="s">
        <v>27</v>
      </c>
    </row>
    <row r="970" spans="1:38" ht="30" customHeight="1">
      <c r="A970" s="9" t="s">
        <v>1335</v>
      </c>
      <c r="B970" s="9" t="s">
        <v>1110</v>
      </c>
      <c r="C970" s="9" t="s">
        <v>963</v>
      </c>
      <c r="D970" s="114">
        <v>1</v>
      </c>
      <c r="E970" s="115">
        <v>0</v>
      </c>
      <c r="F970" s="116">
        <f>TRUNC(E970*D970,1)</f>
        <v>0</v>
      </c>
      <c r="G970" s="115">
        <v>0</v>
      </c>
      <c r="H970" s="116">
        <f>TRUNC(G970*D970,1)</f>
        <v>0</v>
      </c>
      <c r="I970" s="115">
        <f>ROUNDDOWN(SUMIF(V968:V970, RIGHTB(O970, 1), H968:H970)*U970, 2)</f>
        <v>6685.53</v>
      </c>
      <c r="J970" s="116">
        <f>TRUNC(I970*D970,1)</f>
        <v>6685.5</v>
      </c>
      <c r="K970" s="115">
        <f t="shared" si="206"/>
        <v>6685.5</v>
      </c>
      <c r="L970" s="116">
        <f t="shared" si="206"/>
        <v>6685.5</v>
      </c>
      <c r="M970" s="9" t="s">
        <v>27</v>
      </c>
      <c r="N970" s="10" t="s">
        <v>185</v>
      </c>
      <c r="O970" s="10" t="s">
        <v>964</v>
      </c>
      <c r="P970" s="10" t="s">
        <v>30</v>
      </c>
      <c r="Q970" s="10" t="s">
        <v>30</v>
      </c>
      <c r="R970" s="10" t="s">
        <v>30</v>
      </c>
      <c r="S970" s="119">
        <v>1</v>
      </c>
      <c r="T970" s="119">
        <v>2</v>
      </c>
      <c r="U970" s="119">
        <v>0.02</v>
      </c>
      <c r="V970" s="119"/>
      <c r="W970" s="119"/>
      <c r="X970" s="119"/>
      <c r="Y970" s="119"/>
      <c r="Z970" s="119"/>
      <c r="AA970" s="119"/>
      <c r="AB970" s="119"/>
      <c r="AC970" s="119"/>
      <c r="AD970" s="119"/>
      <c r="AE970" s="119"/>
      <c r="AF970" s="119"/>
      <c r="AG970" s="119"/>
      <c r="AH970" s="119"/>
      <c r="AI970" s="119"/>
      <c r="AJ970" s="10" t="s">
        <v>27</v>
      </c>
      <c r="AK970" s="10" t="s">
        <v>1336</v>
      </c>
      <c r="AL970" s="10" t="s">
        <v>27</v>
      </c>
    </row>
    <row r="971" spans="1:38" ht="30" customHeight="1">
      <c r="A971" s="9" t="s">
        <v>965</v>
      </c>
      <c r="B971" s="9" t="s">
        <v>27</v>
      </c>
      <c r="C971" s="9" t="s">
        <v>27</v>
      </c>
      <c r="D971" s="114"/>
      <c r="E971" s="115"/>
      <c r="F971" s="116">
        <f>TRUNC(SUM(F968:F970),0)</f>
        <v>0</v>
      </c>
      <c r="G971" s="115"/>
      <c r="H971" s="116">
        <f>TRUNC(SUM(H968:H970),0)</f>
        <v>334276</v>
      </c>
      <c r="I971" s="115"/>
      <c r="J971" s="116">
        <f>TRUNC(SUM(J968:J970),0)</f>
        <v>6685</v>
      </c>
      <c r="K971" s="115"/>
      <c r="L971" s="116">
        <f>F971+H971+J971</f>
        <v>340961</v>
      </c>
      <c r="M971" s="9" t="s">
        <v>27</v>
      </c>
      <c r="N971" s="10" t="s">
        <v>117</v>
      </c>
      <c r="O971" s="10" t="s">
        <v>117</v>
      </c>
      <c r="P971" s="10" t="s">
        <v>27</v>
      </c>
      <c r="Q971" s="10" t="s">
        <v>27</v>
      </c>
      <c r="R971" s="10" t="s">
        <v>27</v>
      </c>
      <c r="S971" s="119"/>
      <c r="T971" s="119"/>
      <c r="U971" s="119"/>
      <c r="V971" s="119"/>
      <c r="W971" s="119"/>
      <c r="X971" s="119"/>
      <c r="Y971" s="119"/>
      <c r="Z971" s="119"/>
      <c r="AA971" s="119"/>
      <c r="AB971" s="119"/>
      <c r="AC971" s="119"/>
      <c r="AD971" s="119"/>
      <c r="AE971" s="119"/>
      <c r="AF971" s="119"/>
      <c r="AG971" s="119"/>
      <c r="AH971" s="119"/>
      <c r="AI971" s="119"/>
      <c r="AJ971" s="10" t="s">
        <v>27</v>
      </c>
      <c r="AK971" s="10" t="s">
        <v>27</v>
      </c>
      <c r="AL971" s="10" t="s">
        <v>27</v>
      </c>
    </row>
    <row r="972" spans="1:38" ht="30" customHeight="1">
      <c r="A972" s="114"/>
      <c r="B972" s="114"/>
      <c r="C972" s="114"/>
      <c r="D972" s="114"/>
      <c r="E972" s="115"/>
      <c r="F972" s="116"/>
      <c r="G972" s="115"/>
      <c r="H972" s="116"/>
      <c r="I972" s="115"/>
      <c r="J972" s="116"/>
      <c r="K972" s="115"/>
      <c r="L972" s="116"/>
      <c r="M972" s="114"/>
    </row>
    <row r="973" spans="1:38" ht="30" customHeight="1">
      <c r="A973" s="127" t="s">
        <v>3115</v>
      </c>
      <c r="B973" s="127"/>
      <c r="C973" s="127"/>
      <c r="D973" s="127"/>
      <c r="E973" s="128"/>
      <c r="F973" s="129"/>
      <c r="G973" s="128"/>
      <c r="H973" s="129"/>
      <c r="I973" s="128"/>
      <c r="J973" s="129"/>
      <c r="K973" s="128"/>
      <c r="L973" s="129"/>
      <c r="M973" s="127"/>
      <c r="N973" s="118" t="s">
        <v>187</v>
      </c>
    </row>
    <row r="974" spans="1:38" ht="30" customHeight="1">
      <c r="A974" s="9" t="s">
        <v>901</v>
      </c>
      <c r="B974" s="9" t="s">
        <v>840</v>
      </c>
      <c r="C974" s="9" t="s">
        <v>841</v>
      </c>
      <c r="D974" s="114">
        <v>1.84</v>
      </c>
      <c r="E974" s="115">
        <f>단가대비표!E575</f>
        <v>0</v>
      </c>
      <c r="F974" s="116">
        <f>TRUNC(E974*D974,1)</f>
        <v>0</v>
      </c>
      <c r="G974" s="115">
        <f>단가대비표!F575</f>
        <v>219392</v>
      </c>
      <c r="H974" s="116">
        <f>TRUNC(G974*D974,1)</f>
        <v>403681.2</v>
      </c>
      <c r="I974" s="115">
        <f>단가대비표!G575</f>
        <v>0</v>
      </c>
      <c r="J974" s="116">
        <f>TRUNC(I974*D974,1)</f>
        <v>0</v>
      </c>
      <c r="K974" s="115">
        <f t="shared" ref="K974:L976" si="207">TRUNC(E974+G974+I974,1)</f>
        <v>219392</v>
      </c>
      <c r="L974" s="116">
        <f t="shared" si="207"/>
        <v>403681.2</v>
      </c>
      <c r="M974" s="9" t="s">
        <v>27</v>
      </c>
      <c r="N974" s="10" t="s">
        <v>187</v>
      </c>
      <c r="O974" s="10" t="s">
        <v>902</v>
      </c>
      <c r="P974" s="10" t="s">
        <v>30</v>
      </c>
      <c r="Q974" s="10" t="s">
        <v>30</v>
      </c>
      <c r="R974" s="10" t="s">
        <v>29</v>
      </c>
      <c r="S974" s="119"/>
      <c r="T974" s="119"/>
      <c r="U974" s="119"/>
      <c r="V974" s="119"/>
      <c r="W974" s="119"/>
      <c r="X974" s="119"/>
      <c r="Y974" s="119"/>
      <c r="Z974" s="119"/>
      <c r="AA974" s="119"/>
      <c r="AB974" s="119"/>
      <c r="AC974" s="119"/>
      <c r="AD974" s="119"/>
      <c r="AE974" s="119"/>
      <c r="AF974" s="119"/>
      <c r="AG974" s="119"/>
      <c r="AH974" s="119"/>
      <c r="AI974" s="119"/>
      <c r="AJ974" s="10" t="s">
        <v>27</v>
      </c>
      <c r="AK974" s="10" t="s">
        <v>1337</v>
      </c>
      <c r="AL974" s="10" t="s">
        <v>27</v>
      </c>
    </row>
    <row r="975" spans="1:38" ht="30" customHeight="1">
      <c r="A975" s="9" t="s">
        <v>867</v>
      </c>
      <c r="B975" s="9" t="s">
        <v>840</v>
      </c>
      <c r="C975" s="9" t="s">
        <v>841</v>
      </c>
      <c r="D975" s="114">
        <v>0.75</v>
      </c>
      <c r="E975" s="115">
        <f>단가대비표!E553</f>
        <v>0</v>
      </c>
      <c r="F975" s="116">
        <f>TRUNC(E975*D975,1)</f>
        <v>0</v>
      </c>
      <c r="G975" s="115">
        <f>단가대비표!F553</f>
        <v>138290</v>
      </c>
      <c r="H975" s="116">
        <f>TRUNC(G975*D975,1)</f>
        <v>103717.5</v>
      </c>
      <c r="I975" s="115">
        <f>단가대비표!G553</f>
        <v>0</v>
      </c>
      <c r="J975" s="116">
        <f>TRUNC(I975*D975,1)</f>
        <v>0</v>
      </c>
      <c r="K975" s="115">
        <f t="shared" si="207"/>
        <v>138290</v>
      </c>
      <c r="L975" s="116">
        <f t="shared" si="207"/>
        <v>103717.5</v>
      </c>
      <c r="M975" s="9" t="s">
        <v>27</v>
      </c>
      <c r="N975" s="10" t="s">
        <v>187</v>
      </c>
      <c r="O975" s="10" t="s">
        <v>868</v>
      </c>
      <c r="P975" s="10" t="s">
        <v>30</v>
      </c>
      <c r="Q975" s="10" t="s">
        <v>30</v>
      </c>
      <c r="R975" s="10" t="s">
        <v>29</v>
      </c>
      <c r="S975" s="119"/>
      <c r="T975" s="119"/>
      <c r="U975" s="119"/>
      <c r="V975" s="119"/>
      <c r="W975" s="119"/>
      <c r="X975" s="119"/>
      <c r="Y975" s="119"/>
      <c r="Z975" s="119"/>
      <c r="AA975" s="119"/>
      <c r="AB975" s="119"/>
      <c r="AC975" s="119"/>
      <c r="AD975" s="119"/>
      <c r="AE975" s="119"/>
      <c r="AF975" s="119"/>
      <c r="AG975" s="119"/>
      <c r="AH975" s="119"/>
      <c r="AI975" s="119"/>
      <c r="AJ975" s="10" t="s">
        <v>27</v>
      </c>
      <c r="AK975" s="10" t="s">
        <v>1338</v>
      </c>
      <c r="AL975" s="10" t="s">
        <v>27</v>
      </c>
    </row>
    <row r="976" spans="1:38" ht="30" customHeight="1">
      <c r="A976" s="9" t="s">
        <v>1267</v>
      </c>
      <c r="B976" s="9" t="s">
        <v>1339</v>
      </c>
      <c r="C976" s="9" t="s">
        <v>466</v>
      </c>
      <c r="D976" s="114">
        <v>6.5</v>
      </c>
      <c r="E976" s="115">
        <f>단가대비표!E447</f>
        <v>1560</v>
      </c>
      <c r="F976" s="116">
        <f>TRUNC(E976*D976,1)</f>
        <v>10140</v>
      </c>
      <c r="G976" s="115">
        <f>단가대비표!F447</f>
        <v>0</v>
      </c>
      <c r="H976" s="116">
        <f>TRUNC(G976*D976,1)</f>
        <v>0</v>
      </c>
      <c r="I976" s="115">
        <f>단가대비표!G447</f>
        <v>0</v>
      </c>
      <c r="J976" s="116">
        <f>TRUNC(I976*D976,1)</f>
        <v>0</v>
      </c>
      <c r="K976" s="115">
        <f t="shared" si="207"/>
        <v>1560</v>
      </c>
      <c r="L976" s="116">
        <f t="shared" si="207"/>
        <v>10140</v>
      </c>
      <c r="M976" s="9" t="s">
        <v>27</v>
      </c>
      <c r="N976" s="10" t="s">
        <v>187</v>
      </c>
      <c r="O976" s="10" t="s">
        <v>1340</v>
      </c>
      <c r="P976" s="10" t="s">
        <v>30</v>
      </c>
      <c r="Q976" s="10" t="s">
        <v>30</v>
      </c>
      <c r="R976" s="10" t="s">
        <v>29</v>
      </c>
      <c r="S976" s="119"/>
      <c r="T976" s="119"/>
      <c r="U976" s="119"/>
      <c r="V976" s="119"/>
      <c r="W976" s="119"/>
      <c r="X976" s="119"/>
      <c r="Y976" s="119"/>
      <c r="Z976" s="119"/>
      <c r="AA976" s="119"/>
      <c r="AB976" s="119"/>
      <c r="AC976" s="119"/>
      <c r="AD976" s="119"/>
      <c r="AE976" s="119"/>
      <c r="AF976" s="119"/>
      <c r="AG976" s="119"/>
      <c r="AH976" s="119"/>
      <c r="AI976" s="119"/>
      <c r="AJ976" s="10" t="s">
        <v>27</v>
      </c>
      <c r="AK976" s="10" t="s">
        <v>1341</v>
      </c>
      <c r="AL976" s="10" t="s">
        <v>27</v>
      </c>
    </row>
    <row r="977" spans="1:38" ht="30" customHeight="1">
      <c r="A977" s="9" t="s">
        <v>965</v>
      </c>
      <c r="B977" s="9" t="s">
        <v>27</v>
      </c>
      <c r="C977" s="9" t="s">
        <v>27</v>
      </c>
      <c r="D977" s="114"/>
      <c r="E977" s="115"/>
      <c r="F977" s="116">
        <f>TRUNC(SUM(F974:F976),0)</f>
        <v>10140</v>
      </c>
      <c r="G977" s="115"/>
      <c r="H977" s="116">
        <f>TRUNC(SUM(H974:H976),0)</f>
        <v>507398</v>
      </c>
      <c r="I977" s="115"/>
      <c r="J977" s="116">
        <f>TRUNC(SUM(J974:J976),0)</f>
        <v>0</v>
      </c>
      <c r="K977" s="115"/>
      <c r="L977" s="116">
        <f>F977+H977+J977</f>
        <v>517538</v>
      </c>
      <c r="M977" s="9" t="s">
        <v>27</v>
      </c>
      <c r="N977" s="10" t="s">
        <v>117</v>
      </c>
      <c r="O977" s="10" t="s">
        <v>117</v>
      </c>
      <c r="P977" s="10" t="s">
        <v>27</v>
      </c>
      <c r="Q977" s="10" t="s">
        <v>27</v>
      </c>
      <c r="R977" s="10" t="s">
        <v>27</v>
      </c>
      <c r="S977" s="119"/>
      <c r="T977" s="119"/>
      <c r="U977" s="119"/>
      <c r="V977" s="119"/>
      <c r="W977" s="119"/>
      <c r="X977" s="119"/>
      <c r="Y977" s="119"/>
      <c r="Z977" s="119"/>
      <c r="AA977" s="119"/>
      <c r="AB977" s="119"/>
      <c r="AC977" s="119"/>
      <c r="AD977" s="119"/>
      <c r="AE977" s="119"/>
      <c r="AF977" s="119"/>
      <c r="AG977" s="119"/>
      <c r="AH977" s="119"/>
      <c r="AI977" s="119"/>
      <c r="AJ977" s="10" t="s">
        <v>27</v>
      </c>
      <c r="AK977" s="10" t="s">
        <v>27</v>
      </c>
      <c r="AL977" s="10" t="s">
        <v>27</v>
      </c>
    </row>
    <row r="978" spans="1:38" ht="30" customHeight="1">
      <c r="A978" s="114"/>
      <c r="B978" s="114"/>
      <c r="C978" s="114"/>
      <c r="D978" s="114"/>
      <c r="E978" s="115"/>
      <c r="F978" s="116"/>
      <c r="G978" s="115"/>
      <c r="H978" s="116"/>
      <c r="I978" s="115"/>
      <c r="J978" s="116"/>
      <c r="K978" s="115"/>
      <c r="L978" s="116"/>
      <c r="M978" s="114"/>
    </row>
    <row r="979" spans="1:38" ht="30" customHeight="1">
      <c r="A979" s="127" t="s">
        <v>4031</v>
      </c>
      <c r="B979" s="127"/>
      <c r="C979" s="127"/>
      <c r="D979" s="127"/>
      <c r="E979" s="128"/>
      <c r="F979" s="129"/>
      <c r="G979" s="128"/>
      <c r="H979" s="129"/>
      <c r="I979" s="128"/>
      <c r="J979" s="129"/>
      <c r="K979" s="128"/>
      <c r="L979" s="129"/>
      <c r="M979" s="127"/>
      <c r="N979" s="118" t="s">
        <v>189</v>
      </c>
    </row>
    <row r="980" spans="1:38" ht="30" customHeight="1">
      <c r="A980" s="9" t="s">
        <v>901</v>
      </c>
      <c r="B980" s="9" t="s">
        <v>840</v>
      </c>
      <c r="C980" s="9" t="s">
        <v>841</v>
      </c>
      <c r="D980" s="114">
        <v>1.51</v>
      </c>
      <c r="E980" s="115">
        <f>단가대비표!E575</f>
        <v>0</v>
      </c>
      <c r="F980" s="116">
        <f>TRUNC(E980*D980,1)</f>
        <v>0</v>
      </c>
      <c r="G980" s="115">
        <f>단가대비표!F575</f>
        <v>219392</v>
      </c>
      <c r="H980" s="116">
        <f>TRUNC(G980*D980,1)</f>
        <v>331281.90000000002</v>
      </c>
      <c r="I980" s="115">
        <f>단가대비표!G575</f>
        <v>0</v>
      </c>
      <c r="J980" s="116">
        <f>TRUNC(I980*D980,1)</f>
        <v>0</v>
      </c>
      <c r="K980" s="115">
        <f t="shared" ref="K980:L982" si="208">TRUNC(E980+G980+I980,1)</f>
        <v>219392</v>
      </c>
      <c r="L980" s="116">
        <f t="shared" si="208"/>
        <v>331281.90000000002</v>
      </c>
      <c r="M980" s="9" t="s">
        <v>27</v>
      </c>
      <c r="N980" s="10" t="s">
        <v>189</v>
      </c>
      <c r="O980" s="10" t="s">
        <v>902</v>
      </c>
      <c r="P980" s="10" t="s">
        <v>30</v>
      </c>
      <c r="Q980" s="10" t="s">
        <v>30</v>
      </c>
      <c r="R980" s="10" t="s">
        <v>29</v>
      </c>
      <c r="S980" s="119"/>
      <c r="T980" s="119"/>
      <c r="U980" s="119"/>
      <c r="V980" s="119">
        <v>1</v>
      </c>
      <c r="W980" s="119"/>
      <c r="X980" s="119"/>
      <c r="Y980" s="119"/>
      <c r="Z980" s="119"/>
      <c r="AA980" s="119"/>
      <c r="AB980" s="119"/>
      <c r="AC980" s="119"/>
      <c r="AD980" s="119"/>
      <c r="AE980" s="119"/>
      <c r="AF980" s="119"/>
      <c r="AG980" s="119"/>
      <c r="AH980" s="119"/>
      <c r="AI980" s="119"/>
      <c r="AJ980" s="10" t="s">
        <v>27</v>
      </c>
      <c r="AK980" s="10" t="s">
        <v>1342</v>
      </c>
      <c r="AL980" s="10" t="s">
        <v>27</v>
      </c>
    </row>
    <row r="981" spans="1:38" ht="30" customHeight="1">
      <c r="A981" s="9" t="s">
        <v>867</v>
      </c>
      <c r="B981" s="9" t="s">
        <v>840</v>
      </c>
      <c r="C981" s="9" t="s">
        <v>841</v>
      </c>
      <c r="D981" s="114">
        <v>0.5</v>
      </c>
      <c r="E981" s="115">
        <f>단가대비표!E553</f>
        <v>0</v>
      </c>
      <c r="F981" s="116">
        <f>TRUNC(E981*D981,1)</f>
        <v>0</v>
      </c>
      <c r="G981" s="115">
        <f>단가대비표!F553</f>
        <v>138290</v>
      </c>
      <c r="H981" s="116">
        <f>TRUNC(G981*D981,1)</f>
        <v>69145</v>
      </c>
      <c r="I981" s="115">
        <f>단가대비표!G553</f>
        <v>0</v>
      </c>
      <c r="J981" s="116">
        <f>TRUNC(I981*D981,1)</f>
        <v>0</v>
      </c>
      <c r="K981" s="115">
        <f t="shared" si="208"/>
        <v>138290</v>
      </c>
      <c r="L981" s="116">
        <f t="shared" si="208"/>
        <v>69145</v>
      </c>
      <c r="M981" s="9" t="s">
        <v>27</v>
      </c>
      <c r="N981" s="10" t="s">
        <v>189</v>
      </c>
      <c r="O981" s="10" t="s">
        <v>868</v>
      </c>
      <c r="P981" s="10" t="s">
        <v>30</v>
      </c>
      <c r="Q981" s="10" t="s">
        <v>30</v>
      </c>
      <c r="R981" s="10" t="s">
        <v>29</v>
      </c>
      <c r="S981" s="119"/>
      <c r="T981" s="119"/>
      <c r="U981" s="119"/>
      <c r="V981" s="119">
        <v>1</v>
      </c>
      <c r="W981" s="119"/>
      <c r="X981" s="119"/>
      <c r="Y981" s="119"/>
      <c r="Z981" s="119"/>
      <c r="AA981" s="119"/>
      <c r="AB981" s="119"/>
      <c r="AC981" s="119"/>
      <c r="AD981" s="119"/>
      <c r="AE981" s="119"/>
      <c r="AF981" s="119"/>
      <c r="AG981" s="119"/>
      <c r="AH981" s="119"/>
      <c r="AI981" s="119"/>
      <c r="AJ981" s="10" t="s">
        <v>27</v>
      </c>
      <c r="AK981" s="10" t="s">
        <v>1343</v>
      </c>
      <c r="AL981" s="10" t="s">
        <v>27</v>
      </c>
    </row>
    <row r="982" spans="1:38" ht="30" customHeight="1">
      <c r="A982" s="9" t="s">
        <v>1335</v>
      </c>
      <c r="B982" s="9" t="s">
        <v>1110</v>
      </c>
      <c r="C982" s="9" t="s">
        <v>963</v>
      </c>
      <c r="D982" s="114">
        <v>1</v>
      </c>
      <c r="E982" s="115">
        <v>0</v>
      </c>
      <c r="F982" s="116">
        <f>TRUNC(E982*D982,1)</f>
        <v>0</v>
      </c>
      <c r="G982" s="115">
        <v>0</v>
      </c>
      <c r="H982" s="116">
        <f>TRUNC(G982*D982,1)</f>
        <v>0</v>
      </c>
      <c r="I982" s="115">
        <f>ROUNDDOWN(SUMIF(V980:V982, RIGHTB(O982, 1), H980:H982)*U982, 2)</f>
        <v>8008.53</v>
      </c>
      <c r="J982" s="116">
        <f>TRUNC(I982*D982,1)</f>
        <v>8008.5</v>
      </c>
      <c r="K982" s="115">
        <f t="shared" si="208"/>
        <v>8008.5</v>
      </c>
      <c r="L982" s="116">
        <f t="shared" si="208"/>
        <v>8008.5</v>
      </c>
      <c r="M982" s="9" t="s">
        <v>27</v>
      </c>
      <c r="N982" s="10" t="s">
        <v>189</v>
      </c>
      <c r="O982" s="10" t="s">
        <v>964</v>
      </c>
      <c r="P982" s="10" t="s">
        <v>30</v>
      </c>
      <c r="Q982" s="10" t="s">
        <v>30</v>
      </c>
      <c r="R982" s="10" t="s">
        <v>30</v>
      </c>
      <c r="S982" s="119">
        <v>1</v>
      </c>
      <c r="T982" s="119">
        <v>2</v>
      </c>
      <c r="U982" s="119">
        <v>0.02</v>
      </c>
      <c r="V982" s="119"/>
      <c r="W982" s="119"/>
      <c r="X982" s="119"/>
      <c r="Y982" s="119"/>
      <c r="Z982" s="119"/>
      <c r="AA982" s="119"/>
      <c r="AB982" s="119"/>
      <c r="AC982" s="119"/>
      <c r="AD982" s="119"/>
      <c r="AE982" s="119"/>
      <c r="AF982" s="119"/>
      <c r="AG982" s="119"/>
      <c r="AH982" s="119"/>
      <c r="AI982" s="119"/>
      <c r="AJ982" s="10" t="s">
        <v>27</v>
      </c>
      <c r="AK982" s="10" t="s">
        <v>1344</v>
      </c>
      <c r="AL982" s="10" t="s">
        <v>27</v>
      </c>
    </row>
    <row r="983" spans="1:38" ht="30" customHeight="1">
      <c r="A983" s="9" t="s">
        <v>965</v>
      </c>
      <c r="B983" s="9" t="s">
        <v>27</v>
      </c>
      <c r="C983" s="9" t="s">
        <v>27</v>
      </c>
      <c r="D983" s="114"/>
      <c r="E983" s="115"/>
      <c r="F983" s="116">
        <f>TRUNC(SUM(F980:F982),0)</f>
        <v>0</v>
      </c>
      <c r="G983" s="115"/>
      <c r="H983" s="116">
        <f>TRUNC(SUM(H980:H982),0)</f>
        <v>400426</v>
      </c>
      <c r="I983" s="115"/>
      <c r="J983" s="116">
        <f>TRUNC(SUM(J980:J982),0)</f>
        <v>8008</v>
      </c>
      <c r="K983" s="115"/>
      <c r="L983" s="116">
        <f>F983+H983+J983</f>
        <v>408434</v>
      </c>
      <c r="M983" s="9" t="s">
        <v>27</v>
      </c>
      <c r="N983" s="10" t="s">
        <v>117</v>
      </c>
      <c r="O983" s="10" t="s">
        <v>117</v>
      </c>
      <c r="P983" s="10" t="s">
        <v>27</v>
      </c>
      <c r="Q983" s="10" t="s">
        <v>27</v>
      </c>
      <c r="R983" s="10" t="s">
        <v>27</v>
      </c>
      <c r="S983" s="119"/>
      <c r="T983" s="119"/>
      <c r="U983" s="119"/>
      <c r="V983" s="119"/>
      <c r="W983" s="119"/>
      <c r="X983" s="119"/>
      <c r="Y983" s="119"/>
      <c r="Z983" s="119"/>
      <c r="AA983" s="119"/>
      <c r="AB983" s="119"/>
      <c r="AC983" s="119"/>
      <c r="AD983" s="119"/>
      <c r="AE983" s="119"/>
      <c r="AF983" s="119"/>
      <c r="AG983" s="119"/>
      <c r="AH983" s="119"/>
      <c r="AI983" s="119"/>
      <c r="AJ983" s="10" t="s">
        <v>27</v>
      </c>
      <c r="AK983" s="10" t="s">
        <v>27</v>
      </c>
      <c r="AL983" s="10" t="s">
        <v>27</v>
      </c>
    </row>
    <row r="984" spans="1:38" ht="30" customHeight="1">
      <c r="A984" s="114"/>
      <c r="B984" s="114"/>
      <c r="C984" s="114"/>
      <c r="D984" s="114"/>
      <c r="E984" s="115"/>
      <c r="F984" s="116"/>
      <c r="G984" s="115"/>
      <c r="H984" s="116"/>
      <c r="I984" s="115"/>
      <c r="J984" s="116"/>
      <c r="K984" s="115"/>
      <c r="L984" s="116"/>
      <c r="M984" s="114"/>
    </row>
    <row r="985" spans="1:38" ht="30" customHeight="1">
      <c r="A985" s="127" t="s">
        <v>4032</v>
      </c>
      <c r="B985" s="127"/>
      <c r="C985" s="127"/>
      <c r="D985" s="127"/>
      <c r="E985" s="128"/>
      <c r="F985" s="129"/>
      <c r="G985" s="128"/>
      <c r="H985" s="129"/>
      <c r="I985" s="128"/>
      <c r="J985" s="129"/>
      <c r="K985" s="128"/>
      <c r="L985" s="129"/>
      <c r="M985" s="127"/>
      <c r="N985" s="118" t="s">
        <v>191</v>
      </c>
    </row>
    <row r="986" spans="1:38" ht="30" customHeight="1">
      <c r="A986" s="9" t="s">
        <v>901</v>
      </c>
      <c r="B986" s="9" t="s">
        <v>840</v>
      </c>
      <c r="C986" s="9" t="s">
        <v>841</v>
      </c>
      <c r="D986" s="114">
        <v>1.92</v>
      </c>
      <c r="E986" s="115">
        <f>단가대비표!E575</f>
        <v>0</v>
      </c>
      <c r="F986" s="116">
        <f>TRUNC(E986*D986,1)</f>
        <v>0</v>
      </c>
      <c r="G986" s="115">
        <f>단가대비표!F575</f>
        <v>219392</v>
      </c>
      <c r="H986" s="116">
        <f>TRUNC(G986*D986,1)</f>
        <v>421232.6</v>
      </c>
      <c r="I986" s="115">
        <f>단가대비표!G575</f>
        <v>0</v>
      </c>
      <c r="J986" s="116">
        <f>TRUNC(I986*D986,1)</f>
        <v>0</v>
      </c>
      <c r="K986" s="115">
        <f t="shared" ref="K986:L988" si="209">TRUNC(E986+G986+I986,1)</f>
        <v>219392</v>
      </c>
      <c r="L986" s="116">
        <f t="shared" si="209"/>
        <v>421232.6</v>
      </c>
      <c r="M986" s="9" t="s">
        <v>27</v>
      </c>
      <c r="N986" s="10" t="s">
        <v>191</v>
      </c>
      <c r="O986" s="10" t="s">
        <v>902</v>
      </c>
      <c r="P986" s="10" t="s">
        <v>30</v>
      </c>
      <c r="Q986" s="10" t="s">
        <v>30</v>
      </c>
      <c r="R986" s="10" t="s">
        <v>29</v>
      </c>
      <c r="S986" s="119"/>
      <c r="T986" s="119"/>
      <c r="U986" s="119"/>
      <c r="V986" s="119"/>
      <c r="W986" s="119"/>
      <c r="X986" s="119"/>
      <c r="Y986" s="119"/>
      <c r="Z986" s="119"/>
      <c r="AA986" s="119"/>
      <c r="AB986" s="119"/>
      <c r="AC986" s="119"/>
      <c r="AD986" s="119"/>
      <c r="AE986" s="119"/>
      <c r="AF986" s="119"/>
      <c r="AG986" s="119"/>
      <c r="AH986" s="119"/>
      <c r="AI986" s="119"/>
      <c r="AJ986" s="10" t="s">
        <v>27</v>
      </c>
      <c r="AK986" s="10" t="s">
        <v>1345</v>
      </c>
      <c r="AL986" s="10" t="s">
        <v>27</v>
      </c>
    </row>
    <row r="987" spans="1:38" ht="30" customHeight="1">
      <c r="A987" s="9" t="s">
        <v>867</v>
      </c>
      <c r="B987" s="9" t="s">
        <v>840</v>
      </c>
      <c r="C987" s="9" t="s">
        <v>841</v>
      </c>
      <c r="D987" s="114">
        <v>0.8</v>
      </c>
      <c r="E987" s="115">
        <f>단가대비표!E553</f>
        <v>0</v>
      </c>
      <c r="F987" s="116">
        <f>TRUNC(E987*D987,1)</f>
        <v>0</v>
      </c>
      <c r="G987" s="115">
        <f>단가대비표!F553</f>
        <v>138290</v>
      </c>
      <c r="H987" s="116">
        <f>TRUNC(G987*D987,1)</f>
        <v>110632</v>
      </c>
      <c r="I987" s="115">
        <f>단가대비표!G553</f>
        <v>0</v>
      </c>
      <c r="J987" s="116">
        <f>TRUNC(I987*D987,1)</f>
        <v>0</v>
      </c>
      <c r="K987" s="115">
        <f t="shared" si="209"/>
        <v>138290</v>
      </c>
      <c r="L987" s="116">
        <f t="shared" si="209"/>
        <v>110632</v>
      </c>
      <c r="M987" s="9" t="s">
        <v>27</v>
      </c>
      <c r="N987" s="10" t="s">
        <v>191</v>
      </c>
      <c r="O987" s="10" t="s">
        <v>868</v>
      </c>
      <c r="P987" s="10" t="s">
        <v>30</v>
      </c>
      <c r="Q987" s="10" t="s">
        <v>30</v>
      </c>
      <c r="R987" s="10" t="s">
        <v>29</v>
      </c>
      <c r="S987" s="119"/>
      <c r="T987" s="119"/>
      <c r="U987" s="119"/>
      <c r="V987" s="119"/>
      <c r="W987" s="119"/>
      <c r="X987" s="119"/>
      <c r="Y987" s="119"/>
      <c r="Z987" s="119"/>
      <c r="AA987" s="119"/>
      <c r="AB987" s="119"/>
      <c r="AC987" s="119"/>
      <c r="AD987" s="119"/>
      <c r="AE987" s="119"/>
      <c r="AF987" s="119"/>
      <c r="AG987" s="119"/>
      <c r="AH987" s="119"/>
      <c r="AI987" s="119"/>
      <c r="AJ987" s="10" t="s">
        <v>27</v>
      </c>
      <c r="AK987" s="10" t="s">
        <v>1346</v>
      </c>
      <c r="AL987" s="10" t="s">
        <v>27</v>
      </c>
    </row>
    <row r="988" spans="1:38" ht="30" customHeight="1">
      <c r="A988" s="9" t="s">
        <v>1267</v>
      </c>
      <c r="B988" s="9" t="s">
        <v>1339</v>
      </c>
      <c r="C988" s="9" t="s">
        <v>466</v>
      </c>
      <c r="D988" s="114">
        <v>8</v>
      </c>
      <c r="E988" s="115">
        <f>단가대비표!E447</f>
        <v>1560</v>
      </c>
      <c r="F988" s="116">
        <f>TRUNC(E988*D988,1)</f>
        <v>12480</v>
      </c>
      <c r="G988" s="115">
        <f>단가대비표!F447</f>
        <v>0</v>
      </c>
      <c r="H988" s="116">
        <f>TRUNC(G988*D988,1)</f>
        <v>0</v>
      </c>
      <c r="I988" s="115">
        <f>단가대비표!G447</f>
        <v>0</v>
      </c>
      <c r="J988" s="116">
        <f>TRUNC(I988*D988,1)</f>
        <v>0</v>
      </c>
      <c r="K988" s="115">
        <f t="shared" si="209"/>
        <v>1560</v>
      </c>
      <c r="L988" s="116">
        <f t="shared" si="209"/>
        <v>12480</v>
      </c>
      <c r="M988" s="9" t="s">
        <v>27</v>
      </c>
      <c r="N988" s="10" t="s">
        <v>191</v>
      </c>
      <c r="O988" s="10" t="s">
        <v>1340</v>
      </c>
      <c r="P988" s="10" t="s">
        <v>30</v>
      </c>
      <c r="Q988" s="10" t="s">
        <v>30</v>
      </c>
      <c r="R988" s="10" t="s">
        <v>29</v>
      </c>
      <c r="S988" s="119"/>
      <c r="T988" s="119"/>
      <c r="U988" s="119"/>
      <c r="V988" s="119"/>
      <c r="W988" s="119"/>
      <c r="X988" s="119"/>
      <c r="Y988" s="119"/>
      <c r="Z988" s="119"/>
      <c r="AA988" s="119"/>
      <c r="AB988" s="119"/>
      <c r="AC988" s="119"/>
      <c r="AD988" s="119"/>
      <c r="AE988" s="119"/>
      <c r="AF988" s="119"/>
      <c r="AG988" s="119"/>
      <c r="AH988" s="119"/>
      <c r="AI988" s="119"/>
      <c r="AJ988" s="10" t="s">
        <v>27</v>
      </c>
      <c r="AK988" s="10" t="s">
        <v>1347</v>
      </c>
      <c r="AL988" s="10" t="s">
        <v>27</v>
      </c>
    </row>
    <row r="989" spans="1:38" ht="30" customHeight="1">
      <c r="A989" s="9" t="s">
        <v>965</v>
      </c>
      <c r="B989" s="9" t="s">
        <v>27</v>
      </c>
      <c r="C989" s="9" t="s">
        <v>27</v>
      </c>
      <c r="D989" s="114"/>
      <c r="E989" s="115"/>
      <c r="F989" s="116">
        <f>TRUNC(SUM(F986:F988),0)</f>
        <v>12480</v>
      </c>
      <c r="G989" s="115"/>
      <c r="H989" s="116">
        <f>TRUNC(SUM(H986:H988),0)</f>
        <v>531864</v>
      </c>
      <c r="I989" s="115"/>
      <c r="J989" s="116">
        <f>TRUNC(SUM(J986:J988),0)</f>
        <v>0</v>
      </c>
      <c r="K989" s="115"/>
      <c r="L989" s="116">
        <f>F989+H989+J989</f>
        <v>544344</v>
      </c>
      <c r="M989" s="9" t="s">
        <v>27</v>
      </c>
      <c r="N989" s="10" t="s">
        <v>117</v>
      </c>
      <c r="O989" s="10" t="s">
        <v>117</v>
      </c>
      <c r="P989" s="10" t="s">
        <v>27</v>
      </c>
      <c r="Q989" s="10" t="s">
        <v>27</v>
      </c>
      <c r="R989" s="10" t="s">
        <v>27</v>
      </c>
      <c r="S989" s="119"/>
      <c r="T989" s="119"/>
      <c r="U989" s="119"/>
      <c r="V989" s="119"/>
      <c r="W989" s="119"/>
      <c r="X989" s="119"/>
      <c r="Y989" s="119"/>
      <c r="Z989" s="119"/>
      <c r="AA989" s="119"/>
      <c r="AB989" s="119"/>
      <c r="AC989" s="119"/>
      <c r="AD989" s="119"/>
      <c r="AE989" s="119"/>
      <c r="AF989" s="119"/>
      <c r="AG989" s="119"/>
      <c r="AH989" s="119"/>
      <c r="AI989" s="119"/>
      <c r="AJ989" s="10" t="s">
        <v>27</v>
      </c>
      <c r="AK989" s="10" t="s">
        <v>27</v>
      </c>
      <c r="AL989" s="10" t="s">
        <v>27</v>
      </c>
    </row>
    <row r="990" spans="1:38" ht="30" customHeight="1">
      <c r="A990" s="114"/>
      <c r="B990" s="114"/>
      <c r="C990" s="114"/>
      <c r="D990" s="114"/>
      <c r="E990" s="115"/>
      <c r="F990" s="116"/>
      <c r="G990" s="115"/>
      <c r="H990" s="116"/>
      <c r="I990" s="115"/>
      <c r="J990" s="116"/>
      <c r="K990" s="115"/>
      <c r="L990" s="116"/>
      <c r="M990" s="114"/>
    </row>
    <row r="991" spans="1:38" ht="30" customHeight="1">
      <c r="A991" s="127" t="s">
        <v>4033</v>
      </c>
      <c r="B991" s="127"/>
      <c r="C991" s="127"/>
      <c r="D991" s="127"/>
      <c r="E991" s="128"/>
      <c r="F991" s="129"/>
      <c r="G991" s="128"/>
      <c r="H991" s="129"/>
      <c r="I991" s="128"/>
      <c r="J991" s="129"/>
      <c r="K991" s="128"/>
      <c r="L991" s="129"/>
      <c r="M991" s="127"/>
      <c r="N991" s="118" t="s">
        <v>194</v>
      </c>
    </row>
    <row r="992" spans="1:38" ht="30" customHeight="1">
      <c r="A992" s="9" t="s">
        <v>1348</v>
      </c>
      <c r="B992" s="9" t="s">
        <v>1349</v>
      </c>
      <c r="C992" s="9" t="s">
        <v>466</v>
      </c>
      <c r="D992" s="114">
        <v>4.5999999999999999E-2</v>
      </c>
      <c r="E992" s="115">
        <f>단가대비표!E77</f>
        <v>13000</v>
      </c>
      <c r="F992" s="116">
        <f>TRUNC(E992*D992,1)</f>
        <v>598</v>
      </c>
      <c r="G992" s="115">
        <f>단가대비표!F77</f>
        <v>0</v>
      </c>
      <c r="H992" s="116">
        <f>TRUNC(G992*D992,1)</f>
        <v>0</v>
      </c>
      <c r="I992" s="115">
        <f>단가대비표!G77</f>
        <v>0</v>
      </c>
      <c r="J992" s="116">
        <f>TRUNC(I992*D992,1)</f>
        <v>0</v>
      </c>
      <c r="K992" s="115">
        <f t="shared" ref="K992:L995" si="210">TRUNC(E992+G992+I992,1)</f>
        <v>13000</v>
      </c>
      <c r="L992" s="116">
        <f t="shared" si="210"/>
        <v>598</v>
      </c>
      <c r="M992" s="9" t="s">
        <v>27</v>
      </c>
      <c r="N992" s="10" t="s">
        <v>194</v>
      </c>
      <c r="O992" s="10" t="s">
        <v>1350</v>
      </c>
      <c r="P992" s="10" t="s">
        <v>30</v>
      </c>
      <c r="Q992" s="10" t="s">
        <v>30</v>
      </c>
      <c r="R992" s="10" t="s">
        <v>29</v>
      </c>
      <c r="S992" s="119"/>
      <c r="T992" s="119"/>
      <c r="U992" s="119"/>
      <c r="V992" s="119"/>
      <c r="W992" s="119"/>
      <c r="X992" s="119"/>
      <c r="Y992" s="119"/>
      <c r="Z992" s="119"/>
      <c r="AA992" s="119"/>
      <c r="AB992" s="119"/>
      <c r="AC992" s="119"/>
      <c r="AD992" s="119"/>
      <c r="AE992" s="119"/>
      <c r="AF992" s="119"/>
      <c r="AG992" s="119"/>
      <c r="AH992" s="119"/>
      <c r="AI992" s="119"/>
      <c r="AJ992" s="10" t="s">
        <v>27</v>
      </c>
      <c r="AK992" s="10" t="s">
        <v>1351</v>
      </c>
      <c r="AL992" s="10" t="s">
        <v>27</v>
      </c>
    </row>
    <row r="993" spans="1:38" ht="30" customHeight="1">
      <c r="A993" s="9" t="s">
        <v>1257</v>
      </c>
      <c r="B993" s="9" t="s">
        <v>1258</v>
      </c>
      <c r="C993" s="9" t="s">
        <v>792</v>
      </c>
      <c r="D993" s="114">
        <v>37.200000000000003</v>
      </c>
      <c r="E993" s="115">
        <f>단가대비표!E74</f>
        <v>2.17</v>
      </c>
      <c r="F993" s="116">
        <f>TRUNC(E993*D993,1)</f>
        <v>80.7</v>
      </c>
      <c r="G993" s="115">
        <f>단가대비표!F74</f>
        <v>0</v>
      </c>
      <c r="H993" s="116">
        <f>TRUNC(G993*D993,1)</f>
        <v>0</v>
      </c>
      <c r="I993" s="115">
        <f>단가대비표!G74</f>
        <v>0</v>
      </c>
      <c r="J993" s="116">
        <f>TRUNC(I993*D993,1)</f>
        <v>0</v>
      </c>
      <c r="K993" s="115">
        <f t="shared" si="210"/>
        <v>2.1</v>
      </c>
      <c r="L993" s="116">
        <f t="shared" si="210"/>
        <v>80.7</v>
      </c>
      <c r="M993" s="9" t="s">
        <v>1259</v>
      </c>
      <c r="N993" s="10" t="s">
        <v>194</v>
      </c>
      <c r="O993" s="10" t="s">
        <v>1260</v>
      </c>
      <c r="P993" s="10" t="s">
        <v>30</v>
      </c>
      <c r="Q993" s="10" t="s">
        <v>30</v>
      </c>
      <c r="R993" s="10" t="s">
        <v>29</v>
      </c>
      <c r="S993" s="119"/>
      <c r="T993" s="119"/>
      <c r="U993" s="119"/>
      <c r="V993" s="119"/>
      <c r="W993" s="119"/>
      <c r="X993" s="119"/>
      <c r="Y993" s="119"/>
      <c r="Z993" s="119"/>
      <c r="AA993" s="119"/>
      <c r="AB993" s="119"/>
      <c r="AC993" s="119"/>
      <c r="AD993" s="119"/>
      <c r="AE993" s="119"/>
      <c r="AF993" s="119"/>
      <c r="AG993" s="119"/>
      <c r="AH993" s="119"/>
      <c r="AI993" s="119"/>
      <c r="AJ993" s="10" t="s">
        <v>27</v>
      </c>
      <c r="AK993" s="10" t="s">
        <v>1352</v>
      </c>
      <c r="AL993" s="10" t="s">
        <v>27</v>
      </c>
    </row>
    <row r="994" spans="1:38" ht="30" customHeight="1">
      <c r="A994" s="9" t="s">
        <v>877</v>
      </c>
      <c r="B994" s="9" t="s">
        <v>840</v>
      </c>
      <c r="C994" s="9" t="s">
        <v>841</v>
      </c>
      <c r="D994" s="114">
        <v>1.4E-2</v>
      </c>
      <c r="E994" s="115">
        <f>단가대비표!E560</f>
        <v>0</v>
      </c>
      <c r="F994" s="116">
        <f>TRUNC(E994*D994,1)</f>
        <v>0</v>
      </c>
      <c r="G994" s="115">
        <f>단가대비표!F560</f>
        <v>223094</v>
      </c>
      <c r="H994" s="116">
        <f>TRUNC(G994*D994,1)</f>
        <v>3123.3</v>
      </c>
      <c r="I994" s="115">
        <f>단가대비표!G560</f>
        <v>0</v>
      </c>
      <c r="J994" s="116">
        <f>TRUNC(I994*D994,1)</f>
        <v>0</v>
      </c>
      <c r="K994" s="115">
        <f t="shared" si="210"/>
        <v>223094</v>
      </c>
      <c r="L994" s="116">
        <f t="shared" si="210"/>
        <v>3123.3</v>
      </c>
      <c r="M994" s="9" t="s">
        <v>27</v>
      </c>
      <c r="N994" s="10" t="s">
        <v>194</v>
      </c>
      <c r="O994" s="10" t="s">
        <v>878</v>
      </c>
      <c r="P994" s="10" t="s">
        <v>30</v>
      </c>
      <c r="Q994" s="10" t="s">
        <v>30</v>
      </c>
      <c r="R994" s="10" t="s">
        <v>29</v>
      </c>
      <c r="S994" s="119"/>
      <c r="T994" s="119"/>
      <c r="U994" s="119"/>
      <c r="V994" s="119">
        <v>1</v>
      </c>
      <c r="W994" s="119"/>
      <c r="X994" s="119"/>
      <c r="Y994" s="119"/>
      <c r="Z994" s="119"/>
      <c r="AA994" s="119"/>
      <c r="AB994" s="119"/>
      <c r="AC994" s="119"/>
      <c r="AD994" s="119"/>
      <c r="AE994" s="119"/>
      <c r="AF994" s="119"/>
      <c r="AG994" s="119"/>
      <c r="AH994" s="119"/>
      <c r="AI994" s="119"/>
      <c r="AJ994" s="10" t="s">
        <v>27</v>
      </c>
      <c r="AK994" s="10" t="s">
        <v>1353</v>
      </c>
      <c r="AL994" s="10" t="s">
        <v>27</v>
      </c>
    </row>
    <row r="995" spans="1:38" ht="30" customHeight="1">
      <c r="A995" s="9" t="s">
        <v>1109</v>
      </c>
      <c r="B995" s="9" t="s">
        <v>1354</v>
      </c>
      <c r="C995" s="9" t="s">
        <v>963</v>
      </c>
      <c r="D995" s="114">
        <v>1</v>
      </c>
      <c r="E995" s="115">
        <v>0</v>
      </c>
      <c r="F995" s="116">
        <f>TRUNC(E995*D995,1)</f>
        <v>0</v>
      </c>
      <c r="G995" s="115">
        <v>0</v>
      </c>
      <c r="H995" s="116">
        <f>TRUNC(G995*D995,1)</f>
        <v>0</v>
      </c>
      <c r="I995" s="115">
        <f>ROUNDDOWN(SUMIF(V992:V995, RIGHTB(O995, 1), H992:H995)*U995, 2)</f>
        <v>312.33</v>
      </c>
      <c r="J995" s="116">
        <f>TRUNC(I995*D995,1)</f>
        <v>312.3</v>
      </c>
      <c r="K995" s="115">
        <f t="shared" si="210"/>
        <v>312.3</v>
      </c>
      <c r="L995" s="116">
        <f t="shared" si="210"/>
        <v>312.3</v>
      </c>
      <c r="M995" s="9" t="s">
        <v>27</v>
      </c>
      <c r="N995" s="10" t="s">
        <v>194</v>
      </c>
      <c r="O995" s="10" t="s">
        <v>964</v>
      </c>
      <c r="P995" s="10" t="s">
        <v>30</v>
      </c>
      <c r="Q995" s="10" t="s">
        <v>30</v>
      </c>
      <c r="R995" s="10" t="s">
        <v>30</v>
      </c>
      <c r="S995" s="119">
        <v>1</v>
      </c>
      <c r="T995" s="119">
        <v>2</v>
      </c>
      <c r="U995" s="119">
        <v>0.1</v>
      </c>
      <c r="V995" s="119"/>
      <c r="W995" s="119"/>
      <c r="X995" s="119"/>
      <c r="Y995" s="119"/>
      <c r="Z995" s="119"/>
      <c r="AA995" s="119"/>
      <c r="AB995" s="119"/>
      <c r="AC995" s="119"/>
      <c r="AD995" s="119"/>
      <c r="AE995" s="119"/>
      <c r="AF995" s="119"/>
      <c r="AG995" s="119"/>
      <c r="AH995" s="119"/>
      <c r="AI995" s="119"/>
      <c r="AJ995" s="10" t="s">
        <v>27</v>
      </c>
      <c r="AK995" s="10" t="s">
        <v>1355</v>
      </c>
      <c r="AL995" s="10" t="s">
        <v>27</v>
      </c>
    </row>
    <row r="996" spans="1:38" ht="30" customHeight="1">
      <c r="A996" s="9" t="s">
        <v>965</v>
      </c>
      <c r="B996" s="9" t="s">
        <v>27</v>
      </c>
      <c r="C996" s="9" t="s">
        <v>27</v>
      </c>
      <c r="D996" s="114"/>
      <c r="E996" s="115"/>
      <c r="F996" s="116">
        <f>TRUNC(SUM(F992:F995),0)</f>
        <v>678</v>
      </c>
      <c r="G996" s="115"/>
      <c r="H996" s="116">
        <f>TRUNC(SUM(H992:H995),0)</f>
        <v>3123</v>
      </c>
      <c r="I996" s="115"/>
      <c r="J996" s="116">
        <f>TRUNC(SUM(J992:J995),0)</f>
        <v>312</v>
      </c>
      <c r="K996" s="115"/>
      <c r="L996" s="116">
        <f>F996+H996+J996</f>
        <v>4113</v>
      </c>
      <c r="M996" s="9" t="s">
        <v>27</v>
      </c>
      <c r="N996" s="10" t="s">
        <v>117</v>
      </c>
      <c r="O996" s="10" t="s">
        <v>117</v>
      </c>
      <c r="P996" s="10" t="s">
        <v>27</v>
      </c>
      <c r="Q996" s="10" t="s">
        <v>27</v>
      </c>
      <c r="R996" s="10" t="s">
        <v>27</v>
      </c>
      <c r="S996" s="119"/>
      <c r="T996" s="119"/>
      <c r="U996" s="119"/>
      <c r="V996" s="119"/>
      <c r="W996" s="119"/>
      <c r="X996" s="119"/>
      <c r="Y996" s="119"/>
      <c r="Z996" s="119"/>
      <c r="AA996" s="119"/>
      <c r="AB996" s="119"/>
      <c r="AC996" s="119"/>
      <c r="AD996" s="119"/>
      <c r="AE996" s="119"/>
      <c r="AF996" s="119"/>
      <c r="AG996" s="119"/>
      <c r="AH996" s="119"/>
      <c r="AI996" s="119"/>
      <c r="AJ996" s="10" t="s">
        <v>27</v>
      </c>
      <c r="AK996" s="10" t="s">
        <v>27</v>
      </c>
      <c r="AL996" s="10" t="s">
        <v>27</v>
      </c>
    </row>
    <row r="997" spans="1:38" ht="30" customHeight="1">
      <c r="A997" s="114"/>
      <c r="B997" s="114"/>
      <c r="C997" s="114"/>
      <c r="D997" s="114"/>
      <c r="E997" s="115"/>
      <c r="F997" s="116"/>
      <c r="G997" s="115"/>
      <c r="H997" s="116"/>
      <c r="I997" s="115"/>
      <c r="J997" s="116"/>
      <c r="K997" s="115"/>
      <c r="L997" s="116"/>
      <c r="M997" s="114"/>
    </row>
    <row r="998" spans="1:38" ht="30" customHeight="1">
      <c r="A998" s="127" t="s">
        <v>4038</v>
      </c>
      <c r="B998" s="127"/>
      <c r="C998" s="127"/>
      <c r="D998" s="127"/>
      <c r="E998" s="128"/>
      <c r="F998" s="129"/>
      <c r="G998" s="128"/>
      <c r="H998" s="129"/>
      <c r="I998" s="128"/>
      <c r="J998" s="129"/>
      <c r="K998" s="128"/>
      <c r="L998" s="129"/>
      <c r="M998" s="127"/>
      <c r="N998" s="118" t="s">
        <v>196</v>
      </c>
    </row>
    <row r="999" spans="1:38" ht="30" customHeight="1">
      <c r="A999" s="9" t="s">
        <v>1348</v>
      </c>
      <c r="B999" s="9" t="s">
        <v>1349</v>
      </c>
      <c r="C999" s="9" t="s">
        <v>466</v>
      </c>
      <c r="D999" s="114">
        <v>5.7000000000000002E-2</v>
      </c>
      <c r="E999" s="115">
        <f>단가대비표!E77</f>
        <v>13000</v>
      </c>
      <c r="F999" s="116">
        <f>TRUNC(E999*D999,1)</f>
        <v>741</v>
      </c>
      <c r="G999" s="115">
        <f>단가대비표!F77</f>
        <v>0</v>
      </c>
      <c r="H999" s="116">
        <f>TRUNC(G999*D999,1)</f>
        <v>0</v>
      </c>
      <c r="I999" s="115">
        <f>단가대비표!G77</f>
        <v>0</v>
      </c>
      <c r="J999" s="116">
        <f>TRUNC(I999*D999,1)</f>
        <v>0</v>
      </c>
      <c r="K999" s="115">
        <f t="shared" ref="K999:L1002" si="211">TRUNC(E999+G999+I999,1)</f>
        <v>13000</v>
      </c>
      <c r="L999" s="116">
        <f t="shared" si="211"/>
        <v>741</v>
      </c>
      <c r="M999" s="9" t="s">
        <v>27</v>
      </c>
      <c r="N999" s="10" t="s">
        <v>196</v>
      </c>
      <c r="O999" s="10" t="s">
        <v>1350</v>
      </c>
      <c r="P999" s="10" t="s">
        <v>30</v>
      </c>
      <c r="Q999" s="10" t="s">
        <v>30</v>
      </c>
      <c r="R999" s="10" t="s">
        <v>29</v>
      </c>
      <c r="S999" s="119"/>
      <c r="T999" s="119"/>
      <c r="U999" s="119"/>
      <c r="V999" s="119"/>
      <c r="W999" s="119"/>
      <c r="X999" s="119"/>
      <c r="Y999" s="119"/>
      <c r="Z999" s="119"/>
      <c r="AA999" s="119"/>
      <c r="AB999" s="119"/>
      <c r="AC999" s="119"/>
      <c r="AD999" s="119"/>
      <c r="AE999" s="119"/>
      <c r="AF999" s="119"/>
      <c r="AG999" s="119"/>
      <c r="AH999" s="119"/>
      <c r="AI999" s="119"/>
      <c r="AJ999" s="10" t="s">
        <v>27</v>
      </c>
      <c r="AK999" s="10" t="s">
        <v>1356</v>
      </c>
      <c r="AL999" s="10" t="s">
        <v>27</v>
      </c>
    </row>
    <row r="1000" spans="1:38" ht="30" customHeight="1">
      <c r="A1000" s="9" t="s">
        <v>1257</v>
      </c>
      <c r="B1000" s="9" t="s">
        <v>1258</v>
      </c>
      <c r="C1000" s="9" t="s">
        <v>792</v>
      </c>
      <c r="D1000" s="114">
        <v>45.7</v>
      </c>
      <c r="E1000" s="115">
        <f>단가대비표!E74</f>
        <v>2.17</v>
      </c>
      <c r="F1000" s="116">
        <f>TRUNC(E1000*D1000,1)</f>
        <v>99.1</v>
      </c>
      <c r="G1000" s="115">
        <f>단가대비표!F74</f>
        <v>0</v>
      </c>
      <c r="H1000" s="116">
        <f>TRUNC(G1000*D1000,1)</f>
        <v>0</v>
      </c>
      <c r="I1000" s="115">
        <f>단가대비표!G74</f>
        <v>0</v>
      </c>
      <c r="J1000" s="116">
        <f>TRUNC(I1000*D1000,1)</f>
        <v>0</v>
      </c>
      <c r="K1000" s="115">
        <f t="shared" si="211"/>
        <v>2.1</v>
      </c>
      <c r="L1000" s="116">
        <f t="shared" si="211"/>
        <v>99.1</v>
      </c>
      <c r="M1000" s="9" t="s">
        <v>1259</v>
      </c>
      <c r="N1000" s="10" t="s">
        <v>196</v>
      </c>
      <c r="O1000" s="10" t="s">
        <v>1260</v>
      </c>
      <c r="P1000" s="10" t="s">
        <v>30</v>
      </c>
      <c r="Q1000" s="10" t="s">
        <v>30</v>
      </c>
      <c r="R1000" s="10" t="s">
        <v>29</v>
      </c>
      <c r="S1000" s="119"/>
      <c r="T1000" s="119"/>
      <c r="U1000" s="119"/>
      <c r="V1000" s="119"/>
      <c r="W1000" s="119"/>
      <c r="X1000" s="119"/>
      <c r="Y1000" s="119"/>
      <c r="Z1000" s="119"/>
      <c r="AA1000" s="119"/>
      <c r="AB1000" s="119"/>
      <c r="AC1000" s="119"/>
      <c r="AD1000" s="119"/>
      <c r="AE1000" s="119"/>
      <c r="AF1000" s="119"/>
      <c r="AG1000" s="119"/>
      <c r="AH1000" s="119"/>
      <c r="AI1000" s="119"/>
      <c r="AJ1000" s="10" t="s">
        <v>27</v>
      </c>
      <c r="AK1000" s="10" t="s">
        <v>1357</v>
      </c>
      <c r="AL1000" s="10" t="s">
        <v>27</v>
      </c>
    </row>
    <row r="1001" spans="1:38" ht="30" customHeight="1">
      <c r="A1001" s="9" t="s">
        <v>877</v>
      </c>
      <c r="B1001" s="9" t="s">
        <v>840</v>
      </c>
      <c r="C1001" s="9" t="s">
        <v>841</v>
      </c>
      <c r="D1001" s="114">
        <v>1.6E-2</v>
      </c>
      <c r="E1001" s="115">
        <f>단가대비표!E560</f>
        <v>0</v>
      </c>
      <c r="F1001" s="116">
        <f>TRUNC(E1001*D1001,1)</f>
        <v>0</v>
      </c>
      <c r="G1001" s="115">
        <f>단가대비표!F560</f>
        <v>223094</v>
      </c>
      <c r="H1001" s="116">
        <f>TRUNC(G1001*D1001,1)</f>
        <v>3569.5</v>
      </c>
      <c r="I1001" s="115">
        <f>단가대비표!G560</f>
        <v>0</v>
      </c>
      <c r="J1001" s="116">
        <f>TRUNC(I1001*D1001,1)</f>
        <v>0</v>
      </c>
      <c r="K1001" s="115">
        <f t="shared" si="211"/>
        <v>223094</v>
      </c>
      <c r="L1001" s="116">
        <f t="shared" si="211"/>
        <v>3569.5</v>
      </c>
      <c r="M1001" s="9" t="s">
        <v>27</v>
      </c>
      <c r="N1001" s="10" t="s">
        <v>196</v>
      </c>
      <c r="O1001" s="10" t="s">
        <v>878</v>
      </c>
      <c r="P1001" s="10" t="s">
        <v>30</v>
      </c>
      <c r="Q1001" s="10" t="s">
        <v>30</v>
      </c>
      <c r="R1001" s="10" t="s">
        <v>29</v>
      </c>
      <c r="S1001" s="119"/>
      <c r="T1001" s="119"/>
      <c r="U1001" s="119"/>
      <c r="V1001" s="119">
        <v>1</v>
      </c>
      <c r="W1001" s="119"/>
      <c r="X1001" s="119"/>
      <c r="Y1001" s="119"/>
      <c r="Z1001" s="119"/>
      <c r="AA1001" s="119"/>
      <c r="AB1001" s="119"/>
      <c r="AC1001" s="119"/>
      <c r="AD1001" s="119"/>
      <c r="AE1001" s="119"/>
      <c r="AF1001" s="119"/>
      <c r="AG1001" s="119"/>
      <c r="AH1001" s="119"/>
      <c r="AI1001" s="119"/>
      <c r="AJ1001" s="10" t="s">
        <v>27</v>
      </c>
      <c r="AK1001" s="10" t="s">
        <v>1358</v>
      </c>
      <c r="AL1001" s="10" t="s">
        <v>27</v>
      </c>
    </row>
    <row r="1002" spans="1:38" ht="30" customHeight="1">
      <c r="A1002" s="9" t="s">
        <v>1109</v>
      </c>
      <c r="B1002" s="9" t="s">
        <v>1354</v>
      </c>
      <c r="C1002" s="9" t="s">
        <v>963</v>
      </c>
      <c r="D1002" s="114">
        <v>1</v>
      </c>
      <c r="E1002" s="115">
        <v>0</v>
      </c>
      <c r="F1002" s="116">
        <f>TRUNC(E1002*D1002,1)</f>
        <v>0</v>
      </c>
      <c r="G1002" s="115">
        <v>0</v>
      </c>
      <c r="H1002" s="116">
        <f>TRUNC(G1002*D1002,1)</f>
        <v>0</v>
      </c>
      <c r="I1002" s="115">
        <f>ROUNDDOWN(SUMIF(V999:V1002, RIGHTB(O1002, 1), H999:H1002)*U1002, 2)</f>
        <v>356.95</v>
      </c>
      <c r="J1002" s="116">
        <f>TRUNC(I1002*D1002,1)</f>
        <v>356.9</v>
      </c>
      <c r="K1002" s="115">
        <f t="shared" si="211"/>
        <v>356.9</v>
      </c>
      <c r="L1002" s="116">
        <f t="shared" si="211"/>
        <v>356.9</v>
      </c>
      <c r="M1002" s="9" t="s">
        <v>27</v>
      </c>
      <c r="N1002" s="10" t="s">
        <v>196</v>
      </c>
      <c r="O1002" s="10" t="s">
        <v>964</v>
      </c>
      <c r="P1002" s="10" t="s">
        <v>30</v>
      </c>
      <c r="Q1002" s="10" t="s">
        <v>30</v>
      </c>
      <c r="R1002" s="10" t="s">
        <v>30</v>
      </c>
      <c r="S1002" s="119">
        <v>1</v>
      </c>
      <c r="T1002" s="119">
        <v>2</v>
      </c>
      <c r="U1002" s="119">
        <v>0.1</v>
      </c>
      <c r="V1002" s="119"/>
      <c r="W1002" s="119"/>
      <c r="X1002" s="119"/>
      <c r="Y1002" s="119"/>
      <c r="Z1002" s="119"/>
      <c r="AA1002" s="119"/>
      <c r="AB1002" s="119"/>
      <c r="AC1002" s="119"/>
      <c r="AD1002" s="119"/>
      <c r="AE1002" s="119"/>
      <c r="AF1002" s="119"/>
      <c r="AG1002" s="119"/>
      <c r="AH1002" s="119"/>
      <c r="AI1002" s="119"/>
      <c r="AJ1002" s="10" t="s">
        <v>27</v>
      </c>
      <c r="AK1002" s="10" t="s">
        <v>1359</v>
      </c>
      <c r="AL1002" s="10" t="s">
        <v>27</v>
      </c>
    </row>
    <row r="1003" spans="1:38" ht="30" customHeight="1">
      <c r="A1003" s="9" t="s">
        <v>965</v>
      </c>
      <c r="B1003" s="9" t="s">
        <v>27</v>
      </c>
      <c r="C1003" s="9" t="s">
        <v>27</v>
      </c>
      <c r="D1003" s="114"/>
      <c r="E1003" s="115"/>
      <c r="F1003" s="116">
        <f>TRUNC(SUM(F999:F1002),0)</f>
        <v>840</v>
      </c>
      <c r="G1003" s="115"/>
      <c r="H1003" s="116">
        <f>TRUNC(SUM(H999:H1002),0)</f>
        <v>3569</v>
      </c>
      <c r="I1003" s="115"/>
      <c r="J1003" s="116">
        <f>TRUNC(SUM(J999:J1002),0)</f>
        <v>356</v>
      </c>
      <c r="K1003" s="115"/>
      <c r="L1003" s="116">
        <f>F1003+H1003+J1003</f>
        <v>4765</v>
      </c>
      <c r="M1003" s="9" t="s">
        <v>27</v>
      </c>
      <c r="N1003" s="10" t="s">
        <v>117</v>
      </c>
      <c r="O1003" s="10" t="s">
        <v>117</v>
      </c>
      <c r="P1003" s="10" t="s">
        <v>27</v>
      </c>
      <c r="Q1003" s="10" t="s">
        <v>27</v>
      </c>
      <c r="R1003" s="10" t="s">
        <v>27</v>
      </c>
      <c r="S1003" s="119"/>
      <c r="T1003" s="119"/>
      <c r="U1003" s="119"/>
      <c r="V1003" s="119"/>
      <c r="W1003" s="119"/>
      <c r="X1003" s="119"/>
      <c r="Y1003" s="119"/>
      <c r="Z1003" s="119"/>
      <c r="AA1003" s="119"/>
      <c r="AB1003" s="119"/>
      <c r="AC1003" s="119"/>
      <c r="AD1003" s="119"/>
      <c r="AE1003" s="119"/>
      <c r="AF1003" s="119"/>
      <c r="AG1003" s="119"/>
      <c r="AH1003" s="119"/>
      <c r="AI1003" s="119"/>
      <c r="AJ1003" s="10" t="s">
        <v>27</v>
      </c>
      <c r="AK1003" s="10" t="s">
        <v>27</v>
      </c>
      <c r="AL1003" s="10" t="s">
        <v>27</v>
      </c>
    </row>
    <row r="1004" spans="1:38" ht="30" customHeight="1">
      <c r="A1004" s="114"/>
      <c r="B1004" s="114"/>
      <c r="C1004" s="114"/>
      <c r="D1004" s="114"/>
      <c r="E1004" s="115"/>
      <c r="F1004" s="116"/>
      <c r="G1004" s="115"/>
      <c r="H1004" s="116"/>
      <c r="I1004" s="115"/>
      <c r="J1004" s="116"/>
      <c r="K1004" s="115"/>
      <c r="L1004" s="116"/>
      <c r="M1004" s="114"/>
    </row>
    <row r="1005" spans="1:38" ht="30" customHeight="1">
      <c r="A1005" s="127" t="s">
        <v>4037</v>
      </c>
      <c r="B1005" s="127"/>
      <c r="C1005" s="127"/>
      <c r="D1005" s="127"/>
      <c r="E1005" s="128"/>
      <c r="F1005" s="129"/>
      <c r="G1005" s="128"/>
      <c r="H1005" s="129"/>
      <c r="I1005" s="128"/>
      <c r="J1005" s="129"/>
      <c r="K1005" s="128"/>
      <c r="L1005" s="129"/>
      <c r="M1005" s="127"/>
      <c r="N1005" s="118" t="s">
        <v>198</v>
      </c>
    </row>
    <row r="1006" spans="1:38" ht="30" customHeight="1">
      <c r="A1006" s="9" t="s">
        <v>1348</v>
      </c>
      <c r="B1006" s="9" t="s">
        <v>1349</v>
      </c>
      <c r="C1006" s="9" t="s">
        <v>466</v>
      </c>
      <c r="D1006" s="114">
        <v>7.0000000000000007E-2</v>
      </c>
      <c r="E1006" s="115">
        <f>단가대비표!E77</f>
        <v>13000</v>
      </c>
      <c r="F1006" s="116">
        <f>TRUNC(E1006*D1006,1)</f>
        <v>910</v>
      </c>
      <c r="G1006" s="115">
        <f>단가대비표!F77</f>
        <v>0</v>
      </c>
      <c r="H1006" s="116">
        <f>TRUNC(G1006*D1006,1)</f>
        <v>0</v>
      </c>
      <c r="I1006" s="115">
        <f>단가대비표!G77</f>
        <v>0</v>
      </c>
      <c r="J1006" s="116">
        <f>TRUNC(I1006*D1006,1)</f>
        <v>0</v>
      </c>
      <c r="K1006" s="115">
        <f t="shared" ref="K1006:L1009" si="212">TRUNC(E1006+G1006+I1006,1)</f>
        <v>13000</v>
      </c>
      <c r="L1006" s="116">
        <f t="shared" si="212"/>
        <v>910</v>
      </c>
      <c r="M1006" s="9" t="s">
        <v>27</v>
      </c>
      <c r="N1006" s="10" t="s">
        <v>198</v>
      </c>
      <c r="O1006" s="10" t="s">
        <v>1350</v>
      </c>
      <c r="P1006" s="10" t="s">
        <v>30</v>
      </c>
      <c r="Q1006" s="10" t="s">
        <v>30</v>
      </c>
      <c r="R1006" s="10" t="s">
        <v>29</v>
      </c>
      <c r="S1006" s="119"/>
      <c r="T1006" s="119"/>
      <c r="U1006" s="119"/>
      <c r="V1006" s="119"/>
      <c r="W1006" s="119"/>
      <c r="X1006" s="119"/>
      <c r="Y1006" s="119"/>
      <c r="Z1006" s="119"/>
      <c r="AA1006" s="119"/>
      <c r="AB1006" s="119"/>
      <c r="AC1006" s="119"/>
      <c r="AD1006" s="119"/>
      <c r="AE1006" s="119"/>
      <c r="AF1006" s="119"/>
      <c r="AG1006" s="119"/>
      <c r="AH1006" s="119"/>
      <c r="AI1006" s="119"/>
      <c r="AJ1006" s="10" t="s">
        <v>27</v>
      </c>
      <c r="AK1006" s="10" t="s">
        <v>1360</v>
      </c>
      <c r="AL1006" s="10" t="s">
        <v>27</v>
      </c>
    </row>
    <row r="1007" spans="1:38" ht="30" customHeight="1">
      <c r="A1007" s="9" t="s">
        <v>1257</v>
      </c>
      <c r="B1007" s="9" t="s">
        <v>1258</v>
      </c>
      <c r="C1007" s="9" t="s">
        <v>792</v>
      </c>
      <c r="D1007" s="114">
        <v>56.1</v>
      </c>
      <c r="E1007" s="115">
        <f>단가대비표!E74</f>
        <v>2.17</v>
      </c>
      <c r="F1007" s="116">
        <f>TRUNC(E1007*D1007,1)</f>
        <v>121.7</v>
      </c>
      <c r="G1007" s="115">
        <f>단가대비표!F74</f>
        <v>0</v>
      </c>
      <c r="H1007" s="116">
        <f>TRUNC(G1007*D1007,1)</f>
        <v>0</v>
      </c>
      <c r="I1007" s="115">
        <f>단가대비표!G74</f>
        <v>0</v>
      </c>
      <c r="J1007" s="116">
        <f>TRUNC(I1007*D1007,1)</f>
        <v>0</v>
      </c>
      <c r="K1007" s="115">
        <f t="shared" si="212"/>
        <v>2.1</v>
      </c>
      <c r="L1007" s="116">
        <f t="shared" si="212"/>
        <v>121.7</v>
      </c>
      <c r="M1007" s="9" t="s">
        <v>1259</v>
      </c>
      <c r="N1007" s="10" t="s">
        <v>198</v>
      </c>
      <c r="O1007" s="10" t="s">
        <v>1260</v>
      </c>
      <c r="P1007" s="10" t="s">
        <v>30</v>
      </c>
      <c r="Q1007" s="10" t="s">
        <v>30</v>
      </c>
      <c r="R1007" s="10" t="s">
        <v>29</v>
      </c>
      <c r="S1007" s="119"/>
      <c r="T1007" s="119"/>
      <c r="U1007" s="119"/>
      <c r="V1007" s="119"/>
      <c r="W1007" s="119"/>
      <c r="X1007" s="119"/>
      <c r="Y1007" s="119"/>
      <c r="Z1007" s="119"/>
      <c r="AA1007" s="119"/>
      <c r="AB1007" s="119"/>
      <c r="AC1007" s="119"/>
      <c r="AD1007" s="119"/>
      <c r="AE1007" s="119"/>
      <c r="AF1007" s="119"/>
      <c r="AG1007" s="119"/>
      <c r="AH1007" s="119"/>
      <c r="AI1007" s="119"/>
      <c r="AJ1007" s="10" t="s">
        <v>27</v>
      </c>
      <c r="AK1007" s="10" t="s">
        <v>1361</v>
      </c>
      <c r="AL1007" s="10" t="s">
        <v>27</v>
      </c>
    </row>
    <row r="1008" spans="1:38" ht="30" customHeight="1">
      <c r="A1008" s="9" t="s">
        <v>877</v>
      </c>
      <c r="B1008" s="9" t="s">
        <v>840</v>
      </c>
      <c r="C1008" s="9" t="s">
        <v>841</v>
      </c>
      <c r="D1008" s="114">
        <v>1.7999999999999999E-2</v>
      </c>
      <c r="E1008" s="115">
        <f>단가대비표!E560</f>
        <v>0</v>
      </c>
      <c r="F1008" s="116">
        <f>TRUNC(E1008*D1008,1)</f>
        <v>0</v>
      </c>
      <c r="G1008" s="115">
        <f>단가대비표!F560</f>
        <v>223094</v>
      </c>
      <c r="H1008" s="116">
        <f>TRUNC(G1008*D1008,1)</f>
        <v>4015.6</v>
      </c>
      <c r="I1008" s="115">
        <f>단가대비표!G560</f>
        <v>0</v>
      </c>
      <c r="J1008" s="116">
        <f>TRUNC(I1008*D1008,1)</f>
        <v>0</v>
      </c>
      <c r="K1008" s="115">
        <f t="shared" si="212"/>
        <v>223094</v>
      </c>
      <c r="L1008" s="116">
        <f t="shared" si="212"/>
        <v>4015.6</v>
      </c>
      <c r="M1008" s="9" t="s">
        <v>27</v>
      </c>
      <c r="N1008" s="10" t="s">
        <v>198</v>
      </c>
      <c r="O1008" s="10" t="s">
        <v>878</v>
      </c>
      <c r="P1008" s="10" t="s">
        <v>30</v>
      </c>
      <c r="Q1008" s="10" t="s">
        <v>30</v>
      </c>
      <c r="R1008" s="10" t="s">
        <v>29</v>
      </c>
      <c r="S1008" s="119"/>
      <c r="T1008" s="119"/>
      <c r="U1008" s="119"/>
      <c r="V1008" s="119">
        <v>1</v>
      </c>
      <c r="W1008" s="119"/>
      <c r="X1008" s="119"/>
      <c r="Y1008" s="119"/>
      <c r="Z1008" s="119"/>
      <c r="AA1008" s="119"/>
      <c r="AB1008" s="119"/>
      <c r="AC1008" s="119"/>
      <c r="AD1008" s="119"/>
      <c r="AE1008" s="119"/>
      <c r="AF1008" s="119"/>
      <c r="AG1008" s="119"/>
      <c r="AH1008" s="119"/>
      <c r="AI1008" s="119"/>
      <c r="AJ1008" s="10" t="s">
        <v>27</v>
      </c>
      <c r="AK1008" s="10" t="s">
        <v>1362</v>
      </c>
      <c r="AL1008" s="10" t="s">
        <v>27</v>
      </c>
    </row>
    <row r="1009" spans="1:38" ht="30" customHeight="1">
      <c r="A1009" s="9" t="s">
        <v>1109</v>
      </c>
      <c r="B1009" s="9" t="s">
        <v>1354</v>
      </c>
      <c r="C1009" s="9" t="s">
        <v>963</v>
      </c>
      <c r="D1009" s="114">
        <v>1</v>
      </c>
      <c r="E1009" s="115">
        <v>0</v>
      </c>
      <c r="F1009" s="116">
        <f>TRUNC(E1009*D1009,1)</f>
        <v>0</v>
      </c>
      <c r="G1009" s="115">
        <v>0</v>
      </c>
      <c r="H1009" s="116">
        <f>TRUNC(G1009*D1009,1)</f>
        <v>0</v>
      </c>
      <c r="I1009" s="115">
        <f>ROUNDDOWN(SUMIF(V1006:V1009, RIGHTB(O1009, 1), H1006:H1009)*U1009, 2)</f>
        <v>401.56</v>
      </c>
      <c r="J1009" s="116">
        <f>TRUNC(I1009*D1009,1)</f>
        <v>401.5</v>
      </c>
      <c r="K1009" s="115">
        <f t="shared" si="212"/>
        <v>401.5</v>
      </c>
      <c r="L1009" s="116">
        <f t="shared" si="212"/>
        <v>401.5</v>
      </c>
      <c r="M1009" s="9" t="s">
        <v>27</v>
      </c>
      <c r="N1009" s="10" t="s">
        <v>198</v>
      </c>
      <c r="O1009" s="10" t="s">
        <v>964</v>
      </c>
      <c r="P1009" s="10" t="s">
        <v>30</v>
      </c>
      <c r="Q1009" s="10" t="s">
        <v>30</v>
      </c>
      <c r="R1009" s="10" t="s">
        <v>30</v>
      </c>
      <c r="S1009" s="119">
        <v>1</v>
      </c>
      <c r="T1009" s="119">
        <v>2</v>
      </c>
      <c r="U1009" s="119">
        <v>0.1</v>
      </c>
      <c r="V1009" s="119"/>
      <c r="W1009" s="119"/>
      <c r="X1009" s="119"/>
      <c r="Y1009" s="119"/>
      <c r="Z1009" s="119"/>
      <c r="AA1009" s="119"/>
      <c r="AB1009" s="119"/>
      <c r="AC1009" s="119"/>
      <c r="AD1009" s="119"/>
      <c r="AE1009" s="119"/>
      <c r="AF1009" s="119"/>
      <c r="AG1009" s="119"/>
      <c r="AH1009" s="119"/>
      <c r="AI1009" s="119"/>
      <c r="AJ1009" s="10" t="s">
        <v>27</v>
      </c>
      <c r="AK1009" s="10" t="s">
        <v>1363</v>
      </c>
      <c r="AL1009" s="10" t="s">
        <v>27</v>
      </c>
    </row>
    <row r="1010" spans="1:38" ht="30" customHeight="1">
      <c r="A1010" s="9" t="s">
        <v>965</v>
      </c>
      <c r="B1010" s="9" t="s">
        <v>27</v>
      </c>
      <c r="C1010" s="9" t="s">
        <v>27</v>
      </c>
      <c r="D1010" s="114"/>
      <c r="E1010" s="115"/>
      <c r="F1010" s="116">
        <f>TRUNC(SUM(F1006:F1009),0)</f>
        <v>1031</v>
      </c>
      <c r="G1010" s="115"/>
      <c r="H1010" s="116">
        <f>TRUNC(SUM(H1006:H1009),0)</f>
        <v>4015</v>
      </c>
      <c r="I1010" s="115"/>
      <c r="J1010" s="116">
        <f>TRUNC(SUM(J1006:J1009),0)</f>
        <v>401</v>
      </c>
      <c r="K1010" s="115"/>
      <c r="L1010" s="116">
        <f>F1010+H1010+J1010</f>
        <v>5447</v>
      </c>
      <c r="M1010" s="9" t="s">
        <v>27</v>
      </c>
      <c r="N1010" s="10" t="s">
        <v>117</v>
      </c>
      <c r="O1010" s="10" t="s">
        <v>117</v>
      </c>
      <c r="P1010" s="10" t="s">
        <v>27</v>
      </c>
      <c r="Q1010" s="10" t="s">
        <v>27</v>
      </c>
      <c r="R1010" s="10" t="s">
        <v>27</v>
      </c>
      <c r="S1010" s="119"/>
      <c r="T1010" s="119"/>
      <c r="U1010" s="119"/>
      <c r="V1010" s="119"/>
      <c r="W1010" s="119"/>
      <c r="X1010" s="119"/>
      <c r="Y1010" s="119"/>
      <c r="Z1010" s="119"/>
      <c r="AA1010" s="119"/>
      <c r="AB1010" s="119"/>
      <c r="AC1010" s="119"/>
      <c r="AD1010" s="119"/>
      <c r="AE1010" s="119"/>
      <c r="AF1010" s="119"/>
      <c r="AG1010" s="119"/>
      <c r="AH1010" s="119"/>
      <c r="AI1010" s="119"/>
      <c r="AJ1010" s="10" t="s">
        <v>27</v>
      </c>
      <c r="AK1010" s="10" t="s">
        <v>27</v>
      </c>
      <c r="AL1010" s="10" t="s">
        <v>27</v>
      </c>
    </row>
    <row r="1011" spans="1:38" ht="30" customHeight="1">
      <c r="A1011" s="114"/>
      <c r="B1011" s="114"/>
      <c r="C1011" s="114"/>
      <c r="D1011" s="114"/>
      <c r="E1011" s="115"/>
      <c r="F1011" s="116"/>
      <c r="G1011" s="115"/>
      <c r="H1011" s="116"/>
      <c r="I1011" s="115"/>
      <c r="J1011" s="116"/>
      <c r="K1011" s="115"/>
      <c r="L1011" s="116"/>
      <c r="M1011" s="114"/>
    </row>
    <row r="1012" spans="1:38" ht="30" customHeight="1">
      <c r="A1012" s="127" t="s">
        <v>4036</v>
      </c>
      <c r="B1012" s="127"/>
      <c r="C1012" s="127"/>
      <c r="D1012" s="127"/>
      <c r="E1012" s="128"/>
      <c r="F1012" s="129"/>
      <c r="G1012" s="128"/>
      <c r="H1012" s="129"/>
      <c r="I1012" s="128"/>
      <c r="J1012" s="129"/>
      <c r="K1012" s="128"/>
      <c r="L1012" s="129"/>
      <c r="M1012" s="127"/>
      <c r="N1012" s="118" t="s">
        <v>200</v>
      </c>
    </row>
    <row r="1013" spans="1:38" ht="30" customHeight="1">
      <c r="A1013" s="9" t="s">
        <v>1348</v>
      </c>
      <c r="B1013" s="9" t="s">
        <v>1349</v>
      </c>
      <c r="C1013" s="9" t="s">
        <v>466</v>
      </c>
      <c r="D1013" s="114">
        <v>4.5999999999999999E-2</v>
      </c>
      <c r="E1013" s="115">
        <f>단가대비표!E77</f>
        <v>13000</v>
      </c>
      <c r="F1013" s="116">
        <f>TRUNC(E1013*D1013,1)</f>
        <v>598</v>
      </c>
      <c r="G1013" s="115">
        <f>단가대비표!F77</f>
        <v>0</v>
      </c>
      <c r="H1013" s="116">
        <f>TRUNC(G1013*D1013,1)</f>
        <v>0</v>
      </c>
      <c r="I1013" s="115">
        <f>단가대비표!G77</f>
        <v>0</v>
      </c>
      <c r="J1013" s="116">
        <f>TRUNC(I1013*D1013,1)</f>
        <v>0</v>
      </c>
      <c r="K1013" s="115">
        <f t="shared" ref="K1013:L1016" si="213">TRUNC(E1013+G1013+I1013,1)</f>
        <v>13000</v>
      </c>
      <c r="L1013" s="116">
        <f t="shared" si="213"/>
        <v>598</v>
      </c>
      <c r="M1013" s="9" t="s">
        <v>27</v>
      </c>
      <c r="N1013" s="10" t="s">
        <v>200</v>
      </c>
      <c r="O1013" s="10" t="s">
        <v>1350</v>
      </c>
      <c r="P1013" s="10" t="s">
        <v>30</v>
      </c>
      <c r="Q1013" s="10" t="s">
        <v>30</v>
      </c>
      <c r="R1013" s="10" t="s">
        <v>29</v>
      </c>
      <c r="S1013" s="119"/>
      <c r="T1013" s="119"/>
      <c r="U1013" s="119"/>
      <c r="V1013" s="119"/>
      <c r="W1013" s="119"/>
      <c r="X1013" s="119"/>
      <c r="Y1013" s="119"/>
      <c r="Z1013" s="119"/>
      <c r="AA1013" s="119"/>
      <c r="AB1013" s="119"/>
      <c r="AC1013" s="119"/>
      <c r="AD1013" s="119"/>
      <c r="AE1013" s="119"/>
      <c r="AF1013" s="119"/>
      <c r="AG1013" s="119"/>
      <c r="AH1013" s="119"/>
      <c r="AI1013" s="119"/>
      <c r="AJ1013" s="10" t="s">
        <v>27</v>
      </c>
      <c r="AK1013" s="10" t="s">
        <v>1364</v>
      </c>
      <c r="AL1013" s="10" t="s">
        <v>27</v>
      </c>
    </row>
    <row r="1014" spans="1:38" ht="30" customHeight="1">
      <c r="A1014" s="9" t="s">
        <v>1257</v>
      </c>
      <c r="B1014" s="9" t="s">
        <v>1258</v>
      </c>
      <c r="C1014" s="9" t="s">
        <v>792</v>
      </c>
      <c r="D1014" s="114">
        <v>37.200000000000003</v>
      </c>
      <c r="E1014" s="115">
        <f>단가대비표!E74</f>
        <v>2.17</v>
      </c>
      <c r="F1014" s="116">
        <f>TRUNC(E1014*D1014,1)</f>
        <v>80.7</v>
      </c>
      <c r="G1014" s="115">
        <f>단가대비표!F74</f>
        <v>0</v>
      </c>
      <c r="H1014" s="116">
        <f>TRUNC(G1014*D1014,1)</f>
        <v>0</v>
      </c>
      <c r="I1014" s="115">
        <f>단가대비표!G74</f>
        <v>0</v>
      </c>
      <c r="J1014" s="116">
        <f>TRUNC(I1014*D1014,1)</f>
        <v>0</v>
      </c>
      <c r="K1014" s="115">
        <f t="shared" si="213"/>
        <v>2.1</v>
      </c>
      <c r="L1014" s="116">
        <f t="shared" si="213"/>
        <v>80.7</v>
      </c>
      <c r="M1014" s="9" t="s">
        <v>1259</v>
      </c>
      <c r="N1014" s="10" t="s">
        <v>200</v>
      </c>
      <c r="O1014" s="10" t="s">
        <v>1260</v>
      </c>
      <c r="P1014" s="10" t="s">
        <v>30</v>
      </c>
      <c r="Q1014" s="10" t="s">
        <v>30</v>
      </c>
      <c r="R1014" s="10" t="s">
        <v>29</v>
      </c>
      <c r="S1014" s="119"/>
      <c r="T1014" s="119"/>
      <c r="U1014" s="119"/>
      <c r="V1014" s="119"/>
      <c r="W1014" s="119"/>
      <c r="X1014" s="119"/>
      <c r="Y1014" s="119"/>
      <c r="Z1014" s="119"/>
      <c r="AA1014" s="119"/>
      <c r="AB1014" s="119"/>
      <c r="AC1014" s="119"/>
      <c r="AD1014" s="119"/>
      <c r="AE1014" s="119"/>
      <c r="AF1014" s="119"/>
      <c r="AG1014" s="119"/>
      <c r="AH1014" s="119"/>
      <c r="AI1014" s="119"/>
      <c r="AJ1014" s="10" t="s">
        <v>27</v>
      </c>
      <c r="AK1014" s="10" t="s">
        <v>1365</v>
      </c>
      <c r="AL1014" s="10" t="s">
        <v>27</v>
      </c>
    </row>
    <row r="1015" spans="1:38" ht="30" customHeight="1">
      <c r="A1015" s="9" t="s">
        <v>877</v>
      </c>
      <c r="B1015" s="9" t="s">
        <v>840</v>
      </c>
      <c r="C1015" s="9" t="s">
        <v>841</v>
      </c>
      <c r="D1015" s="114">
        <v>2.1000000000000001E-2</v>
      </c>
      <c r="E1015" s="115">
        <f>단가대비표!E560</f>
        <v>0</v>
      </c>
      <c r="F1015" s="116">
        <f>TRUNC(E1015*D1015,1)</f>
        <v>0</v>
      </c>
      <c r="G1015" s="115">
        <f>단가대비표!F560</f>
        <v>223094</v>
      </c>
      <c r="H1015" s="116">
        <f>TRUNC(G1015*D1015,1)</f>
        <v>4684.8999999999996</v>
      </c>
      <c r="I1015" s="115">
        <f>단가대비표!G560</f>
        <v>0</v>
      </c>
      <c r="J1015" s="116">
        <f>TRUNC(I1015*D1015,1)</f>
        <v>0</v>
      </c>
      <c r="K1015" s="115">
        <f t="shared" si="213"/>
        <v>223094</v>
      </c>
      <c r="L1015" s="116">
        <f t="shared" si="213"/>
        <v>4684.8999999999996</v>
      </c>
      <c r="M1015" s="9" t="s">
        <v>27</v>
      </c>
      <c r="N1015" s="10" t="s">
        <v>200</v>
      </c>
      <c r="O1015" s="10" t="s">
        <v>878</v>
      </c>
      <c r="P1015" s="10" t="s">
        <v>30</v>
      </c>
      <c r="Q1015" s="10" t="s">
        <v>30</v>
      </c>
      <c r="R1015" s="10" t="s">
        <v>29</v>
      </c>
      <c r="S1015" s="119"/>
      <c r="T1015" s="119"/>
      <c r="U1015" s="119"/>
      <c r="V1015" s="119">
        <v>1</v>
      </c>
      <c r="W1015" s="119"/>
      <c r="X1015" s="119"/>
      <c r="Y1015" s="119"/>
      <c r="Z1015" s="119"/>
      <c r="AA1015" s="119"/>
      <c r="AB1015" s="119"/>
      <c r="AC1015" s="119"/>
      <c r="AD1015" s="119"/>
      <c r="AE1015" s="119"/>
      <c r="AF1015" s="119"/>
      <c r="AG1015" s="119"/>
      <c r="AH1015" s="119"/>
      <c r="AI1015" s="119"/>
      <c r="AJ1015" s="10" t="s">
        <v>27</v>
      </c>
      <c r="AK1015" s="10" t="s">
        <v>1366</v>
      </c>
      <c r="AL1015" s="10" t="s">
        <v>27</v>
      </c>
    </row>
    <row r="1016" spans="1:38" ht="30" customHeight="1">
      <c r="A1016" s="9" t="s">
        <v>1109</v>
      </c>
      <c r="B1016" s="9" t="s">
        <v>1354</v>
      </c>
      <c r="C1016" s="9" t="s">
        <v>963</v>
      </c>
      <c r="D1016" s="114">
        <v>1</v>
      </c>
      <c r="E1016" s="115">
        <v>0</v>
      </c>
      <c r="F1016" s="116">
        <f>TRUNC(E1016*D1016,1)</f>
        <v>0</v>
      </c>
      <c r="G1016" s="115">
        <v>0</v>
      </c>
      <c r="H1016" s="116">
        <f>TRUNC(G1016*D1016,1)</f>
        <v>0</v>
      </c>
      <c r="I1016" s="115">
        <f>ROUNDDOWN(SUMIF(V1013:V1016, RIGHTB(O1016, 1), H1013:H1016)*U1016, 2)</f>
        <v>468.49</v>
      </c>
      <c r="J1016" s="116">
        <f>TRUNC(I1016*D1016,1)</f>
        <v>468.4</v>
      </c>
      <c r="K1016" s="115">
        <f t="shared" si="213"/>
        <v>468.4</v>
      </c>
      <c r="L1016" s="116">
        <f t="shared" si="213"/>
        <v>468.4</v>
      </c>
      <c r="M1016" s="9" t="s">
        <v>27</v>
      </c>
      <c r="N1016" s="10" t="s">
        <v>200</v>
      </c>
      <c r="O1016" s="10" t="s">
        <v>964</v>
      </c>
      <c r="P1016" s="10" t="s">
        <v>30</v>
      </c>
      <c r="Q1016" s="10" t="s">
        <v>30</v>
      </c>
      <c r="R1016" s="10" t="s">
        <v>30</v>
      </c>
      <c r="S1016" s="119">
        <v>1</v>
      </c>
      <c r="T1016" s="119">
        <v>2</v>
      </c>
      <c r="U1016" s="119">
        <v>0.1</v>
      </c>
      <c r="V1016" s="119"/>
      <c r="W1016" s="119"/>
      <c r="X1016" s="119"/>
      <c r="Y1016" s="119"/>
      <c r="Z1016" s="119"/>
      <c r="AA1016" s="119"/>
      <c r="AB1016" s="119"/>
      <c r="AC1016" s="119"/>
      <c r="AD1016" s="119"/>
      <c r="AE1016" s="119"/>
      <c r="AF1016" s="119"/>
      <c r="AG1016" s="119"/>
      <c r="AH1016" s="119"/>
      <c r="AI1016" s="119"/>
      <c r="AJ1016" s="10" t="s">
        <v>27</v>
      </c>
      <c r="AK1016" s="10" t="s">
        <v>1367</v>
      </c>
      <c r="AL1016" s="10" t="s">
        <v>27</v>
      </c>
    </row>
    <row r="1017" spans="1:38" ht="30" customHeight="1">
      <c r="A1017" s="9" t="s">
        <v>965</v>
      </c>
      <c r="B1017" s="9" t="s">
        <v>27</v>
      </c>
      <c r="C1017" s="9" t="s">
        <v>27</v>
      </c>
      <c r="D1017" s="114"/>
      <c r="E1017" s="115"/>
      <c r="F1017" s="116">
        <f>TRUNC(SUM(F1013:F1016),0)</f>
        <v>678</v>
      </c>
      <c r="G1017" s="115"/>
      <c r="H1017" s="116">
        <f>TRUNC(SUM(H1013:H1016),0)</f>
        <v>4684</v>
      </c>
      <c r="I1017" s="115"/>
      <c r="J1017" s="116">
        <f>TRUNC(SUM(J1013:J1016),0)</f>
        <v>468</v>
      </c>
      <c r="K1017" s="115"/>
      <c r="L1017" s="116">
        <f>F1017+H1017+J1017</f>
        <v>5830</v>
      </c>
      <c r="M1017" s="9" t="s">
        <v>27</v>
      </c>
      <c r="N1017" s="10" t="s">
        <v>117</v>
      </c>
      <c r="O1017" s="10" t="s">
        <v>117</v>
      </c>
      <c r="P1017" s="10" t="s">
        <v>27</v>
      </c>
      <c r="Q1017" s="10" t="s">
        <v>27</v>
      </c>
      <c r="R1017" s="10" t="s">
        <v>27</v>
      </c>
      <c r="S1017" s="119"/>
      <c r="T1017" s="119"/>
      <c r="U1017" s="119"/>
      <c r="V1017" s="119"/>
      <c r="W1017" s="119"/>
      <c r="X1017" s="119"/>
      <c r="Y1017" s="119"/>
      <c r="Z1017" s="119"/>
      <c r="AA1017" s="119"/>
      <c r="AB1017" s="119"/>
      <c r="AC1017" s="119"/>
      <c r="AD1017" s="119"/>
      <c r="AE1017" s="119"/>
      <c r="AF1017" s="119"/>
      <c r="AG1017" s="119"/>
      <c r="AH1017" s="119"/>
      <c r="AI1017" s="119"/>
      <c r="AJ1017" s="10" t="s">
        <v>27</v>
      </c>
      <c r="AK1017" s="10" t="s">
        <v>27</v>
      </c>
      <c r="AL1017" s="10" t="s">
        <v>27</v>
      </c>
    </row>
    <row r="1018" spans="1:38" ht="30" customHeight="1">
      <c r="A1018" s="114"/>
      <c r="B1018" s="114"/>
      <c r="C1018" s="114"/>
      <c r="D1018" s="114"/>
      <c r="E1018" s="115"/>
      <c r="F1018" s="116"/>
      <c r="G1018" s="115"/>
      <c r="H1018" s="116"/>
      <c r="I1018" s="115"/>
      <c r="J1018" s="116"/>
      <c r="K1018" s="115"/>
      <c r="L1018" s="116"/>
      <c r="M1018" s="114"/>
    </row>
    <row r="1019" spans="1:38" ht="30" customHeight="1">
      <c r="A1019" s="127" t="s">
        <v>3114</v>
      </c>
      <c r="B1019" s="127"/>
      <c r="C1019" s="127"/>
      <c r="D1019" s="127"/>
      <c r="E1019" s="128"/>
      <c r="F1019" s="129"/>
      <c r="G1019" s="128"/>
      <c r="H1019" s="129"/>
      <c r="I1019" s="128"/>
      <c r="J1019" s="129"/>
      <c r="K1019" s="128"/>
      <c r="L1019" s="129"/>
      <c r="M1019" s="127"/>
      <c r="N1019" s="118" t="s">
        <v>202</v>
      </c>
    </row>
    <row r="1020" spans="1:38" ht="30" customHeight="1">
      <c r="A1020" s="9" t="s">
        <v>1348</v>
      </c>
      <c r="B1020" s="9" t="s">
        <v>1349</v>
      </c>
      <c r="C1020" s="9" t="s">
        <v>466</v>
      </c>
      <c r="D1020" s="114">
        <v>5.7000000000000002E-2</v>
      </c>
      <c r="E1020" s="115">
        <f>단가대비표!E77</f>
        <v>13000</v>
      </c>
      <c r="F1020" s="116">
        <f>TRUNC(E1020*D1020,1)</f>
        <v>741</v>
      </c>
      <c r="G1020" s="115">
        <f>단가대비표!F77</f>
        <v>0</v>
      </c>
      <c r="H1020" s="116">
        <f>TRUNC(G1020*D1020,1)</f>
        <v>0</v>
      </c>
      <c r="I1020" s="115">
        <f>단가대비표!G77</f>
        <v>0</v>
      </c>
      <c r="J1020" s="116">
        <f>TRUNC(I1020*D1020,1)</f>
        <v>0</v>
      </c>
      <c r="K1020" s="115">
        <f t="shared" ref="K1020:L1023" si="214">TRUNC(E1020+G1020+I1020,1)</f>
        <v>13000</v>
      </c>
      <c r="L1020" s="116">
        <f t="shared" si="214"/>
        <v>741</v>
      </c>
      <c r="M1020" s="9" t="s">
        <v>27</v>
      </c>
      <c r="N1020" s="10" t="s">
        <v>202</v>
      </c>
      <c r="O1020" s="10" t="s">
        <v>1350</v>
      </c>
      <c r="P1020" s="10" t="s">
        <v>30</v>
      </c>
      <c r="Q1020" s="10" t="s">
        <v>30</v>
      </c>
      <c r="R1020" s="10" t="s">
        <v>29</v>
      </c>
      <c r="S1020" s="119"/>
      <c r="T1020" s="119"/>
      <c r="U1020" s="119"/>
      <c r="V1020" s="119"/>
      <c r="W1020" s="119"/>
      <c r="X1020" s="119"/>
      <c r="Y1020" s="119"/>
      <c r="Z1020" s="119"/>
      <c r="AA1020" s="119"/>
      <c r="AB1020" s="119"/>
      <c r="AC1020" s="119"/>
      <c r="AD1020" s="119"/>
      <c r="AE1020" s="119"/>
      <c r="AF1020" s="119"/>
      <c r="AG1020" s="119"/>
      <c r="AH1020" s="119"/>
      <c r="AI1020" s="119"/>
      <c r="AJ1020" s="10" t="s">
        <v>27</v>
      </c>
      <c r="AK1020" s="10" t="s">
        <v>1368</v>
      </c>
      <c r="AL1020" s="10" t="s">
        <v>27</v>
      </c>
    </row>
    <row r="1021" spans="1:38" ht="30" customHeight="1">
      <c r="A1021" s="9" t="s">
        <v>1257</v>
      </c>
      <c r="B1021" s="9" t="s">
        <v>1258</v>
      </c>
      <c r="C1021" s="9" t="s">
        <v>792</v>
      </c>
      <c r="D1021" s="114">
        <v>45.7</v>
      </c>
      <c r="E1021" s="115">
        <f>단가대비표!E74</f>
        <v>2.17</v>
      </c>
      <c r="F1021" s="116">
        <f>TRUNC(E1021*D1021,1)</f>
        <v>99.1</v>
      </c>
      <c r="G1021" s="115">
        <f>단가대비표!F74</f>
        <v>0</v>
      </c>
      <c r="H1021" s="116">
        <f>TRUNC(G1021*D1021,1)</f>
        <v>0</v>
      </c>
      <c r="I1021" s="115">
        <f>단가대비표!G74</f>
        <v>0</v>
      </c>
      <c r="J1021" s="116">
        <f>TRUNC(I1021*D1021,1)</f>
        <v>0</v>
      </c>
      <c r="K1021" s="115">
        <f t="shared" si="214"/>
        <v>2.1</v>
      </c>
      <c r="L1021" s="116">
        <f t="shared" si="214"/>
        <v>99.1</v>
      </c>
      <c r="M1021" s="9" t="s">
        <v>1259</v>
      </c>
      <c r="N1021" s="10" t="s">
        <v>202</v>
      </c>
      <c r="O1021" s="10" t="s">
        <v>1260</v>
      </c>
      <c r="P1021" s="10" t="s">
        <v>30</v>
      </c>
      <c r="Q1021" s="10" t="s">
        <v>30</v>
      </c>
      <c r="R1021" s="10" t="s">
        <v>29</v>
      </c>
      <c r="S1021" s="119"/>
      <c r="T1021" s="119"/>
      <c r="U1021" s="119"/>
      <c r="V1021" s="119"/>
      <c r="W1021" s="119"/>
      <c r="X1021" s="119"/>
      <c r="Y1021" s="119"/>
      <c r="Z1021" s="119"/>
      <c r="AA1021" s="119"/>
      <c r="AB1021" s="119"/>
      <c r="AC1021" s="119"/>
      <c r="AD1021" s="119"/>
      <c r="AE1021" s="119"/>
      <c r="AF1021" s="119"/>
      <c r="AG1021" s="119"/>
      <c r="AH1021" s="119"/>
      <c r="AI1021" s="119"/>
      <c r="AJ1021" s="10" t="s">
        <v>27</v>
      </c>
      <c r="AK1021" s="10" t="s">
        <v>1369</v>
      </c>
      <c r="AL1021" s="10" t="s">
        <v>27</v>
      </c>
    </row>
    <row r="1022" spans="1:38" ht="30" customHeight="1">
      <c r="A1022" s="9" t="s">
        <v>877</v>
      </c>
      <c r="B1022" s="9" t="s">
        <v>840</v>
      </c>
      <c r="C1022" s="9" t="s">
        <v>841</v>
      </c>
      <c r="D1022" s="114">
        <v>2.4E-2</v>
      </c>
      <c r="E1022" s="115">
        <f>단가대비표!E560</f>
        <v>0</v>
      </c>
      <c r="F1022" s="116">
        <f>TRUNC(E1022*D1022,1)</f>
        <v>0</v>
      </c>
      <c r="G1022" s="115">
        <f>단가대비표!F560</f>
        <v>223094</v>
      </c>
      <c r="H1022" s="116">
        <f>TRUNC(G1022*D1022,1)</f>
        <v>5354.2</v>
      </c>
      <c r="I1022" s="115">
        <f>단가대비표!G560</f>
        <v>0</v>
      </c>
      <c r="J1022" s="116">
        <f>TRUNC(I1022*D1022,1)</f>
        <v>0</v>
      </c>
      <c r="K1022" s="115">
        <f t="shared" si="214"/>
        <v>223094</v>
      </c>
      <c r="L1022" s="116">
        <f t="shared" si="214"/>
        <v>5354.2</v>
      </c>
      <c r="M1022" s="9" t="s">
        <v>27</v>
      </c>
      <c r="N1022" s="10" t="s">
        <v>202</v>
      </c>
      <c r="O1022" s="10" t="s">
        <v>878</v>
      </c>
      <c r="P1022" s="10" t="s">
        <v>30</v>
      </c>
      <c r="Q1022" s="10" t="s">
        <v>30</v>
      </c>
      <c r="R1022" s="10" t="s">
        <v>29</v>
      </c>
      <c r="S1022" s="119"/>
      <c r="T1022" s="119"/>
      <c r="U1022" s="119"/>
      <c r="V1022" s="119">
        <v>1</v>
      </c>
      <c r="W1022" s="119"/>
      <c r="X1022" s="119"/>
      <c r="Y1022" s="119"/>
      <c r="Z1022" s="119"/>
      <c r="AA1022" s="119"/>
      <c r="AB1022" s="119"/>
      <c r="AC1022" s="119"/>
      <c r="AD1022" s="119"/>
      <c r="AE1022" s="119"/>
      <c r="AF1022" s="119"/>
      <c r="AG1022" s="119"/>
      <c r="AH1022" s="119"/>
      <c r="AI1022" s="119"/>
      <c r="AJ1022" s="10" t="s">
        <v>27</v>
      </c>
      <c r="AK1022" s="10" t="s">
        <v>1370</v>
      </c>
      <c r="AL1022" s="10" t="s">
        <v>27</v>
      </c>
    </row>
    <row r="1023" spans="1:38" ht="30" customHeight="1">
      <c r="A1023" s="9" t="s">
        <v>1109</v>
      </c>
      <c r="B1023" s="9" t="s">
        <v>1354</v>
      </c>
      <c r="C1023" s="9" t="s">
        <v>963</v>
      </c>
      <c r="D1023" s="114">
        <v>1</v>
      </c>
      <c r="E1023" s="115">
        <v>0</v>
      </c>
      <c r="F1023" s="116">
        <f>TRUNC(E1023*D1023,1)</f>
        <v>0</v>
      </c>
      <c r="G1023" s="115">
        <v>0</v>
      </c>
      <c r="H1023" s="116">
        <f>TRUNC(G1023*D1023,1)</f>
        <v>0</v>
      </c>
      <c r="I1023" s="115">
        <f>ROUNDDOWN(SUMIF(V1020:V1023, RIGHTB(O1023, 1), H1020:H1023)*U1023, 2)</f>
        <v>535.41999999999996</v>
      </c>
      <c r="J1023" s="116">
        <f>TRUNC(I1023*D1023,1)</f>
        <v>535.4</v>
      </c>
      <c r="K1023" s="115">
        <f t="shared" si="214"/>
        <v>535.4</v>
      </c>
      <c r="L1023" s="116">
        <f t="shared" si="214"/>
        <v>535.4</v>
      </c>
      <c r="M1023" s="9" t="s">
        <v>27</v>
      </c>
      <c r="N1023" s="10" t="s">
        <v>202</v>
      </c>
      <c r="O1023" s="10" t="s">
        <v>964</v>
      </c>
      <c r="P1023" s="10" t="s">
        <v>30</v>
      </c>
      <c r="Q1023" s="10" t="s">
        <v>30</v>
      </c>
      <c r="R1023" s="10" t="s">
        <v>30</v>
      </c>
      <c r="S1023" s="119">
        <v>1</v>
      </c>
      <c r="T1023" s="119">
        <v>2</v>
      </c>
      <c r="U1023" s="119">
        <v>0.1</v>
      </c>
      <c r="V1023" s="119"/>
      <c r="W1023" s="119"/>
      <c r="X1023" s="119"/>
      <c r="Y1023" s="119"/>
      <c r="Z1023" s="119"/>
      <c r="AA1023" s="119"/>
      <c r="AB1023" s="119"/>
      <c r="AC1023" s="119"/>
      <c r="AD1023" s="119"/>
      <c r="AE1023" s="119"/>
      <c r="AF1023" s="119"/>
      <c r="AG1023" s="119"/>
      <c r="AH1023" s="119"/>
      <c r="AI1023" s="119"/>
      <c r="AJ1023" s="10" t="s">
        <v>27</v>
      </c>
      <c r="AK1023" s="10" t="s">
        <v>1371</v>
      </c>
      <c r="AL1023" s="10" t="s">
        <v>27</v>
      </c>
    </row>
    <row r="1024" spans="1:38" ht="30" customHeight="1">
      <c r="A1024" s="9" t="s">
        <v>965</v>
      </c>
      <c r="B1024" s="9" t="s">
        <v>27</v>
      </c>
      <c r="C1024" s="9" t="s">
        <v>27</v>
      </c>
      <c r="D1024" s="114"/>
      <c r="E1024" s="115"/>
      <c r="F1024" s="116">
        <f>TRUNC(SUM(F1020:F1023),0)</f>
        <v>840</v>
      </c>
      <c r="G1024" s="115"/>
      <c r="H1024" s="116">
        <f>TRUNC(SUM(H1020:H1023),0)</f>
        <v>5354</v>
      </c>
      <c r="I1024" s="115"/>
      <c r="J1024" s="116">
        <f>TRUNC(SUM(J1020:J1023),0)</f>
        <v>535</v>
      </c>
      <c r="K1024" s="115"/>
      <c r="L1024" s="116">
        <f>F1024+H1024+J1024</f>
        <v>6729</v>
      </c>
      <c r="M1024" s="9" t="s">
        <v>27</v>
      </c>
      <c r="N1024" s="10" t="s">
        <v>117</v>
      </c>
      <c r="O1024" s="10" t="s">
        <v>117</v>
      </c>
      <c r="P1024" s="10" t="s">
        <v>27</v>
      </c>
      <c r="Q1024" s="10" t="s">
        <v>27</v>
      </c>
      <c r="R1024" s="10" t="s">
        <v>27</v>
      </c>
      <c r="S1024" s="119"/>
      <c r="T1024" s="119"/>
      <c r="U1024" s="119"/>
      <c r="V1024" s="119"/>
      <c r="W1024" s="119"/>
      <c r="X1024" s="119"/>
      <c r="Y1024" s="119"/>
      <c r="Z1024" s="119"/>
      <c r="AA1024" s="119"/>
      <c r="AB1024" s="119"/>
      <c r="AC1024" s="119"/>
      <c r="AD1024" s="119"/>
      <c r="AE1024" s="119"/>
      <c r="AF1024" s="119"/>
      <c r="AG1024" s="119"/>
      <c r="AH1024" s="119"/>
      <c r="AI1024" s="119"/>
      <c r="AJ1024" s="10" t="s">
        <v>27</v>
      </c>
      <c r="AK1024" s="10" t="s">
        <v>27</v>
      </c>
      <c r="AL1024" s="10" t="s">
        <v>27</v>
      </c>
    </row>
    <row r="1025" spans="1:38" ht="30" customHeight="1">
      <c r="A1025" s="114"/>
      <c r="B1025" s="114"/>
      <c r="C1025" s="114"/>
      <c r="D1025" s="114"/>
      <c r="E1025" s="115"/>
      <c r="F1025" s="116"/>
      <c r="G1025" s="115"/>
      <c r="H1025" s="116"/>
      <c r="I1025" s="115"/>
      <c r="J1025" s="116"/>
      <c r="K1025" s="115"/>
      <c r="L1025" s="116"/>
      <c r="M1025" s="114"/>
    </row>
    <row r="1026" spans="1:38" ht="30" customHeight="1">
      <c r="A1026" s="127" t="s">
        <v>4035</v>
      </c>
      <c r="B1026" s="127"/>
      <c r="C1026" s="127"/>
      <c r="D1026" s="127"/>
      <c r="E1026" s="128"/>
      <c r="F1026" s="129"/>
      <c r="G1026" s="128"/>
      <c r="H1026" s="129"/>
      <c r="I1026" s="128"/>
      <c r="J1026" s="129"/>
      <c r="K1026" s="128"/>
      <c r="L1026" s="129"/>
      <c r="M1026" s="127"/>
      <c r="N1026" s="118" t="s">
        <v>204</v>
      </c>
    </row>
    <row r="1027" spans="1:38" ht="30" customHeight="1">
      <c r="A1027" s="9" t="s">
        <v>1348</v>
      </c>
      <c r="B1027" s="9" t="s">
        <v>1349</v>
      </c>
      <c r="C1027" s="9" t="s">
        <v>466</v>
      </c>
      <c r="D1027" s="114">
        <v>7.0000000000000007E-2</v>
      </c>
      <c r="E1027" s="115">
        <f>단가대비표!E77</f>
        <v>13000</v>
      </c>
      <c r="F1027" s="116">
        <f>TRUNC(E1027*D1027,1)</f>
        <v>910</v>
      </c>
      <c r="G1027" s="115">
        <f>단가대비표!F77</f>
        <v>0</v>
      </c>
      <c r="H1027" s="116">
        <f>TRUNC(G1027*D1027,1)</f>
        <v>0</v>
      </c>
      <c r="I1027" s="115">
        <f>단가대비표!G77</f>
        <v>0</v>
      </c>
      <c r="J1027" s="116">
        <f>TRUNC(I1027*D1027,1)</f>
        <v>0</v>
      </c>
      <c r="K1027" s="115">
        <f t="shared" ref="K1027:L1030" si="215">TRUNC(E1027+G1027+I1027,1)</f>
        <v>13000</v>
      </c>
      <c r="L1027" s="116">
        <f t="shared" si="215"/>
        <v>910</v>
      </c>
      <c r="M1027" s="9" t="s">
        <v>27</v>
      </c>
      <c r="N1027" s="10" t="s">
        <v>204</v>
      </c>
      <c r="O1027" s="10" t="s">
        <v>1350</v>
      </c>
      <c r="P1027" s="10" t="s">
        <v>30</v>
      </c>
      <c r="Q1027" s="10" t="s">
        <v>30</v>
      </c>
      <c r="R1027" s="10" t="s">
        <v>29</v>
      </c>
      <c r="S1027" s="119"/>
      <c r="T1027" s="119"/>
      <c r="U1027" s="119"/>
      <c r="V1027" s="119"/>
      <c r="W1027" s="119"/>
      <c r="X1027" s="119"/>
      <c r="Y1027" s="119"/>
      <c r="Z1027" s="119"/>
      <c r="AA1027" s="119"/>
      <c r="AB1027" s="119"/>
      <c r="AC1027" s="119"/>
      <c r="AD1027" s="119"/>
      <c r="AE1027" s="119"/>
      <c r="AF1027" s="119"/>
      <c r="AG1027" s="119"/>
      <c r="AH1027" s="119"/>
      <c r="AI1027" s="119"/>
      <c r="AJ1027" s="10" t="s">
        <v>27</v>
      </c>
      <c r="AK1027" s="10" t="s">
        <v>1372</v>
      </c>
      <c r="AL1027" s="10" t="s">
        <v>27</v>
      </c>
    </row>
    <row r="1028" spans="1:38" ht="30" customHeight="1">
      <c r="A1028" s="9" t="s">
        <v>1257</v>
      </c>
      <c r="B1028" s="9" t="s">
        <v>1258</v>
      </c>
      <c r="C1028" s="9" t="s">
        <v>792</v>
      </c>
      <c r="D1028" s="114">
        <v>56.1</v>
      </c>
      <c r="E1028" s="115">
        <f>단가대비표!E74</f>
        <v>2.17</v>
      </c>
      <c r="F1028" s="116">
        <f>TRUNC(E1028*D1028,1)</f>
        <v>121.7</v>
      </c>
      <c r="G1028" s="115">
        <f>단가대비표!F74</f>
        <v>0</v>
      </c>
      <c r="H1028" s="116">
        <f>TRUNC(G1028*D1028,1)</f>
        <v>0</v>
      </c>
      <c r="I1028" s="115">
        <f>단가대비표!G74</f>
        <v>0</v>
      </c>
      <c r="J1028" s="116">
        <f>TRUNC(I1028*D1028,1)</f>
        <v>0</v>
      </c>
      <c r="K1028" s="115">
        <f t="shared" si="215"/>
        <v>2.1</v>
      </c>
      <c r="L1028" s="116">
        <f t="shared" si="215"/>
        <v>121.7</v>
      </c>
      <c r="M1028" s="9" t="s">
        <v>1259</v>
      </c>
      <c r="N1028" s="10" t="s">
        <v>204</v>
      </c>
      <c r="O1028" s="10" t="s">
        <v>1260</v>
      </c>
      <c r="P1028" s="10" t="s">
        <v>30</v>
      </c>
      <c r="Q1028" s="10" t="s">
        <v>30</v>
      </c>
      <c r="R1028" s="10" t="s">
        <v>29</v>
      </c>
      <c r="S1028" s="119"/>
      <c r="T1028" s="119"/>
      <c r="U1028" s="119"/>
      <c r="V1028" s="119"/>
      <c r="W1028" s="119"/>
      <c r="X1028" s="119"/>
      <c r="Y1028" s="119"/>
      <c r="Z1028" s="119"/>
      <c r="AA1028" s="119"/>
      <c r="AB1028" s="119"/>
      <c r="AC1028" s="119"/>
      <c r="AD1028" s="119"/>
      <c r="AE1028" s="119"/>
      <c r="AF1028" s="119"/>
      <c r="AG1028" s="119"/>
      <c r="AH1028" s="119"/>
      <c r="AI1028" s="119"/>
      <c r="AJ1028" s="10" t="s">
        <v>27</v>
      </c>
      <c r="AK1028" s="10" t="s">
        <v>1373</v>
      </c>
      <c r="AL1028" s="10" t="s">
        <v>27</v>
      </c>
    </row>
    <row r="1029" spans="1:38" ht="30" customHeight="1">
      <c r="A1029" s="9" t="s">
        <v>877</v>
      </c>
      <c r="B1029" s="9" t="s">
        <v>840</v>
      </c>
      <c r="C1029" s="9" t="s">
        <v>841</v>
      </c>
      <c r="D1029" s="114">
        <v>2.7E-2</v>
      </c>
      <c r="E1029" s="115">
        <f>단가대비표!E560</f>
        <v>0</v>
      </c>
      <c r="F1029" s="116">
        <f>TRUNC(E1029*D1029,1)</f>
        <v>0</v>
      </c>
      <c r="G1029" s="115">
        <f>단가대비표!F560</f>
        <v>223094</v>
      </c>
      <c r="H1029" s="116">
        <f>TRUNC(G1029*D1029,1)</f>
        <v>6023.5</v>
      </c>
      <c r="I1029" s="115">
        <f>단가대비표!G560</f>
        <v>0</v>
      </c>
      <c r="J1029" s="116">
        <f>TRUNC(I1029*D1029,1)</f>
        <v>0</v>
      </c>
      <c r="K1029" s="115">
        <f t="shared" si="215"/>
        <v>223094</v>
      </c>
      <c r="L1029" s="116">
        <f t="shared" si="215"/>
        <v>6023.5</v>
      </c>
      <c r="M1029" s="9" t="s">
        <v>27</v>
      </c>
      <c r="N1029" s="10" t="s">
        <v>204</v>
      </c>
      <c r="O1029" s="10" t="s">
        <v>878</v>
      </c>
      <c r="P1029" s="10" t="s">
        <v>30</v>
      </c>
      <c r="Q1029" s="10" t="s">
        <v>30</v>
      </c>
      <c r="R1029" s="10" t="s">
        <v>29</v>
      </c>
      <c r="S1029" s="119"/>
      <c r="T1029" s="119"/>
      <c r="U1029" s="119"/>
      <c r="V1029" s="119">
        <v>1</v>
      </c>
      <c r="W1029" s="119"/>
      <c r="X1029" s="119"/>
      <c r="Y1029" s="119"/>
      <c r="Z1029" s="119"/>
      <c r="AA1029" s="119"/>
      <c r="AB1029" s="119"/>
      <c r="AC1029" s="119"/>
      <c r="AD1029" s="119"/>
      <c r="AE1029" s="119"/>
      <c r="AF1029" s="119"/>
      <c r="AG1029" s="119"/>
      <c r="AH1029" s="119"/>
      <c r="AI1029" s="119"/>
      <c r="AJ1029" s="10" t="s">
        <v>27</v>
      </c>
      <c r="AK1029" s="10" t="s">
        <v>1374</v>
      </c>
      <c r="AL1029" s="10" t="s">
        <v>27</v>
      </c>
    </row>
    <row r="1030" spans="1:38" ht="30" customHeight="1">
      <c r="A1030" s="9" t="s">
        <v>1109</v>
      </c>
      <c r="B1030" s="9" t="s">
        <v>1354</v>
      </c>
      <c r="C1030" s="9" t="s">
        <v>963</v>
      </c>
      <c r="D1030" s="114">
        <v>1</v>
      </c>
      <c r="E1030" s="115">
        <v>0</v>
      </c>
      <c r="F1030" s="116">
        <f>TRUNC(E1030*D1030,1)</f>
        <v>0</v>
      </c>
      <c r="G1030" s="115">
        <v>0</v>
      </c>
      <c r="H1030" s="116">
        <f>TRUNC(G1030*D1030,1)</f>
        <v>0</v>
      </c>
      <c r="I1030" s="115">
        <f>ROUNDDOWN(SUMIF(V1027:V1030, RIGHTB(O1030, 1), H1027:H1030)*U1030, 2)</f>
        <v>602.35</v>
      </c>
      <c r="J1030" s="116">
        <f>TRUNC(I1030*D1030,1)</f>
        <v>602.29999999999995</v>
      </c>
      <c r="K1030" s="115">
        <f t="shared" si="215"/>
        <v>602.29999999999995</v>
      </c>
      <c r="L1030" s="116">
        <f t="shared" si="215"/>
        <v>602.29999999999995</v>
      </c>
      <c r="M1030" s="9" t="s">
        <v>27</v>
      </c>
      <c r="N1030" s="10" t="s">
        <v>204</v>
      </c>
      <c r="O1030" s="10" t="s">
        <v>964</v>
      </c>
      <c r="P1030" s="10" t="s">
        <v>30</v>
      </c>
      <c r="Q1030" s="10" t="s">
        <v>30</v>
      </c>
      <c r="R1030" s="10" t="s">
        <v>30</v>
      </c>
      <c r="S1030" s="119">
        <v>1</v>
      </c>
      <c r="T1030" s="119">
        <v>2</v>
      </c>
      <c r="U1030" s="119">
        <v>0.1</v>
      </c>
      <c r="V1030" s="119"/>
      <c r="W1030" s="119"/>
      <c r="X1030" s="119"/>
      <c r="Y1030" s="119"/>
      <c r="Z1030" s="119"/>
      <c r="AA1030" s="119"/>
      <c r="AB1030" s="119"/>
      <c r="AC1030" s="119"/>
      <c r="AD1030" s="119"/>
      <c r="AE1030" s="119"/>
      <c r="AF1030" s="119"/>
      <c r="AG1030" s="119"/>
      <c r="AH1030" s="119"/>
      <c r="AI1030" s="119"/>
      <c r="AJ1030" s="10" t="s">
        <v>27</v>
      </c>
      <c r="AK1030" s="10" t="s">
        <v>1375</v>
      </c>
      <c r="AL1030" s="10" t="s">
        <v>27</v>
      </c>
    </row>
    <row r="1031" spans="1:38" ht="30" customHeight="1">
      <c r="A1031" s="9" t="s">
        <v>965</v>
      </c>
      <c r="B1031" s="9" t="s">
        <v>27</v>
      </c>
      <c r="C1031" s="9" t="s">
        <v>27</v>
      </c>
      <c r="D1031" s="114"/>
      <c r="E1031" s="115"/>
      <c r="F1031" s="116">
        <f>TRUNC(SUM(F1027:F1030),0)</f>
        <v>1031</v>
      </c>
      <c r="G1031" s="115"/>
      <c r="H1031" s="116">
        <f>TRUNC(SUM(H1027:H1030),0)</f>
        <v>6023</v>
      </c>
      <c r="I1031" s="115"/>
      <c r="J1031" s="116">
        <f>TRUNC(SUM(J1027:J1030),0)</f>
        <v>602</v>
      </c>
      <c r="K1031" s="115"/>
      <c r="L1031" s="116">
        <f>F1031+H1031+J1031</f>
        <v>7656</v>
      </c>
      <c r="M1031" s="9" t="s">
        <v>27</v>
      </c>
      <c r="N1031" s="10" t="s">
        <v>117</v>
      </c>
      <c r="O1031" s="10" t="s">
        <v>117</v>
      </c>
      <c r="P1031" s="10" t="s">
        <v>27</v>
      </c>
      <c r="Q1031" s="10" t="s">
        <v>27</v>
      </c>
      <c r="R1031" s="10" t="s">
        <v>27</v>
      </c>
      <c r="S1031" s="119"/>
      <c r="T1031" s="119"/>
      <c r="U1031" s="119"/>
      <c r="V1031" s="119"/>
      <c r="W1031" s="119"/>
      <c r="X1031" s="119"/>
      <c r="Y1031" s="119"/>
      <c r="Z1031" s="119"/>
      <c r="AA1031" s="119"/>
      <c r="AB1031" s="119"/>
      <c r="AC1031" s="119"/>
      <c r="AD1031" s="119"/>
      <c r="AE1031" s="119"/>
      <c r="AF1031" s="119"/>
      <c r="AG1031" s="119"/>
      <c r="AH1031" s="119"/>
      <c r="AI1031" s="119"/>
      <c r="AJ1031" s="10" t="s">
        <v>27</v>
      </c>
      <c r="AK1031" s="10" t="s">
        <v>27</v>
      </c>
      <c r="AL1031" s="10" t="s">
        <v>27</v>
      </c>
    </row>
    <row r="1032" spans="1:38" ht="30" customHeight="1">
      <c r="A1032" s="114"/>
      <c r="B1032" s="114"/>
      <c r="C1032" s="114"/>
      <c r="D1032" s="114"/>
      <c r="E1032" s="115"/>
      <c r="F1032" s="116"/>
      <c r="G1032" s="115"/>
      <c r="H1032" s="116"/>
      <c r="I1032" s="115"/>
      <c r="J1032" s="116"/>
      <c r="K1032" s="115"/>
      <c r="L1032" s="116"/>
      <c r="M1032" s="114"/>
    </row>
    <row r="1033" spans="1:38" ht="30" customHeight="1">
      <c r="A1033" s="127" t="s">
        <v>4074</v>
      </c>
      <c r="B1033" s="127"/>
      <c r="C1033" s="127"/>
      <c r="D1033" s="127"/>
      <c r="E1033" s="128"/>
      <c r="F1033" s="129"/>
      <c r="G1033" s="128"/>
      <c r="H1033" s="129"/>
      <c r="I1033" s="128"/>
      <c r="J1033" s="129"/>
      <c r="K1033" s="128"/>
      <c r="L1033" s="129"/>
      <c r="M1033" s="127"/>
      <c r="N1033" s="118" t="s">
        <v>215</v>
      </c>
    </row>
    <row r="1034" spans="1:38" ht="30" customHeight="1">
      <c r="A1034" s="9" t="s">
        <v>4067</v>
      </c>
      <c r="B1034" s="9" t="s">
        <v>4068</v>
      </c>
      <c r="C1034" s="9" t="s">
        <v>4069</v>
      </c>
      <c r="D1034" s="114">
        <v>16.600000000000001</v>
      </c>
      <c r="E1034" s="115">
        <f>단가대비표!E70</f>
        <v>120</v>
      </c>
      <c r="F1034" s="116">
        <f t="shared" ref="F1034:F1039" si="216">TRUNC(E1034*D1034,1)</f>
        <v>1992</v>
      </c>
      <c r="G1034" s="115">
        <v>0</v>
      </c>
      <c r="H1034" s="116">
        <f t="shared" ref="H1034:H1039" si="217">TRUNC(G1034*D1034,1)</f>
        <v>0</v>
      </c>
      <c r="I1034" s="115">
        <v>0</v>
      </c>
      <c r="J1034" s="116">
        <f t="shared" ref="J1034:J1039" si="218">TRUNC(I1034*D1034,1)</f>
        <v>0</v>
      </c>
      <c r="K1034" s="115">
        <f t="shared" ref="K1034:K1039" si="219">TRUNC(E1034+G1034+I1034,1)</f>
        <v>120</v>
      </c>
      <c r="L1034" s="116">
        <f t="shared" ref="L1034:L1039" si="220">TRUNC(F1034+H1034+J1034,1)</f>
        <v>1992</v>
      </c>
      <c r="M1034" s="9" t="s">
        <v>27</v>
      </c>
      <c r="N1034" s="10" t="s">
        <v>215</v>
      </c>
      <c r="O1034" s="10" t="s">
        <v>1383</v>
      </c>
      <c r="P1034" s="10" t="s">
        <v>30</v>
      </c>
      <c r="Q1034" s="10" t="s">
        <v>30</v>
      </c>
      <c r="R1034" s="10" t="s">
        <v>29</v>
      </c>
      <c r="S1034" s="119"/>
      <c r="T1034" s="119"/>
      <c r="U1034" s="119"/>
      <c r="V1034" s="119">
        <v>1</v>
      </c>
      <c r="W1034" s="119"/>
      <c r="X1034" s="119"/>
      <c r="Y1034" s="119"/>
      <c r="Z1034" s="119"/>
      <c r="AA1034" s="119"/>
      <c r="AB1034" s="119"/>
      <c r="AC1034" s="119"/>
      <c r="AD1034" s="119"/>
      <c r="AE1034" s="119"/>
      <c r="AF1034" s="119"/>
      <c r="AG1034" s="119"/>
      <c r="AH1034" s="119"/>
      <c r="AI1034" s="119"/>
      <c r="AJ1034" s="10" t="s">
        <v>27</v>
      </c>
      <c r="AK1034" s="10" t="s">
        <v>1411</v>
      </c>
      <c r="AL1034" s="10" t="s">
        <v>27</v>
      </c>
    </row>
    <row r="1035" spans="1:38" ht="30" customHeight="1">
      <c r="A1035" s="9" t="s">
        <v>844</v>
      </c>
      <c r="B1035" s="9" t="s">
        <v>4070</v>
      </c>
      <c r="C1035" s="9" t="s">
        <v>4061</v>
      </c>
      <c r="D1035" s="114">
        <v>3.7999999999999999E-2</v>
      </c>
      <c r="E1035" s="115">
        <v>0</v>
      </c>
      <c r="F1035" s="116">
        <f t="shared" si="216"/>
        <v>0</v>
      </c>
      <c r="G1035" s="115">
        <f>단가대비표!F581</f>
        <v>166063</v>
      </c>
      <c r="H1035" s="116">
        <f t="shared" si="217"/>
        <v>6310.3</v>
      </c>
      <c r="I1035" s="115">
        <v>0</v>
      </c>
      <c r="J1035" s="116">
        <f t="shared" si="218"/>
        <v>0</v>
      </c>
      <c r="K1035" s="115">
        <f t="shared" si="219"/>
        <v>166063</v>
      </c>
      <c r="L1035" s="116">
        <f t="shared" si="220"/>
        <v>6310.3</v>
      </c>
      <c r="M1035" s="9" t="s">
        <v>27</v>
      </c>
      <c r="N1035" s="10" t="s">
        <v>215</v>
      </c>
      <c r="O1035" s="10" t="s">
        <v>1385</v>
      </c>
      <c r="P1035" s="10" t="s">
        <v>30</v>
      </c>
      <c r="Q1035" s="10" t="s">
        <v>30</v>
      </c>
      <c r="R1035" s="10" t="s">
        <v>29</v>
      </c>
      <c r="S1035" s="119"/>
      <c r="T1035" s="119"/>
      <c r="U1035" s="119"/>
      <c r="V1035" s="119">
        <v>1</v>
      </c>
      <c r="W1035" s="119"/>
      <c r="X1035" s="119"/>
      <c r="Y1035" s="119"/>
      <c r="Z1035" s="119"/>
      <c r="AA1035" s="119"/>
      <c r="AB1035" s="119"/>
      <c r="AC1035" s="119"/>
      <c r="AD1035" s="119"/>
      <c r="AE1035" s="119"/>
      <c r="AF1035" s="119"/>
      <c r="AG1035" s="119"/>
      <c r="AH1035" s="119"/>
      <c r="AI1035" s="119"/>
      <c r="AJ1035" s="10" t="s">
        <v>27</v>
      </c>
      <c r="AK1035" s="10" t="s">
        <v>1412</v>
      </c>
      <c r="AL1035" s="10" t="s">
        <v>27</v>
      </c>
    </row>
    <row r="1036" spans="1:38" ht="30" customHeight="1">
      <c r="A1036" s="9" t="s">
        <v>844</v>
      </c>
      <c r="B1036" s="9" t="s">
        <v>4071</v>
      </c>
      <c r="C1036" s="9" t="s">
        <v>4073</v>
      </c>
      <c r="D1036" s="114">
        <v>0.01</v>
      </c>
      <c r="E1036" s="115">
        <v>0</v>
      </c>
      <c r="F1036" s="116">
        <f t="shared" si="216"/>
        <v>0</v>
      </c>
      <c r="G1036" s="115">
        <f>단가대비표!F581</f>
        <v>166063</v>
      </c>
      <c r="H1036" s="116">
        <f t="shared" si="217"/>
        <v>1660.6</v>
      </c>
      <c r="I1036" s="115">
        <v>0</v>
      </c>
      <c r="J1036" s="116">
        <f t="shared" si="218"/>
        <v>0</v>
      </c>
      <c r="K1036" s="115">
        <f t="shared" si="219"/>
        <v>166063</v>
      </c>
      <c r="L1036" s="116">
        <f t="shared" si="220"/>
        <v>1660.6</v>
      </c>
      <c r="M1036" s="9" t="s">
        <v>27</v>
      </c>
      <c r="N1036" s="10" t="s">
        <v>215</v>
      </c>
      <c r="O1036" s="10" t="s">
        <v>1389</v>
      </c>
      <c r="P1036" s="10" t="s">
        <v>30</v>
      </c>
      <c r="Q1036" s="10" t="s">
        <v>30</v>
      </c>
      <c r="R1036" s="10" t="s">
        <v>29</v>
      </c>
      <c r="S1036" s="119"/>
      <c r="T1036" s="119"/>
      <c r="U1036" s="119"/>
      <c r="V1036" s="119">
        <v>1</v>
      </c>
      <c r="W1036" s="119"/>
      <c r="X1036" s="119"/>
      <c r="Y1036" s="119"/>
      <c r="Z1036" s="119"/>
      <c r="AA1036" s="119"/>
      <c r="AB1036" s="119"/>
      <c r="AC1036" s="119"/>
      <c r="AD1036" s="119"/>
      <c r="AE1036" s="119"/>
      <c r="AF1036" s="119"/>
      <c r="AG1036" s="119"/>
      <c r="AH1036" s="119"/>
      <c r="AI1036" s="119"/>
      <c r="AJ1036" s="10" t="s">
        <v>27</v>
      </c>
      <c r="AK1036" s="10" t="s">
        <v>1413</v>
      </c>
      <c r="AL1036" s="10" t="s">
        <v>27</v>
      </c>
    </row>
    <row r="1037" spans="1:38" ht="30" customHeight="1">
      <c r="A1037" s="9" t="s">
        <v>844</v>
      </c>
      <c r="B1037" s="9" t="s">
        <v>4072</v>
      </c>
      <c r="C1037" s="9" t="s">
        <v>4061</v>
      </c>
      <c r="D1037" s="114">
        <v>1.2E-2</v>
      </c>
      <c r="E1037" s="115">
        <v>0</v>
      </c>
      <c r="F1037" s="116">
        <f t="shared" si="216"/>
        <v>0</v>
      </c>
      <c r="G1037" s="115">
        <f>단가대비표!F581</f>
        <v>166063</v>
      </c>
      <c r="H1037" s="116">
        <f t="shared" si="217"/>
        <v>1992.7</v>
      </c>
      <c r="I1037" s="115">
        <v>0</v>
      </c>
      <c r="J1037" s="116">
        <f t="shared" si="218"/>
        <v>0</v>
      </c>
      <c r="K1037" s="115">
        <f t="shared" si="219"/>
        <v>166063</v>
      </c>
      <c r="L1037" s="116">
        <f t="shared" si="220"/>
        <v>1992.7</v>
      </c>
      <c r="M1037" s="9" t="s">
        <v>27</v>
      </c>
      <c r="N1037" s="10" t="s">
        <v>215</v>
      </c>
      <c r="O1037" s="10" t="s">
        <v>1392</v>
      </c>
      <c r="P1037" s="10" t="s">
        <v>30</v>
      </c>
      <c r="Q1037" s="10" t="s">
        <v>30</v>
      </c>
      <c r="R1037" s="10" t="s">
        <v>29</v>
      </c>
      <c r="S1037" s="119"/>
      <c r="T1037" s="119"/>
      <c r="U1037" s="119"/>
      <c r="V1037" s="119">
        <v>1</v>
      </c>
      <c r="W1037" s="119"/>
      <c r="X1037" s="119"/>
      <c r="Y1037" s="119"/>
      <c r="Z1037" s="119"/>
      <c r="AA1037" s="119"/>
      <c r="AB1037" s="119"/>
      <c r="AC1037" s="119"/>
      <c r="AD1037" s="119"/>
      <c r="AE1037" s="119"/>
      <c r="AF1037" s="119"/>
      <c r="AG1037" s="119"/>
      <c r="AH1037" s="119"/>
      <c r="AI1037" s="119"/>
      <c r="AJ1037" s="10" t="s">
        <v>27</v>
      </c>
      <c r="AK1037" s="10" t="s">
        <v>1414</v>
      </c>
      <c r="AL1037" s="10" t="s">
        <v>27</v>
      </c>
    </row>
    <row r="1038" spans="1:38" ht="30" customHeight="1">
      <c r="A1038" s="9" t="s">
        <v>867</v>
      </c>
      <c r="B1038" s="9"/>
      <c r="C1038" s="9" t="s">
        <v>4061</v>
      </c>
      <c r="D1038" s="114">
        <v>0.02</v>
      </c>
      <c r="E1038" s="115">
        <v>0</v>
      </c>
      <c r="F1038" s="116">
        <f t="shared" si="216"/>
        <v>0</v>
      </c>
      <c r="G1038" s="115">
        <f>단가대비표!F553</f>
        <v>138290</v>
      </c>
      <c r="H1038" s="116">
        <f t="shared" si="217"/>
        <v>2765.8</v>
      </c>
      <c r="I1038" s="115">
        <v>0</v>
      </c>
      <c r="J1038" s="116">
        <f t="shared" si="218"/>
        <v>0</v>
      </c>
      <c r="K1038" s="115">
        <f t="shared" si="219"/>
        <v>138290</v>
      </c>
      <c r="L1038" s="116">
        <f t="shared" si="220"/>
        <v>2765.8</v>
      </c>
      <c r="M1038" s="9" t="s">
        <v>27</v>
      </c>
      <c r="N1038" s="10" t="s">
        <v>215</v>
      </c>
      <c r="O1038" s="10" t="s">
        <v>1083</v>
      </c>
      <c r="P1038" s="10" t="s">
        <v>30</v>
      </c>
      <c r="Q1038" s="10" t="s">
        <v>30</v>
      </c>
      <c r="R1038" s="10" t="s">
        <v>29</v>
      </c>
      <c r="S1038" s="119"/>
      <c r="T1038" s="119"/>
      <c r="U1038" s="119"/>
      <c r="V1038" s="119">
        <v>1</v>
      </c>
      <c r="W1038" s="119"/>
      <c r="X1038" s="119"/>
      <c r="Y1038" s="119"/>
      <c r="Z1038" s="119"/>
      <c r="AA1038" s="119"/>
      <c r="AB1038" s="119"/>
      <c r="AC1038" s="119"/>
      <c r="AD1038" s="119"/>
      <c r="AE1038" s="119"/>
      <c r="AF1038" s="119"/>
      <c r="AG1038" s="119"/>
      <c r="AH1038" s="119"/>
      <c r="AI1038" s="119"/>
      <c r="AJ1038" s="10" t="s">
        <v>27</v>
      </c>
      <c r="AK1038" s="10" t="s">
        <v>1415</v>
      </c>
      <c r="AL1038" s="10" t="s">
        <v>27</v>
      </c>
    </row>
    <row r="1039" spans="1:38" ht="30" customHeight="1">
      <c r="A1039" s="9" t="s">
        <v>1109</v>
      </c>
      <c r="B1039" s="9" t="s">
        <v>1270</v>
      </c>
      <c r="C1039" s="9" t="s">
        <v>963</v>
      </c>
      <c r="D1039" s="114">
        <v>1</v>
      </c>
      <c r="E1039" s="115">
        <v>0</v>
      </c>
      <c r="F1039" s="116">
        <f t="shared" si="216"/>
        <v>0</v>
      </c>
      <c r="G1039" s="115">
        <v>0</v>
      </c>
      <c r="H1039" s="116">
        <f t="shared" si="217"/>
        <v>0</v>
      </c>
      <c r="I1039" s="115">
        <f>H1040*3%</f>
        <v>381.87</v>
      </c>
      <c r="J1039" s="116">
        <f t="shared" si="218"/>
        <v>381.8</v>
      </c>
      <c r="K1039" s="115">
        <f t="shared" si="219"/>
        <v>381.8</v>
      </c>
      <c r="L1039" s="116">
        <f t="shared" si="220"/>
        <v>381.8</v>
      </c>
      <c r="M1039" s="9" t="s">
        <v>27</v>
      </c>
      <c r="N1039" s="10" t="s">
        <v>215</v>
      </c>
      <c r="O1039" s="10" t="s">
        <v>1280</v>
      </c>
      <c r="P1039" s="10" t="s">
        <v>30</v>
      </c>
      <c r="Q1039" s="10" t="s">
        <v>30</v>
      </c>
      <c r="R1039" s="10" t="s">
        <v>30</v>
      </c>
      <c r="S1039" s="119">
        <v>1</v>
      </c>
      <c r="T1039" s="119">
        <v>2</v>
      </c>
      <c r="U1039" s="119">
        <v>0.03</v>
      </c>
      <c r="V1039" s="119"/>
      <c r="W1039" s="119"/>
      <c r="X1039" s="119"/>
      <c r="Y1039" s="119"/>
      <c r="Z1039" s="119"/>
      <c r="AA1039" s="119"/>
      <c r="AB1039" s="119"/>
      <c r="AC1039" s="119"/>
      <c r="AD1039" s="119"/>
      <c r="AE1039" s="119"/>
      <c r="AF1039" s="119"/>
      <c r="AG1039" s="119"/>
      <c r="AH1039" s="119"/>
      <c r="AI1039" s="119"/>
      <c r="AJ1039" s="10" t="s">
        <v>27</v>
      </c>
      <c r="AK1039" s="10" t="s">
        <v>1416</v>
      </c>
      <c r="AL1039" s="10" t="s">
        <v>27</v>
      </c>
    </row>
    <row r="1040" spans="1:38" ht="30" customHeight="1">
      <c r="A1040" s="9" t="s">
        <v>965</v>
      </c>
      <c r="B1040" s="9" t="s">
        <v>27</v>
      </c>
      <c r="C1040" s="9" t="s">
        <v>27</v>
      </c>
      <c r="D1040" s="114"/>
      <c r="E1040" s="115"/>
      <c r="F1040" s="116">
        <f>TRUNC(SUM(F1034:F1039),0)</f>
        <v>1992</v>
      </c>
      <c r="G1040" s="115"/>
      <c r="H1040" s="116">
        <f>TRUNC(SUM(H1034:H1039),0)</f>
        <v>12729</v>
      </c>
      <c r="I1040" s="115"/>
      <c r="J1040" s="116">
        <f>TRUNC(SUM(J1034:J1039),0)</f>
        <v>381</v>
      </c>
      <c r="K1040" s="115"/>
      <c r="L1040" s="116">
        <f>F1040+H1040+J1040</f>
        <v>15102</v>
      </c>
      <c r="M1040" s="9" t="s">
        <v>27</v>
      </c>
      <c r="N1040" s="10" t="s">
        <v>117</v>
      </c>
      <c r="O1040" s="10" t="s">
        <v>117</v>
      </c>
      <c r="P1040" s="10" t="s">
        <v>27</v>
      </c>
      <c r="Q1040" s="10" t="s">
        <v>27</v>
      </c>
      <c r="R1040" s="10" t="s">
        <v>27</v>
      </c>
      <c r="S1040" s="119"/>
      <c r="T1040" s="119"/>
      <c r="U1040" s="119"/>
      <c r="V1040" s="119"/>
      <c r="W1040" s="119"/>
      <c r="X1040" s="119"/>
      <c r="Y1040" s="119"/>
      <c r="Z1040" s="119"/>
      <c r="AA1040" s="119"/>
      <c r="AB1040" s="119"/>
      <c r="AC1040" s="119"/>
      <c r="AD1040" s="119"/>
      <c r="AE1040" s="119"/>
      <c r="AF1040" s="119"/>
      <c r="AG1040" s="119"/>
      <c r="AH1040" s="119"/>
      <c r="AI1040" s="119"/>
      <c r="AJ1040" s="10" t="s">
        <v>27</v>
      </c>
      <c r="AK1040" s="10" t="s">
        <v>27</v>
      </c>
      <c r="AL1040" s="10" t="s">
        <v>27</v>
      </c>
    </row>
    <row r="1041" spans="1:38" ht="30" customHeight="1">
      <c r="A1041" s="114"/>
      <c r="B1041" s="114"/>
      <c r="C1041" s="114"/>
      <c r="D1041" s="114"/>
      <c r="E1041" s="115"/>
      <c r="F1041" s="116"/>
      <c r="G1041" s="115"/>
      <c r="H1041" s="116"/>
      <c r="I1041" s="115"/>
      <c r="J1041" s="116"/>
      <c r="K1041" s="115"/>
      <c r="L1041" s="116"/>
      <c r="M1041" s="114"/>
    </row>
    <row r="1042" spans="1:38" ht="30" customHeight="1">
      <c r="A1042" s="127" t="s">
        <v>4080</v>
      </c>
      <c r="B1042" s="127"/>
      <c r="C1042" s="127"/>
      <c r="D1042" s="127"/>
      <c r="E1042" s="128"/>
      <c r="F1042" s="129"/>
      <c r="G1042" s="128"/>
      <c r="H1042" s="129"/>
      <c r="I1042" s="128"/>
      <c r="J1042" s="129"/>
      <c r="K1042" s="128"/>
      <c r="L1042" s="129"/>
      <c r="M1042" s="127"/>
      <c r="N1042" s="118" t="s">
        <v>215</v>
      </c>
    </row>
    <row r="1043" spans="1:38" ht="30" customHeight="1">
      <c r="A1043" s="9" t="s">
        <v>4067</v>
      </c>
      <c r="B1043" s="9" t="s">
        <v>4068</v>
      </c>
      <c r="C1043" s="9" t="s">
        <v>4069</v>
      </c>
      <c r="D1043" s="114">
        <v>30.1</v>
      </c>
      <c r="E1043" s="115">
        <f>단가대비표!E70</f>
        <v>120</v>
      </c>
      <c r="F1043" s="116">
        <f t="shared" ref="F1043:F1048" si="221">TRUNC(E1043*D1043,1)</f>
        <v>3612</v>
      </c>
      <c r="G1043" s="115">
        <v>0</v>
      </c>
      <c r="H1043" s="116">
        <f t="shared" ref="H1043:H1048" si="222">TRUNC(G1043*D1043,1)</f>
        <v>0</v>
      </c>
      <c r="I1043" s="115">
        <v>0</v>
      </c>
      <c r="J1043" s="116">
        <f t="shared" ref="J1043:J1048" si="223">TRUNC(I1043*D1043,1)</f>
        <v>0</v>
      </c>
      <c r="K1043" s="115">
        <f t="shared" ref="K1043:K1048" si="224">TRUNC(E1043+G1043+I1043,1)</f>
        <v>120</v>
      </c>
      <c r="L1043" s="116">
        <f t="shared" ref="L1043:L1048" si="225">TRUNC(F1043+H1043+J1043,1)</f>
        <v>3612</v>
      </c>
      <c r="M1043" s="9" t="s">
        <v>27</v>
      </c>
      <c r="N1043" s="10" t="s">
        <v>215</v>
      </c>
      <c r="O1043" s="10" t="s">
        <v>1383</v>
      </c>
      <c r="P1043" s="10" t="s">
        <v>30</v>
      </c>
      <c r="Q1043" s="10" t="s">
        <v>30</v>
      </c>
      <c r="R1043" s="10" t="s">
        <v>29</v>
      </c>
      <c r="S1043" s="119"/>
      <c r="T1043" s="119"/>
      <c r="U1043" s="119"/>
      <c r="V1043" s="119">
        <v>1</v>
      </c>
      <c r="W1043" s="119"/>
      <c r="X1043" s="119"/>
      <c r="Y1043" s="119"/>
      <c r="Z1043" s="119"/>
      <c r="AA1043" s="119"/>
      <c r="AB1043" s="119"/>
      <c r="AC1043" s="119"/>
      <c r="AD1043" s="119"/>
      <c r="AE1043" s="119"/>
      <c r="AF1043" s="119"/>
      <c r="AG1043" s="119"/>
      <c r="AH1043" s="119"/>
      <c r="AI1043" s="119"/>
      <c r="AJ1043" s="10" t="s">
        <v>27</v>
      </c>
      <c r="AK1043" s="10" t="s">
        <v>1411</v>
      </c>
      <c r="AL1043" s="10" t="s">
        <v>27</v>
      </c>
    </row>
    <row r="1044" spans="1:38" ht="30" customHeight="1">
      <c r="A1044" s="9" t="s">
        <v>844</v>
      </c>
      <c r="B1044" s="9" t="s">
        <v>4070</v>
      </c>
      <c r="C1044" s="9" t="s">
        <v>4061</v>
      </c>
      <c r="D1044" s="114">
        <v>3.85E-2</v>
      </c>
      <c r="E1044" s="115">
        <v>0</v>
      </c>
      <c r="F1044" s="116">
        <f t="shared" si="221"/>
        <v>0</v>
      </c>
      <c r="G1044" s="115">
        <f>단가대비표!F581</f>
        <v>166063</v>
      </c>
      <c r="H1044" s="116">
        <f t="shared" si="222"/>
        <v>6393.4</v>
      </c>
      <c r="I1044" s="115">
        <v>0</v>
      </c>
      <c r="J1044" s="116">
        <f t="shared" si="223"/>
        <v>0</v>
      </c>
      <c r="K1044" s="115">
        <f t="shared" si="224"/>
        <v>166063</v>
      </c>
      <c r="L1044" s="116">
        <f t="shared" si="225"/>
        <v>6393.4</v>
      </c>
      <c r="M1044" s="9" t="s">
        <v>27</v>
      </c>
      <c r="N1044" s="10" t="s">
        <v>215</v>
      </c>
      <c r="O1044" s="10" t="s">
        <v>1385</v>
      </c>
      <c r="P1044" s="10" t="s">
        <v>30</v>
      </c>
      <c r="Q1044" s="10" t="s">
        <v>30</v>
      </c>
      <c r="R1044" s="10" t="s">
        <v>29</v>
      </c>
      <c r="S1044" s="119"/>
      <c r="T1044" s="119"/>
      <c r="U1044" s="119"/>
      <c r="V1044" s="119">
        <v>1</v>
      </c>
      <c r="W1044" s="119"/>
      <c r="X1044" s="119"/>
      <c r="Y1044" s="119"/>
      <c r="Z1044" s="119"/>
      <c r="AA1044" s="119"/>
      <c r="AB1044" s="119"/>
      <c r="AC1044" s="119"/>
      <c r="AD1044" s="119"/>
      <c r="AE1044" s="119"/>
      <c r="AF1044" s="119"/>
      <c r="AG1044" s="119"/>
      <c r="AH1044" s="119"/>
      <c r="AI1044" s="119"/>
      <c r="AJ1044" s="10" t="s">
        <v>27</v>
      </c>
      <c r="AK1044" s="10" t="s">
        <v>1412</v>
      </c>
      <c r="AL1044" s="10" t="s">
        <v>27</v>
      </c>
    </row>
    <row r="1045" spans="1:38" ht="30" customHeight="1">
      <c r="A1045" s="9" t="s">
        <v>844</v>
      </c>
      <c r="B1045" s="9" t="s">
        <v>4071</v>
      </c>
      <c r="C1045" s="9" t="s">
        <v>4073</v>
      </c>
      <c r="D1045" s="114">
        <v>1.01E-2</v>
      </c>
      <c r="E1045" s="115">
        <v>0</v>
      </c>
      <c r="F1045" s="116">
        <f t="shared" si="221"/>
        <v>0</v>
      </c>
      <c r="G1045" s="115">
        <f>단가대비표!F581</f>
        <v>166063</v>
      </c>
      <c r="H1045" s="116">
        <f t="shared" si="222"/>
        <v>1677.2</v>
      </c>
      <c r="I1045" s="115">
        <v>0</v>
      </c>
      <c r="J1045" s="116">
        <f t="shared" si="223"/>
        <v>0</v>
      </c>
      <c r="K1045" s="115">
        <f t="shared" si="224"/>
        <v>166063</v>
      </c>
      <c r="L1045" s="116">
        <f t="shared" si="225"/>
        <v>1677.2</v>
      </c>
      <c r="M1045" s="9" t="s">
        <v>27</v>
      </c>
      <c r="N1045" s="10" t="s">
        <v>215</v>
      </c>
      <c r="O1045" s="10" t="s">
        <v>1389</v>
      </c>
      <c r="P1045" s="10" t="s">
        <v>30</v>
      </c>
      <c r="Q1045" s="10" t="s">
        <v>30</v>
      </c>
      <c r="R1045" s="10" t="s">
        <v>29</v>
      </c>
      <c r="S1045" s="119"/>
      <c r="T1045" s="119"/>
      <c r="U1045" s="119"/>
      <c r="V1045" s="119">
        <v>1</v>
      </c>
      <c r="W1045" s="119"/>
      <c r="X1045" s="119"/>
      <c r="Y1045" s="119"/>
      <c r="Z1045" s="119"/>
      <c r="AA1045" s="119"/>
      <c r="AB1045" s="119"/>
      <c r="AC1045" s="119"/>
      <c r="AD1045" s="119"/>
      <c r="AE1045" s="119"/>
      <c r="AF1045" s="119"/>
      <c r="AG1045" s="119"/>
      <c r="AH1045" s="119"/>
      <c r="AI1045" s="119"/>
      <c r="AJ1045" s="10" t="s">
        <v>27</v>
      </c>
      <c r="AK1045" s="10" t="s">
        <v>1413</v>
      </c>
      <c r="AL1045" s="10" t="s">
        <v>27</v>
      </c>
    </row>
    <row r="1046" spans="1:38" ht="30" customHeight="1">
      <c r="A1046" s="9" t="s">
        <v>844</v>
      </c>
      <c r="B1046" s="9" t="s">
        <v>4072</v>
      </c>
      <c r="C1046" s="9" t="s">
        <v>4061</v>
      </c>
      <c r="D1046" s="114">
        <v>1.21E-2</v>
      </c>
      <c r="E1046" s="115">
        <v>0</v>
      </c>
      <c r="F1046" s="116">
        <f t="shared" si="221"/>
        <v>0</v>
      </c>
      <c r="G1046" s="115">
        <f>단가대비표!F581</f>
        <v>166063</v>
      </c>
      <c r="H1046" s="116">
        <f t="shared" si="222"/>
        <v>2009.3</v>
      </c>
      <c r="I1046" s="115">
        <v>0</v>
      </c>
      <c r="J1046" s="116">
        <f t="shared" si="223"/>
        <v>0</v>
      </c>
      <c r="K1046" s="115">
        <f t="shared" si="224"/>
        <v>166063</v>
      </c>
      <c r="L1046" s="116">
        <f t="shared" si="225"/>
        <v>2009.3</v>
      </c>
      <c r="M1046" s="9" t="s">
        <v>27</v>
      </c>
      <c r="N1046" s="10" t="s">
        <v>215</v>
      </c>
      <c r="O1046" s="10" t="s">
        <v>1392</v>
      </c>
      <c r="P1046" s="10" t="s">
        <v>30</v>
      </c>
      <c r="Q1046" s="10" t="s">
        <v>30</v>
      </c>
      <c r="R1046" s="10" t="s">
        <v>29</v>
      </c>
      <c r="S1046" s="119"/>
      <c r="T1046" s="119"/>
      <c r="U1046" s="119"/>
      <c r="V1046" s="119">
        <v>1</v>
      </c>
      <c r="W1046" s="119"/>
      <c r="X1046" s="119"/>
      <c r="Y1046" s="119"/>
      <c r="Z1046" s="119"/>
      <c r="AA1046" s="119"/>
      <c r="AB1046" s="119"/>
      <c r="AC1046" s="119"/>
      <c r="AD1046" s="119"/>
      <c r="AE1046" s="119"/>
      <c r="AF1046" s="119"/>
      <c r="AG1046" s="119"/>
      <c r="AH1046" s="119"/>
      <c r="AI1046" s="119"/>
      <c r="AJ1046" s="10" t="s">
        <v>27</v>
      </c>
      <c r="AK1046" s="10" t="s">
        <v>1414</v>
      </c>
      <c r="AL1046" s="10" t="s">
        <v>27</v>
      </c>
    </row>
    <row r="1047" spans="1:38" ht="30" customHeight="1">
      <c r="A1047" s="9" t="s">
        <v>867</v>
      </c>
      <c r="B1047" s="9"/>
      <c r="C1047" s="9" t="s">
        <v>4061</v>
      </c>
      <c r="D1047" s="114">
        <v>2.0199999999999999E-2</v>
      </c>
      <c r="E1047" s="115">
        <v>0</v>
      </c>
      <c r="F1047" s="116">
        <f t="shared" si="221"/>
        <v>0</v>
      </c>
      <c r="G1047" s="115">
        <f>단가대비표!F553</f>
        <v>138290</v>
      </c>
      <c r="H1047" s="116">
        <f t="shared" si="222"/>
        <v>2793.4</v>
      </c>
      <c r="I1047" s="115">
        <v>0</v>
      </c>
      <c r="J1047" s="116">
        <f t="shared" si="223"/>
        <v>0</v>
      </c>
      <c r="K1047" s="115">
        <f t="shared" si="224"/>
        <v>138290</v>
      </c>
      <c r="L1047" s="116">
        <f t="shared" si="225"/>
        <v>2793.4</v>
      </c>
      <c r="M1047" s="9" t="s">
        <v>27</v>
      </c>
      <c r="N1047" s="10" t="s">
        <v>215</v>
      </c>
      <c r="O1047" s="10" t="s">
        <v>1083</v>
      </c>
      <c r="P1047" s="10" t="s">
        <v>30</v>
      </c>
      <c r="Q1047" s="10" t="s">
        <v>30</v>
      </c>
      <c r="R1047" s="10" t="s">
        <v>29</v>
      </c>
      <c r="S1047" s="119"/>
      <c r="T1047" s="119"/>
      <c r="U1047" s="119"/>
      <c r="V1047" s="119">
        <v>1</v>
      </c>
      <c r="W1047" s="119"/>
      <c r="X1047" s="119"/>
      <c r="Y1047" s="119"/>
      <c r="Z1047" s="119"/>
      <c r="AA1047" s="119"/>
      <c r="AB1047" s="119"/>
      <c r="AC1047" s="119"/>
      <c r="AD1047" s="119"/>
      <c r="AE1047" s="119"/>
      <c r="AF1047" s="119"/>
      <c r="AG1047" s="119"/>
      <c r="AH1047" s="119"/>
      <c r="AI1047" s="119"/>
      <c r="AJ1047" s="10" t="s">
        <v>27</v>
      </c>
      <c r="AK1047" s="10" t="s">
        <v>1415</v>
      </c>
      <c r="AL1047" s="10" t="s">
        <v>27</v>
      </c>
    </row>
    <row r="1048" spans="1:38" ht="30" customHeight="1">
      <c r="A1048" s="9" t="s">
        <v>1109</v>
      </c>
      <c r="B1048" s="9" t="s">
        <v>1270</v>
      </c>
      <c r="C1048" s="9" t="s">
        <v>963</v>
      </c>
      <c r="D1048" s="114">
        <v>1</v>
      </c>
      <c r="E1048" s="115">
        <v>0</v>
      </c>
      <c r="F1048" s="116">
        <f t="shared" si="221"/>
        <v>0</v>
      </c>
      <c r="G1048" s="115">
        <v>0</v>
      </c>
      <c r="H1048" s="116">
        <f t="shared" si="222"/>
        <v>0</v>
      </c>
      <c r="I1048" s="115">
        <f>H1049*3%</f>
        <v>386.19</v>
      </c>
      <c r="J1048" s="116">
        <f t="shared" si="223"/>
        <v>386.1</v>
      </c>
      <c r="K1048" s="115">
        <f t="shared" si="224"/>
        <v>386.1</v>
      </c>
      <c r="L1048" s="116">
        <f t="shared" si="225"/>
        <v>386.1</v>
      </c>
      <c r="M1048" s="9" t="s">
        <v>27</v>
      </c>
      <c r="N1048" s="10" t="s">
        <v>215</v>
      </c>
      <c r="O1048" s="10" t="s">
        <v>1280</v>
      </c>
      <c r="P1048" s="10" t="s">
        <v>30</v>
      </c>
      <c r="Q1048" s="10" t="s">
        <v>30</v>
      </c>
      <c r="R1048" s="10" t="s">
        <v>30</v>
      </c>
      <c r="S1048" s="119">
        <v>1</v>
      </c>
      <c r="T1048" s="119">
        <v>2</v>
      </c>
      <c r="U1048" s="119">
        <v>0.03</v>
      </c>
      <c r="V1048" s="119"/>
      <c r="W1048" s="119"/>
      <c r="X1048" s="119"/>
      <c r="Y1048" s="119"/>
      <c r="Z1048" s="119"/>
      <c r="AA1048" s="119"/>
      <c r="AB1048" s="119"/>
      <c r="AC1048" s="119"/>
      <c r="AD1048" s="119"/>
      <c r="AE1048" s="119"/>
      <c r="AF1048" s="119"/>
      <c r="AG1048" s="119"/>
      <c r="AH1048" s="119"/>
      <c r="AI1048" s="119"/>
      <c r="AJ1048" s="10" t="s">
        <v>27</v>
      </c>
      <c r="AK1048" s="10" t="s">
        <v>1416</v>
      </c>
      <c r="AL1048" s="10" t="s">
        <v>27</v>
      </c>
    </row>
    <row r="1049" spans="1:38" ht="30" customHeight="1">
      <c r="A1049" s="9" t="s">
        <v>965</v>
      </c>
      <c r="B1049" s="9" t="s">
        <v>27</v>
      </c>
      <c r="C1049" s="9" t="s">
        <v>27</v>
      </c>
      <c r="D1049" s="114"/>
      <c r="E1049" s="115"/>
      <c r="F1049" s="116">
        <f>TRUNC(SUM(F1043:F1048),0)</f>
        <v>3612</v>
      </c>
      <c r="G1049" s="115"/>
      <c r="H1049" s="116">
        <f>TRUNC(SUM(H1043:H1048),0)</f>
        <v>12873</v>
      </c>
      <c r="I1049" s="115"/>
      <c r="J1049" s="116">
        <f>TRUNC(SUM(J1043:J1048),0)</f>
        <v>386</v>
      </c>
      <c r="K1049" s="115"/>
      <c r="L1049" s="116">
        <f>F1049+H1049+J1049</f>
        <v>16871</v>
      </c>
      <c r="M1049" s="9" t="s">
        <v>27</v>
      </c>
      <c r="N1049" s="10" t="s">
        <v>117</v>
      </c>
      <c r="O1049" s="10" t="s">
        <v>117</v>
      </c>
      <c r="P1049" s="10" t="s">
        <v>27</v>
      </c>
      <c r="Q1049" s="10" t="s">
        <v>27</v>
      </c>
      <c r="R1049" s="10" t="s">
        <v>27</v>
      </c>
      <c r="S1049" s="119"/>
      <c r="T1049" s="119"/>
      <c r="U1049" s="119"/>
      <c r="V1049" s="119"/>
      <c r="W1049" s="119"/>
      <c r="X1049" s="119"/>
      <c r="Y1049" s="119"/>
      <c r="Z1049" s="119"/>
      <c r="AA1049" s="119"/>
      <c r="AB1049" s="119"/>
      <c r="AC1049" s="119"/>
      <c r="AD1049" s="119"/>
      <c r="AE1049" s="119"/>
      <c r="AF1049" s="119"/>
      <c r="AG1049" s="119"/>
      <c r="AH1049" s="119"/>
      <c r="AI1049" s="119"/>
      <c r="AJ1049" s="10" t="s">
        <v>27</v>
      </c>
      <c r="AK1049" s="10" t="s">
        <v>27</v>
      </c>
      <c r="AL1049" s="10" t="s">
        <v>27</v>
      </c>
    </row>
    <row r="1050" spans="1:38" ht="30" customHeight="1">
      <c r="A1050" s="9"/>
      <c r="B1050" s="9"/>
      <c r="C1050" s="9"/>
      <c r="D1050" s="114"/>
      <c r="E1050" s="115"/>
      <c r="F1050" s="116"/>
      <c r="G1050" s="115"/>
      <c r="H1050" s="116"/>
      <c r="I1050" s="115"/>
      <c r="J1050" s="116"/>
      <c r="K1050" s="115"/>
      <c r="L1050" s="116"/>
      <c r="M1050" s="9"/>
      <c r="N1050" s="10"/>
      <c r="O1050" s="10"/>
      <c r="P1050" s="10"/>
      <c r="Q1050" s="10"/>
      <c r="R1050" s="10"/>
      <c r="S1050" s="119"/>
      <c r="T1050" s="119"/>
      <c r="U1050" s="119"/>
      <c r="V1050" s="119"/>
      <c r="W1050" s="119"/>
      <c r="X1050" s="119"/>
      <c r="Y1050" s="119"/>
      <c r="Z1050" s="119"/>
      <c r="AA1050" s="119"/>
      <c r="AB1050" s="119"/>
      <c r="AC1050" s="119"/>
      <c r="AD1050" s="119"/>
      <c r="AE1050" s="119"/>
      <c r="AF1050" s="119"/>
      <c r="AG1050" s="119"/>
      <c r="AH1050" s="119"/>
      <c r="AI1050" s="119"/>
      <c r="AJ1050" s="10"/>
      <c r="AK1050" s="10"/>
      <c r="AL1050" s="10"/>
    </row>
    <row r="1051" spans="1:38" ht="30" customHeight="1">
      <c r="A1051" s="127" t="s">
        <v>4081</v>
      </c>
      <c r="B1051" s="127"/>
      <c r="C1051" s="127"/>
      <c r="D1051" s="127"/>
      <c r="E1051" s="128"/>
      <c r="F1051" s="129"/>
      <c r="G1051" s="128"/>
      <c r="H1051" s="129"/>
      <c r="I1051" s="128"/>
      <c r="J1051" s="129"/>
      <c r="K1051" s="128"/>
      <c r="L1051" s="129"/>
      <c r="M1051" s="127"/>
      <c r="N1051" s="118" t="s">
        <v>215</v>
      </c>
    </row>
    <row r="1052" spans="1:38" ht="30" customHeight="1">
      <c r="A1052" s="9" t="s">
        <v>4067</v>
      </c>
      <c r="B1052" s="9" t="s">
        <v>4068</v>
      </c>
      <c r="C1052" s="9" t="s">
        <v>4069</v>
      </c>
      <c r="D1052" s="114">
        <v>49.3</v>
      </c>
      <c r="E1052" s="115">
        <f>단가대비표!E70</f>
        <v>120</v>
      </c>
      <c r="F1052" s="116">
        <f t="shared" ref="F1052:F1057" si="226">TRUNC(E1052*D1052,1)</f>
        <v>5916</v>
      </c>
      <c r="G1052" s="115">
        <v>0</v>
      </c>
      <c r="H1052" s="116">
        <f t="shared" ref="H1052:H1057" si="227">TRUNC(G1052*D1052,1)</f>
        <v>0</v>
      </c>
      <c r="I1052" s="115">
        <v>0</v>
      </c>
      <c r="J1052" s="116">
        <f t="shared" ref="J1052:J1057" si="228">TRUNC(I1052*D1052,1)</f>
        <v>0</v>
      </c>
      <c r="K1052" s="115">
        <f t="shared" ref="K1052:K1057" si="229">TRUNC(E1052+G1052+I1052,1)</f>
        <v>120</v>
      </c>
      <c r="L1052" s="116">
        <f t="shared" ref="L1052:L1057" si="230">TRUNC(F1052+H1052+J1052,1)</f>
        <v>5916</v>
      </c>
      <c r="M1052" s="9" t="s">
        <v>27</v>
      </c>
      <c r="N1052" s="10" t="s">
        <v>215</v>
      </c>
      <c r="O1052" s="10" t="s">
        <v>1383</v>
      </c>
      <c r="P1052" s="10" t="s">
        <v>30</v>
      </c>
      <c r="Q1052" s="10" t="s">
        <v>30</v>
      </c>
      <c r="R1052" s="10" t="s">
        <v>29</v>
      </c>
      <c r="S1052" s="119"/>
      <c r="T1052" s="119"/>
      <c r="U1052" s="119"/>
      <c r="V1052" s="119">
        <v>1</v>
      </c>
      <c r="W1052" s="119"/>
      <c r="X1052" s="119"/>
      <c r="Y1052" s="119"/>
      <c r="Z1052" s="119"/>
      <c r="AA1052" s="119"/>
      <c r="AB1052" s="119"/>
      <c r="AC1052" s="119"/>
      <c r="AD1052" s="119"/>
      <c r="AE1052" s="119"/>
      <c r="AF1052" s="119"/>
      <c r="AG1052" s="119"/>
      <c r="AH1052" s="119"/>
      <c r="AI1052" s="119"/>
      <c r="AJ1052" s="10" t="s">
        <v>27</v>
      </c>
      <c r="AK1052" s="10" t="s">
        <v>1411</v>
      </c>
      <c r="AL1052" s="10" t="s">
        <v>27</v>
      </c>
    </row>
    <row r="1053" spans="1:38" ht="30" customHeight="1">
      <c r="A1053" s="9" t="s">
        <v>844</v>
      </c>
      <c r="B1053" s="9" t="s">
        <v>4070</v>
      </c>
      <c r="C1053" s="9" t="s">
        <v>4061</v>
      </c>
      <c r="D1053" s="114">
        <v>3.8600000000000002E-2</v>
      </c>
      <c r="E1053" s="115">
        <v>0</v>
      </c>
      <c r="F1053" s="116">
        <f t="shared" si="226"/>
        <v>0</v>
      </c>
      <c r="G1053" s="115">
        <f>단가대비표!F581</f>
        <v>166063</v>
      </c>
      <c r="H1053" s="116">
        <f t="shared" si="227"/>
        <v>6410</v>
      </c>
      <c r="I1053" s="115">
        <v>0</v>
      </c>
      <c r="J1053" s="116">
        <f t="shared" si="228"/>
        <v>0</v>
      </c>
      <c r="K1053" s="115">
        <f t="shared" si="229"/>
        <v>166063</v>
      </c>
      <c r="L1053" s="116">
        <f t="shared" si="230"/>
        <v>6410</v>
      </c>
      <c r="M1053" s="9" t="s">
        <v>27</v>
      </c>
      <c r="N1053" s="10" t="s">
        <v>215</v>
      </c>
      <c r="O1053" s="10" t="s">
        <v>1385</v>
      </c>
      <c r="P1053" s="10" t="s">
        <v>30</v>
      </c>
      <c r="Q1053" s="10" t="s">
        <v>30</v>
      </c>
      <c r="R1053" s="10" t="s">
        <v>29</v>
      </c>
      <c r="S1053" s="119"/>
      <c r="T1053" s="119"/>
      <c r="U1053" s="119"/>
      <c r="V1053" s="119">
        <v>1</v>
      </c>
      <c r="W1053" s="119"/>
      <c r="X1053" s="119"/>
      <c r="Y1053" s="119"/>
      <c r="Z1053" s="119"/>
      <c r="AA1053" s="119"/>
      <c r="AB1053" s="119"/>
      <c r="AC1053" s="119"/>
      <c r="AD1053" s="119"/>
      <c r="AE1053" s="119"/>
      <c r="AF1053" s="119"/>
      <c r="AG1053" s="119"/>
      <c r="AH1053" s="119"/>
      <c r="AI1053" s="119"/>
      <c r="AJ1053" s="10" t="s">
        <v>27</v>
      </c>
      <c r="AK1053" s="10" t="s">
        <v>1412</v>
      </c>
      <c r="AL1053" s="10" t="s">
        <v>27</v>
      </c>
    </row>
    <row r="1054" spans="1:38" ht="30" customHeight="1">
      <c r="A1054" s="9" t="s">
        <v>844</v>
      </c>
      <c r="B1054" s="9" t="s">
        <v>4071</v>
      </c>
      <c r="C1054" s="9" t="s">
        <v>4073</v>
      </c>
      <c r="D1054" s="114">
        <v>1.01E-2</v>
      </c>
      <c r="E1054" s="115">
        <v>0</v>
      </c>
      <c r="F1054" s="116">
        <f t="shared" si="226"/>
        <v>0</v>
      </c>
      <c r="G1054" s="115">
        <f>단가대비표!F581</f>
        <v>166063</v>
      </c>
      <c r="H1054" s="116">
        <f t="shared" si="227"/>
        <v>1677.2</v>
      </c>
      <c r="I1054" s="115">
        <v>0</v>
      </c>
      <c r="J1054" s="116">
        <f t="shared" si="228"/>
        <v>0</v>
      </c>
      <c r="K1054" s="115">
        <f t="shared" si="229"/>
        <v>166063</v>
      </c>
      <c r="L1054" s="116">
        <f t="shared" si="230"/>
        <v>1677.2</v>
      </c>
      <c r="M1054" s="9" t="s">
        <v>27</v>
      </c>
      <c r="N1054" s="10" t="s">
        <v>215</v>
      </c>
      <c r="O1054" s="10" t="s">
        <v>1389</v>
      </c>
      <c r="P1054" s="10" t="s">
        <v>30</v>
      </c>
      <c r="Q1054" s="10" t="s">
        <v>30</v>
      </c>
      <c r="R1054" s="10" t="s">
        <v>29</v>
      </c>
      <c r="S1054" s="119"/>
      <c r="T1054" s="119"/>
      <c r="U1054" s="119"/>
      <c r="V1054" s="119">
        <v>1</v>
      </c>
      <c r="W1054" s="119"/>
      <c r="X1054" s="119"/>
      <c r="Y1054" s="119"/>
      <c r="Z1054" s="119"/>
      <c r="AA1054" s="119"/>
      <c r="AB1054" s="119"/>
      <c r="AC1054" s="119"/>
      <c r="AD1054" s="119"/>
      <c r="AE1054" s="119"/>
      <c r="AF1054" s="119"/>
      <c r="AG1054" s="119"/>
      <c r="AH1054" s="119"/>
      <c r="AI1054" s="119"/>
      <c r="AJ1054" s="10" t="s">
        <v>27</v>
      </c>
      <c r="AK1054" s="10" t="s">
        <v>1413</v>
      </c>
      <c r="AL1054" s="10" t="s">
        <v>27</v>
      </c>
    </row>
    <row r="1055" spans="1:38" ht="30" customHeight="1">
      <c r="A1055" s="9" t="s">
        <v>844</v>
      </c>
      <c r="B1055" s="9" t="s">
        <v>4072</v>
      </c>
      <c r="C1055" s="9" t="s">
        <v>4061</v>
      </c>
      <c r="D1055" s="114">
        <v>1.2200000000000001E-2</v>
      </c>
      <c r="E1055" s="115">
        <v>0</v>
      </c>
      <c r="F1055" s="116">
        <f t="shared" si="226"/>
        <v>0</v>
      </c>
      <c r="G1055" s="115">
        <f>단가대비표!F581</f>
        <v>166063</v>
      </c>
      <c r="H1055" s="116">
        <f t="shared" si="227"/>
        <v>2025.9</v>
      </c>
      <c r="I1055" s="115">
        <v>0</v>
      </c>
      <c r="J1055" s="116">
        <f t="shared" si="228"/>
        <v>0</v>
      </c>
      <c r="K1055" s="115">
        <f t="shared" si="229"/>
        <v>166063</v>
      </c>
      <c r="L1055" s="116">
        <f t="shared" si="230"/>
        <v>2025.9</v>
      </c>
      <c r="M1055" s="9" t="s">
        <v>27</v>
      </c>
      <c r="N1055" s="10" t="s">
        <v>215</v>
      </c>
      <c r="O1055" s="10" t="s">
        <v>1392</v>
      </c>
      <c r="P1055" s="10" t="s">
        <v>30</v>
      </c>
      <c r="Q1055" s="10" t="s">
        <v>30</v>
      </c>
      <c r="R1055" s="10" t="s">
        <v>29</v>
      </c>
      <c r="S1055" s="119"/>
      <c r="T1055" s="119"/>
      <c r="U1055" s="119"/>
      <c r="V1055" s="119">
        <v>1</v>
      </c>
      <c r="W1055" s="119"/>
      <c r="X1055" s="119"/>
      <c r="Y1055" s="119"/>
      <c r="Z1055" s="119"/>
      <c r="AA1055" s="119"/>
      <c r="AB1055" s="119"/>
      <c r="AC1055" s="119"/>
      <c r="AD1055" s="119"/>
      <c r="AE1055" s="119"/>
      <c r="AF1055" s="119"/>
      <c r="AG1055" s="119"/>
      <c r="AH1055" s="119"/>
      <c r="AI1055" s="119"/>
      <c r="AJ1055" s="10" t="s">
        <v>27</v>
      </c>
      <c r="AK1055" s="10" t="s">
        <v>1414</v>
      </c>
      <c r="AL1055" s="10" t="s">
        <v>27</v>
      </c>
    </row>
    <row r="1056" spans="1:38" ht="30" customHeight="1">
      <c r="A1056" s="9" t="s">
        <v>867</v>
      </c>
      <c r="B1056" s="9"/>
      <c r="C1056" s="9" t="s">
        <v>4061</v>
      </c>
      <c r="D1056" s="114">
        <v>2.0299999999999999E-2</v>
      </c>
      <c r="E1056" s="115">
        <v>0</v>
      </c>
      <c r="F1056" s="116">
        <f t="shared" si="226"/>
        <v>0</v>
      </c>
      <c r="G1056" s="115">
        <f>단가대비표!F553</f>
        <v>138290</v>
      </c>
      <c r="H1056" s="116">
        <f t="shared" si="227"/>
        <v>2807.2</v>
      </c>
      <c r="I1056" s="115">
        <v>0</v>
      </c>
      <c r="J1056" s="116">
        <f t="shared" si="228"/>
        <v>0</v>
      </c>
      <c r="K1056" s="115">
        <f t="shared" si="229"/>
        <v>138290</v>
      </c>
      <c r="L1056" s="116">
        <f t="shared" si="230"/>
        <v>2807.2</v>
      </c>
      <c r="M1056" s="9" t="s">
        <v>27</v>
      </c>
      <c r="N1056" s="10" t="s">
        <v>215</v>
      </c>
      <c r="O1056" s="10" t="s">
        <v>1083</v>
      </c>
      <c r="P1056" s="10" t="s">
        <v>30</v>
      </c>
      <c r="Q1056" s="10" t="s">
        <v>30</v>
      </c>
      <c r="R1056" s="10" t="s">
        <v>29</v>
      </c>
      <c r="S1056" s="119"/>
      <c r="T1056" s="119"/>
      <c r="U1056" s="119"/>
      <c r="V1056" s="119">
        <v>1</v>
      </c>
      <c r="W1056" s="119"/>
      <c r="X1056" s="119"/>
      <c r="Y1056" s="119"/>
      <c r="Z1056" s="119"/>
      <c r="AA1056" s="119"/>
      <c r="AB1056" s="119"/>
      <c r="AC1056" s="119"/>
      <c r="AD1056" s="119"/>
      <c r="AE1056" s="119"/>
      <c r="AF1056" s="119"/>
      <c r="AG1056" s="119"/>
      <c r="AH1056" s="119"/>
      <c r="AI1056" s="119"/>
      <c r="AJ1056" s="10" t="s">
        <v>27</v>
      </c>
      <c r="AK1056" s="10" t="s">
        <v>1415</v>
      </c>
      <c r="AL1056" s="10" t="s">
        <v>27</v>
      </c>
    </row>
    <row r="1057" spans="1:38" ht="30" customHeight="1">
      <c r="A1057" s="9" t="s">
        <v>1109</v>
      </c>
      <c r="B1057" s="9" t="s">
        <v>1270</v>
      </c>
      <c r="C1057" s="9" t="s">
        <v>963</v>
      </c>
      <c r="D1057" s="114">
        <v>1</v>
      </c>
      <c r="E1057" s="115">
        <v>0</v>
      </c>
      <c r="F1057" s="116">
        <f t="shared" si="226"/>
        <v>0</v>
      </c>
      <c r="G1057" s="115">
        <v>0</v>
      </c>
      <c r="H1057" s="116">
        <f t="shared" si="227"/>
        <v>0</v>
      </c>
      <c r="I1057" s="115">
        <f>H1058*3%</f>
        <v>387.59999999999997</v>
      </c>
      <c r="J1057" s="116">
        <f t="shared" si="228"/>
        <v>387.6</v>
      </c>
      <c r="K1057" s="115">
        <f t="shared" si="229"/>
        <v>387.6</v>
      </c>
      <c r="L1057" s="116">
        <f t="shared" si="230"/>
        <v>387.6</v>
      </c>
      <c r="M1057" s="9" t="s">
        <v>27</v>
      </c>
      <c r="N1057" s="10" t="s">
        <v>215</v>
      </c>
      <c r="O1057" s="10" t="s">
        <v>1280</v>
      </c>
      <c r="P1057" s="10" t="s">
        <v>30</v>
      </c>
      <c r="Q1057" s="10" t="s">
        <v>30</v>
      </c>
      <c r="R1057" s="10" t="s">
        <v>30</v>
      </c>
      <c r="S1057" s="119">
        <v>1</v>
      </c>
      <c r="T1057" s="119">
        <v>2</v>
      </c>
      <c r="U1057" s="119">
        <v>0.03</v>
      </c>
      <c r="V1057" s="119"/>
      <c r="W1057" s="119"/>
      <c r="X1057" s="119"/>
      <c r="Y1057" s="119"/>
      <c r="Z1057" s="119"/>
      <c r="AA1057" s="119"/>
      <c r="AB1057" s="119"/>
      <c r="AC1057" s="119"/>
      <c r="AD1057" s="119"/>
      <c r="AE1057" s="119"/>
      <c r="AF1057" s="119"/>
      <c r="AG1057" s="119"/>
      <c r="AH1057" s="119"/>
      <c r="AI1057" s="119"/>
      <c r="AJ1057" s="10" t="s">
        <v>27</v>
      </c>
      <c r="AK1057" s="10" t="s">
        <v>1416</v>
      </c>
      <c r="AL1057" s="10" t="s">
        <v>27</v>
      </c>
    </row>
    <row r="1058" spans="1:38" ht="30" customHeight="1">
      <c r="A1058" s="9" t="s">
        <v>965</v>
      </c>
      <c r="B1058" s="9" t="s">
        <v>27</v>
      </c>
      <c r="C1058" s="9" t="s">
        <v>27</v>
      </c>
      <c r="D1058" s="114"/>
      <c r="E1058" s="115"/>
      <c r="F1058" s="116">
        <f>TRUNC(SUM(F1052:F1057),0)</f>
        <v>5916</v>
      </c>
      <c r="G1058" s="115"/>
      <c r="H1058" s="116">
        <f>TRUNC(SUM(H1052:H1057),0)</f>
        <v>12920</v>
      </c>
      <c r="I1058" s="115"/>
      <c r="J1058" s="116">
        <f>TRUNC(SUM(J1052:J1057),0)</f>
        <v>387</v>
      </c>
      <c r="K1058" s="115"/>
      <c r="L1058" s="116">
        <f>F1058+H1058+J1058</f>
        <v>19223</v>
      </c>
      <c r="M1058" s="9" t="s">
        <v>27</v>
      </c>
      <c r="N1058" s="10" t="s">
        <v>117</v>
      </c>
      <c r="O1058" s="10" t="s">
        <v>117</v>
      </c>
      <c r="P1058" s="10" t="s">
        <v>27</v>
      </c>
      <c r="Q1058" s="10" t="s">
        <v>27</v>
      </c>
      <c r="R1058" s="10" t="s">
        <v>27</v>
      </c>
      <c r="S1058" s="119"/>
      <c r="T1058" s="119"/>
      <c r="U1058" s="119"/>
      <c r="V1058" s="119"/>
      <c r="W1058" s="119"/>
      <c r="X1058" s="119"/>
      <c r="Y1058" s="119"/>
      <c r="Z1058" s="119"/>
      <c r="AA1058" s="119"/>
      <c r="AB1058" s="119"/>
      <c r="AC1058" s="119"/>
      <c r="AD1058" s="119"/>
      <c r="AE1058" s="119"/>
      <c r="AF1058" s="119"/>
      <c r="AG1058" s="119"/>
      <c r="AH1058" s="119"/>
      <c r="AI1058" s="119"/>
      <c r="AJ1058" s="10" t="s">
        <v>27</v>
      </c>
      <c r="AK1058" s="10" t="s">
        <v>27</v>
      </c>
      <c r="AL1058" s="10" t="s">
        <v>27</v>
      </c>
    </row>
    <row r="1059" spans="1:38" ht="30" customHeight="1">
      <c r="A1059" s="9"/>
      <c r="B1059" s="9"/>
      <c r="C1059" s="9"/>
      <c r="D1059" s="114"/>
      <c r="E1059" s="115"/>
      <c r="F1059" s="116"/>
      <c r="G1059" s="115"/>
      <c r="H1059" s="116"/>
      <c r="I1059" s="115"/>
      <c r="J1059" s="116"/>
      <c r="K1059" s="115"/>
      <c r="L1059" s="116"/>
      <c r="M1059" s="9"/>
      <c r="N1059" s="10"/>
      <c r="O1059" s="10"/>
      <c r="P1059" s="10"/>
      <c r="Q1059" s="10"/>
      <c r="R1059" s="10"/>
      <c r="S1059" s="119"/>
      <c r="T1059" s="119"/>
      <c r="U1059" s="119"/>
      <c r="V1059" s="119"/>
      <c r="W1059" s="119"/>
      <c r="X1059" s="119"/>
      <c r="Y1059" s="119"/>
      <c r="Z1059" s="119"/>
      <c r="AA1059" s="119"/>
      <c r="AB1059" s="119"/>
      <c r="AC1059" s="119"/>
      <c r="AD1059" s="119"/>
      <c r="AE1059" s="119"/>
      <c r="AF1059" s="119"/>
      <c r="AG1059" s="119"/>
      <c r="AH1059" s="119"/>
      <c r="AI1059" s="119"/>
      <c r="AJ1059" s="10"/>
      <c r="AK1059" s="10"/>
      <c r="AL1059" s="10"/>
    </row>
    <row r="1060" spans="1:38" ht="30" customHeight="1">
      <c r="A1060" s="127" t="s">
        <v>4082</v>
      </c>
      <c r="B1060" s="127"/>
      <c r="C1060" s="127"/>
      <c r="D1060" s="127"/>
      <c r="E1060" s="128"/>
      <c r="F1060" s="129"/>
      <c r="G1060" s="128"/>
      <c r="H1060" s="129"/>
      <c r="I1060" s="128"/>
      <c r="J1060" s="129"/>
      <c r="K1060" s="128"/>
      <c r="L1060" s="129"/>
      <c r="M1060" s="127"/>
      <c r="N1060" s="118" t="s">
        <v>215</v>
      </c>
    </row>
    <row r="1061" spans="1:38" ht="30" customHeight="1">
      <c r="A1061" s="9" t="s">
        <v>4067</v>
      </c>
      <c r="B1061" s="9" t="s">
        <v>4068</v>
      </c>
      <c r="C1061" s="9" t="s">
        <v>4069</v>
      </c>
      <c r="D1061" s="114">
        <v>75.400000000000006</v>
      </c>
      <c r="E1061" s="115">
        <f>단가대비표!E70</f>
        <v>120</v>
      </c>
      <c r="F1061" s="116">
        <f t="shared" ref="F1061:F1066" si="231">TRUNC(E1061*D1061,1)</f>
        <v>9048</v>
      </c>
      <c r="G1061" s="115">
        <v>0</v>
      </c>
      <c r="H1061" s="116">
        <f t="shared" ref="H1061:H1066" si="232">TRUNC(G1061*D1061,1)</f>
        <v>0</v>
      </c>
      <c r="I1061" s="115">
        <v>0</v>
      </c>
      <c r="J1061" s="116">
        <f t="shared" ref="J1061:J1066" si="233">TRUNC(I1061*D1061,1)</f>
        <v>0</v>
      </c>
      <c r="K1061" s="115">
        <f t="shared" ref="K1061:K1066" si="234">TRUNC(E1061+G1061+I1061,1)</f>
        <v>120</v>
      </c>
      <c r="L1061" s="116">
        <f t="shared" ref="L1061:L1066" si="235">TRUNC(F1061+H1061+J1061,1)</f>
        <v>9048</v>
      </c>
      <c r="M1061" s="9" t="s">
        <v>27</v>
      </c>
      <c r="N1061" s="10" t="s">
        <v>215</v>
      </c>
      <c r="O1061" s="10" t="s">
        <v>1383</v>
      </c>
      <c r="P1061" s="10" t="s">
        <v>30</v>
      </c>
      <c r="Q1061" s="10" t="s">
        <v>30</v>
      </c>
      <c r="R1061" s="10" t="s">
        <v>29</v>
      </c>
      <c r="S1061" s="119"/>
      <c r="T1061" s="119"/>
      <c r="U1061" s="119"/>
      <c r="V1061" s="119">
        <v>1</v>
      </c>
      <c r="W1061" s="119"/>
      <c r="X1061" s="119"/>
      <c r="Y1061" s="119"/>
      <c r="Z1061" s="119"/>
      <c r="AA1061" s="119"/>
      <c r="AB1061" s="119"/>
      <c r="AC1061" s="119"/>
      <c r="AD1061" s="119"/>
      <c r="AE1061" s="119"/>
      <c r="AF1061" s="119"/>
      <c r="AG1061" s="119"/>
      <c r="AH1061" s="119"/>
      <c r="AI1061" s="119"/>
      <c r="AJ1061" s="10" t="s">
        <v>27</v>
      </c>
      <c r="AK1061" s="10" t="s">
        <v>1411</v>
      </c>
      <c r="AL1061" s="10" t="s">
        <v>27</v>
      </c>
    </row>
    <row r="1062" spans="1:38" ht="30" customHeight="1">
      <c r="A1062" s="9" t="s">
        <v>844</v>
      </c>
      <c r="B1062" s="9" t="s">
        <v>4070</v>
      </c>
      <c r="C1062" s="9" t="s">
        <v>4061</v>
      </c>
      <c r="D1062" s="114">
        <v>3.8600000000000002E-2</v>
      </c>
      <c r="E1062" s="115">
        <v>0</v>
      </c>
      <c r="F1062" s="116">
        <f t="shared" si="231"/>
        <v>0</v>
      </c>
      <c r="G1062" s="115">
        <f>단가대비표!F581</f>
        <v>166063</v>
      </c>
      <c r="H1062" s="116">
        <f t="shared" si="232"/>
        <v>6410</v>
      </c>
      <c r="I1062" s="115">
        <v>0</v>
      </c>
      <c r="J1062" s="116">
        <f t="shared" si="233"/>
        <v>0</v>
      </c>
      <c r="K1062" s="115">
        <f t="shared" si="234"/>
        <v>166063</v>
      </c>
      <c r="L1062" s="116">
        <f t="shared" si="235"/>
        <v>6410</v>
      </c>
      <c r="M1062" s="9" t="s">
        <v>27</v>
      </c>
      <c r="N1062" s="10" t="s">
        <v>215</v>
      </c>
      <c r="O1062" s="10" t="s">
        <v>1385</v>
      </c>
      <c r="P1062" s="10" t="s">
        <v>30</v>
      </c>
      <c r="Q1062" s="10" t="s">
        <v>30</v>
      </c>
      <c r="R1062" s="10" t="s">
        <v>29</v>
      </c>
      <c r="S1062" s="119"/>
      <c r="T1062" s="119"/>
      <c r="U1062" s="119"/>
      <c r="V1062" s="119">
        <v>1</v>
      </c>
      <c r="W1062" s="119"/>
      <c r="X1062" s="119"/>
      <c r="Y1062" s="119"/>
      <c r="Z1062" s="119"/>
      <c r="AA1062" s="119"/>
      <c r="AB1062" s="119"/>
      <c r="AC1062" s="119"/>
      <c r="AD1062" s="119"/>
      <c r="AE1062" s="119"/>
      <c r="AF1062" s="119"/>
      <c r="AG1062" s="119"/>
      <c r="AH1062" s="119"/>
      <c r="AI1062" s="119"/>
      <c r="AJ1062" s="10" t="s">
        <v>27</v>
      </c>
      <c r="AK1062" s="10" t="s">
        <v>1412</v>
      </c>
      <c r="AL1062" s="10" t="s">
        <v>27</v>
      </c>
    </row>
    <row r="1063" spans="1:38" ht="30" customHeight="1">
      <c r="A1063" s="9" t="s">
        <v>844</v>
      </c>
      <c r="B1063" s="9" t="s">
        <v>4071</v>
      </c>
      <c r="C1063" s="9" t="s">
        <v>4073</v>
      </c>
      <c r="D1063" s="114">
        <v>1.0200000000000001E-2</v>
      </c>
      <c r="E1063" s="115">
        <v>0</v>
      </c>
      <c r="F1063" s="116">
        <f t="shared" si="231"/>
        <v>0</v>
      </c>
      <c r="G1063" s="115">
        <f>단가대비표!F581</f>
        <v>166063</v>
      </c>
      <c r="H1063" s="116">
        <f t="shared" si="232"/>
        <v>1693.8</v>
      </c>
      <c r="I1063" s="115">
        <v>0</v>
      </c>
      <c r="J1063" s="116">
        <f t="shared" si="233"/>
        <v>0</v>
      </c>
      <c r="K1063" s="115">
        <f t="shared" si="234"/>
        <v>166063</v>
      </c>
      <c r="L1063" s="116">
        <f t="shared" si="235"/>
        <v>1693.8</v>
      </c>
      <c r="M1063" s="9" t="s">
        <v>27</v>
      </c>
      <c r="N1063" s="10" t="s">
        <v>215</v>
      </c>
      <c r="O1063" s="10" t="s">
        <v>1389</v>
      </c>
      <c r="P1063" s="10" t="s">
        <v>30</v>
      </c>
      <c r="Q1063" s="10" t="s">
        <v>30</v>
      </c>
      <c r="R1063" s="10" t="s">
        <v>29</v>
      </c>
      <c r="S1063" s="119"/>
      <c r="T1063" s="119"/>
      <c r="U1063" s="119"/>
      <c r="V1063" s="119">
        <v>1</v>
      </c>
      <c r="W1063" s="119"/>
      <c r="X1063" s="119"/>
      <c r="Y1063" s="119"/>
      <c r="Z1063" s="119"/>
      <c r="AA1063" s="119"/>
      <c r="AB1063" s="119"/>
      <c r="AC1063" s="119"/>
      <c r="AD1063" s="119"/>
      <c r="AE1063" s="119"/>
      <c r="AF1063" s="119"/>
      <c r="AG1063" s="119"/>
      <c r="AH1063" s="119"/>
      <c r="AI1063" s="119"/>
      <c r="AJ1063" s="10" t="s">
        <v>27</v>
      </c>
      <c r="AK1063" s="10" t="s">
        <v>1413</v>
      </c>
      <c r="AL1063" s="10" t="s">
        <v>27</v>
      </c>
    </row>
    <row r="1064" spans="1:38" ht="30" customHeight="1">
      <c r="A1064" s="9" t="s">
        <v>844</v>
      </c>
      <c r="B1064" s="9" t="s">
        <v>4072</v>
      </c>
      <c r="C1064" s="9" t="s">
        <v>4061</v>
      </c>
      <c r="D1064" s="114">
        <v>1.2200000000000001E-2</v>
      </c>
      <c r="E1064" s="115">
        <v>0</v>
      </c>
      <c r="F1064" s="116">
        <f t="shared" si="231"/>
        <v>0</v>
      </c>
      <c r="G1064" s="115">
        <f>단가대비표!F581</f>
        <v>166063</v>
      </c>
      <c r="H1064" s="116">
        <f t="shared" si="232"/>
        <v>2025.9</v>
      </c>
      <c r="I1064" s="115">
        <v>0</v>
      </c>
      <c r="J1064" s="116">
        <f t="shared" si="233"/>
        <v>0</v>
      </c>
      <c r="K1064" s="115">
        <f t="shared" si="234"/>
        <v>166063</v>
      </c>
      <c r="L1064" s="116">
        <f t="shared" si="235"/>
        <v>2025.9</v>
      </c>
      <c r="M1064" s="9" t="s">
        <v>27</v>
      </c>
      <c r="N1064" s="10" t="s">
        <v>215</v>
      </c>
      <c r="O1064" s="10" t="s">
        <v>1392</v>
      </c>
      <c r="P1064" s="10" t="s">
        <v>30</v>
      </c>
      <c r="Q1064" s="10" t="s">
        <v>30</v>
      </c>
      <c r="R1064" s="10" t="s">
        <v>29</v>
      </c>
      <c r="S1064" s="119"/>
      <c r="T1064" s="119"/>
      <c r="U1064" s="119"/>
      <c r="V1064" s="119">
        <v>1</v>
      </c>
      <c r="W1064" s="119"/>
      <c r="X1064" s="119"/>
      <c r="Y1064" s="119"/>
      <c r="Z1064" s="119"/>
      <c r="AA1064" s="119"/>
      <c r="AB1064" s="119"/>
      <c r="AC1064" s="119"/>
      <c r="AD1064" s="119"/>
      <c r="AE1064" s="119"/>
      <c r="AF1064" s="119"/>
      <c r="AG1064" s="119"/>
      <c r="AH1064" s="119"/>
      <c r="AI1064" s="119"/>
      <c r="AJ1064" s="10" t="s">
        <v>27</v>
      </c>
      <c r="AK1064" s="10" t="s">
        <v>1414</v>
      </c>
      <c r="AL1064" s="10" t="s">
        <v>27</v>
      </c>
    </row>
    <row r="1065" spans="1:38" ht="30" customHeight="1">
      <c r="A1065" s="9" t="s">
        <v>867</v>
      </c>
      <c r="B1065" s="9"/>
      <c r="C1065" s="9" t="s">
        <v>4061</v>
      </c>
      <c r="D1065" s="114">
        <v>2.0299999999999999E-2</v>
      </c>
      <c r="E1065" s="115">
        <v>0</v>
      </c>
      <c r="F1065" s="116">
        <f t="shared" si="231"/>
        <v>0</v>
      </c>
      <c r="G1065" s="115">
        <f>단가대비표!F553</f>
        <v>138290</v>
      </c>
      <c r="H1065" s="116">
        <f t="shared" si="232"/>
        <v>2807.2</v>
      </c>
      <c r="I1065" s="115">
        <v>0</v>
      </c>
      <c r="J1065" s="116">
        <f t="shared" si="233"/>
        <v>0</v>
      </c>
      <c r="K1065" s="115">
        <f t="shared" si="234"/>
        <v>138290</v>
      </c>
      <c r="L1065" s="116">
        <f t="shared" si="235"/>
        <v>2807.2</v>
      </c>
      <c r="M1065" s="9" t="s">
        <v>27</v>
      </c>
      <c r="N1065" s="10" t="s">
        <v>215</v>
      </c>
      <c r="O1065" s="10" t="s">
        <v>1083</v>
      </c>
      <c r="P1065" s="10" t="s">
        <v>30</v>
      </c>
      <c r="Q1065" s="10" t="s">
        <v>30</v>
      </c>
      <c r="R1065" s="10" t="s">
        <v>29</v>
      </c>
      <c r="S1065" s="119"/>
      <c r="T1065" s="119"/>
      <c r="U1065" s="119"/>
      <c r="V1065" s="119">
        <v>1</v>
      </c>
      <c r="W1065" s="119"/>
      <c r="X1065" s="119"/>
      <c r="Y1065" s="119"/>
      <c r="Z1065" s="119"/>
      <c r="AA1065" s="119"/>
      <c r="AB1065" s="119"/>
      <c r="AC1065" s="119"/>
      <c r="AD1065" s="119"/>
      <c r="AE1065" s="119"/>
      <c r="AF1065" s="119"/>
      <c r="AG1065" s="119"/>
      <c r="AH1065" s="119"/>
      <c r="AI1065" s="119"/>
      <c r="AJ1065" s="10" t="s">
        <v>27</v>
      </c>
      <c r="AK1065" s="10" t="s">
        <v>1415</v>
      </c>
      <c r="AL1065" s="10" t="s">
        <v>27</v>
      </c>
    </row>
    <row r="1066" spans="1:38" ht="30" customHeight="1">
      <c r="A1066" s="9" t="s">
        <v>1109</v>
      </c>
      <c r="B1066" s="9" t="s">
        <v>1270</v>
      </c>
      <c r="C1066" s="9" t="s">
        <v>963</v>
      </c>
      <c r="D1066" s="114">
        <v>1</v>
      </c>
      <c r="E1066" s="115">
        <v>0</v>
      </c>
      <c r="F1066" s="116">
        <f t="shared" si="231"/>
        <v>0</v>
      </c>
      <c r="G1066" s="115">
        <v>0</v>
      </c>
      <c r="H1066" s="116">
        <f t="shared" si="232"/>
        <v>0</v>
      </c>
      <c r="I1066" s="115">
        <f>H1067*3%</f>
        <v>388.08</v>
      </c>
      <c r="J1066" s="116">
        <f t="shared" si="233"/>
        <v>388</v>
      </c>
      <c r="K1066" s="115">
        <f t="shared" si="234"/>
        <v>388</v>
      </c>
      <c r="L1066" s="116">
        <f t="shared" si="235"/>
        <v>388</v>
      </c>
      <c r="M1066" s="9" t="s">
        <v>27</v>
      </c>
      <c r="N1066" s="10" t="s">
        <v>215</v>
      </c>
      <c r="O1066" s="10" t="s">
        <v>1280</v>
      </c>
      <c r="P1066" s="10" t="s">
        <v>30</v>
      </c>
      <c r="Q1066" s="10" t="s">
        <v>30</v>
      </c>
      <c r="R1066" s="10" t="s">
        <v>30</v>
      </c>
      <c r="S1066" s="119">
        <v>1</v>
      </c>
      <c r="T1066" s="119">
        <v>2</v>
      </c>
      <c r="U1066" s="119">
        <v>0.03</v>
      </c>
      <c r="V1066" s="119"/>
      <c r="W1066" s="119"/>
      <c r="X1066" s="119"/>
      <c r="Y1066" s="119"/>
      <c r="Z1066" s="119"/>
      <c r="AA1066" s="119"/>
      <c r="AB1066" s="119"/>
      <c r="AC1066" s="119"/>
      <c r="AD1066" s="119"/>
      <c r="AE1066" s="119"/>
      <c r="AF1066" s="119"/>
      <c r="AG1066" s="119"/>
      <c r="AH1066" s="119"/>
      <c r="AI1066" s="119"/>
      <c r="AJ1066" s="10" t="s">
        <v>27</v>
      </c>
      <c r="AK1066" s="10" t="s">
        <v>1416</v>
      </c>
      <c r="AL1066" s="10" t="s">
        <v>27</v>
      </c>
    </row>
    <row r="1067" spans="1:38" ht="30" customHeight="1">
      <c r="A1067" s="9" t="s">
        <v>965</v>
      </c>
      <c r="B1067" s="9" t="s">
        <v>27</v>
      </c>
      <c r="C1067" s="9" t="s">
        <v>27</v>
      </c>
      <c r="D1067" s="114"/>
      <c r="E1067" s="115"/>
      <c r="F1067" s="116">
        <f>TRUNC(SUM(F1061:F1066),0)</f>
        <v>9048</v>
      </c>
      <c r="G1067" s="115"/>
      <c r="H1067" s="116">
        <f>TRUNC(SUM(H1061:H1066),0)</f>
        <v>12936</v>
      </c>
      <c r="I1067" s="115"/>
      <c r="J1067" s="116">
        <f>TRUNC(SUM(J1061:J1066),0)</f>
        <v>388</v>
      </c>
      <c r="K1067" s="115"/>
      <c r="L1067" s="116">
        <f>F1067+H1067+J1067</f>
        <v>22372</v>
      </c>
      <c r="M1067" s="9" t="s">
        <v>27</v>
      </c>
      <c r="N1067" s="10" t="s">
        <v>117</v>
      </c>
      <c r="O1067" s="10" t="s">
        <v>117</v>
      </c>
      <c r="P1067" s="10" t="s">
        <v>27</v>
      </c>
      <c r="Q1067" s="10" t="s">
        <v>27</v>
      </c>
      <c r="R1067" s="10" t="s">
        <v>27</v>
      </c>
      <c r="S1067" s="119"/>
      <c r="T1067" s="119"/>
      <c r="U1067" s="119"/>
      <c r="V1067" s="119"/>
      <c r="W1067" s="119"/>
      <c r="X1067" s="119"/>
      <c r="Y1067" s="119"/>
      <c r="Z1067" s="119"/>
      <c r="AA1067" s="119"/>
      <c r="AB1067" s="119"/>
      <c r="AC1067" s="119"/>
      <c r="AD1067" s="119"/>
      <c r="AE1067" s="119"/>
      <c r="AF1067" s="119"/>
      <c r="AG1067" s="119"/>
      <c r="AH1067" s="119"/>
      <c r="AI1067" s="119"/>
      <c r="AJ1067" s="10" t="s">
        <v>27</v>
      </c>
      <c r="AK1067" s="10" t="s">
        <v>27</v>
      </c>
      <c r="AL1067" s="10" t="s">
        <v>27</v>
      </c>
    </row>
    <row r="1068" spans="1:38" ht="30" customHeight="1">
      <c r="A1068" s="9"/>
      <c r="B1068" s="9"/>
      <c r="C1068" s="9"/>
      <c r="D1068" s="114"/>
      <c r="E1068" s="115"/>
      <c r="F1068" s="116"/>
      <c r="G1068" s="115"/>
      <c r="H1068" s="116"/>
      <c r="I1068" s="115"/>
      <c r="J1068" s="116"/>
      <c r="K1068" s="115"/>
      <c r="L1068" s="116"/>
      <c r="M1068" s="9"/>
      <c r="N1068" s="10"/>
      <c r="O1068" s="10"/>
      <c r="P1068" s="10"/>
      <c r="Q1068" s="10"/>
      <c r="R1068" s="10"/>
      <c r="S1068" s="119"/>
      <c r="T1068" s="119"/>
      <c r="U1068" s="119"/>
      <c r="V1068" s="119"/>
      <c r="W1068" s="119"/>
      <c r="X1068" s="119"/>
      <c r="Y1068" s="119"/>
      <c r="Z1068" s="119"/>
      <c r="AA1068" s="119"/>
      <c r="AB1068" s="119"/>
      <c r="AC1068" s="119"/>
      <c r="AD1068" s="119"/>
      <c r="AE1068" s="119"/>
      <c r="AF1068" s="119"/>
      <c r="AG1068" s="119"/>
      <c r="AH1068" s="119"/>
      <c r="AI1068" s="119"/>
      <c r="AJ1068" s="10"/>
      <c r="AK1068" s="10"/>
      <c r="AL1068" s="10"/>
    </row>
    <row r="1069" spans="1:38" ht="30" customHeight="1">
      <c r="A1069" s="127" t="s">
        <v>4039</v>
      </c>
      <c r="B1069" s="127"/>
      <c r="C1069" s="127"/>
      <c r="D1069" s="127"/>
      <c r="E1069" s="128"/>
      <c r="F1069" s="129"/>
      <c r="G1069" s="128"/>
      <c r="H1069" s="129"/>
      <c r="I1069" s="128"/>
      <c r="J1069" s="129"/>
      <c r="K1069" s="128"/>
      <c r="L1069" s="129"/>
      <c r="M1069" s="127"/>
      <c r="N1069" s="118" t="s">
        <v>206</v>
      </c>
    </row>
    <row r="1070" spans="1:38" ht="30" customHeight="1">
      <c r="A1070" s="9" t="s">
        <v>1671</v>
      </c>
      <c r="B1070" s="9" t="s">
        <v>725</v>
      </c>
      <c r="C1070" s="9" t="s">
        <v>28</v>
      </c>
      <c r="D1070" s="114">
        <v>1.03</v>
      </c>
      <c r="E1070" s="115">
        <f>단가대비표!E129</f>
        <v>11314</v>
      </c>
      <c r="F1070" s="116">
        <f t="shared" ref="F1070:F1075" si="236">TRUNC(E1070*D1070,1)</f>
        <v>11653.4</v>
      </c>
      <c r="G1070" s="115">
        <v>0</v>
      </c>
      <c r="H1070" s="116">
        <f t="shared" ref="H1070:H1075" si="237">TRUNC(G1070*D1070,1)</f>
        <v>0</v>
      </c>
      <c r="I1070" s="115">
        <v>0</v>
      </c>
      <c r="J1070" s="116">
        <f t="shared" ref="J1070:J1075" si="238">TRUNC(I1070*D1070,1)</f>
        <v>0</v>
      </c>
      <c r="K1070" s="115">
        <f>TRUNC(E1070+G1070+I1070,1)</f>
        <v>11314</v>
      </c>
      <c r="L1070" s="116">
        <f>TRUNC(F1070+H1070+J1070,1)</f>
        <v>11653.4</v>
      </c>
      <c r="M1070" s="9" t="s">
        <v>27</v>
      </c>
      <c r="N1070" s="10" t="s">
        <v>1376</v>
      </c>
      <c r="O1070" s="10" t="s">
        <v>1683</v>
      </c>
      <c r="P1070" s="10" t="s">
        <v>30</v>
      </c>
      <c r="Q1070" s="10" t="s">
        <v>30</v>
      </c>
      <c r="R1070" s="10" t="s">
        <v>29</v>
      </c>
      <c r="S1070" s="119"/>
      <c r="T1070" s="119"/>
      <c r="U1070" s="119"/>
      <c r="V1070" s="119"/>
      <c r="W1070" s="119"/>
      <c r="X1070" s="119"/>
      <c r="Y1070" s="119"/>
      <c r="Z1070" s="119"/>
      <c r="AA1070" s="119"/>
      <c r="AB1070" s="119"/>
      <c r="AC1070" s="119"/>
      <c r="AD1070" s="119"/>
      <c r="AE1070" s="119"/>
      <c r="AF1070" s="119"/>
      <c r="AG1070" s="119"/>
      <c r="AH1070" s="119"/>
      <c r="AI1070" s="119"/>
      <c r="AJ1070" s="10" t="s">
        <v>27</v>
      </c>
      <c r="AK1070" s="10" t="s">
        <v>2705</v>
      </c>
      <c r="AL1070" s="10" t="s">
        <v>27</v>
      </c>
    </row>
    <row r="1071" spans="1:38" ht="30" customHeight="1">
      <c r="A1071" s="9" t="s">
        <v>716</v>
      </c>
      <c r="B1071" s="9" t="s">
        <v>1028</v>
      </c>
      <c r="C1071" s="9" t="s">
        <v>79</v>
      </c>
      <c r="D1071" s="114">
        <v>3.7999999999999999E-2</v>
      </c>
      <c r="E1071" s="115">
        <f>단가대비표!E114</f>
        <v>479041</v>
      </c>
      <c r="F1071" s="116">
        <f t="shared" si="236"/>
        <v>18203.5</v>
      </c>
      <c r="G1071" s="115">
        <v>0</v>
      </c>
      <c r="H1071" s="116">
        <f t="shared" si="237"/>
        <v>0</v>
      </c>
      <c r="I1071" s="115">
        <v>0</v>
      </c>
      <c r="J1071" s="116">
        <f t="shared" si="238"/>
        <v>0</v>
      </c>
      <c r="K1071" s="115">
        <f>TRUNC(E1071+G1071+I1071,1)</f>
        <v>479041</v>
      </c>
      <c r="L1071" s="116">
        <f>TRUNC(F1071+H1071+J1071,1)</f>
        <v>18203.5</v>
      </c>
      <c r="M1071" s="9" t="s">
        <v>27</v>
      </c>
      <c r="N1071" s="10" t="s">
        <v>1376</v>
      </c>
      <c r="O1071" s="10" t="s">
        <v>1029</v>
      </c>
      <c r="P1071" s="10" t="s">
        <v>30</v>
      </c>
      <c r="Q1071" s="10" t="s">
        <v>30</v>
      </c>
      <c r="R1071" s="10" t="s">
        <v>29</v>
      </c>
      <c r="S1071" s="119"/>
      <c r="T1071" s="119"/>
      <c r="U1071" s="119"/>
      <c r="V1071" s="119"/>
      <c r="W1071" s="119"/>
      <c r="X1071" s="119"/>
      <c r="Y1071" s="119"/>
      <c r="Z1071" s="119"/>
      <c r="AA1071" s="119"/>
      <c r="AB1071" s="119"/>
      <c r="AC1071" s="119"/>
      <c r="AD1071" s="119"/>
      <c r="AE1071" s="119"/>
      <c r="AF1071" s="119"/>
      <c r="AG1071" s="119"/>
      <c r="AH1071" s="119"/>
      <c r="AI1071" s="119"/>
      <c r="AJ1071" s="10" t="s">
        <v>27</v>
      </c>
      <c r="AK1071" s="10" t="s">
        <v>2706</v>
      </c>
      <c r="AL1071" s="10" t="s">
        <v>27</v>
      </c>
    </row>
    <row r="1072" spans="1:38" ht="30" customHeight="1">
      <c r="A1072" s="9" t="s">
        <v>1377</v>
      </c>
      <c r="B1072" s="9" t="s">
        <v>1378</v>
      </c>
      <c r="C1072" s="9" t="s">
        <v>963</v>
      </c>
      <c r="D1072" s="114">
        <v>1</v>
      </c>
      <c r="E1072" s="115">
        <f>(F1070+F1071)*4%</f>
        <v>1194.2760000000001</v>
      </c>
      <c r="F1072" s="116">
        <f t="shared" si="236"/>
        <v>1194.2</v>
      </c>
      <c r="G1072" s="115">
        <v>0</v>
      </c>
      <c r="H1072" s="116">
        <f t="shared" si="237"/>
        <v>0</v>
      </c>
      <c r="I1072" s="115">
        <v>0</v>
      </c>
      <c r="J1072" s="116">
        <f t="shared" si="238"/>
        <v>0</v>
      </c>
      <c r="K1072" s="115">
        <f t="shared" ref="K1072:L1075" si="239">TRUNC(E1072+G1072+I1072,1)</f>
        <v>1194.2</v>
      </c>
      <c r="L1072" s="116">
        <f t="shared" si="239"/>
        <v>1194.2</v>
      </c>
      <c r="M1072" s="9" t="s">
        <v>27</v>
      </c>
      <c r="N1072" s="10" t="s">
        <v>206</v>
      </c>
      <c r="O1072" s="10" t="s">
        <v>964</v>
      </c>
      <c r="P1072" s="10" t="s">
        <v>30</v>
      </c>
      <c r="Q1072" s="10" t="s">
        <v>30</v>
      </c>
      <c r="R1072" s="10" t="s">
        <v>30</v>
      </c>
      <c r="S1072" s="119">
        <v>0</v>
      </c>
      <c r="T1072" s="119">
        <v>0</v>
      </c>
      <c r="U1072" s="119">
        <v>0.04</v>
      </c>
      <c r="V1072" s="119"/>
      <c r="W1072" s="119"/>
      <c r="X1072" s="119"/>
      <c r="Y1072" s="119"/>
      <c r="Z1072" s="119"/>
      <c r="AA1072" s="119"/>
      <c r="AB1072" s="119"/>
      <c r="AC1072" s="119"/>
      <c r="AD1072" s="119"/>
      <c r="AE1072" s="119"/>
      <c r="AF1072" s="119"/>
      <c r="AG1072" s="119"/>
      <c r="AH1072" s="119"/>
      <c r="AI1072" s="119"/>
      <c r="AJ1072" s="10" t="s">
        <v>27</v>
      </c>
      <c r="AK1072" s="10" t="s">
        <v>1379</v>
      </c>
      <c r="AL1072" s="10" t="s">
        <v>27</v>
      </c>
    </row>
    <row r="1073" spans="1:38" ht="30" customHeight="1">
      <c r="A1073" s="9" t="s">
        <v>916</v>
      </c>
      <c r="B1073" s="9" t="s">
        <v>840</v>
      </c>
      <c r="C1073" s="9" t="s">
        <v>841</v>
      </c>
      <c r="D1073" s="114">
        <v>0.23</v>
      </c>
      <c r="E1073" s="115">
        <v>0</v>
      </c>
      <c r="F1073" s="116">
        <f t="shared" si="236"/>
        <v>0</v>
      </c>
      <c r="G1073" s="115">
        <f>단가대비표!F586</f>
        <v>215964</v>
      </c>
      <c r="H1073" s="116">
        <f t="shared" si="237"/>
        <v>49671.7</v>
      </c>
      <c r="I1073" s="115">
        <v>0</v>
      </c>
      <c r="J1073" s="116">
        <f t="shared" si="238"/>
        <v>0</v>
      </c>
      <c r="K1073" s="115">
        <f t="shared" si="239"/>
        <v>215964</v>
      </c>
      <c r="L1073" s="116">
        <f t="shared" si="239"/>
        <v>49671.7</v>
      </c>
      <c r="M1073" s="9" t="s">
        <v>27</v>
      </c>
      <c r="N1073" s="10" t="s">
        <v>1380</v>
      </c>
      <c r="O1073" s="10" t="s">
        <v>917</v>
      </c>
      <c r="P1073" s="10" t="s">
        <v>30</v>
      </c>
      <c r="Q1073" s="10" t="s">
        <v>30</v>
      </c>
      <c r="R1073" s="10" t="s">
        <v>29</v>
      </c>
      <c r="S1073" s="119"/>
      <c r="T1073" s="119"/>
      <c r="U1073" s="119"/>
      <c r="V1073" s="119">
        <v>1</v>
      </c>
      <c r="W1073" s="119"/>
      <c r="X1073" s="119"/>
      <c r="Y1073" s="119"/>
      <c r="Z1073" s="119"/>
      <c r="AA1073" s="119"/>
      <c r="AB1073" s="119"/>
      <c r="AC1073" s="119"/>
      <c r="AD1073" s="119"/>
      <c r="AE1073" s="119"/>
      <c r="AF1073" s="119"/>
      <c r="AG1073" s="119"/>
      <c r="AH1073" s="119"/>
      <c r="AI1073" s="119"/>
      <c r="AJ1073" s="10" t="s">
        <v>27</v>
      </c>
      <c r="AK1073" s="10" t="s">
        <v>2707</v>
      </c>
      <c r="AL1073" s="10" t="s">
        <v>27</v>
      </c>
    </row>
    <row r="1074" spans="1:38" ht="30" customHeight="1">
      <c r="A1074" s="9" t="s">
        <v>867</v>
      </c>
      <c r="B1074" s="9" t="s">
        <v>840</v>
      </c>
      <c r="C1074" s="9" t="s">
        <v>841</v>
      </c>
      <c r="D1074" s="114">
        <v>0.14000000000000001</v>
      </c>
      <c r="E1074" s="115">
        <v>0</v>
      </c>
      <c r="F1074" s="116">
        <f t="shared" si="236"/>
        <v>0</v>
      </c>
      <c r="G1074" s="115">
        <f>단가대비표!F553</f>
        <v>138290</v>
      </c>
      <c r="H1074" s="116">
        <f t="shared" si="237"/>
        <v>19360.599999999999</v>
      </c>
      <c r="I1074" s="115">
        <v>0</v>
      </c>
      <c r="J1074" s="116">
        <f t="shared" si="238"/>
        <v>0</v>
      </c>
      <c r="K1074" s="115">
        <f t="shared" si="239"/>
        <v>138290</v>
      </c>
      <c r="L1074" s="116">
        <f t="shared" si="239"/>
        <v>19360.599999999999</v>
      </c>
      <c r="M1074" s="9" t="s">
        <v>27</v>
      </c>
      <c r="N1074" s="10" t="s">
        <v>1380</v>
      </c>
      <c r="O1074" s="10" t="s">
        <v>868</v>
      </c>
      <c r="P1074" s="10" t="s">
        <v>30</v>
      </c>
      <c r="Q1074" s="10" t="s">
        <v>30</v>
      </c>
      <c r="R1074" s="10" t="s">
        <v>29</v>
      </c>
      <c r="S1074" s="119"/>
      <c r="T1074" s="119"/>
      <c r="U1074" s="119"/>
      <c r="V1074" s="119">
        <v>1</v>
      </c>
      <c r="W1074" s="119"/>
      <c r="X1074" s="119"/>
      <c r="Y1074" s="119"/>
      <c r="Z1074" s="119"/>
      <c r="AA1074" s="119"/>
      <c r="AB1074" s="119"/>
      <c r="AC1074" s="119"/>
      <c r="AD1074" s="119"/>
      <c r="AE1074" s="119"/>
      <c r="AF1074" s="119"/>
      <c r="AG1074" s="119"/>
      <c r="AH1074" s="119"/>
      <c r="AI1074" s="119"/>
      <c r="AJ1074" s="10" t="s">
        <v>27</v>
      </c>
      <c r="AK1074" s="10" t="s">
        <v>2708</v>
      </c>
      <c r="AL1074" s="10" t="s">
        <v>27</v>
      </c>
    </row>
    <row r="1075" spans="1:38" ht="30" customHeight="1">
      <c r="A1075" s="9" t="s">
        <v>4220</v>
      </c>
      <c r="B1075" s="9" t="s">
        <v>2305</v>
      </c>
      <c r="C1075" s="9" t="s">
        <v>963</v>
      </c>
      <c r="D1075" s="114">
        <v>1</v>
      </c>
      <c r="E1075" s="115">
        <v>0</v>
      </c>
      <c r="F1075" s="116">
        <f t="shared" si="236"/>
        <v>0</v>
      </c>
      <c r="G1075" s="115">
        <v>0</v>
      </c>
      <c r="H1075" s="116">
        <f t="shared" si="237"/>
        <v>0</v>
      </c>
      <c r="I1075" s="115">
        <f>(H1073+H1074)*1%</f>
        <v>690.32299999999987</v>
      </c>
      <c r="J1075" s="116">
        <f t="shared" si="238"/>
        <v>690.3</v>
      </c>
      <c r="K1075" s="115">
        <f t="shared" si="239"/>
        <v>690.3</v>
      </c>
      <c r="L1075" s="116">
        <f t="shared" si="239"/>
        <v>690.3</v>
      </c>
      <c r="M1075" s="9" t="s">
        <v>27</v>
      </c>
      <c r="N1075" s="10" t="s">
        <v>1380</v>
      </c>
      <c r="O1075" s="10" t="s">
        <v>964</v>
      </c>
      <c r="P1075" s="10" t="s">
        <v>30</v>
      </c>
      <c r="Q1075" s="10" t="s">
        <v>30</v>
      </c>
      <c r="R1075" s="10" t="s">
        <v>30</v>
      </c>
      <c r="S1075" s="119">
        <v>1</v>
      </c>
      <c r="T1075" s="119">
        <v>2</v>
      </c>
      <c r="U1075" s="119">
        <v>0.01</v>
      </c>
      <c r="V1075" s="119"/>
      <c r="W1075" s="119"/>
      <c r="X1075" s="119"/>
      <c r="Y1075" s="119"/>
      <c r="Z1075" s="119"/>
      <c r="AA1075" s="119"/>
      <c r="AB1075" s="119"/>
      <c r="AC1075" s="119"/>
      <c r="AD1075" s="119"/>
      <c r="AE1075" s="119"/>
      <c r="AF1075" s="119"/>
      <c r="AG1075" s="119"/>
      <c r="AH1075" s="119"/>
      <c r="AI1075" s="119"/>
      <c r="AJ1075" s="10" t="s">
        <v>27</v>
      </c>
      <c r="AK1075" s="10" t="s">
        <v>2709</v>
      </c>
      <c r="AL1075" s="10" t="s">
        <v>27</v>
      </c>
    </row>
    <row r="1076" spans="1:38" ht="30" customHeight="1">
      <c r="A1076" s="9" t="s">
        <v>965</v>
      </c>
      <c r="B1076" s="9" t="s">
        <v>27</v>
      </c>
      <c r="C1076" s="9" t="s">
        <v>27</v>
      </c>
      <c r="D1076" s="114"/>
      <c r="E1076" s="115"/>
      <c r="F1076" s="116">
        <f>TRUNC(SUM(F1070:F1075),0)</f>
        <v>31051</v>
      </c>
      <c r="G1076" s="115"/>
      <c r="H1076" s="116">
        <f>TRUNC(SUM(H1070:H1075),0)</f>
        <v>69032</v>
      </c>
      <c r="I1076" s="115"/>
      <c r="J1076" s="116">
        <f>TRUNC(SUM(J1070:J1075),0)</f>
        <v>690</v>
      </c>
      <c r="K1076" s="115"/>
      <c r="L1076" s="116">
        <f>F1076+H1076+J1076</f>
        <v>100773</v>
      </c>
      <c r="M1076" s="9" t="s">
        <v>27</v>
      </c>
      <c r="N1076" s="10" t="s">
        <v>117</v>
      </c>
      <c r="O1076" s="10" t="s">
        <v>117</v>
      </c>
      <c r="P1076" s="10" t="s">
        <v>27</v>
      </c>
      <c r="Q1076" s="10" t="s">
        <v>27</v>
      </c>
      <c r="R1076" s="10" t="s">
        <v>27</v>
      </c>
      <c r="S1076" s="119"/>
      <c r="T1076" s="119"/>
      <c r="U1076" s="119"/>
      <c r="V1076" s="119"/>
      <c r="W1076" s="119"/>
      <c r="X1076" s="119"/>
      <c r="Y1076" s="119"/>
      <c r="Z1076" s="119"/>
      <c r="AA1076" s="119"/>
      <c r="AB1076" s="119"/>
      <c r="AC1076" s="119"/>
      <c r="AD1076" s="119"/>
      <c r="AE1076" s="119"/>
      <c r="AF1076" s="119"/>
      <c r="AG1076" s="119"/>
      <c r="AH1076" s="119"/>
      <c r="AI1076" s="119"/>
      <c r="AJ1076" s="10" t="s">
        <v>27</v>
      </c>
      <c r="AK1076" s="10" t="s">
        <v>27</v>
      </c>
      <c r="AL1076" s="10" t="s">
        <v>27</v>
      </c>
    </row>
    <row r="1077" spans="1:38" ht="30" customHeight="1">
      <c r="A1077" s="114"/>
      <c r="B1077" s="114"/>
      <c r="C1077" s="114"/>
      <c r="D1077" s="114"/>
      <c r="E1077" s="115"/>
      <c r="F1077" s="116"/>
      <c r="G1077" s="115"/>
      <c r="H1077" s="116"/>
      <c r="I1077" s="115"/>
      <c r="J1077" s="116"/>
      <c r="K1077" s="115"/>
      <c r="L1077" s="116"/>
      <c r="M1077" s="114"/>
    </row>
    <row r="1078" spans="1:38" ht="30" customHeight="1">
      <c r="A1078" s="127" t="s">
        <v>4045</v>
      </c>
      <c r="B1078" s="127"/>
      <c r="C1078" s="127"/>
      <c r="D1078" s="127"/>
      <c r="E1078" s="128"/>
      <c r="F1078" s="129"/>
      <c r="G1078" s="128"/>
      <c r="H1078" s="129"/>
      <c r="I1078" s="128"/>
      <c r="J1078" s="129"/>
      <c r="K1078" s="128"/>
      <c r="L1078" s="129"/>
      <c r="M1078" s="127"/>
      <c r="N1078" s="118" t="s">
        <v>207</v>
      </c>
    </row>
    <row r="1079" spans="1:38" ht="30" customHeight="1">
      <c r="A1079" s="9" t="s">
        <v>1671</v>
      </c>
      <c r="B1079" s="9" t="s">
        <v>725</v>
      </c>
      <c r="C1079" s="9" t="s">
        <v>28</v>
      </c>
      <c r="D1079" s="114">
        <v>0.5665</v>
      </c>
      <c r="E1079" s="115">
        <f>단가대비표!E129</f>
        <v>11314</v>
      </c>
      <c r="F1079" s="116">
        <f t="shared" ref="F1079:F1084" si="240">TRUNC(E1079*D1079,1)</f>
        <v>6409.3</v>
      </c>
      <c r="G1079" s="115">
        <v>0</v>
      </c>
      <c r="H1079" s="116">
        <f t="shared" ref="H1079:H1084" si="241">TRUNC(G1079*D1079,1)</f>
        <v>0</v>
      </c>
      <c r="I1079" s="115">
        <v>0</v>
      </c>
      <c r="J1079" s="116">
        <f t="shared" ref="J1079:J1084" si="242">TRUNC(I1079*D1079,1)</f>
        <v>0</v>
      </c>
      <c r="K1079" s="115">
        <f t="shared" ref="K1079:L1084" si="243">TRUNC(E1079+G1079+I1079,1)</f>
        <v>11314</v>
      </c>
      <c r="L1079" s="116">
        <f t="shared" si="243"/>
        <v>6409.3</v>
      </c>
      <c r="M1079" s="9" t="s">
        <v>27</v>
      </c>
      <c r="N1079" s="10" t="s">
        <v>1376</v>
      </c>
      <c r="O1079" s="10" t="s">
        <v>1683</v>
      </c>
      <c r="P1079" s="10" t="s">
        <v>30</v>
      </c>
      <c r="Q1079" s="10" t="s">
        <v>30</v>
      </c>
      <c r="R1079" s="10" t="s">
        <v>29</v>
      </c>
      <c r="S1079" s="119"/>
      <c r="T1079" s="119"/>
      <c r="U1079" s="119"/>
      <c r="V1079" s="119"/>
      <c r="W1079" s="119"/>
      <c r="X1079" s="119"/>
      <c r="Y1079" s="119"/>
      <c r="Z1079" s="119"/>
      <c r="AA1079" s="119"/>
      <c r="AB1079" s="119"/>
      <c r="AC1079" s="119"/>
      <c r="AD1079" s="119"/>
      <c r="AE1079" s="119"/>
      <c r="AF1079" s="119"/>
      <c r="AG1079" s="119"/>
      <c r="AH1079" s="119"/>
      <c r="AI1079" s="119"/>
      <c r="AJ1079" s="10" t="s">
        <v>27</v>
      </c>
      <c r="AK1079" s="10" t="s">
        <v>2705</v>
      </c>
      <c r="AL1079" s="10" t="s">
        <v>27</v>
      </c>
    </row>
    <row r="1080" spans="1:38" ht="30" customHeight="1">
      <c r="A1080" s="9" t="s">
        <v>716</v>
      </c>
      <c r="B1080" s="9" t="s">
        <v>1028</v>
      </c>
      <c r="C1080" s="9" t="s">
        <v>79</v>
      </c>
      <c r="D1080" s="114">
        <v>2.0899999999999998E-2</v>
      </c>
      <c r="E1080" s="115">
        <f>단가대비표!E114</f>
        <v>479041</v>
      </c>
      <c r="F1080" s="116">
        <f t="shared" si="240"/>
        <v>10011.9</v>
      </c>
      <c r="G1080" s="115">
        <v>0</v>
      </c>
      <c r="H1080" s="116">
        <f t="shared" si="241"/>
        <v>0</v>
      </c>
      <c r="I1080" s="115">
        <v>0</v>
      </c>
      <c r="J1080" s="116">
        <f t="shared" si="242"/>
        <v>0</v>
      </c>
      <c r="K1080" s="115">
        <f t="shared" si="243"/>
        <v>479041</v>
      </c>
      <c r="L1080" s="116">
        <f t="shared" si="243"/>
        <v>10011.9</v>
      </c>
      <c r="M1080" s="9" t="s">
        <v>27</v>
      </c>
      <c r="N1080" s="10" t="s">
        <v>1376</v>
      </c>
      <c r="O1080" s="10" t="s">
        <v>1029</v>
      </c>
      <c r="P1080" s="10" t="s">
        <v>30</v>
      </c>
      <c r="Q1080" s="10" t="s">
        <v>30</v>
      </c>
      <c r="R1080" s="10" t="s">
        <v>29</v>
      </c>
      <c r="S1080" s="119"/>
      <c r="T1080" s="119"/>
      <c r="U1080" s="119"/>
      <c r="V1080" s="119"/>
      <c r="W1080" s="119"/>
      <c r="X1080" s="119"/>
      <c r="Y1080" s="119"/>
      <c r="Z1080" s="119"/>
      <c r="AA1080" s="119"/>
      <c r="AB1080" s="119"/>
      <c r="AC1080" s="119"/>
      <c r="AD1080" s="119"/>
      <c r="AE1080" s="119"/>
      <c r="AF1080" s="119"/>
      <c r="AG1080" s="119"/>
      <c r="AH1080" s="119"/>
      <c r="AI1080" s="119"/>
      <c r="AJ1080" s="10" t="s">
        <v>27</v>
      </c>
      <c r="AK1080" s="10" t="s">
        <v>2706</v>
      </c>
      <c r="AL1080" s="10" t="s">
        <v>27</v>
      </c>
    </row>
    <row r="1081" spans="1:38" ht="30" customHeight="1">
      <c r="A1081" s="9" t="s">
        <v>1377</v>
      </c>
      <c r="B1081" s="9" t="s">
        <v>4043</v>
      </c>
      <c r="C1081" s="9" t="s">
        <v>963</v>
      </c>
      <c r="D1081" s="114">
        <v>1</v>
      </c>
      <c r="E1081" s="115">
        <f>(F1079+F1080)*7%</f>
        <v>1149.4840000000002</v>
      </c>
      <c r="F1081" s="116">
        <f t="shared" si="240"/>
        <v>1149.4000000000001</v>
      </c>
      <c r="G1081" s="115">
        <v>0</v>
      </c>
      <c r="H1081" s="116">
        <f t="shared" si="241"/>
        <v>0</v>
      </c>
      <c r="I1081" s="115">
        <v>0</v>
      </c>
      <c r="J1081" s="116">
        <f t="shared" si="242"/>
        <v>0</v>
      </c>
      <c r="K1081" s="115">
        <f t="shared" si="243"/>
        <v>1149.4000000000001</v>
      </c>
      <c r="L1081" s="116">
        <f t="shared" si="243"/>
        <v>1149.4000000000001</v>
      </c>
      <c r="M1081" s="9" t="s">
        <v>27</v>
      </c>
      <c r="N1081" s="10" t="s">
        <v>206</v>
      </c>
      <c r="O1081" s="10" t="s">
        <v>964</v>
      </c>
      <c r="P1081" s="10" t="s">
        <v>30</v>
      </c>
      <c r="Q1081" s="10" t="s">
        <v>30</v>
      </c>
      <c r="R1081" s="10" t="s">
        <v>30</v>
      </c>
      <c r="S1081" s="119">
        <v>0</v>
      </c>
      <c r="T1081" s="119">
        <v>0</v>
      </c>
      <c r="U1081" s="119">
        <v>0.04</v>
      </c>
      <c r="V1081" s="119"/>
      <c r="W1081" s="119"/>
      <c r="X1081" s="119"/>
      <c r="Y1081" s="119"/>
      <c r="Z1081" s="119"/>
      <c r="AA1081" s="119"/>
      <c r="AB1081" s="119"/>
      <c r="AC1081" s="119"/>
      <c r="AD1081" s="119"/>
      <c r="AE1081" s="119"/>
      <c r="AF1081" s="119"/>
      <c r="AG1081" s="119"/>
      <c r="AH1081" s="119"/>
      <c r="AI1081" s="119"/>
      <c r="AJ1081" s="10" t="s">
        <v>27</v>
      </c>
      <c r="AK1081" s="10" t="s">
        <v>1379</v>
      </c>
      <c r="AL1081" s="10" t="s">
        <v>27</v>
      </c>
    </row>
    <row r="1082" spans="1:38" ht="30" customHeight="1">
      <c r="A1082" s="9" t="s">
        <v>916</v>
      </c>
      <c r="B1082" s="9" t="s">
        <v>840</v>
      </c>
      <c r="C1082" s="9" t="s">
        <v>841</v>
      </c>
      <c r="D1082" s="114">
        <v>0.18</v>
      </c>
      <c r="E1082" s="115">
        <v>0</v>
      </c>
      <c r="F1082" s="116">
        <f t="shared" si="240"/>
        <v>0</v>
      </c>
      <c r="G1082" s="115">
        <f>단가대비표!F586</f>
        <v>215964</v>
      </c>
      <c r="H1082" s="116">
        <f t="shared" si="241"/>
        <v>38873.5</v>
      </c>
      <c r="I1082" s="115">
        <v>0</v>
      </c>
      <c r="J1082" s="116">
        <f t="shared" si="242"/>
        <v>0</v>
      </c>
      <c r="K1082" s="115">
        <f t="shared" si="243"/>
        <v>215964</v>
      </c>
      <c r="L1082" s="116">
        <f t="shared" si="243"/>
        <v>38873.5</v>
      </c>
      <c r="M1082" s="9" t="s">
        <v>27</v>
      </c>
      <c r="N1082" s="10" t="s">
        <v>1380</v>
      </c>
      <c r="O1082" s="10" t="s">
        <v>917</v>
      </c>
      <c r="P1082" s="10" t="s">
        <v>30</v>
      </c>
      <c r="Q1082" s="10" t="s">
        <v>30</v>
      </c>
      <c r="R1082" s="10" t="s">
        <v>29</v>
      </c>
      <c r="S1082" s="119"/>
      <c r="T1082" s="119"/>
      <c r="U1082" s="119"/>
      <c r="V1082" s="119">
        <v>1</v>
      </c>
      <c r="W1082" s="119"/>
      <c r="X1082" s="119"/>
      <c r="Y1082" s="119"/>
      <c r="Z1082" s="119"/>
      <c r="AA1082" s="119"/>
      <c r="AB1082" s="119"/>
      <c r="AC1082" s="119"/>
      <c r="AD1082" s="119"/>
      <c r="AE1082" s="119"/>
      <c r="AF1082" s="119"/>
      <c r="AG1082" s="119"/>
      <c r="AH1082" s="119"/>
      <c r="AI1082" s="119"/>
      <c r="AJ1082" s="10" t="s">
        <v>27</v>
      </c>
      <c r="AK1082" s="10" t="s">
        <v>2707</v>
      </c>
      <c r="AL1082" s="10" t="s">
        <v>27</v>
      </c>
    </row>
    <row r="1083" spans="1:38" ht="30" customHeight="1">
      <c r="A1083" s="9" t="s">
        <v>867</v>
      </c>
      <c r="B1083" s="9" t="s">
        <v>840</v>
      </c>
      <c r="C1083" s="9" t="s">
        <v>841</v>
      </c>
      <c r="D1083" s="114">
        <v>0.05</v>
      </c>
      <c r="E1083" s="115">
        <v>0</v>
      </c>
      <c r="F1083" s="116">
        <f t="shared" si="240"/>
        <v>0</v>
      </c>
      <c r="G1083" s="115">
        <f>단가대비표!F553</f>
        <v>138290</v>
      </c>
      <c r="H1083" s="116">
        <f t="shared" si="241"/>
        <v>6914.5</v>
      </c>
      <c r="I1083" s="115">
        <v>0</v>
      </c>
      <c r="J1083" s="116">
        <f t="shared" si="242"/>
        <v>0</v>
      </c>
      <c r="K1083" s="115">
        <f t="shared" si="243"/>
        <v>138290</v>
      </c>
      <c r="L1083" s="116">
        <f t="shared" si="243"/>
        <v>6914.5</v>
      </c>
      <c r="M1083" s="9" t="s">
        <v>27</v>
      </c>
      <c r="N1083" s="10" t="s">
        <v>1380</v>
      </c>
      <c r="O1083" s="10" t="s">
        <v>868</v>
      </c>
      <c r="P1083" s="10" t="s">
        <v>30</v>
      </c>
      <c r="Q1083" s="10" t="s">
        <v>30</v>
      </c>
      <c r="R1083" s="10" t="s">
        <v>29</v>
      </c>
      <c r="S1083" s="119"/>
      <c r="T1083" s="119"/>
      <c r="U1083" s="119"/>
      <c r="V1083" s="119">
        <v>1</v>
      </c>
      <c r="W1083" s="119"/>
      <c r="X1083" s="119"/>
      <c r="Y1083" s="119"/>
      <c r="Z1083" s="119"/>
      <c r="AA1083" s="119"/>
      <c r="AB1083" s="119"/>
      <c r="AC1083" s="119"/>
      <c r="AD1083" s="119"/>
      <c r="AE1083" s="119"/>
      <c r="AF1083" s="119"/>
      <c r="AG1083" s="119"/>
      <c r="AH1083" s="119"/>
      <c r="AI1083" s="119"/>
      <c r="AJ1083" s="10" t="s">
        <v>27</v>
      </c>
      <c r="AK1083" s="10" t="s">
        <v>2708</v>
      </c>
      <c r="AL1083" s="10" t="s">
        <v>27</v>
      </c>
    </row>
    <row r="1084" spans="1:38" ht="30" customHeight="1">
      <c r="A1084" s="9" t="s">
        <v>4220</v>
      </c>
      <c r="B1084" s="9" t="s">
        <v>2305</v>
      </c>
      <c r="C1084" s="9" t="s">
        <v>963</v>
      </c>
      <c r="D1084" s="114">
        <v>1</v>
      </c>
      <c r="E1084" s="115">
        <v>0</v>
      </c>
      <c r="F1084" s="116">
        <f t="shared" si="240"/>
        <v>0</v>
      </c>
      <c r="G1084" s="115">
        <v>0</v>
      </c>
      <c r="H1084" s="116">
        <f t="shared" si="241"/>
        <v>0</v>
      </c>
      <c r="I1084" s="115">
        <f>(H1082+H1083)*1%</f>
        <v>457.88</v>
      </c>
      <c r="J1084" s="116">
        <f t="shared" si="242"/>
        <v>457.8</v>
      </c>
      <c r="K1084" s="115">
        <f t="shared" si="243"/>
        <v>457.8</v>
      </c>
      <c r="L1084" s="116">
        <f t="shared" si="243"/>
        <v>457.8</v>
      </c>
      <c r="M1084" s="9" t="s">
        <v>27</v>
      </c>
      <c r="N1084" s="10" t="s">
        <v>1380</v>
      </c>
      <c r="O1084" s="10" t="s">
        <v>964</v>
      </c>
      <c r="P1084" s="10" t="s">
        <v>30</v>
      </c>
      <c r="Q1084" s="10" t="s">
        <v>30</v>
      </c>
      <c r="R1084" s="10" t="s">
        <v>30</v>
      </c>
      <c r="S1084" s="119">
        <v>1</v>
      </c>
      <c r="T1084" s="119">
        <v>2</v>
      </c>
      <c r="U1084" s="119">
        <v>0.01</v>
      </c>
      <c r="V1084" s="119"/>
      <c r="W1084" s="119"/>
      <c r="X1084" s="119"/>
      <c r="Y1084" s="119"/>
      <c r="Z1084" s="119"/>
      <c r="AA1084" s="119"/>
      <c r="AB1084" s="119"/>
      <c r="AC1084" s="119"/>
      <c r="AD1084" s="119"/>
      <c r="AE1084" s="119"/>
      <c r="AF1084" s="119"/>
      <c r="AG1084" s="119"/>
      <c r="AH1084" s="119"/>
      <c r="AI1084" s="119"/>
      <c r="AJ1084" s="10" t="s">
        <v>27</v>
      </c>
      <c r="AK1084" s="10" t="s">
        <v>2709</v>
      </c>
      <c r="AL1084" s="10" t="s">
        <v>27</v>
      </c>
    </row>
    <row r="1085" spans="1:38" ht="30" customHeight="1">
      <c r="A1085" s="9" t="s">
        <v>965</v>
      </c>
      <c r="B1085" s="9" t="s">
        <v>27</v>
      </c>
      <c r="C1085" s="9" t="s">
        <v>27</v>
      </c>
      <c r="D1085" s="114"/>
      <c r="E1085" s="115"/>
      <c r="F1085" s="116">
        <f>TRUNC(SUM(F1079:F1084),0)</f>
        <v>17570</v>
      </c>
      <c r="G1085" s="115"/>
      <c r="H1085" s="116">
        <f>TRUNC(SUM(H1079:H1084),0)</f>
        <v>45788</v>
      </c>
      <c r="I1085" s="115"/>
      <c r="J1085" s="116">
        <f>TRUNC(SUM(J1079:J1084),0)</f>
        <v>457</v>
      </c>
      <c r="K1085" s="115"/>
      <c r="L1085" s="116">
        <f>F1085+H1085+J1085</f>
        <v>63815</v>
      </c>
      <c r="M1085" s="9" t="s">
        <v>27</v>
      </c>
      <c r="N1085" s="10" t="s">
        <v>117</v>
      </c>
      <c r="O1085" s="10" t="s">
        <v>117</v>
      </c>
      <c r="P1085" s="10" t="s">
        <v>27</v>
      </c>
      <c r="Q1085" s="10" t="s">
        <v>27</v>
      </c>
      <c r="R1085" s="10" t="s">
        <v>27</v>
      </c>
      <c r="S1085" s="119"/>
      <c r="T1085" s="119"/>
      <c r="U1085" s="119"/>
      <c r="V1085" s="119"/>
      <c r="W1085" s="119"/>
      <c r="X1085" s="119"/>
      <c r="Y1085" s="119"/>
      <c r="Z1085" s="119"/>
      <c r="AA1085" s="119"/>
      <c r="AB1085" s="119"/>
      <c r="AC1085" s="119"/>
      <c r="AD1085" s="119"/>
      <c r="AE1085" s="119"/>
      <c r="AF1085" s="119"/>
      <c r="AG1085" s="119"/>
      <c r="AH1085" s="119"/>
      <c r="AI1085" s="119"/>
      <c r="AJ1085" s="10" t="s">
        <v>27</v>
      </c>
      <c r="AK1085" s="10" t="s">
        <v>27</v>
      </c>
      <c r="AL1085" s="10" t="s">
        <v>27</v>
      </c>
    </row>
    <row r="1086" spans="1:38" ht="30" customHeight="1">
      <c r="A1086" s="114"/>
      <c r="B1086" s="114"/>
      <c r="C1086" s="114"/>
      <c r="D1086" s="114"/>
      <c r="E1086" s="115"/>
      <c r="F1086" s="116"/>
      <c r="G1086" s="115"/>
      <c r="H1086" s="116"/>
      <c r="I1086" s="115"/>
      <c r="J1086" s="116"/>
      <c r="K1086" s="115"/>
      <c r="L1086" s="116"/>
      <c r="M1086" s="114"/>
    </row>
    <row r="1087" spans="1:38" ht="30" customHeight="1">
      <c r="A1087" s="127" t="s">
        <v>4046</v>
      </c>
      <c r="B1087" s="127"/>
      <c r="C1087" s="127"/>
      <c r="D1087" s="127"/>
      <c r="E1087" s="128"/>
      <c r="F1087" s="129"/>
      <c r="G1087" s="128"/>
      <c r="H1087" s="129"/>
      <c r="I1087" s="128"/>
      <c r="J1087" s="129"/>
      <c r="K1087" s="128"/>
      <c r="L1087" s="129"/>
      <c r="M1087" s="127"/>
      <c r="N1087" s="118" t="s">
        <v>209</v>
      </c>
    </row>
    <row r="1088" spans="1:38" ht="30" customHeight="1">
      <c r="A1088" s="9" t="s">
        <v>1671</v>
      </c>
      <c r="B1088" s="9" t="s">
        <v>725</v>
      </c>
      <c r="C1088" s="9" t="s">
        <v>28</v>
      </c>
      <c r="D1088" s="114">
        <v>0.45629999999999998</v>
      </c>
      <c r="E1088" s="115">
        <f>단가대비표!E129</f>
        <v>11314</v>
      </c>
      <c r="F1088" s="116">
        <f t="shared" ref="F1088:F1093" si="244">TRUNC(E1088*D1088,1)</f>
        <v>5162.5</v>
      </c>
      <c r="G1088" s="115">
        <v>0</v>
      </c>
      <c r="H1088" s="116">
        <f t="shared" ref="H1088:H1093" si="245">TRUNC(G1088*D1088,1)</f>
        <v>0</v>
      </c>
      <c r="I1088" s="115">
        <v>0</v>
      </c>
      <c r="J1088" s="116">
        <f t="shared" ref="J1088:J1093" si="246">TRUNC(I1088*D1088,1)</f>
        <v>0</v>
      </c>
      <c r="K1088" s="115">
        <f t="shared" ref="K1088:L1093" si="247">TRUNC(E1088+G1088+I1088,1)</f>
        <v>11314</v>
      </c>
      <c r="L1088" s="116">
        <f t="shared" si="247"/>
        <v>5162.5</v>
      </c>
      <c r="M1088" s="9" t="s">
        <v>27</v>
      </c>
      <c r="N1088" s="10" t="s">
        <v>1376</v>
      </c>
      <c r="O1088" s="10" t="s">
        <v>1683</v>
      </c>
      <c r="P1088" s="10" t="s">
        <v>30</v>
      </c>
      <c r="Q1088" s="10" t="s">
        <v>30</v>
      </c>
      <c r="R1088" s="10" t="s">
        <v>29</v>
      </c>
      <c r="S1088" s="119"/>
      <c r="T1088" s="119"/>
      <c r="U1088" s="119"/>
      <c r="V1088" s="119"/>
      <c r="W1088" s="119"/>
      <c r="X1088" s="119"/>
      <c r="Y1088" s="119"/>
      <c r="Z1088" s="119"/>
      <c r="AA1088" s="119"/>
      <c r="AB1088" s="119"/>
      <c r="AC1088" s="119"/>
      <c r="AD1088" s="119"/>
      <c r="AE1088" s="119"/>
      <c r="AF1088" s="119"/>
      <c r="AG1088" s="119"/>
      <c r="AH1088" s="119"/>
      <c r="AI1088" s="119"/>
      <c r="AJ1088" s="10" t="s">
        <v>27</v>
      </c>
      <c r="AK1088" s="10" t="s">
        <v>2705</v>
      </c>
      <c r="AL1088" s="10" t="s">
        <v>27</v>
      </c>
    </row>
    <row r="1089" spans="1:38" ht="30" customHeight="1">
      <c r="A1089" s="9" t="s">
        <v>716</v>
      </c>
      <c r="B1089" s="9" t="s">
        <v>1028</v>
      </c>
      <c r="C1089" s="9" t="s">
        <v>79</v>
      </c>
      <c r="D1089" s="114">
        <v>1.6799999999999999E-2</v>
      </c>
      <c r="E1089" s="115">
        <f>단가대비표!E114</f>
        <v>479041</v>
      </c>
      <c r="F1089" s="116">
        <f t="shared" si="244"/>
        <v>8047.8</v>
      </c>
      <c r="G1089" s="115">
        <v>0</v>
      </c>
      <c r="H1089" s="116">
        <f t="shared" si="245"/>
        <v>0</v>
      </c>
      <c r="I1089" s="115">
        <v>0</v>
      </c>
      <c r="J1089" s="116">
        <f t="shared" si="246"/>
        <v>0</v>
      </c>
      <c r="K1089" s="115">
        <f t="shared" si="247"/>
        <v>479041</v>
      </c>
      <c r="L1089" s="116">
        <f t="shared" si="247"/>
        <v>8047.8</v>
      </c>
      <c r="M1089" s="9" t="s">
        <v>27</v>
      </c>
      <c r="N1089" s="10" t="s">
        <v>1376</v>
      </c>
      <c r="O1089" s="10" t="s">
        <v>1029</v>
      </c>
      <c r="P1089" s="10" t="s">
        <v>30</v>
      </c>
      <c r="Q1089" s="10" t="s">
        <v>30</v>
      </c>
      <c r="R1089" s="10" t="s">
        <v>29</v>
      </c>
      <c r="S1089" s="119"/>
      <c r="T1089" s="119"/>
      <c r="U1089" s="119"/>
      <c r="V1089" s="119"/>
      <c r="W1089" s="119"/>
      <c r="X1089" s="119"/>
      <c r="Y1089" s="119"/>
      <c r="Z1089" s="119"/>
      <c r="AA1089" s="119"/>
      <c r="AB1089" s="119"/>
      <c r="AC1089" s="119"/>
      <c r="AD1089" s="119"/>
      <c r="AE1089" s="119"/>
      <c r="AF1089" s="119"/>
      <c r="AG1089" s="119"/>
      <c r="AH1089" s="119"/>
      <c r="AI1089" s="119"/>
      <c r="AJ1089" s="10" t="s">
        <v>27</v>
      </c>
      <c r="AK1089" s="10" t="s">
        <v>2706</v>
      </c>
      <c r="AL1089" s="10" t="s">
        <v>27</v>
      </c>
    </row>
    <row r="1090" spans="1:38" ht="30" customHeight="1">
      <c r="A1090" s="9" t="s">
        <v>1377</v>
      </c>
      <c r="B1090" s="9" t="s">
        <v>4048</v>
      </c>
      <c r="C1090" s="9" t="s">
        <v>963</v>
      </c>
      <c r="D1090" s="114">
        <v>1</v>
      </c>
      <c r="E1090" s="115">
        <f>(F1088+F1089)*8%</f>
        <v>1056.8240000000001</v>
      </c>
      <c r="F1090" s="116">
        <f t="shared" si="244"/>
        <v>1056.8</v>
      </c>
      <c r="G1090" s="115">
        <v>0</v>
      </c>
      <c r="H1090" s="116">
        <f t="shared" si="245"/>
        <v>0</v>
      </c>
      <c r="I1090" s="115">
        <v>0</v>
      </c>
      <c r="J1090" s="116">
        <f t="shared" si="246"/>
        <v>0</v>
      </c>
      <c r="K1090" s="115">
        <f t="shared" si="247"/>
        <v>1056.8</v>
      </c>
      <c r="L1090" s="116">
        <f t="shared" si="247"/>
        <v>1056.8</v>
      </c>
      <c r="M1090" s="9" t="s">
        <v>27</v>
      </c>
      <c r="N1090" s="10" t="s">
        <v>206</v>
      </c>
      <c r="O1090" s="10" t="s">
        <v>964</v>
      </c>
      <c r="P1090" s="10" t="s">
        <v>30</v>
      </c>
      <c r="Q1090" s="10" t="s">
        <v>30</v>
      </c>
      <c r="R1090" s="10" t="s">
        <v>30</v>
      </c>
      <c r="S1090" s="119">
        <v>0</v>
      </c>
      <c r="T1090" s="119">
        <v>0</v>
      </c>
      <c r="U1090" s="119">
        <v>0.04</v>
      </c>
      <c r="V1090" s="119"/>
      <c r="W1090" s="119"/>
      <c r="X1090" s="119"/>
      <c r="Y1090" s="119"/>
      <c r="Z1090" s="119"/>
      <c r="AA1090" s="119"/>
      <c r="AB1090" s="119"/>
      <c r="AC1090" s="119"/>
      <c r="AD1090" s="119"/>
      <c r="AE1090" s="119"/>
      <c r="AF1090" s="119"/>
      <c r="AG1090" s="119"/>
      <c r="AH1090" s="119"/>
      <c r="AI1090" s="119"/>
      <c r="AJ1090" s="10" t="s">
        <v>27</v>
      </c>
      <c r="AK1090" s="10" t="s">
        <v>1379</v>
      </c>
      <c r="AL1090" s="10" t="s">
        <v>27</v>
      </c>
    </row>
    <row r="1091" spans="1:38" ht="30" customHeight="1">
      <c r="A1091" s="9" t="s">
        <v>916</v>
      </c>
      <c r="B1091" s="9" t="s">
        <v>840</v>
      </c>
      <c r="C1091" s="9" t="s">
        <v>841</v>
      </c>
      <c r="D1091" s="114">
        <v>0.16</v>
      </c>
      <c r="E1091" s="115">
        <v>0</v>
      </c>
      <c r="F1091" s="116">
        <f t="shared" si="244"/>
        <v>0</v>
      </c>
      <c r="G1091" s="115">
        <f>단가대비표!F586</f>
        <v>215964</v>
      </c>
      <c r="H1091" s="116">
        <f t="shared" si="245"/>
        <v>34554.199999999997</v>
      </c>
      <c r="I1091" s="115">
        <v>0</v>
      </c>
      <c r="J1091" s="116">
        <f t="shared" si="246"/>
        <v>0</v>
      </c>
      <c r="K1091" s="115">
        <f t="shared" si="247"/>
        <v>215964</v>
      </c>
      <c r="L1091" s="116">
        <f t="shared" si="247"/>
        <v>34554.199999999997</v>
      </c>
      <c r="M1091" s="9" t="s">
        <v>27</v>
      </c>
      <c r="N1091" s="10" t="s">
        <v>1380</v>
      </c>
      <c r="O1091" s="10" t="s">
        <v>917</v>
      </c>
      <c r="P1091" s="10" t="s">
        <v>30</v>
      </c>
      <c r="Q1091" s="10" t="s">
        <v>30</v>
      </c>
      <c r="R1091" s="10" t="s">
        <v>29</v>
      </c>
      <c r="S1091" s="119"/>
      <c r="T1091" s="119"/>
      <c r="U1091" s="119"/>
      <c r="V1091" s="119">
        <v>1</v>
      </c>
      <c r="W1091" s="119"/>
      <c r="X1091" s="119"/>
      <c r="Y1091" s="119"/>
      <c r="Z1091" s="119"/>
      <c r="AA1091" s="119"/>
      <c r="AB1091" s="119"/>
      <c r="AC1091" s="119"/>
      <c r="AD1091" s="119"/>
      <c r="AE1091" s="119"/>
      <c r="AF1091" s="119"/>
      <c r="AG1091" s="119"/>
      <c r="AH1091" s="119"/>
      <c r="AI1091" s="119"/>
      <c r="AJ1091" s="10" t="s">
        <v>27</v>
      </c>
      <c r="AK1091" s="10" t="s">
        <v>2707</v>
      </c>
      <c r="AL1091" s="10" t="s">
        <v>27</v>
      </c>
    </row>
    <row r="1092" spans="1:38" ht="30" customHeight="1">
      <c r="A1092" s="9" t="s">
        <v>867</v>
      </c>
      <c r="B1092" s="9" t="s">
        <v>840</v>
      </c>
      <c r="C1092" s="9" t="s">
        <v>841</v>
      </c>
      <c r="D1092" s="114">
        <v>0.04</v>
      </c>
      <c r="E1092" s="115">
        <v>0</v>
      </c>
      <c r="F1092" s="116">
        <f t="shared" si="244"/>
        <v>0</v>
      </c>
      <c r="G1092" s="115">
        <f>단가대비표!F553</f>
        <v>138290</v>
      </c>
      <c r="H1092" s="116">
        <f t="shared" si="245"/>
        <v>5531.6</v>
      </c>
      <c r="I1092" s="115">
        <v>0</v>
      </c>
      <c r="J1092" s="116">
        <f t="shared" si="246"/>
        <v>0</v>
      </c>
      <c r="K1092" s="115">
        <f t="shared" si="247"/>
        <v>138290</v>
      </c>
      <c r="L1092" s="116">
        <f t="shared" si="247"/>
        <v>5531.6</v>
      </c>
      <c r="M1092" s="9" t="s">
        <v>27</v>
      </c>
      <c r="N1092" s="10" t="s">
        <v>1380</v>
      </c>
      <c r="O1092" s="10" t="s">
        <v>868</v>
      </c>
      <c r="P1092" s="10" t="s">
        <v>30</v>
      </c>
      <c r="Q1092" s="10" t="s">
        <v>30</v>
      </c>
      <c r="R1092" s="10" t="s">
        <v>29</v>
      </c>
      <c r="S1092" s="119"/>
      <c r="T1092" s="119"/>
      <c r="U1092" s="119"/>
      <c r="V1092" s="119">
        <v>1</v>
      </c>
      <c r="W1092" s="119"/>
      <c r="X1092" s="119"/>
      <c r="Y1092" s="119"/>
      <c r="Z1092" s="119"/>
      <c r="AA1092" s="119"/>
      <c r="AB1092" s="119"/>
      <c r="AC1092" s="119"/>
      <c r="AD1092" s="119"/>
      <c r="AE1092" s="119"/>
      <c r="AF1092" s="119"/>
      <c r="AG1092" s="119"/>
      <c r="AH1092" s="119"/>
      <c r="AI1092" s="119"/>
      <c r="AJ1092" s="10" t="s">
        <v>27</v>
      </c>
      <c r="AK1092" s="10" t="s">
        <v>2708</v>
      </c>
      <c r="AL1092" s="10" t="s">
        <v>27</v>
      </c>
    </row>
    <row r="1093" spans="1:38" ht="30" customHeight="1">
      <c r="A1093" s="9" t="s">
        <v>4220</v>
      </c>
      <c r="B1093" s="9" t="s">
        <v>2305</v>
      </c>
      <c r="C1093" s="9" t="s">
        <v>963</v>
      </c>
      <c r="D1093" s="114">
        <v>1</v>
      </c>
      <c r="E1093" s="115">
        <v>0</v>
      </c>
      <c r="F1093" s="116">
        <f t="shared" si="244"/>
        <v>0</v>
      </c>
      <c r="G1093" s="115">
        <v>0</v>
      </c>
      <c r="H1093" s="116">
        <f t="shared" si="245"/>
        <v>0</v>
      </c>
      <c r="I1093" s="115">
        <f>(H1091+H1092)*1%</f>
        <v>400.85799999999995</v>
      </c>
      <c r="J1093" s="116">
        <f t="shared" si="246"/>
        <v>400.8</v>
      </c>
      <c r="K1093" s="115">
        <f t="shared" si="247"/>
        <v>400.8</v>
      </c>
      <c r="L1093" s="116">
        <f t="shared" si="247"/>
        <v>400.8</v>
      </c>
      <c r="M1093" s="9" t="s">
        <v>27</v>
      </c>
      <c r="N1093" s="10" t="s">
        <v>1380</v>
      </c>
      <c r="O1093" s="10" t="s">
        <v>964</v>
      </c>
      <c r="P1093" s="10" t="s">
        <v>30</v>
      </c>
      <c r="Q1093" s="10" t="s">
        <v>30</v>
      </c>
      <c r="R1093" s="10" t="s">
        <v>30</v>
      </c>
      <c r="S1093" s="119">
        <v>1</v>
      </c>
      <c r="T1093" s="119">
        <v>2</v>
      </c>
      <c r="U1093" s="119">
        <v>0.01</v>
      </c>
      <c r="V1093" s="119"/>
      <c r="W1093" s="119"/>
      <c r="X1093" s="119"/>
      <c r="Y1093" s="119"/>
      <c r="Z1093" s="119"/>
      <c r="AA1093" s="119"/>
      <c r="AB1093" s="119"/>
      <c r="AC1093" s="119"/>
      <c r="AD1093" s="119"/>
      <c r="AE1093" s="119"/>
      <c r="AF1093" s="119"/>
      <c r="AG1093" s="119"/>
      <c r="AH1093" s="119"/>
      <c r="AI1093" s="119"/>
      <c r="AJ1093" s="10" t="s">
        <v>27</v>
      </c>
      <c r="AK1093" s="10" t="s">
        <v>2709</v>
      </c>
      <c r="AL1093" s="10" t="s">
        <v>27</v>
      </c>
    </row>
    <row r="1094" spans="1:38" ht="30" customHeight="1">
      <c r="A1094" s="9" t="s">
        <v>965</v>
      </c>
      <c r="B1094" s="9" t="s">
        <v>27</v>
      </c>
      <c r="C1094" s="9" t="s">
        <v>27</v>
      </c>
      <c r="D1094" s="114"/>
      <c r="E1094" s="115"/>
      <c r="F1094" s="116">
        <f>TRUNC(SUM(F1088:F1093),0)</f>
        <v>14267</v>
      </c>
      <c r="G1094" s="115"/>
      <c r="H1094" s="116">
        <f>TRUNC(SUM(H1088:H1093),0)</f>
        <v>40085</v>
      </c>
      <c r="I1094" s="115"/>
      <c r="J1094" s="116">
        <f>TRUNC(SUM(J1088:J1093),0)</f>
        <v>400</v>
      </c>
      <c r="K1094" s="115"/>
      <c r="L1094" s="116">
        <f>F1094+H1094+J1094</f>
        <v>54752</v>
      </c>
      <c r="M1094" s="9" t="s">
        <v>27</v>
      </c>
      <c r="N1094" s="10" t="s">
        <v>117</v>
      </c>
      <c r="O1094" s="10" t="s">
        <v>117</v>
      </c>
      <c r="P1094" s="10" t="s">
        <v>27</v>
      </c>
      <c r="Q1094" s="10" t="s">
        <v>27</v>
      </c>
      <c r="R1094" s="10" t="s">
        <v>27</v>
      </c>
      <c r="S1094" s="119"/>
      <c r="T1094" s="119"/>
      <c r="U1094" s="119"/>
      <c r="V1094" s="119"/>
      <c r="W1094" s="119"/>
      <c r="X1094" s="119"/>
      <c r="Y1094" s="119"/>
      <c r="Z1094" s="119"/>
      <c r="AA1094" s="119"/>
      <c r="AB1094" s="119"/>
      <c r="AC1094" s="119"/>
      <c r="AD1094" s="119"/>
      <c r="AE1094" s="119"/>
      <c r="AF1094" s="119"/>
      <c r="AG1094" s="119"/>
      <c r="AH1094" s="119"/>
      <c r="AI1094" s="119"/>
      <c r="AJ1094" s="10" t="s">
        <v>27</v>
      </c>
      <c r="AK1094" s="10" t="s">
        <v>27</v>
      </c>
      <c r="AL1094" s="10" t="s">
        <v>27</v>
      </c>
    </row>
    <row r="1095" spans="1:38" ht="30" customHeight="1">
      <c r="A1095" s="114"/>
      <c r="B1095" s="114"/>
      <c r="C1095" s="114"/>
      <c r="D1095" s="114"/>
      <c r="E1095" s="115"/>
      <c r="F1095" s="116"/>
      <c r="G1095" s="115"/>
      <c r="H1095" s="116"/>
      <c r="I1095" s="115"/>
      <c r="J1095" s="116"/>
      <c r="K1095" s="115"/>
      <c r="L1095" s="116"/>
      <c r="M1095" s="114"/>
    </row>
    <row r="1096" spans="1:38" ht="30" customHeight="1">
      <c r="A1096" s="127" t="s">
        <v>4049</v>
      </c>
      <c r="B1096" s="127"/>
      <c r="C1096" s="127"/>
      <c r="D1096" s="127"/>
      <c r="E1096" s="128"/>
      <c r="F1096" s="129"/>
      <c r="G1096" s="128"/>
      <c r="H1096" s="129"/>
      <c r="I1096" s="128"/>
      <c r="J1096" s="129"/>
      <c r="K1096" s="128"/>
      <c r="L1096" s="129"/>
      <c r="M1096" s="127"/>
      <c r="N1096" s="118" t="s">
        <v>210</v>
      </c>
    </row>
    <row r="1097" spans="1:38" ht="30" customHeight="1">
      <c r="A1097" s="9" t="s">
        <v>1671</v>
      </c>
      <c r="B1097" s="9" t="s">
        <v>725</v>
      </c>
      <c r="C1097" s="9" t="s">
        <v>28</v>
      </c>
      <c r="D1097" s="114">
        <v>0.39140000000000003</v>
      </c>
      <c r="E1097" s="115">
        <f>단가대비표!E129</f>
        <v>11314</v>
      </c>
      <c r="F1097" s="116">
        <f t="shared" ref="F1097:F1102" si="248">TRUNC(E1097*D1097,1)</f>
        <v>4428.2</v>
      </c>
      <c r="G1097" s="115">
        <v>0</v>
      </c>
      <c r="H1097" s="116">
        <f t="shared" ref="H1097:H1102" si="249">TRUNC(G1097*D1097,1)</f>
        <v>0</v>
      </c>
      <c r="I1097" s="115">
        <v>0</v>
      </c>
      <c r="J1097" s="116">
        <f t="shared" ref="J1097:J1102" si="250">TRUNC(I1097*D1097,1)</f>
        <v>0</v>
      </c>
      <c r="K1097" s="115">
        <f t="shared" ref="K1097:L1102" si="251">TRUNC(E1097+G1097+I1097,1)</f>
        <v>11314</v>
      </c>
      <c r="L1097" s="116">
        <f t="shared" si="251"/>
        <v>4428.2</v>
      </c>
      <c r="M1097" s="9" t="s">
        <v>27</v>
      </c>
      <c r="N1097" s="10" t="s">
        <v>1376</v>
      </c>
      <c r="O1097" s="10" t="s">
        <v>1683</v>
      </c>
      <c r="P1097" s="10" t="s">
        <v>30</v>
      </c>
      <c r="Q1097" s="10" t="s">
        <v>30</v>
      </c>
      <c r="R1097" s="10" t="s">
        <v>29</v>
      </c>
      <c r="S1097" s="119"/>
      <c r="T1097" s="119"/>
      <c r="U1097" s="119"/>
      <c r="V1097" s="119"/>
      <c r="W1097" s="119"/>
      <c r="X1097" s="119"/>
      <c r="Y1097" s="119"/>
      <c r="Z1097" s="119"/>
      <c r="AA1097" s="119"/>
      <c r="AB1097" s="119"/>
      <c r="AC1097" s="119"/>
      <c r="AD1097" s="119"/>
      <c r="AE1097" s="119"/>
      <c r="AF1097" s="119"/>
      <c r="AG1097" s="119"/>
      <c r="AH1097" s="119"/>
      <c r="AI1097" s="119"/>
      <c r="AJ1097" s="10" t="s">
        <v>27</v>
      </c>
      <c r="AK1097" s="10" t="s">
        <v>2705</v>
      </c>
      <c r="AL1097" s="10" t="s">
        <v>27</v>
      </c>
    </row>
    <row r="1098" spans="1:38" ht="30" customHeight="1">
      <c r="A1098" s="9" t="s">
        <v>716</v>
      </c>
      <c r="B1098" s="9" t="s">
        <v>1028</v>
      </c>
      <c r="C1098" s="9" t="s">
        <v>79</v>
      </c>
      <c r="D1098" s="114">
        <v>1.44E-2</v>
      </c>
      <c r="E1098" s="115">
        <f>단가대비표!E114</f>
        <v>479041</v>
      </c>
      <c r="F1098" s="116">
        <f t="shared" si="248"/>
        <v>6898.1</v>
      </c>
      <c r="G1098" s="115">
        <v>0</v>
      </c>
      <c r="H1098" s="116">
        <f t="shared" si="249"/>
        <v>0</v>
      </c>
      <c r="I1098" s="115">
        <v>0</v>
      </c>
      <c r="J1098" s="116">
        <f t="shared" si="250"/>
        <v>0</v>
      </c>
      <c r="K1098" s="115">
        <f t="shared" si="251"/>
        <v>479041</v>
      </c>
      <c r="L1098" s="116">
        <f t="shared" si="251"/>
        <v>6898.1</v>
      </c>
      <c r="M1098" s="9" t="s">
        <v>27</v>
      </c>
      <c r="N1098" s="10" t="s">
        <v>1376</v>
      </c>
      <c r="O1098" s="10" t="s">
        <v>1029</v>
      </c>
      <c r="P1098" s="10" t="s">
        <v>30</v>
      </c>
      <c r="Q1098" s="10" t="s">
        <v>30</v>
      </c>
      <c r="R1098" s="10" t="s">
        <v>29</v>
      </c>
      <c r="S1098" s="119"/>
      <c r="T1098" s="119"/>
      <c r="U1098" s="119"/>
      <c r="V1098" s="119"/>
      <c r="W1098" s="119"/>
      <c r="X1098" s="119"/>
      <c r="Y1098" s="119"/>
      <c r="Z1098" s="119"/>
      <c r="AA1098" s="119"/>
      <c r="AB1098" s="119"/>
      <c r="AC1098" s="119"/>
      <c r="AD1098" s="119"/>
      <c r="AE1098" s="119"/>
      <c r="AF1098" s="119"/>
      <c r="AG1098" s="119"/>
      <c r="AH1098" s="119"/>
      <c r="AI1098" s="119"/>
      <c r="AJ1098" s="10" t="s">
        <v>27</v>
      </c>
      <c r="AK1098" s="10" t="s">
        <v>2706</v>
      </c>
      <c r="AL1098" s="10" t="s">
        <v>27</v>
      </c>
    </row>
    <row r="1099" spans="1:38" ht="30" customHeight="1">
      <c r="A1099" s="9" t="s">
        <v>1377</v>
      </c>
      <c r="B1099" s="9" t="s">
        <v>4056</v>
      </c>
      <c r="C1099" s="9" t="s">
        <v>963</v>
      </c>
      <c r="D1099" s="114">
        <v>1</v>
      </c>
      <c r="E1099" s="115">
        <f>(F1097+F1098)*9%</f>
        <v>1019.3669999999998</v>
      </c>
      <c r="F1099" s="116">
        <f t="shared" si="248"/>
        <v>1019.3</v>
      </c>
      <c r="G1099" s="115">
        <v>0</v>
      </c>
      <c r="H1099" s="116">
        <f t="shared" si="249"/>
        <v>0</v>
      </c>
      <c r="I1099" s="115">
        <v>0</v>
      </c>
      <c r="J1099" s="116">
        <f t="shared" si="250"/>
        <v>0</v>
      </c>
      <c r="K1099" s="115">
        <f t="shared" si="251"/>
        <v>1019.3</v>
      </c>
      <c r="L1099" s="116">
        <f t="shared" si="251"/>
        <v>1019.3</v>
      </c>
      <c r="M1099" s="9" t="s">
        <v>27</v>
      </c>
      <c r="N1099" s="10" t="s">
        <v>206</v>
      </c>
      <c r="O1099" s="10" t="s">
        <v>964</v>
      </c>
      <c r="P1099" s="10" t="s">
        <v>30</v>
      </c>
      <c r="Q1099" s="10" t="s">
        <v>30</v>
      </c>
      <c r="R1099" s="10" t="s">
        <v>30</v>
      </c>
      <c r="S1099" s="119">
        <v>0</v>
      </c>
      <c r="T1099" s="119">
        <v>0</v>
      </c>
      <c r="U1099" s="119">
        <v>0.04</v>
      </c>
      <c r="V1099" s="119"/>
      <c r="W1099" s="119"/>
      <c r="X1099" s="119"/>
      <c r="Y1099" s="119"/>
      <c r="Z1099" s="119"/>
      <c r="AA1099" s="119"/>
      <c r="AB1099" s="119"/>
      <c r="AC1099" s="119"/>
      <c r="AD1099" s="119"/>
      <c r="AE1099" s="119"/>
      <c r="AF1099" s="119"/>
      <c r="AG1099" s="119"/>
      <c r="AH1099" s="119"/>
      <c r="AI1099" s="119"/>
      <c r="AJ1099" s="10" t="s">
        <v>27</v>
      </c>
      <c r="AK1099" s="10" t="s">
        <v>1379</v>
      </c>
      <c r="AL1099" s="10" t="s">
        <v>27</v>
      </c>
    </row>
    <row r="1100" spans="1:38" ht="30" customHeight="1">
      <c r="A1100" s="9" t="s">
        <v>916</v>
      </c>
      <c r="B1100" s="9" t="s">
        <v>840</v>
      </c>
      <c r="C1100" s="9" t="s">
        <v>841</v>
      </c>
      <c r="D1100" s="114">
        <v>0.11</v>
      </c>
      <c r="E1100" s="115">
        <v>0</v>
      </c>
      <c r="F1100" s="116">
        <f t="shared" si="248"/>
        <v>0</v>
      </c>
      <c r="G1100" s="115">
        <f>단가대비표!F586</f>
        <v>215964</v>
      </c>
      <c r="H1100" s="116">
        <f t="shared" si="249"/>
        <v>23756</v>
      </c>
      <c r="I1100" s="115">
        <v>0</v>
      </c>
      <c r="J1100" s="116">
        <f t="shared" si="250"/>
        <v>0</v>
      </c>
      <c r="K1100" s="115">
        <f t="shared" si="251"/>
        <v>215964</v>
      </c>
      <c r="L1100" s="116">
        <f t="shared" si="251"/>
        <v>23756</v>
      </c>
      <c r="M1100" s="9" t="s">
        <v>27</v>
      </c>
      <c r="N1100" s="10" t="s">
        <v>1380</v>
      </c>
      <c r="O1100" s="10" t="s">
        <v>917</v>
      </c>
      <c r="P1100" s="10" t="s">
        <v>30</v>
      </c>
      <c r="Q1100" s="10" t="s">
        <v>30</v>
      </c>
      <c r="R1100" s="10" t="s">
        <v>29</v>
      </c>
      <c r="S1100" s="119"/>
      <c r="T1100" s="119"/>
      <c r="U1100" s="119"/>
      <c r="V1100" s="119">
        <v>1</v>
      </c>
      <c r="W1100" s="119"/>
      <c r="X1100" s="119"/>
      <c r="Y1100" s="119"/>
      <c r="Z1100" s="119"/>
      <c r="AA1100" s="119"/>
      <c r="AB1100" s="119"/>
      <c r="AC1100" s="119"/>
      <c r="AD1100" s="119"/>
      <c r="AE1100" s="119"/>
      <c r="AF1100" s="119"/>
      <c r="AG1100" s="119"/>
      <c r="AH1100" s="119"/>
      <c r="AI1100" s="119"/>
      <c r="AJ1100" s="10" t="s">
        <v>27</v>
      </c>
      <c r="AK1100" s="10" t="s">
        <v>2707</v>
      </c>
      <c r="AL1100" s="10" t="s">
        <v>27</v>
      </c>
    </row>
    <row r="1101" spans="1:38" ht="30" customHeight="1">
      <c r="A1101" s="9" t="s">
        <v>867</v>
      </c>
      <c r="B1101" s="9" t="s">
        <v>840</v>
      </c>
      <c r="C1101" s="9" t="s">
        <v>841</v>
      </c>
      <c r="D1101" s="114">
        <v>0.03</v>
      </c>
      <c r="E1101" s="115">
        <v>0</v>
      </c>
      <c r="F1101" s="116">
        <f t="shared" si="248"/>
        <v>0</v>
      </c>
      <c r="G1101" s="115">
        <f>단가대비표!F553</f>
        <v>138290</v>
      </c>
      <c r="H1101" s="116">
        <f t="shared" si="249"/>
        <v>4148.7</v>
      </c>
      <c r="I1101" s="115">
        <v>0</v>
      </c>
      <c r="J1101" s="116">
        <f t="shared" si="250"/>
        <v>0</v>
      </c>
      <c r="K1101" s="115">
        <f t="shared" si="251"/>
        <v>138290</v>
      </c>
      <c r="L1101" s="116">
        <f t="shared" si="251"/>
        <v>4148.7</v>
      </c>
      <c r="M1101" s="9" t="s">
        <v>27</v>
      </c>
      <c r="N1101" s="10" t="s">
        <v>1380</v>
      </c>
      <c r="O1101" s="10" t="s">
        <v>868</v>
      </c>
      <c r="P1101" s="10" t="s">
        <v>30</v>
      </c>
      <c r="Q1101" s="10" t="s">
        <v>30</v>
      </c>
      <c r="R1101" s="10" t="s">
        <v>29</v>
      </c>
      <c r="S1101" s="119"/>
      <c r="T1101" s="119"/>
      <c r="U1101" s="119"/>
      <c r="V1101" s="119">
        <v>1</v>
      </c>
      <c r="W1101" s="119"/>
      <c r="X1101" s="119"/>
      <c r="Y1101" s="119"/>
      <c r="Z1101" s="119"/>
      <c r="AA1101" s="119"/>
      <c r="AB1101" s="119"/>
      <c r="AC1101" s="119"/>
      <c r="AD1101" s="119"/>
      <c r="AE1101" s="119"/>
      <c r="AF1101" s="119"/>
      <c r="AG1101" s="119"/>
      <c r="AH1101" s="119"/>
      <c r="AI1101" s="119"/>
      <c r="AJ1101" s="10" t="s">
        <v>27</v>
      </c>
      <c r="AK1101" s="10" t="s">
        <v>2708</v>
      </c>
      <c r="AL1101" s="10" t="s">
        <v>27</v>
      </c>
    </row>
    <row r="1102" spans="1:38" ht="30" customHeight="1">
      <c r="A1102" s="9" t="s">
        <v>4220</v>
      </c>
      <c r="B1102" s="9" t="s">
        <v>2305</v>
      </c>
      <c r="C1102" s="9" t="s">
        <v>963</v>
      </c>
      <c r="D1102" s="114">
        <v>1</v>
      </c>
      <c r="E1102" s="115">
        <v>0</v>
      </c>
      <c r="F1102" s="116">
        <f t="shared" si="248"/>
        <v>0</v>
      </c>
      <c r="G1102" s="115">
        <v>0</v>
      </c>
      <c r="H1102" s="116">
        <f t="shared" si="249"/>
        <v>0</v>
      </c>
      <c r="I1102" s="115">
        <f>(H1100+H1101)*1%</f>
        <v>279.04700000000003</v>
      </c>
      <c r="J1102" s="116">
        <f t="shared" si="250"/>
        <v>279</v>
      </c>
      <c r="K1102" s="115">
        <f t="shared" si="251"/>
        <v>279</v>
      </c>
      <c r="L1102" s="116">
        <f t="shared" si="251"/>
        <v>279</v>
      </c>
      <c r="M1102" s="9" t="s">
        <v>27</v>
      </c>
      <c r="N1102" s="10" t="s">
        <v>1380</v>
      </c>
      <c r="O1102" s="10" t="s">
        <v>964</v>
      </c>
      <c r="P1102" s="10" t="s">
        <v>30</v>
      </c>
      <c r="Q1102" s="10" t="s">
        <v>30</v>
      </c>
      <c r="R1102" s="10" t="s">
        <v>30</v>
      </c>
      <c r="S1102" s="119">
        <v>1</v>
      </c>
      <c r="T1102" s="119">
        <v>2</v>
      </c>
      <c r="U1102" s="119">
        <v>0.01</v>
      </c>
      <c r="V1102" s="119"/>
      <c r="W1102" s="119"/>
      <c r="X1102" s="119"/>
      <c r="Y1102" s="119"/>
      <c r="Z1102" s="119"/>
      <c r="AA1102" s="119"/>
      <c r="AB1102" s="119"/>
      <c r="AC1102" s="119"/>
      <c r="AD1102" s="119"/>
      <c r="AE1102" s="119"/>
      <c r="AF1102" s="119"/>
      <c r="AG1102" s="119"/>
      <c r="AH1102" s="119"/>
      <c r="AI1102" s="119"/>
      <c r="AJ1102" s="10" t="s">
        <v>27</v>
      </c>
      <c r="AK1102" s="10" t="s">
        <v>2709</v>
      </c>
      <c r="AL1102" s="10" t="s">
        <v>27</v>
      </c>
    </row>
    <row r="1103" spans="1:38" ht="30" customHeight="1">
      <c r="A1103" s="9" t="s">
        <v>965</v>
      </c>
      <c r="B1103" s="9" t="s">
        <v>27</v>
      </c>
      <c r="C1103" s="9" t="s">
        <v>27</v>
      </c>
      <c r="D1103" s="114"/>
      <c r="E1103" s="115"/>
      <c r="F1103" s="116">
        <f>TRUNC(SUM(F1097:F1102),0)</f>
        <v>12345</v>
      </c>
      <c r="G1103" s="115"/>
      <c r="H1103" s="116">
        <f>TRUNC(SUM(H1097:H1102),0)</f>
        <v>27904</v>
      </c>
      <c r="I1103" s="115"/>
      <c r="J1103" s="116">
        <f>TRUNC(SUM(J1097:J1102),0)</f>
        <v>279</v>
      </c>
      <c r="K1103" s="115"/>
      <c r="L1103" s="116">
        <f>F1103+H1103+J1103</f>
        <v>40528</v>
      </c>
      <c r="M1103" s="9" t="s">
        <v>27</v>
      </c>
      <c r="N1103" s="10" t="s">
        <v>117</v>
      </c>
      <c r="O1103" s="10" t="s">
        <v>117</v>
      </c>
      <c r="P1103" s="10" t="s">
        <v>27</v>
      </c>
      <c r="Q1103" s="10" t="s">
        <v>27</v>
      </c>
      <c r="R1103" s="10" t="s">
        <v>27</v>
      </c>
      <c r="S1103" s="119"/>
      <c r="T1103" s="119"/>
      <c r="U1103" s="119"/>
      <c r="V1103" s="119"/>
      <c r="W1103" s="119"/>
      <c r="X1103" s="119"/>
      <c r="Y1103" s="119"/>
      <c r="Z1103" s="119"/>
      <c r="AA1103" s="119"/>
      <c r="AB1103" s="119"/>
      <c r="AC1103" s="119"/>
      <c r="AD1103" s="119"/>
      <c r="AE1103" s="119"/>
      <c r="AF1103" s="119"/>
      <c r="AG1103" s="119"/>
      <c r="AH1103" s="119"/>
      <c r="AI1103" s="119"/>
      <c r="AJ1103" s="10" t="s">
        <v>27</v>
      </c>
      <c r="AK1103" s="10" t="s">
        <v>27</v>
      </c>
      <c r="AL1103" s="10" t="s">
        <v>27</v>
      </c>
    </row>
    <row r="1104" spans="1:38" ht="30" customHeight="1">
      <c r="A1104" s="114"/>
      <c r="B1104" s="114"/>
      <c r="C1104" s="114"/>
      <c r="D1104" s="114"/>
      <c r="E1104" s="115"/>
      <c r="F1104" s="116"/>
      <c r="G1104" s="115"/>
      <c r="H1104" s="116"/>
      <c r="I1104" s="115"/>
      <c r="J1104" s="116"/>
      <c r="K1104" s="115"/>
      <c r="L1104" s="116"/>
      <c r="M1104" s="114"/>
    </row>
    <row r="1105" spans="1:38" ht="30" customHeight="1">
      <c r="A1105" s="127" t="s">
        <v>4513</v>
      </c>
      <c r="B1105" s="127"/>
      <c r="C1105" s="127"/>
      <c r="D1105" s="127"/>
      <c r="E1105" s="128"/>
      <c r="F1105" s="129"/>
      <c r="G1105" s="128"/>
      <c r="H1105" s="129"/>
      <c r="I1105" s="128"/>
      <c r="J1105" s="129"/>
      <c r="K1105" s="128"/>
      <c r="L1105" s="129"/>
      <c r="M1105" s="127"/>
      <c r="N1105" s="118" t="s">
        <v>211</v>
      </c>
    </row>
    <row r="1106" spans="1:38" ht="30" customHeight="1">
      <c r="A1106" s="9" t="s">
        <v>1671</v>
      </c>
      <c r="B1106" s="9" t="s">
        <v>725</v>
      </c>
      <c r="C1106" s="9" t="s">
        <v>28</v>
      </c>
      <c r="D1106" s="114">
        <v>0.33679999999999999</v>
      </c>
      <c r="E1106" s="115">
        <f>단가대비표!E129</f>
        <v>11314</v>
      </c>
      <c r="F1106" s="116">
        <f t="shared" ref="F1106:F1111" si="252">TRUNC(E1106*D1106,1)</f>
        <v>3810.5</v>
      </c>
      <c r="G1106" s="115">
        <v>0</v>
      </c>
      <c r="H1106" s="116">
        <f t="shared" ref="H1106:H1111" si="253">TRUNC(G1106*D1106,1)</f>
        <v>0</v>
      </c>
      <c r="I1106" s="115">
        <v>0</v>
      </c>
      <c r="J1106" s="116">
        <f t="shared" ref="J1106:J1111" si="254">TRUNC(I1106*D1106,1)</f>
        <v>0</v>
      </c>
      <c r="K1106" s="115">
        <f t="shared" ref="K1106:L1111" si="255">TRUNC(E1106+G1106+I1106,1)</f>
        <v>11314</v>
      </c>
      <c r="L1106" s="116">
        <f t="shared" si="255"/>
        <v>3810.5</v>
      </c>
      <c r="M1106" s="9" t="s">
        <v>27</v>
      </c>
      <c r="N1106" s="10" t="s">
        <v>1376</v>
      </c>
      <c r="O1106" s="10" t="s">
        <v>1683</v>
      </c>
      <c r="P1106" s="10" t="s">
        <v>30</v>
      </c>
      <c r="Q1106" s="10" t="s">
        <v>30</v>
      </c>
      <c r="R1106" s="10" t="s">
        <v>29</v>
      </c>
      <c r="S1106" s="119"/>
      <c r="T1106" s="119"/>
      <c r="U1106" s="119"/>
      <c r="V1106" s="119"/>
      <c r="W1106" s="119"/>
      <c r="X1106" s="119"/>
      <c r="Y1106" s="119"/>
      <c r="Z1106" s="119"/>
      <c r="AA1106" s="119"/>
      <c r="AB1106" s="119"/>
      <c r="AC1106" s="119"/>
      <c r="AD1106" s="119"/>
      <c r="AE1106" s="119"/>
      <c r="AF1106" s="119"/>
      <c r="AG1106" s="119"/>
      <c r="AH1106" s="119"/>
      <c r="AI1106" s="119"/>
      <c r="AJ1106" s="10" t="s">
        <v>27</v>
      </c>
      <c r="AK1106" s="10" t="s">
        <v>2705</v>
      </c>
      <c r="AL1106" s="10" t="s">
        <v>27</v>
      </c>
    </row>
    <row r="1107" spans="1:38" ht="30" customHeight="1">
      <c r="A1107" s="9" t="s">
        <v>716</v>
      </c>
      <c r="B1107" s="9" t="s">
        <v>1028</v>
      </c>
      <c r="C1107" s="9" t="s">
        <v>79</v>
      </c>
      <c r="D1107" s="114">
        <v>1.24E-2</v>
      </c>
      <c r="E1107" s="115">
        <f>단가대비표!E114</f>
        <v>479041</v>
      </c>
      <c r="F1107" s="116">
        <f t="shared" si="252"/>
        <v>5940.1</v>
      </c>
      <c r="G1107" s="115">
        <v>0</v>
      </c>
      <c r="H1107" s="116">
        <f t="shared" si="253"/>
        <v>0</v>
      </c>
      <c r="I1107" s="115">
        <v>0</v>
      </c>
      <c r="J1107" s="116">
        <f t="shared" si="254"/>
        <v>0</v>
      </c>
      <c r="K1107" s="115">
        <f t="shared" si="255"/>
        <v>479041</v>
      </c>
      <c r="L1107" s="116">
        <f t="shared" si="255"/>
        <v>5940.1</v>
      </c>
      <c r="M1107" s="9" t="s">
        <v>27</v>
      </c>
      <c r="N1107" s="10" t="s">
        <v>1376</v>
      </c>
      <c r="O1107" s="10" t="s">
        <v>1029</v>
      </c>
      <c r="P1107" s="10" t="s">
        <v>30</v>
      </c>
      <c r="Q1107" s="10" t="s">
        <v>30</v>
      </c>
      <c r="R1107" s="10" t="s">
        <v>29</v>
      </c>
      <c r="S1107" s="119"/>
      <c r="T1107" s="119"/>
      <c r="U1107" s="119"/>
      <c r="V1107" s="119"/>
      <c r="W1107" s="119"/>
      <c r="X1107" s="119"/>
      <c r="Y1107" s="119"/>
      <c r="Z1107" s="119"/>
      <c r="AA1107" s="119"/>
      <c r="AB1107" s="119"/>
      <c r="AC1107" s="119"/>
      <c r="AD1107" s="119"/>
      <c r="AE1107" s="119"/>
      <c r="AF1107" s="119"/>
      <c r="AG1107" s="119"/>
      <c r="AH1107" s="119"/>
      <c r="AI1107" s="119"/>
      <c r="AJ1107" s="10" t="s">
        <v>27</v>
      </c>
      <c r="AK1107" s="10" t="s">
        <v>2706</v>
      </c>
      <c r="AL1107" s="10" t="s">
        <v>27</v>
      </c>
    </row>
    <row r="1108" spans="1:38" ht="30" customHeight="1">
      <c r="A1108" s="9" t="s">
        <v>1377</v>
      </c>
      <c r="B1108" s="9" t="s">
        <v>4057</v>
      </c>
      <c r="C1108" s="9" t="s">
        <v>963</v>
      </c>
      <c r="D1108" s="114">
        <v>1</v>
      </c>
      <c r="E1108" s="115">
        <f>(F1106+F1107)*11%</f>
        <v>1072.566</v>
      </c>
      <c r="F1108" s="116">
        <f t="shared" si="252"/>
        <v>1072.5</v>
      </c>
      <c r="G1108" s="115">
        <v>0</v>
      </c>
      <c r="H1108" s="116">
        <f t="shared" si="253"/>
        <v>0</v>
      </c>
      <c r="I1108" s="115">
        <v>0</v>
      </c>
      <c r="J1108" s="116">
        <f t="shared" si="254"/>
        <v>0</v>
      </c>
      <c r="K1108" s="115">
        <f t="shared" si="255"/>
        <v>1072.5</v>
      </c>
      <c r="L1108" s="116">
        <f t="shared" si="255"/>
        <v>1072.5</v>
      </c>
      <c r="M1108" s="9" t="s">
        <v>27</v>
      </c>
      <c r="N1108" s="10" t="s">
        <v>206</v>
      </c>
      <c r="O1108" s="10" t="s">
        <v>964</v>
      </c>
      <c r="P1108" s="10" t="s">
        <v>30</v>
      </c>
      <c r="Q1108" s="10" t="s">
        <v>30</v>
      </c>
      <c r="R1108" s="10" t="s">
        <v>30</v>
      </c>
      <c r="S1108" s="119">
        <v>0</v>
      </c>
      <c r="T1108" s="119">
        <v>0</v>
      </c>
      <c r="U1108" s="119">
        <v>0.04</v>
      </c>
      <c r="V1108" s="119"/>
      <c r="W1108" s="119"/>
      <c r="X1108" s="119"/>
      <c r="Y1108" s="119"/>
      <c r="Z1108" s="119"/>
      <c r="AA1108" s="119"/>
      <c r="AB1108" s="119"/>
      <c r="AC1108" s="119"/>
      <c r="AD1108" s="119"/>
      <c r="AE1108" s="119"/>
      <c r="AF1108" s="119"/>
      <c r="AG1108" s="119"/>
      <c r="AH1108" s="119"/>
      <c r="AI1108" s="119"/>
      <c r="AJ1108" s="10" t="s">
        <v>27</v>
      </c>
      <c r="AK1108" s="10" t="s">
        <v>1379</v>
      </c>
      <c r="AL1108" s="10" t="s">
        <v>27</v>
      </c>
    </row>
    <row r="1109" spans="1:38" ht="30" customHeight="1">
      <c r="A1109" s="9" t="s">
        <v>916</v>
      </c>
      <c r="B1109" s="9" t="s">
        <v>840</v>
      </c>
      <c r="C1109" s="9" t="s">
        <v>841</v>
      </c>
      <c r="D1109" s="114">
        <v>0.1</v>
      </c>
      <c r="E1109" s="115">
        <v>0</v>
      </c>
      <c r="F1109" s="116">
        <f t="shared" si="252"/>
        <v>0</v>
      </c>
      <c r="G1109" s="115">
        <f>단가대비표!F586</f>
        <v>215964</v>
      </c>
      <c r="H1109" s="116">
        <f t="shared" si="253"/>
        <v>21596.400000000001</v>
      </c>
      <c r="I1109" s="115">
        <v>0</v>
      </c>
      <c r="J1109" s="116">
        <f t="shared" si="254"/>
        <v>0</v>
      </c>
      <c r="K1109" s="115">
        <f t="shared" si="255"/>
        <v>215964</v>
      </c>
      <c r="L1109" s="116">
        <f t="shared" si="255"/>
        <v>21596.400000000001</v>
      </c>
      <c r="M1109" s="9" t="s">
        <v>27</v>
      </c>
      <c r="N1109" s="10" t="s">
        <v>1380</v>
      </c>
      <c r="O1109" s="10" t="s">
        <v>917</v>
      </c>
      <c r="P1109" s="10" t="s">
        <v>30</v>
      </c>
      <c r="Q1109" s="10" t="s">
        <v>30</v>
      </c>
      <c r="R1109" s="10" t="s">
        <v>29</v>
      </c>
      <c r="S1109" s="119"/>
      <c r="T1109" s="119"/>
      <c r="U1109" s="119"/>
      <c r="V1109" s="119">
        <v>1</v>
      </c>
      <c r="W1109" s="119"/>
      <c r="X1109" s="119"/>
      <c r="Y1109" s="119"/>
      <c r="Z1109" s="119"/>
      <c r="AA1109" s="119"/>
      <c r="AB1109" s="119"/>
      <c r="AC1109" s="119"/>
      <c r="AD1109" s="119"/>
      <c r="AE1109" s="119"/>
      <c r="AF1109" s="119"/>
      <c r="AG1109" s="119"/>
      <c r="AH1109" s="119"/>
      <c r="AI1109" s="119"/>
      <c r="AJ1109" s="10" t="s">
        <v>27</v>
      </c>
      <c r="AK1109" s="10" t="s">
        <v>2707</v>
      </c>
      <c r="AL1109" s="10" t="s">
        <v>27</v>
      </c>
    </row>
    <row r="1110" spans="1:38" ht="30" customHeight="1">
      <c r="A1110" s="9" t="s">
        <v>867</v>
      </c>
      <c r="B1110" s="9" t="s">
        <v>840</v>
      </c>
      <c r="C1110" s="9" t="s">
        <v>841</v>
      </c>
      <c r="D1110" s="114">
        <v>0.02</v>
      </c>
      <c r="E1110" s="115">
        <v>0</v>
      </c>
      <c r="F1110" s="116">
        <f t="shared" si="252"/>
        <v>0</v>
      </c>
      <c r="G1110" s="115">
        <f>단가대비표!F553</f>
        <v>138290</v>
      </c>
      <c r="H1110" s="116">
        <f t="shared" si="253"/>
        <v>2765.8</v>
      </c>
      <c r="I1110" s="115">
        <v>0</v>
      </c>
      <c r="J1110" s="116">
        <f t="shared" si="254"/>
        <v>0</v>
      </c>
      <c r="K1110" s="115">
        <f t="shared" si="255"/>
        <v>138290</v>
      </c>
      <c r="L1110" s="116">
        <f t="shared" si="255"/>
        <v>2765.8</v>
      </c>
      <c r="M1110" s="9" t="s">
        <v>27</v>
      </c>
      <c r="N1110" s="10" t="s">
        <v>1380</v>
      </c>
      <c r="O1110" s="10" t="s">
        <v>868</v>
      </c>
      <c r="P1110" s="10" t="s">
        <v>30</v>
      </c>
      <c r="Q1110" s="10" t="s">
        <v>30</v>
      </c>
      <c r="R1110" s="10" t="s">
        <v>29</v>
      </c>
      <c r="S1110" s="119"/>
      <c r="T1110" s="119"/>
      <c r="U1110" s="119"/>
      <c r="V1110" s="119">
        <v>1</v>
      </c>
      <c r="W1110" s="119"/>
      <c r="X1110" s="119"/>
      <c r="Y1110" s="119"/>
      <c r="Z1110" s="119"/>
      <c r="AA1110" s="119"/>
      <c r="AB1110" s="119"/>
      <c r="AC1110" s="119"/>
      <c r="AD1110" s="119"/>
      <c r="AE1110" s="119"/>
      <c r="AF1110" s="119"/>
      <c r="AG1110" s="119"/>
      <c r="AH1110" s="119"/>
      <c r="AI1110" s="119"/>
      <c r="AJ1110" s="10" t="s">
        <v>27</v>
      </c>
      <c r="AK1110" s="10" t="s">
        <v>2708</v>
      </c>
      <c r="AL1110" s="10" t="s">
        <v>27</v>
      </c>
    </row>
    <row r="1111" spans="1:38" ht="30" customHeight="1">
      <c r="A1111" s="9" t="s">
        <v>4220</v>
      </c>
      <c r="B1111" s="9" t="s">
        <v>2305</v>
      </c>
      <c r="C1111" s="9" t="s">
        <v>963</v>
      </c>
      <c r="D1111" s="114">
        <v>1</v>
      </c>
      <c r="E1111" s="115">
        <v>0</v>
      </c>
      <c r="F1111" s="116">
        <f t="shared" si="252"/>
        <v>0</v>
      </c>
      <c r="G1111" s="115">
        <v>0</v>
      </c>
      <c r="H1111" s="116">
        <f t="shared" si="253"/>
        <v>0</v>
      </c>
      <c r="I1111" s="115">
        <f>(H1109+H1110)*1%</f>
        <v>243.62200000000001</v>
      </c>
      <c r="J1111" s="116">
        <f t="shared" si="254"/>
        <v>243.6</v>
      </c>
      <c r="K1111" s="115">
        <f t="shared" si="255"/>
        <v>243.6</v>
      </c>
      <c r="L1111" s="116">
        <f t="shared" si="255"/>
        <v>243.6</v>
      </c>
      <c r="M1111" s="9" t="s">
        <v>27</v>
      </c>
      <c r="N1111" s="10" t="s">
        <v>1380</v>
      </c>
      <c r="O1111" s="10" t="s">
        <v>964</v>
      </c>
      <c r="P1111" s="10" t="s">
        <v>30</v>
      </c>
      <c r="Q1111" s="10" t="s">
        <v>30</v>
      </c>
      <c r="R1111" s="10" t="s">
        <v>30</v>
      </c>
      <c r="S1111" s="119">
        <v>1</v>
      </c>
      <c r="T1111" s="119">
        <v>2</v>
      </c>
      <c r="U1111" s="119">
        <v>0.01</v>
      </c>
      <c r="V1111" s="119"/>
      <c r="W1111" s="119"/>
      <c r="X1111" s="119"/>
      <c r="Y1111" s="119"/>
      <c r="Z1111" s="119"/>
      <c r="AA1111" s="119"/>
      <c r="AB1111" s="119"/>
      <c r="AC1111" s="119"/>
      <c r="AD1111" s="119"/>
      <c r="AE1111" s="119"/>
      <c r="AF1111" s="119"/>
      <c r="AG1111" s="119"/>
      <c r="AH1111" s="119"/>
      <c r="AI1111" s="119"/>
      <c r="AJ1111" s="10" t="s">
        <v>27</v>
      </c>
      <c r="AK1111" s="10" t="s">
        <v>2709</v>
      </c>
      <c r="AL1111" s="10" t="s">
        <v>27</v>
      </c>
    </row>
    <row r="1112" spans="1:38" ht="30" customHeight="1">
      <c r="A1112" s="9" t="s">
        <v>965</v>
      </c>
      <c r="B1112" s="9" t="s">
        <v>27</v>
      </c>
      <c r="C1112" s="9" t="s">
        <v>27</v>
      </c>
      <c r="D1112" s="114"/>
      <c r="E1112" s="115"/>
      <c r="F1112" s="116">
        <f>TRUNC(SUM(F1106:F1111),0)</f>
        <v>10823</v>
      </c>
      <c r="G1112" s="115"/>
      <c r="H1112" s="116">
        <f>TRUNC(SUM(H1106:H1111),0)</f>
        <v>24362</v>
      </c>
      <c r="I1112" s="115"/>
      <c r="J1112" s="116">
        <f>TRUNC(SUM(J1106:J1111),0)</f>
        <v>243</v>
      </c>
      <c r="K1112" s="115"/>
      <c r="L1112" s="116">
        <f>F1112+H1112+J1112</f>
        <v>35428</v>
      </c>
      <c r="M1112" s="9" t="s">
        <v>27</v>
      </c>
      <c r="N1112" s="10" t="s">
        <v>117</v>
      </c>
      <c r="O1112" s="10" t="s">
        <v>117</v>
      </c>
      <c r="P1112" s="10" t="s">
        <v>27</v>
      </c>
      <c r="Q1112" s="10" t="s">
        <v>27</v>
      </c>
      <c r="R1112" s="10" t="s">
        <v>27</v>
      </c>
      <c r="S1112" s="119"/>
      <c r="T1112" s="119"/>
      <c r="U1112" s="119"/>
      <c r="V1112" s="119"/>
      <c r="W1112" s="119"/>
      <c r="X1112" s="119"/>
      <c r="Y1112" s="119"/>
      <c r="Z1112" s="119"/>
      <c r="AA1112" s="119"/>
      <c r="AB1112" s="119"/>
      <c r="AC1112" s="119"/>
      <c r="AD1112" s="119"/>
      <c r="AE1112" s="119"/>
      <c r="AF1112" s="119"/>
      <c r="AG1112" s="119"/>
      <c r="AH1112" s="119"/>
      <c r="AI1112" s="119"/>
      <c r="AJ1112" s="10" t="s">
        <v>27</v>
      </c>
      <c r="AK1112" s="10" t="s">
        <v>27</v>
      </c>
      <c r="AL1112" s="10" t="s">
        <v>27</v>
      </c>
    </row>
    <row r="1113" spans="1:38" ht="30" customHeight="1">
      <c r="A1113" s="114"/>
      <c r="B1113" s="114"/>
      <c r="C1113" s="114"/>
      <c r="D1113" s="114"/>
      <c r="E1113" s="115"/>
      <c r="F1113" s="116"/>
      <c r="G1113" s="115"/>
      <c r="H1113" s="116"/>
      <c r="I1113" s="115"/>
      <c r="J1113" s="116"/>
      <c r="K1113" s="115"/>
      <c r="L1113" s="116"/>
      <c r="M1113" s="114"/>
    </row>
    <row r="1114" spans="1:38" ht="30" customHeight="1">
      <c r="A1114" s="127" t="s">
        <v>4058</v>
      </c>
      <c r="B1114" s="127"/>
      <c r="C1114" s="127"/>
      <c r="D1114" s="127"/>
      <c r="E1114" s="128"/>
      <c r="F1114" s="129"/>
      <c r="G1114" s="128"/>
      <c r="H1114" s="129"/>
      <c r="I1114" s="128"/>
      <c r="J1114" s="129"/>
      <c r="K1114" s="128"/>
      <c r="L1114" s="129"/>
      <c r="M1114" s="127"/>
      <c r="N1114" s="118" t="s">
        <v>213</v>
      </c>
    </row>
    <row r="1115" spans="1:38" ht="30" customHeight="1">
      <c r="A1115" s="9" t="s">
        <v>1381</v>
      </c>
      <c r="B1115" s="9" t="s">
        <v>1382</v>
      </c>
      <c r="C1115" s="9" t="s">
        <v>545</v>
      </c>
      <c r="D1115" s="114">
        <v>8.8999999999999996E-2</v>
      </c>
      <c r="E1115" s="115">
        <f>단가대비표!E65</f>
        <v>25500</v>
      </c>
      <c r="F1115" s="116">
        <f t="shared" ref="F1115:F1124" si="256">TRUNC(E1115*D1115,1)</f>
        <v>2269.5</v>
      </c>
      <c r="G1115" s="115">
        <f>단가대비표!F65</f>
        <v>0</v>
      </c>
      <c r="H1115" s="116">
        <f t="shared" ref="H1115:H1124" si="257">TRUNC(G1115*D1115,1)</f>
        <v>0</v>
      </c>
      <c r="I1115" s="115">
        <f>단가대비표!G65</f>
        <v>0</v>
      </c>
      <c r="J1115" s="116">
        <f t="shared" ref="J1115:J1124" si="258">TRUNC(I1115*D1115,1)</f>
        <v>0</v>
      </c>
      <c r="K1115" s="115">
        <f t="shared" ref="K1115:K1124" si="259">TRUNC(E1115+G1115+I1115,1)</f>
        <v>25500</v>
      </c>
      <c r="L1115" s="116">
        <f t="shared" ref="L1115:L1124" si="260">TRUNC(F1115+H1115+J1115,1)</f>
        <v>2269.5</v>
      </c>
      <c r="M1115" s="9" t="s">
        <v>27</v>
      </c>
      <c r="N1115" s="10" t="s">
        <v>213</v>
      </c>
      <c r="O1115" s="10" t="s">
        <v>1383</v>
      </c>
      <c r="P1115" s="10" t="s">
        <v>30</v>
      </c>
      <c r="Q1115" s="10" t="s">
        <v>30</v>
      </c>
      <c r="R1115" s="10" t="s">
        <v>29</v>
      </c>
      <c r="S1115" s="119"/>
      <c r="T1115" s="119"/>
      <c r="U1115" s="119"/>
      <c r="V1115" s="119">
        <v>1</v>
      </c>
      <c r="W1115" s="119"/>
      <c r="X1115" s="119"/>
      <c r="Y1115" s="119"/>
      <c r="Z1115" s="119"/>
      <c r="AA1115" s="119"/>
      <c r="AB1115" s="119"/>
      <c r="AC1115" s="119"/>
      <c r="AD1115" s="119"/>
      <c r="AE1115" s="119"/>
      <c r="AF1115" s="119"/>
      <c r="AG1115" s="119"/>
      <c r="AH1115" s="119"/>
      <c r="AI1115" s="119"/>
      <c r="AJ1115" s="10" t="s">
        <v>27</v>
      </c>
      <c r="AK1115" s="10" t="s">
        <v>1384</v>
      </c>
      <c r="AL1115" s="10" t="s">
        <v>27</v>
      </c>
    </row>
    <row r="1116" spans="1:38" ht="30" customHeight="1">
      <c r="A1116" s="9" t="s">
        <v>1381</v>
      </c>
      <c r="B1116" s="9" t="s">
        <v>3304</v>
      </c>
      <c r="C1116" s="9" t="s">
        <v>545</v>
      </c>
      <c r="D1116" s="114">
        <v>3.0000000000000001E-3</v>
      </c>
      <c r="E1116" s="115">
        <f>단가대비표!E66</f>
        <v>15500</v>
      </c>
      <c r="F1116" s="116">
        <f t="shared" si="256"/>
        <v>46.5</v>
      </c>
      <c r="G1116" s="115">
        <f>단가대비표!F66</f>
        <v>0</v>
      </c>
      <c r="H1116" s="116">
        <f t="shared" si="257"/>
        <v>0</v>
      </c>
      <c r="I1116" s="115">
        <f>단가대비표!G66</f>
        <v>0</v>
      </c>
      <c r="J1116" s="116">
        <f t="shared" si="258"/>
        <v>0</v>
      </c>
      <c r="K1116" s="115">
        <f t="shared" si="259"/>
        <v>15500</v>
      </c>
      <c r="L1116" s="116">
        <f t="shared" si="260"/>
        <v>46.5</v>
      </c>
      <c r="M1116" s="9" t="s">
        <v>27</v>
      </c>
      <c r="N1116" s="10" t="s">
        <v>213</v>
      </c>
      <c r="O1116" s="10" t="s">
        <v>1385</v>
      </c>
      <c r="P1116" s="10" t="s">
        <v>30</v>
      </c>
      <c r="Q1116" s="10" t="s">
        <v>30</v>
      </c>
      <c r="R1116" s="10" t="s">
        <v>29</v>
      </c>
      <c r="S1116" s="119"/>
      <c r="T1116" s="119"/>
      <c r="U1116" s="119"/>
      <c r="V1116" s="119">
        <v>1</v>
      </c>
      <c r="W1116" s="119"/>
      <c r="X1116" s="119"/>
      <c r="Y1116" s="119"/>
      <c r="Z1116" s="119"/>
      <c r="AA1116" s="119"/>
      <c r="AB1116" s="119"/>
      <c r="AC1116" s="119"/>
      <c r="AD1116" s="119"/>
      <c r="AE1116" s="119"/>
      <c r="AF1116" s="119"/>
      <c r="AG1116" s="119"/>
      <c r="AH1116" s="119"/>
      <c r="AI1116" s="119"/>
      <c r="AJ1116" s="10" t="s">
        <v>27</v>
      </c>
      <c r="AK1116" s="10" t="s">
        <v>1386</v>
      </c>
      <c r="AL1116" s="10" t="s">
        <v>27</v>
      </c>
    </row>
    <row r="1117" spans="1:38" ht="30" customHeight="1">
      <c r="A1117" s="9" t="s">
        <v>1387</v>
      </c>
      <c r="B1117" s="9" t="s">
        <v>1388</v>
      </c>
      <c r="C1117" s="9" t="s">
        <v>231</v>
      </c>
      <c r="D1117" s="114">
        <v>1.9</v>
      </c>
      <c r="E1117" s="115">
        <f>단가대비표!E67</f>
        <v>59</v>
      </c>
      <c r="F1117" s="116">
        <f t="shared" si="256"/>
        <v>112.1</v>
      </c>
      <c r="G1117" s="115">
        <f>단가대비표!F67</f>
        <v>0</v>
      </c>
      <c r="H1117" s="116">
        <f t="shared" si="257"/>
        <v>0</v>
      </c>
      <c r="I1117" s="115">
        <f>단가대비표!G67</f>
        <v>0</v>
      </c>
      <c r="J1117" s="116">
        <f t="shared" si="258"/>
        <v>0</v>
      </c>
      <c r="K1117" s="115">
        <f t="shared" si="259"/>
        <v>59</v>
      </c>
      <c r="L1117" s="116">
        <f t="shared" si="260"/>
        <v>112.1</v>
      </c>
      <c r="M1117" s="9" t="s">
        <v>27</v>
      </c>
      <c r="N1117" s="10" t="s">
        <v>213</v>
      </c>
      <c r="O1117" s="10" t="s">
        <v>1389</v>
      </c>
      <c r="P1117" s="10" t="s">
        <v>30</v>
      </c>
      <c r="Q1117" s="10" t="s">
        <v>30</v>
      </c>
      <c r="R1117" s="10" t="s">
        <v>29</v>
      </c>
      <c r="S1117" s="119"/>
      <c r="T1117" s="119"/>
      <c r="U1117" s="119"/>
      <c r="V1117" s="119">
        <v>1</v>
      </c>
      <c r="W1117" s="119"/>
      <c r="X1117" s="119"/>
      <c r="Y1117" s="119"/>
      <c r="Z1117" s="119"/>
      <c r="AA1117" s="119"/>
      <c r="AB1117" s="119"/>
      <c r="AC1117" s="119"/>
      <c r="AD1117" s="119"/>
      <c r="AE1117" s="119"/>
      <c r="AF1117" s="119"/>
      <c r="AG1117" s="119"/>
      <c r="AH1117" s="119"/>
      <c r="AI1117" s="119"/>
      <c r="AJ1117" s="10" t="s">
        <v>27</v>
      </c>
      <c r="AK1117" s="10" t="s">
        <v>1390</v>
      </c>
      <c r="AL1117" s="10" t="s">
        <v>27</v>
      </c>
    </row>
    <row r="1118" spans="1:38" ht="30" customHeight="1">
      <c r="A1118" s="9" t="s">
        <v>1387</v>
      </c>
      <c r="B1118" s="9" t="s">
        <v>1391</v>
      </c>
      <c r="C1118" s="9" t="s">
        <v>231</v>
      </c>
      <c r="D1118" s="114">
        <v>2</v>
      </c>
      <c r="E1118" s="115">
        <f>단가대비표!E68</f>
        <v>140</v>
      </c>
      <c r="F1118" s="116">
        <f t="shared" si="256"/>
        <v>280</v>
      </c>
      <c r="G1118" s="115">
        <f>단가대비표!F68</f>
        <v>0</v>
      </c>
      <c r="H1118" s="116">
        <f t="shared" si="257"/>
        <v>0</v>
      </c>
      <c r="I1118" s="115">
        <f>단가대비표!G68</f>
        <v>0</v>
      </c>
      <c r="J1118" s="116">
        <f t="shared" si="258"/>
        <v>0</v>
      </c>
      <c r="K1118" s="115">
        <f t="shared" si="259"/>
        <v>140</v>
      </c>
      <c r="L1118" s="116">
        <f t="shared" si="260"/>
        <v>280</v>
      </c>
      <c r="M1118" s="9" t="s">
        <v>27</v>
      </c>
      <c r="N1118" s="10" t="s">
        <v>213</v>
      </c>
      <c r="O1118" s="10" t="s">
        <v>1392</v>
      </c>
      <c r="P1118" s="10" t="s">
        <v>30</v>
      </c>
      <c r="Q1118" s="10" t="s">
        <v>30</v>
      </c>
      <c r="R1118" s="10" t="s">
        <v>29</v>
      </c>
      <c r="S1118" s="119"/>
      <c r="T1118" s="119"/>
      <c r="U1118" s="119"/>
      <c r="V1118" s="119">
        <v>1</v>
      </c>
      <c r="W1118" s="119"/>
      <c r="X1118" s="119"/>
      <c r="Y1118" s="119"/>
      <c r="Z1118" s="119"/>
      <c r="AA1118" s="119"/>
      <c r="AB1118" s="119"/>
      <c r="AC1118" s="119"/>
      <c r="AD1118" s="119"/>
      <c r="AE1118" s="119"/>
      <c r="AF1118" s="119"/>
      <c r="AG1118" s="119"/>
      <c r="AH1118" s="119"/>
      <c r="AI1118" s="119"/>
      <c r="AJ1118" s="10" t="s">
        <v>27</v>
      </c>
      <c r="AK1118" s="10" t="s">
        <v>1393</v>
      </c>
      <c r="AL1118" s="10" t="s">
        <v>27</v>
      </c>
    </row>
    <row r="1119" spans="1:38" ht="30" customHeight="1">
      <c r="A1119" s="9" t="s">
        <v>1082</v>
      </c>
      <c r="B1119" s="9" t="s">
        <v>994</v>
      </c>
      <c r="C1119" s="9" t="s">
        <v>54</v>
      </c>
      <c r="D1119" s="114">
        <v>7.6999999999999999E-2</v>
      </c>
      <c r="E1119" s="115">
        <f>단가대비표!E14</f>
        <v>3150</v>
      </c>
      <c r="F1119" s="116">
        <f t="shared" si="256"/>
        <v>242.5</v>
      </c>
      <c r="G1119" s="115">
        <f>단가대비표!F14</f>
        <v>0</v>
      </c>
      <c r="H1119" s="116">
        <f t="shared" si="257"/>
        <v>0</v>
      </c>
      <c r="I1119" s="115">
        <f>단가대비표!G14</f>
        <v>0</v>
      </c>
      <c r="J1119" s="116">
        <f t="shared" si="258"/>
        <v>0</v>
      </c>
      <c r="K1119" s="115">
        <f t="shared" si="259"/>
        <v>3150</v>
      </c>
      <c r="L1119" s="116">
        <f t="shared" si="260"/>
        <v>242.5</v>
      </c>
      <c r="M1119" s="9" t="s">
        <v>27</v>
      </c>
      <c r="N1119" s="10" t="s">
        <v>213</v>
      </c>
      <c r="O1119" s="10" t="s">
        <v>1083</v>
      </c>
      <c r="P1119" s="10" t="s">
        <v>30</v>
      </c>
      <c r="Q1119" s="10" t="s">
        <v>30</v>
      </c>
      <c r="R1119" s="10" t="s">
        <v>29</v>
      </c>
      <c r="S1119" s="119"/>
      <c r="T1119" s="119"/>
      <c r="U1119" s="119"/>
      <c r="V1119" s="119">
        <v>1</v>
      </c>
      <c r="W1119" s="119"/>
      <c r="X1119" s="119"/>
      <c r="Y1119" s="119"/>
      <c r="Z1119" s="119"/>
      <c r="AA1119" s="119"/>
      <c r="AB1119" s="119"/>
      <c r="AC1119" s="119"/>
      <c r="AD1119" s="119"/>
      <c r="AE1119" s="119"/>
      <c r="AF1119" s="119"/>
      <c r="AG1119" s="119"/>
      <c r="AH1119" s="119"/>
      <c r="AI1119" s="119"/>
      <c r="AJ1119" s="10" t="s">
        <v>27</v>
      </c>
      <c r="AK1119" s="10" t="s">
        <v>1394</v>
      </c>
      <c r="AL1119" s="10" t="s">
        <v>27</v>
      </c>
    </row>
    <row r="1120" spans="1:38" ht="30" customHeight="1">
      <c r="A1120" s="9" t="s">
        <v>1082</v>
      </c>
      <c r="B1120" s="1" t="s">
        <v>3244</v>
      </c>
      <c r="C1120" s="9" t="s">
        <v>231</v>
      </c>
      <c r="D1120" s="114">
        <v>0.28299999999999997</v>
      </c>
      <c r="E1120" s="115">
        <f>단가대비표!E16</f>
        <v>1500</v>
      </c>
      <c r="F1120" s="116">
        <f>TRUNC(E1120*D1120,1)</f>
        <v>424.5</v>
      </c>
      <c r="G1120" s="115">
        <v>0</v>
      </c>
      <c r="H1120" s="116">
        <f>TRUNC(G1120*D1120,1)</f>
        <v>0</v>
      </c>
      <c r="I1120" s="115">
        <v>0</v>
      </c>
      <c r="J1120" s="116">
        <f>TRUNC(I1120*D1120,1)</f>
        <v>0</v>
      </c>
      <c r="K1120" s="115">
        <f>TRUNC(E1120+G1120+I1120,1)</f>
        <v>1500</v>
      </c>
      <c r="L1120" s="116">
        <f>TRUNC(F1120+H1120+J1120,1)</f>
        <v>424.5</v>
      </c>
      <c r="M1120" s="9" t="s">
        <v>27</v>
      </c>
      <c r="N1120" s="10" t="s">
        <v>213</v>
      </c>
      <c r="O1120" s="10" t="s">
        <v>1396</v>
      </c>
      <c r="P1120" s="10" t="s">
        <v>30</v>
      </c>
      <c r="Q1120" s="10" t="s">
        <v>30</v>
      </c>
      <c r="R1120" s="10" t="s">
        <v>29</v>
      </c>
      <c r="S1120" s="119"/>
      <c r="T1120" s="119"/>
      <c r="U1120" s="119"/>
      <c r="V1120" s="119">
        <v>1</v>
      </c>
      <c r="W1120" s="119"/>
      <c r="X1120" s="119"/>
      <c r="Y1120" s="119"/>
      <c r="Z1120" s="119"/>
      <c r="AA1120" s="119"/>
      <c r="AB1120" s="119"/>
      <c r="AC1120" s="119"/>
      <c r="AD1120" s="119"/>
      <c r="AE1120" s="119"/>
      <c r="AF1120" s="119"/>
      <c r="AG1120" s="119"/>
      <c r="AH1120" s="119"/>
      <c r="AI1120" s="119"/>
      <c r="AJ1120" s="10" t="s">
        <v>27</v>
      </c>
      <c r="AK1120" s="10" t="s">
        <v>1397</v>
      </c>
      <c r="AL1120" s="10" t="s">
        <v>27</v>
      </c>
    </row>
    <row r="1121" spans="1:38" ht="30" customHeight="1">
      <c r="A1121" s="9" t="s">
        <v>1040</v>
      </c>
      <c r="B1121" s="9" t="s">
        <v>1398</v>
      </c>
      <c r="C1121" s="9" t="s">
        <v>963</v>
      </c>
      <c r="D1121" s="114">
        <v>1</v>
      </c>
      <c r="E1121" s="115">
        <f>ROUNDDOWN(SUMIF(V1115:V1124, RIGHTB(O1121, 1), F1115:F1124)*U1121, 2)</f>
        <v>168.75</v>
      </c>
      <c r="F1121" s="116">
        <f t="shared" si="256"/>
        <v>168.7</v>
      </c>
      <c r="G1121" s="115">
        <v>0</v>
      </c>
      <c r="H1121" s="116">
        <f t="shared" si="257"/>
        <v>0</v>
      </c>
      <c r="I1121" s="115">
        <v>0</v>
      </c>
      <c r="J1121" s="116">
        <f t="shared" si="258"/>
        <v>0</v>
      </c>
      <c r="K1121" s="115">
        <f t="shared" si="259"/>
        <v>168.7</v>
      </c>
      <c r="L1121" s="116">
        <f t="shared" si="260"/>
        <v>168.7</v>
      </c>
      <c r="M1121" s="9" t="s">
        <v>27</v>
      </c>
      <c r="N1121" s="10" t="s">
        <v>213</v>
      </c>
      <c r="O1121" s="10" t="s">
        <v>964</v>
      </c>
      <c r="P1121" s="10" t="s">
        <v>30</v>
      </c>
      <c r="Q1121" s="10" t="s">
        <v>30</v>
      </c>
      <c r="R1121" s="10" t="s">
        <v>30</v>
      </c>
      <c r="S1121" s="119">
        <v>0</v>
      </c>
      <c r="T1121" s="119">
        <v>0</v>
      </c>
      <c r="U1121" s="119">
        <v>0.05</v>
      </c>
      <c r="V1121" s="119"/>
      <c r="W1121" s="119"/>
      <c r="X1121" s="119"/>
      <c r="Y1121" s="119"/>
      <c r="Z1121" s="119"/>
      <c r="AA1121" s="119"/>
      <c r="AB1121" s="119"/>
      <c r="AC1121" s="119"/>
      <c r="AD1121" s="119"/>
      <c r="AE1121" s="119"/>
      <c r="AF1121" s="119"/>
      <c r="AG1121" s="119"/>
      <c r="AH1121" s="119"/>
      <c r="AI1121" s="119"/>
      <c r="AJ1121" s="10" t="s">
        <v>27</v>
      </c>
      <c r="AK1121" s="10" t="s">
        <v>1399</v>
      </c>
      <c r="AL1121" s="10" t="s">
        <v>27</v>
      </c>
    </row>
    <row r="1122" spans="1:38" ht="30" customHeight="1">
      <c r="A1122" s="9" t="s">
        <v>916</v>
      </c>
      <c r="B1122" s="9" t="s">
        <v>840</v>
      </c>
      <c r="C1122" s="9" t="s">
        <v>841</v>
      </c>
      <c r="D1122" s="114">
        <v>0.14000000000000001</v>
      </c>
      <c r="E1122" s="115">
        <f>단가대비표!E586</f>
        <v>0</v>
      </c>
      <c r="F1122" s="116">
        <f t="shared" si="256"/>
        <v>0</v>
      </c>
      <c r="G1122" s="115">
        <f>단가대비표!F586</f>
        <v>215964</v>
      </c>
      <c r="H1122" s="116">
        <f t="shared" si="257"/>
        <v>30234.9</v>
      </c>
      <c r="I1122" s="115">
        <f>단가대비표!G586</f>
        <v>0</v>
      </c>
      <c r="J1122" s="116">
        <f t="shared" si="258"/>
        <v>0</v>
      </c>
      <c r="K1122" s="115">
        <f t="shared" si="259"/>
        <v>215964</v>
      </c>
      <c r="L1122" s="116">
        <f t="shared" si="260"/>
        <v>30234.9</v>
      </c>
      <c r="M1122" s="9" t="s">
        <v>27</v>
      </c>
      <c r="N1122" s="10" t="s">
        <v>213</v>
      </c>
      <c r="O1122" s="10" t="s">
        <v>917</v>
      </c>
      <c r="P1122" s="10" t="s">
        <v>30</v>
      </c>
      <c r="Q1122" s="10" t="s">
        <v>30</v>
      </c>
      <c r="R1122" s="10" t="s">
        <v>29</v>
      </c>
      <c r="S1122" s="119"/>
      <c r="T1122" s="119"/>
      <c r="U1122" s="119"/>
      <c r="V1122" s="119"/>
      <c r="W1122" s="119">
        <v>2</v>
      </c>
      <c r="X1122" s="119"/>
      <c r="Y1122" s="119"/>
      <c r="Z1122" s="119"/>
      <c r="AA1122" s="119"/>
      <c r="AB1122" s="119"/>
      <c r="AC1122" s="119"/>
      <c r="AD1122" s="119"/>
      <c r="AE1122" s="119"/>
      <c r="AF1122" s="119"/>
      <c r="AG1122" s="119"/>
      <c r="AH1122" s="119"/>
      <c r="AI1122" s="119"/>
      <c r="AJ1122" s="10" t="s">
        <v>27</v>
      </c>
      <c r="AK1122" s="10" t="s">
        <v>1400</v>
      </c>
      <c r="AL1122" s="10" t="s">
        <v>27</v>
      </c>
    </row>
    <row r="1123" spans="1:38" ht="30" customHeight="1">
      <c r="A1123" s="9" t="s">
        <v>867</v>
      </c>
      <c r="B1123" s="9" t="s">
        <v>840</v>
      </c>
      <c r="C1123" s="9" t="s">
        <v>841</v>
      </c>
      <c r="D1123" s="114">
        <v>0.03</v>
      </c>
      <c r="E1123" s="115">
        <f>단가대비표!E553</f>
        <v>0</v>
      </c>
      <c r="F1123" s="116">
        <f t="shared" si="256"/>
        <v>0</v>
      </c>
      <c r="G1123" s="115">
        <f>단가대비표!F553</f>
        <v>138290</v>
      </c>
      <c r="H1123" s="116">
        <f t="shared" si="257"/>
        <v>4148.7</v>
      </c>
      <c r="I1123" s="115">
        <f>단가대비표!G553</f>
        <v>0</v>
      </c>
      <c r="J1123" s="116">
        <f t="shared" si="258"/>
        <v>0</v>
      </c>
      <c r="K1123" s="115">
        <f t="shared" si="259"/>
        <v>138290</v>
      </c>
      <c r="L1123" s="116">
        <f t="shared" si="260"/>
        <v>4148.7</v>
      </c>
      <c r="M1123" s="9" t="s">
        <v>27</v>
      </c>
      <c r="N1123" s="10" t="s">
        <v>213</v>
      </c>
      <c r="O1123" s="10" t="s">
        <v>868</v>
      </c>
      <c r="P1123" s="10" t="s">
        <v>30</v>
      </c>
      <c r="Q1123" s="10" t="s">
        <v>30</v>
      </c>
      <c r="R1123" s="10" t="s">
        <v>29</v>
      </c>
      <c r="S1123" s="119"/>
      <c r="T1123" s="119"/>
      <c r="U1123" s="119"/>
      <c r="V1123" s="119"/>
      <c r="W1123" s="119">
        <v>2</v>
      </c>
      <c r="X1123" s="119"/>
      <c r="Y1123" s="119"/>
      <c r="Z1123" s="119"/>
      <c r="AA1123" s="119"/>
      <c r="AB1123" s="119"/>
      <c r="AC1123" s="119"/>
      <c r="AD1123" s="119"/>
      <c r="AE1123" s="119"/>
      <c r="AF1123" s="119"/>
      <c r="AG1123" s="119"/>
      <c r="AH1123" s="119"/>
      <c r="AI1123" s="119"/>
      <c r="AJ1123" s="10" t="s">
        <v>27</v>
      </c>
      <c r="AK1123" s="10" t="s">
        <v>1401</v>
      </c>
      <c r="AL1123" s="10" t="s">
        <v>27</v>
      </c>
    </row>
    <row r="1124" spans="1:38" ht="30" customHeight="1">
      <c r="A1124" s="9" t="s">
        <v>1109</v>
      </c>
      <c r="B1124" s="9" t="s">
        <v>1270</v>
      </c>
      <c r="C1124" s="9" t="s">
        <v>963</v>
      </c>
      <c r="D1124" s="114">
        <v>1</v>
      </c>
      <c r="E1124" s="115">
        <v>0</v>
      </c>
      <c r="F1124" s="116">
        <f t="shared" si="256"/>
        <v>0</v>
      </c>
      <c r="G1124" s="115">
        <v>0</v>
      </c>
      <c r="H1124" s="116">
        <f t="shared" si="257"/>
        <v>0</v>
      </c>
      <c r="I1124" s="115">
        <f>ROUNDDOWN(SUMIF(W1115:W1124, RIGHTB(O1124, 1), H1115:H1124)*U1124, 2)</f>
        <v>1031.5</v>
      </c>
      <c r="J1124" s="116">
        <f t="shared" si="258"/>
        <v>1031.5</v>
      </c>
      <c r="K1124" s="115">
        <f t="shared" si="259"/>
        <v>1031.5</v>
      </c>
      <c r="L1124" s="116">
        <f t="shared" si="260"/>
        <v>1031.5</v>
      </c>
      <c r="M1124" s="9" t="s">
        <v>27</v>
      </c>
      <c r="N1124" s="10" t="s">
        <v>213</v>
      </c>
      <c r="O1124" s="10" t="s">
        <v>1280</v>
      </c>
      <c r="P1124" s="10" t="s">
        <v>30</v>
      </c>
      <c r="Q1124" s="10" t="s">
        <v>30</v>
      </c>
      <c r="R1124" s="10" t="s">
        <v>30</v>
      </c>
      <c r="S1124" s="119">
        <v>1</v>
      </c>
      <c r="T1124" s="119">
        <v>2</v>
      </c>
      <c r="U1124" s="119">
        <v>0.03</v>
      </c>
      <c r="V1124" s="119"/>
      <c r="W1124" s="119"/>
      <c r="X1124" s="119"/>
      <c r="Y1124" s="119"/>
      <c r="Z1124" s="119"/>
      <c r="AA1124" s="119"/>
      <c r="AB1124" s="119"/>
      <c r="AC1124" s="119"/>
      <c r="AD1124" s="119"/>
      <c r="AE1124" s="119"/>
      <c r="AF1124" s="119"/>
      <c r="AG1124" s="119"/>
      <c r="AH1124" s="119"/>
      <c r="AI1124" s="119"/>
      <c r="AJ1124" s="10" t="s">
        <v>27</v>
      </c>
      <c r="AK1124" s="10" t="s">
        <v>1399</v>
      </c>
      <c r="AL1124" s="10" t="s">
        <v>27</v>
      </c>
    </row>
    <row r="1125" spans="1:38" ht="30" customHeight="1">
      <c r="A1125" s="9" t="s">
        <v>965</v>
      </c>
      <c r="B1125" s="9" t="s">
        <v>27</v>
      </c>
      <c r="C1125" s="9" t="s">
        <v>27</v>
      </c>
      <c r="D1125" s="114"/>
      <c r="E1125" s="115"/>
      <c r="F1125" s="116">
        <f>TRUNC(SUM(F1115:F1124),0)</f>
        <v>3543</v>
      </c>
      <c r="G1125" s="115"/>
      <c r="H1125" s="116">
        <f>TRUNC(SUM(H1115:H1124),0)</f>
        <v>34383</v>
      </c>
      <c r="I1125" s="115"/>
      <c r="J1125" s="116">
        <f>TRUNC(SUM(J1115:J1124),0)</f>
        <v>1031</v>
      </c>
      <c r="K1125" s="115"/>
      <c r="L1125" s="116">
        <f>F1125+H1125+J1125</f>
        <v>38957</v>
      </c>
      <c r="M1125" s="9" t="s">
        <v>27</v>
      </c>
      <c r="N1125" s="10" t="s">
        <v>117</v>
      </c>
      <c r="O1125" s="10" t="s">
        <v>117</v>
      </c>
      <c r="P1125" s="10" t="s">
        <v>27</v>
      </c>
      <c r="Q1125" s="10" t="s">
        <v>27</v>
      </c>
      <c r="R1125" s="10" t="s">
        <v>27</v>
      </c>
      <c r="S1125" s="119"/>
      <c r="T1125" s="119"/>
      <c r="U1125" s="119"/>
      <c r="V1125" s="119"/>
      <c r="W1125" s="119"/>
      <c r="X1125" s="119"/>
      <c r="Y1125" s="119"/>
      <c r="Z1125" s="119"/>
      <c r="AA1125" s="119"/>
      <c r="AB1125" s="119"/>
      <c r="AC1125" s="119"/>
      <c r="AD1125" s="119"/>
      <c r="AE1125" s="119"/>
      <c r="AF1125" s="119"/>
      <c r="AG1125" s="119"/>
      <c r="AH1125" s="119"/>
      <c r="AI1125" s="119"/>
      <c r="AJ1125" s="10" t="s">
        <v>27</v>
      </c>
      <c r="AK1125" s="10" t="s">
        <v>27</v>
      </c>
      <c r="AL1125" s="10" t="s">
        <v>27</v>
      </c>
    </row>
    <row r="1126" spans="1:38" ht="30" customHeight="1">
      <c r="A1126" s="114"/>
      <c r="B1126" s="114"/>
      <c r="C1126" s="114"/>
      <c r="D1126" s="114"/>
      <c r="E1126" s="115"/>
      <c r="F1126" s="116"/>
      <c r="G1126" s="115"/>
      <c r="H1126" s="116"/>
      <c r="I1126" s="115"/>
      <c r="J1126" s="116"/>
      <c r="K1126" s="115"/>
      <c r="L1126" s="116"/>
      <c r="M1126" s="114"/>
    </row>
    <row r="1127" spans="1:38" ht="30" customHeight="1">
      <c r="A1127" s="127" t="s">
        <v>4059</v>
      </c>
      <c r="B1127" s="127"/>
      <c r="C1127" s="127"/>
      <c r="D1127" s="127"/>
      <c r="E1127" s="128"/>
      <c r="F1127" s="129"/>
      <c r="G1127" s="128"/>
      <c r="H1127" s="129"/>
      <c r="I1127" s="128"/>
      <c r="J1127" s="129"/>
      <c r="K1127" s="128"/>
      <c r="L1127" s="129"/>
      <c r="M1127" s="127"/>
      <c r="N1127" s="118" t="s">
        <v>214</v>
      </c>
    </row>
    <row r="1128" spans="1:38" ht="30" customHeight="1">
      <c r="A1128" s="9" t="s">
        <v>1381</v>
      </c>
      <c r="B1128" s="9" t="s">
        <v>1382</v>
      </c>
      <c r="C1128" s="9" t="s">
        <v>545</v>
      </c>
      <c r="D1128" s="114">
        <v>8.8999999999999996E-2</v>
      </c>
      <c r="E1128" s="115">
        <f>단가대비표!E65</f>
        <v>25500</v>
      </c>
      <c r="F1128" s="116">
        <f t="shared" ref="F1128:F1137" si="261">TRUNC(E1128*D1128,1)</f>
        <v>2269.5</v>
      </c>
      <c r="G1128" s="115">
        <f>단가대비표!F65</f>
        <v>0</v>
      </c>
      <c r="H1128" s="116">
        <f t="shared" ref="H1128:H1137" si="262">TRUNC(G1128*D1128,1)</f>
        <v>0</v>
      </c>
      <c r="I1128" s="115">
        <f>단가대비표!G65</f>
        <v>0</v>
      </c>
      <c r="J1128" s="116">
        <f t="shared" ref="J1128:J1137" si="263">TRUNC(I1128*D1128,1)</f>
        <v>0</v>
      </c>
      <c r="K1128" s="115">
        <f t="shared" ref="K1128:K1137" si="264">TRUNC(E1128+G1128+I1128,1)</f>
        <v>25500</v>
      </c>
      <c r="L1128" s="116">
        <f t="shared" ref="L1128:L1137" si="265">TRUNC(F1128+H1128+J1128,1)</f>
        <v>2269.5</v>
      </c>
      <c r="M1128" s="9" t="s">
        <v>27</v>
      </c>
      <c r="N1128" s="10" t="s">
        <v>214</v>
      </c>
      <c r="O1128" s="10" t="s">
        <v>1383</v>
      </c>
      <c r="P1128" s="10" t="s">
        <v>30</v>
      </c>
      <c r="Q1128" s="10" t="s">
        <v>30</v>
      </c>
      <c r="R1128" s="10" t="s">
        <v>29</v>
      </c>
      <c r="S1128" s="119"/>
      <c r="T1128" s="119"/>
      <c r="U1128" s="119"/>
      <c r="V1128" s="119">
        <v>1</v>
      </c>
      <c r="W1128" s="119"/>
      <c r="X1128" s="119"/>
      <c r="Y1128" s="119"/>
      <c r="Z1128" s="119"/>
      <c r="AA1128" s="119"/>
      <c r="AB1128" s="119"/>
      <c r="AC1128" s="119"/>
      <c r="AD1128" s="119"/>
      <c r="AE1128" s="119"/>
      <c r="AF1128" s="119"/>
      <c r="AG1128" s="119"/>
      <c r="AH1128" s="119"/>
      <c r="AI1128" s="119"/>
      <c r="AJ1128" s="10" t="s">
        <v>27</v>
      </c>
      <c r="AK1128" s="10" t="s">
        <v>1402</v>
      </c>
      <c r="AL1128" s="10" t="s">
        <v>27</v>
      </c>
    </row>
    <row r="1129" spans="1:38" ht="30" customHeight="1">
      <c r="A1129" s="9" t="s">
        <v>1381</v>
      </c>
      <c r="B1129" s="9" t="s">
        <v>3304</v>
      </c>
      <c r="C1129" s="9" t="s">
        <v>545</v>
      </c>
      <c r="D1129" s="114">
        <v>3.0000000000000001E-3</v>
      </c>
      <c r="E1129" s="115">
        <f>단가대비표!E66</f>
        <v>15500</v>
      </c>
      <c r="F1129" s="116">
        <f t="shared" si="261"/>
        <v>46.5</v>
      </c>
      <c r="G1129" s="115">
        <f>단가대비표!F66</f>
        <v>0</v>
      </c>
      <c r="H1129" s="116">
        <f t="shared" si="262"/>
        <v>0</v>
      </c>
      <c r="I1129" s="115">
        <f>단가대비표!G66</f>
        <v>0</v>
      </c>
      <c r="J1129" s="116">
        <f t="shared" si="263"/>
        <v>0</v>
      </c>
      <c r="K1129" s="115">
        <f t="shared" si="264"/>
        <v>15500</v>
      </c>
      <c r="L1129" s="116">
        <f t="shared" si="265"/>
        <v>46.5</v>
      </c>
      <c r="M1129" s="9" t="s">
        <v>27</v>
      </c>
      <c r="N1129" s="10" t="s">
        <v>214</v>
      </c>
      <c r="O1129" s="10" t="s">
        <v>1385</v>
      </c>
      <c r="P1129" s="10" t="s">
        <v>30</v>
      </c>
      <c r="Q1129" s="10" t="s">
        <v>30</v>
      </c>
      <c r="R1129" s="10" t="s">
        <v>29</v>
      </c>
      <c r="S1129" s="119"/>
      <c r="T1129" s="119"/>
      <c r="U1129" s="119"/>
      <c r="V1129" s="119">
        <v>1</v>
      </c>
      <c r="W1129" s="119"/>
      <c r="X1129" s="119"/>
      <c r="Y1129" s="119"/>
      <c r="Z1129" s="119"/>
      <c r="AA1129" s="119"/>
      <c r="AB1129" s="119"/>
      <c r="AC1129" s="119"/>
      <c r="AD1129" s="119"/>
      <c r="AE1129" s="119"/>
      <c r="AF1129" s="119"/>
      <c r="AG1129" s="119"/>
      <c r="AH1129" s="119"/>
      <c r="AI1129" s="119"/>
      <c r="AJ1129" s="10" t="s">
        <v>27</v>
      </c>
      <c r="AK1129" s="10" t="s">
        <v>1403</v>
      </c>
      <c r="AL1129" s="10" t="s">
        <v>27</v>
      </c>
    </row>
    <row r="1130" spans="1:38" ht="30" customHeight="1">
      <c r="A1130" s="9" t="s">
        <v>1387</v>
      </c>
      <c r="B1130" s="9" t="s">
        <v>1388</v>
      </c>
      <c r="C1130" s="9" t="s">
        <v>231</v>
      </c>
      <c r="D1130" s="114">
        <v>1.9</v>
      </c>
      <c r="E1130" s="115">
        <f>단가대비표!E67</f>
        <v>59</v>
      </c>
      <c r="F1130" s="116">
        <f t="shared" si="261"/>
        <v>112.1</v>
      </c>
      <c r="G1130" s="115">
        <f>단가대비표!F67</f>
        <v>0</v>
      </c>
      <c r="H1130" s="116">
        <f t="shared" si="262"/>
        <v>0</v>
      </c>
      <c r="I1130" s="115">
        <f>단가대비표!G67</f>
        <v>0</v>
      </c>
      <c r="J1130" s="116">
        <f t="shared" si="263"/>
        <v>0</v>
      </c>
      <c r="K1130" s="115">
        <f t="shared" si="264"/>
        <v>59</v>
      </c>
      <c r="L1130" s="116">
        <f t="shared" si="265"/>
        <v>112.1</v>
      </c>
      <c r="M1130" s="9" t="s">
        <v>27</v>
      </c>
      <c r="N1130" s="10" t="s">
        <v>214</v>
      </c>
      <c r="O1130" s="10" t="s">
        <v>1389</v>
      </c>
      <c r="P1130" s="10" t="s">
        <v>30</v>
      </c>
      <c r="Q1130" s="10" t="s">
        <v>30</v>
      </c>
      <c r="R1130" s="10" t="s">
        <v>29</v>
      </c>
      <c r="S1130" s="119"/>
      <c r="T1130" s="119"/>
      <c r="U1130" s="119"/>
      <c r="V1130" s="119">
        <v>1</v>
      </c>
      <c r="W1130" s="119"/>
      <c r="X1130" s="119"/>
      <c r="Y1130" s="119"/>
      <c r="Z1130" s="119"/>
      <c r="AA1130" s="119"/>
      <c r="AB1130" s="119"/>
      <c r="AC1130" s="119"/>
      <c r="AD1130" s="119"/>
      <c r="AE1130" s="119"/>
      <c r="AF1130" s="119"/>
      <c r="AG1130" s="119"/>
      <c r="AH1130" s="119"/>
      <c r="AI1130" s="119"/>
      <c r="AJ1130" s="10" t="s">
        <v>27</v>
      </c>
      <c r="AK1130" s="10" t="s">
        <v>1404</v>
      </c>
      <c r="AL1130" s="10" t="s">
        <v>27</v>
      </c>
    </row>
    <row r="1131" spans="1:38" ht="30" customHeight="1">
      <c r="A1131" s="9" t="s">
        <v>1387</v>
      </c>
      <c r="B1131" s="9" t="s">
        <v>1391</v>
      </c>
      <c r="C1131" s="9" t="s">
        <v>231</v>
      </c>
      <c r="D1131" s="114">
        <v>2</v>
      </c>
      <c r="E1131" s="115">
        <f>단가대비표!E68</f>
        <v>140</v>
      </c>
      <c r="F1131" s="116">
        <f t="shared" si="261"/>
        <v>280</v>
      </c>
      <c r="G1131" s="115">
        <f>단가대비표!F68</f>
        <v>0</v>
      </c>
      <c r="H1131" s="116">
        <f t="shared" si="262"/>
        <v>0</v>
      </c>
      <c r="I1131" s="115">
        <f>단가대비표!G68</f>
        <v>0</v>
      </c>
      <c r="J1131" s="116">
        <f t="shared" si="263"/>
        <v>0</v>
      </c>
      <c r="K1131" s="115">
        <f t="shared" si="264"/>
        <v>140</v>
      </c>
      <c r="L1131" s="116">
        <f t="shared" si="265"/>
        <v>280</v>
      </c>
      <c r="M1131" s="9" t="s">
        <v>27</v>
      </c>
      <c r="N1131" s="10" t="s">
        <v>214</v>
      </c>
      <c r="O1131" s="10" t="s">
        <v>1392</v>
      </c>
      <c r="P1131" s="10" t="s">
        <v>30</v>
      </c>
      <c r="Q1131" s="10" t="s">
        <v>30</v>
      </c>
      <c r="R1131" s="10" t="s">
        <v>29</v>
      </c>
      <c r="S1131" s="119"/>
      <c r="T1131" s="119"/>
      <c r="U1131" s="119"/>
      <c r="V1131" s="119">
        <v>1</v>
      </c>
      <c r="W1131" s="119"/>
      <c r="X1131" s="119"/>
      <c r="Y1131" s="119"/>
      <c r="Z1131" s="119"/>
      <c r="AA1131" s="119"/>
      <c r="AB1131" s="119"/>
      <c r="AC1131" s="119"/>
      <c r="AD1131" s="119"/>
      <c r="AE1131" s="119"/>
      <c r="AF1131" s="119"/>
      <c r="AG1131" s="119"/>
      <c r="AH1131" s="119"/>
      <c r="AI1131" s="119"/>
      <c r="AJ1131" s="10" t="s">
        <v>27</v>
      </c>
      <c r="AK1131" s="10" t="s">
        <v>1405</v>
      </c>
      <c r="AL1131" s="10" t="s">
        <v>27</v>
      </c>
    </row>
    <row r="1132" spans="1:38" ht="30" customHeight="1">
      <c r="A1132" s="9" t="s">
        <v>1082</v>
      </c>
      <c r="B1132" s="9" t="s">
        <v>994</v>
      </c>
      <c r="C1132" s="9" t="s">
        <v>54</v>
      </c>
      <c r="D1132" s="114">
        <v>7.6999999999999999E-2</v>
      </c>
      <c r="E1132" s="115">
        <f>단가대비표!E14</f>
        <v>3150</v>
      </c>
      <c r="F1132" s="116">
        <f t="shared" si="261"/>
        <v>242.5</v>
      </c>
      <c r="G1132" s="115">
        <f>단가대비표!F14</f>
        <v>0</v>
      </c>
      <c r="H1132" s="116">
        <f t="shared" si="262"/>
        <v>0</v>
      </c>
      <c r="I1132" s="115">
        <f>단가대비표!G14</f>
        <v>0</v>
      </c>
      <c r="J1132" s="116">
        <f t="shared" si="263"/>
        <v>0</v>
      </c>
      <c r="K1132" s="115">
        <f t="shared" si="264"/>
        <v>3150</v>
      </c>
      <c r="L1132" s="116">
        <f t="shared" si="265"/>
        <v>242.5</v>
      </c>
      <c r="M1132" s="9" t="s">
        <v>27</v>
      </c>
      <c r="N1132" s="10" t="s">
        <v>214</v>
      </c>
      <c r="O1132" s="10" t="s">
        <v>1083</v>
      </c>
      <c r="P1132" s="10" t="s">
        <v>30</v>
      </c>
      <c r="Q1132" s="10" t="s">
        <v>30</v>
      </c>
      <c r="R1132" s="10" t="s">
        <v>29</v>
      </c>
      <c r="S1132" s="119"/>
      <c r="T1132" s="119"/>
      <c r="U1132" s="119"/>
      <c r="V1132" s="119">
        <v>1</v>
      </c>
      <c r="W1132" s="119"/>
      <c r="X1132" s="119"/>
      <c r="Y1132" s="119"/>
      <c r="Z1132" s="119"/>
      <c r="AA1132" s="119"/>
      <c r="AB1132" s="119"/>
      <c r="AC1132" s="119"/>
      <c r="AD1132" s="119"/>
      <c r="AE1132" s="119"/>
      <c r="AF1132" s="119"/>
      <c r="AG1132" s="119"/>
      <c r="AH1132" s="119"/>
      <c r="AI1132" s="119"/>
      <c r="AJ1132" s="10" t="s">
        <v>27</v>
      </c>
      <c r="AK1132" s="10" t="s">
        <v>1406</v>
      </c>
      <c r="AL1132" s="10" t="s">
        <v>27</v>
      </c>
    </row>
    <row r="1133" spans="1:38" ht="30" customHeight="1">
      <c r="A1133" s="9" t="s">
        <v>1082</v>
      </c>
      <c r="B1133" s="1" t="s">
        <v>3244</v>
      </c>
      <c r="C1133" s="9" t="s">
        <v>231</v>
      </c>
      <c r="D1133" s="114">
        <v>0.28299999999999997</v>
      </c>
      <c r="E1133" s="115">
        <f>단가대비표!E16</f>
        <v>1500</v>
      </c>
      <c r="F1133" s="116">
        <f t="shared" si="261"/>
        <v>424.5</v>
      </c>
      <c r="G1133" s="115">
        <v>0</v>
      </c>
      <c r="H1133" s="116">
        <f t="shared" si="262"/>
        <v>0</v>
      </c>
      <c r="I1133" s="115">
        <v>0</v>
      </c>
      <c r="J1133" s="116">
        <f t="shared" si="263"/>
        <v>0</v>
      </c>
      <c r="K1133" s="115">
        <f t="shared" si="264"/>
        <v>1500</v>
      </c>
      <c r="L1133" s="116">
        <f t="shared" si="265"/>
        <v>424.5</v>
      </c>
      <c r="M1133" s="9" t="s">
        <v>27</v>
      </c>
      <c r="N1133" s="10" t="s">
        <v>213</v>
      </c>
      <c r="O1133" s="10" t="s">
        <v>1396</v>
      </c>
      <c r="P1133" s="10" t="s">
        <v>30</v>
      </c>
      <c r="Q1133" s="10" t="s">
        <v>30</v>
      </c>
      <c r="R1133" s="10" t="s">
        <v>29</v>
      </c>
      <c r="S1133" s="119"/>
      <c r="T1133" s="119"/>
      <c r="U1133" s="119"/>
      <c r="V1133" s="119">
        <v>1</v>
      </c>
      <c r="W1133" s="119"/>
      <c r="X1133" s="119"/>
      <c r="Y1133" s="119"/>
      <c r="Z1133" s="119"/>
      <c r="AA1133" s="119"/>
      <c r="AB1133" s="119"/>
      <c r="AC1133" s="119"/>
      <c r="AD1133" s="119"/>
      <c r="AE1133" s="119"/>
      <c r="AF1133" s="119"/>
      <c r="AG1133" s="119"/>
      <c r="AH1133" s="119"/>
      <c r="AI1133" s="119"/>
      <c r="AJ1133" s="10" t="s">
        <v>27</v>
      </c>
      <c r="AK1133" s="10" t="s">
        <v>1397</v>
      </c>
      <c r="AL1133" s="10" t="s">
        <v>27</v>
      </c>
    </row>
    <row r="1134" spans="1:38" ht="30" customHeight="1">
      <c r="A1134" s="9" t="s">
        <v>1040</v>
      </c>
      <c r="B1134" s="9" t="s">
        <v>1407</v>
      </c>
      <c r="C1134" s="9" t="s">
        <v>963</v>
      </c>
      <c r="D1134" s="114">
        <v>1</v>
      </c>
      <c r="E1134" s="115">
        <f>ROUNDDOWN(SUMIF(V1128:V1137, RIGHTB(O1134, 1), F1128:F1137)*U1134, 2)</f>
        <v>168.75</v>
      </c>
      <c r="F1134" s="116">
        <f t="shared" si="261"/>
        <v>168.7</v>
      </c>
      <c r="G1134" s="115">
        <v>0</v>
      </c>
      <c r="H1134" s="116">
        <f t="shared" si="262"/>
        <v>0</v>
      </c>
      <c r="I1134" s="115">
        <v>0</v>
      </c>
      <c r="J1134" s="116">
        <f t="shared" si="263"/>
        <v>0</v>
      </c>
      <c r="K1134" s="115">
        <f t="shared" si="264"/>
        <v>168.7</v>
      </c>
      <c r="L1134" s="116">
        <f t="shared" si="265"/>
        <v>168.7</v>
      </c>
      <c r="M1134" s="9" t="s">
        <v>27</v>
      </c>
      <c r="N1134" s="10" t="s">
        <v>214</v>
      </c>
      <c r="O1134" s="10" t="s">
        <v>964</v>
      </c>
      <c r="P1134" s="10" t="s">
        <v>30</v>
      </c>
      <c r="Q1134" s="10" t="s">
        <v>30</v>
      </c>
      <c r="R1134" s="10" t="s">
        <v>30</v>
      </c>
      <c r="S1134" s="119">
        <v>0</v>
      </c>
      <c r="T1134" s="119">
        <v>0</v>
      </c>
      <c r="U1134" s="119">
        <v>0.05</v>
      </c>
      <c r="V1134" s="119"/>
      <c r="W1134" s="119"/>
      <c r="X1134" s="119"/>
      <c r="Y1134" s="119"/>
      <c r="Z1134" s="119"/>
      <c r="AA1134" s="119"/>
      <c r="AB1134" s="119"/>
      <c r="AC1134" s="119"/>
      <c r="AD1134" s="119"/>
      <c r="AE1134" s="119"/>
      <c r="AF1134" s="119"/>
      <c r="AG1134" s="119"/>
      <c r="AH1134" s="119"/>
      <c r="AI1134" s="119"/>
      <c r="AJ1134" s="10" t="s">
        <v>27</v>
      </c>
      <c r="AK1134" s="10" t="s">
        <v>1408</v>
      </c>
      <c r="AL1134" s="10" t="s">
        <v>27</v>
      </c>
    </row>
    <row r="1135" spans="1:38" ht="30" customHeight="1">
      <c r="A1135" s="9" t="s">
        <v>916</v>
      </c>
      <c r="B1135" s="9" t="s">
        <v>840</v>
      </c>
      <c r="C1135" s="9" t="s">
        <v>841</v>
      </c>
      <c r="D1135" s="114">
        <v>0.1</v>
      </c>
      <c r="E1135" s="115">
        <f>단가대비표!E586</f>
        <v>0</v>
      </c>
      <c r="F1135" s="116">
        <f t="shared" si="261"/>
        <v>0</v>
      </c>
      <c r="G1135" s="115">
        <f>단가대비표!F586</f>
        <v>215964</v>
      </c>
      <c r="H1135" s="116">
        <f t="shared" si="262"/>
        <v>21596.400000000001</v>
      </c>
      <c r="I1135" s="115">
        <f>단가대비표!G586</f>
        <v>0</v>
      </c>
      <c r="J1135" s="116">
        <f t="shared" si="263"/>
        <v>0</v>
      </c>
      <c r="K1135" s="115">
        <f t="shared" si="264"/>
        <v>215964</v>
      </c>
      <c r="L1135" s="116">
        <f t="shared" si="265"/>
        <v>21596.400000000001</v>
      </c>
      <c r="M1135" s="9" t="s">
        <v>27</v>
      </c>
      <c r="N1135" s="10" t="s">
        <v>214</v>
      </c>
      <c r="O1135" s="10" t="s">
        <v>917</v>
      </c>
      <c r="P1135" s="10" t="s">
        <v>30</v>
      </c>
      <c r="Q1135" s="10" t="s">
        <v>30</v>
      </c>
      <c r="R1135" s="10" t="s">
        <v>29</v>
      </c>
      <c r="S1135" s="119"/>
      <c r="T1135" s="119"/>
      <c r="U1135" s="119"/>
      <c r="V1135" s="119"/>
      <c r="W1135" s="119">
        <v>2</v>
      </c>
      <c r="X1135" s="119"/>
      <c r="Y1135" s="119"/>
      <c r="Z1135" s="119"/>
      <c r="AA1135" s="119"/>
      <c r="AB1135" s="119"/>
      <c r="AC1135" s="119"/>
      <c r="AD1135" s="119"/>
      <c r="AE1135" s="119"/>
      <c r="AF1135" s="119"/>
      <c r="AG1135" s="119"/>
      <c r="AH1135" s="119"/>
      <c r="AI1135" s="119"/>
      <c r="AJ1135" s="10" t="s">
        <v>27</v>
      </c>
      <c r="AK1135" s="10" t="s">
        <v>1409</v>
      </c>
      <c r="AL1135" s="10" t="s">
        <v>27</v>
      </c>
    </row>
    <row r="1136" spans="1:38" ht="30" customHeight="1">
      <c r="A1136" s="9" t="s">
        <v>867</v>
      </c>
      <c r="B1136" s="9" t="s">
        <v>840</v>
      </c>
      <c r="C1136" s="9" t="s">
        <v>841</v>
      </c>
      <c r="D1136" s="114">
        <v>0.03</v>
      </c>
      <c r="E1136" s="115">
        <f>단가대비표!E553</f>
        <v>0</v>
      </c>
      <c r="F1136" s="116">
        <f t="shared" si="261"/>
        <v>0</v>
      </c>
      <c r="G1136" s="115">
        <f>단가대비표!F553</f>
        <v>138290</v>
      </c>
      <c r="H1136" s="116">
        <f t="shared" si="262"/>
        <v>4148.7</v>
      </c>
      <c r="I1136" s="115">
        <f>단가대비표!G553</f>
        <v>0</v>
      </c>
      <c r="J1136" s="116">
        <f t="shared" si="263"/>
        <v>0</v>
      </c>
      <c r="K1136" s="115">
        <f t="shared" si="264"/>
        <v>138290</v>
      </c>
      <c r="L1136" s="116">
        <f t="shared" si="265"/>
        <v>4148.7</v>
      </c>
      <c r="M1136" s="9" t="s">
        <v>27</v>
      </c>
      <c r="N1136" s="10" t="s">
        <v>214</v>
      </c>
      <c r="O1136" s="10" t="s">
        <v>868</v>
      </c>
      <c r="P1136" s="10" t="s">
        <v>30</v>
      </c>
      <c r="Q1136" s="10" t="s">
        <v>30</v>
      </c>
      <c r="R1136" s="10" t="s">
        <v>29</v>
      </c>
      <c r="S1136" s="119"/>
      <c r="T1136" s="119"/>
      <c r="U1136" s="119"/>
      <c r="V1136" s="119"/>
      <c r="W1136" s="119">
        <v>2</v>
      </c>
      <c r="X1136" s="119"/>
      <c r="Y1136" s="119"/>
      <c r="Z1136" s="119"/>
      <c r="AA1136" s="119"/>
      <c r="AB1136" s="119"/>
      <c r="AC1136" s="119"/>
      <c r="AD1136" s="119"/>
      <c r="AE1136" s="119"/>
      <c r="AF1136" s="119"/>
      <c r="AG1136" s="119"/>
      <c r="AH1136" s="119"/>
      <c r="AI1136" s="119"/>
      <c r="AJ1136" s="10" t="s">
        <v>27</v>
      </c>
      <c r="AK1136" s="10" t="s">
        <v>1410</v>
      </c>
      <c r="AL1136" s="10" t="s">
        <v>27</v>
      </c>
    </row>
    <row r="1137" spans="1:38" ht="30" customHeight="1">
      <c r="A1137" s="9" t="s">
        <v>1109</v>
      </c>
      <c r="B1137" s="9" t="s">
        <v>1270</v>
      </c>
      <c r="C1137" s="9" t="s">
        <v>963</v>
      </c>
      <c r="D1137" s="114">
        <v>1</v>
      </c>
      <c r="E1137" s="115">
        <v>0</v>
      </c>
      <c r="F1137" s="116">
        <f t="shared" si="261"/>
        <v>0</v>
      </c>
      <c r="G1137" s="115">
        <v>0</v>
      </c>
      <c r="H1137" s="116">
        <f t="shared" si="262"/>
        <v>0</v>
      </c>
      <c r="I1137" s="115">
        <f>ROUNDDOWN(SUMIF(W1128:W1137, RIGHTB(O1137, 1), H1128:H1137)*U1137, 2)</f>
        <v>772.35</v>
      </c>
      <c r="J1137" s="116">
        <f t="shared" si="263"/>
        <v>772.3</v>
      </c>
      <c r="K1137" s="115">
        <f t="shared" si="264"/>
        <v>772.3</v>
      </c>
      <c r="L1137" s="116">
        <f t="shared" si="265"/>
        <v>772.3</v>
      </c>
      <c r="M1137" s="9" t="s">
        <v>27</v>
      </c>
      <c r="N1137" s="10" t="s">
        <v>214</v>
      </c>
      <c r="O1137" s="10" t="s">
        <v>1280</v>
      </c>
      <c r="P1137" s="10" t="s">
        <v>30</v>
      </c>
      <c r="Q1137" s="10" t="s">
        <v>30</v>
      </c>
      <c r="R1137" s="10" t="s">
        <v>30</v>
      </c>
      <c r="S1137" s="119">
        <v>1</v>
      </c>
      <c r="T1137" s="119">
        <v>2</v>
      </c>
      <c r="U1137" s="119">
        <v>0.03</v>
      </c>
      <c r="V1137" s="119"/>
      <c r="W1137" s="119"/>
      <c r="X1137" s="119"/>
      <c r="Y1137" s="119"/>
      <c r="Z1137" s="119"/>
      <c r="AA1137" s="119"/>
      <c r="AB1137" s="119"/>
      <c r="AC1137" s="119"/>
      <c r="AD1137" s="119"/>
      <c r="AE1137" s="119"/>
      <c r="AF1137" s="119"/>
      <c r="AG1137" s="119"/>
      <c r="AH1137" s="119"/>
      <c r="AI1137" s="119"/>
      <c r="AJ1137" s="10" t="s">
        <v>27</v>
      </c>
      <c r="AK1137" s="10" t="s">
        <v>1408</v>
      </c>
      <c r="AL1137" s="10" t="s">
        <v>27</v>
      </c>
    </row>
    <row r="1138" spans="1:38" ht="30" customHeight="1">
      <c r="A1138" s="9" t="s">
        <v>965</v>
      </c>
      <c r="B1138" s="9" t="s">
        <v>27</v>
      </c>
      <c r="C1138" s="9" t="s">
        <v>27</v>
      </c>
      <c r="D1138" s="114"/>
      <c r="E1138" s="115"/>
      <c r="F1138" s="116">
        <f>TRUNC(SUM(F1128:F1137),0)</f>
        <v>3543</v>
      </c>
      <c r="G1138" s="115"/>
      <c r="H1138" s="116">
        <f>TRUNC(SUM(H1128:H1137),0)</f>
        <v>25745</v>
      </c>
      <c r="I1138" s="115"/>
      <c r="J1138" s="116">
        <f>TRUNC(SUM(J1128:J1137),0)</f>
        <v>772</v>
      </c>
      <c r="K1138" s="115"/>
      <c r="L1138" s="116">
        <f>F1138+H1138+J1138</f>
        <v>30060</v>
      </c>
      <c r="M1138" s="9" t="s">
        <v>27</v>
      </c>
      <c r="N1138" s="10" t="s">
        <v>117</v>
      </c>
      <c r="O1138" s="10" t="s">
        <v>117</v>
      </c>
      <c r="P1138" s="10" t="s">
        <v>27</v>
      </c>
      <c r="Q1138" s="10" t="s">
        <v>27</v>
      </c>
      <c r="R1138" s="10" t="s">
        <v>27</v>
      </c>
      <c r="S1138" s="119"/>
      <c r="T1138" s="119"/>
      <c r="U1138" s="119"/>
      <c r="V1138" s="119"/>
      <c r="W1138" s="119"/>
      <c r="X1138" s="119"/>
      <c r="Y1138" s="119"/>
      <c r="Z1138" s="119"/>
      <c r="AA1138" s="119"/>
      <c r="AB1138" s="119"/>
      <c r="AC1138" s="119"/>
      <c r="AD1138" s="119"/>
      <c r="AE1138" s="119"/>
      <c r="AF1138" s="119"/>
      <c r="AG1138" s="119"/>
      <c r="AH1138" s="119"/>
      <c r="AI1138" s="119"/>
      <c r="AJ1138" s="10" t="s">
        <v>27</v>
      </c>
      <c r="AK1138" s="10" t="s">
        <v>27</v>
      </c>
      <c r="AL1138" s="10" t="s">
        <v>27</v>
      </c>
    </row>
    <row r="1139" spans="1:38" ht="30" customHeight="1">
      <c r="A1139" s="114"/>
      <c r="B1139" s="114"/>
      <c r="C1139" s="114"/>
      <c r="D1139" s="114"/>
      <c r="E1139" s="115"/>
      <c r="F1139" s="116"/>
      <c r="G1139" s="115"/>
      <c r="H1139" s="116"/>
      <c r="I1139" s="115"/>
      <c r="J1139" s="116"/>
      <c r="K1139" s="115"/>
      <c r="L1139" s="116"/>
      <c r="M1139" s="114"/>
    </row>
    <row r="1140" spans="1:38" ht="30" customHeight="1">
      <c r="A1140" s="127" t="s">
        <v>4060</v>
      </c>
      <c r="B1140" s="127"/>
      <c r="C1140" s="127"/>
      <c r="D1140" s="127"/>
      <c r="E1140" s="128"/>
      <c r="F1140" s="129"/>
      <c r="G1140" s="128"/>
      <c r="H1140" s="129"/>
      <c r="I1140" s="128"/>
      <c r="J1140" s="129"/>
      <c r="K1140" s="128"/>
      <c r="L1140" s="129"/>
      <c r="M1140" s="127"/>
      <c r="N1140" s="118" t="s">
        <v>215</v>
      </c>
    </row>
    <row r="1141" spans="1:38" ht="30" customHeight="1">
      <c r="A1141" s="9" t="s">
        <v>1381</v>
      </c>
      <c r="B1141" s="9" t="s">
        <v>1382</v>
      </c>
      <c r="C1141" s="9" t="s">
        <v>545</v>
      </c>
      <c r="D1141" s="114">
        <v>8.8999999999999996E-2</v>
      </c>
      <c r="E1141" s="115">
        <f>단가대비표!E65</f>
        <v>25500</v>
      </c>
      <c r="F1141" s="116">
        <f t="shared" ref="F1141:F1150" si="266">TRUNC(E1141*D1141,1)</f>
        <v>2269.5</v>
      </c>
      <c r="G1141" s="115">
        <f>단가대비표!F65</f>
        <v>0</v>
      </c>
      <c r="H1141" s="116">
        <f t="shared" ref="H1141:H1150" si="267">TRUNC(G1141*D1141,1)</f>
        <v>0</v>
      </c>
      <c r="I1141" s="115">
        <f>단가대비표!G65</f>
        <v>0</v>
      </c>
      <c r="J1141" s="116">
        <f t="shared" ref="J1141:J1150" si="268">TRUNC(I1141*D1141,1)</f>
        <v>0</v>
      </c>
      <c r="K1141" s="115">
        <f t="shared" ref="K1141:K1150" si="269">TRUNC(E1141+G1141+I1141,1)</f>
        <v>25500</v>
      </c>
      <c r="L1141" s="116">
        <f t="shared" ref="L1141:L1150" si="270">TRUNC(F1141+H1141+J1141,1)</f>
        <v>2269.5</v>
      </c>
      <c r="M1141" s="9" t="s">
        <v>27</v>
      </c>
      <c r="N1141" s="10" t="s">
        <v>215</v>
      </c>
      <c r="O1141" s="10" t="s">
        <v>1383</v>
      </c>
      <c r="P1141" s="10" t="s">
        <v>30</v>
      </c>
      <c r="Q1141" s="10" t="s">
        <v>30</v>
      </c>
      <c r="R1141" s="10" t="s">
        <v>29</v>
      </c>
      <c r="S1141" s="119"/>
      <c r="T1141" s="119"/>
      <c r="U1141" s="119"/>
      <c r="V1141" s="119">
        <v>1</v>
      </c>
      <c r="W1141" s="119"/>
      <c r="X1141" s="119"/>
      <c r="Y1141" s="119"/>
      <c r="Z1141" s="119"/>
      <c r="AA1141" s="119"/>
      <c r="AB1141" s="119"/>
      <c r="AC1141" s="119"/>
      <c r="AD1141" s="119"/>
      <c r="AE1141" s="119"/>
      <c r="AF1141" s="119"/>
      <c r="AG1141" s="119"/>
      <c r="AH1141" s="119"/>
      <c r="AI1141" s="119"/>
      <c r="AJ1141" s="10" t="s">
        <v>27</v>
      </c>
      <c r="AK1141" s="10" t="s">
        <v>1411</v>
      </c>
      <c r="AL1141" s="10" t="s">
        <v>27</v>
      </c>
    </row>
    <row r="1142" spans="1:38" ht="30" customHeight="1">
      <c r="A1142" s="9" t="s">
        <v>1381</v>
      </c>
      <c r="B1142" s="9" t="s">
        <v>3304</v>
      </c>
      <c r="C1142" s="9" t="s">
        <v>545</v>
      </c>
      <c r="D1142" s="114">
        <v>3.0000000000000001E-3</v>
      </c>
      <c r="E1142" s="115">
        <f>단가대비표!E66</f>
        <v>15500</v>
      </c>
      <c r="F1142" s="116">
        <f t="shared" si="266"/>
        <v>46.5</v>
      </c>
      <c r="G1142" s="115">
        <f>단가대비표!F66</f>
        <v>0</v>
      </c>
      <c r="H1142" s="116">
        <f t="shared" si="267"/>
        <v>0</v>
      </c>
      <c r="I1142" s="115">
        <f>단가대비표!G66</f>
        <v>0</v>
      </c>
      <c r="J1142" s="116">
        <f t="shared" si="268"/>
        <v>0</v>
      </c>
      <c r="K1142" s="115">
        <f t="shared" si="269"/>
        <v>15500</v>
      </c>
      <c r="L1142" s="116">
        <f t="shared" si="270"/>
        <v>46.5</v>
      </c>
      <c r="M1142" s="9" t="s">
        <v>27</v>
      </c>
      <c r="N1142" s="10" t="s">
        <v>215</v>
      </c>
      <c r="O1142" s="10" t="s">
        <v>1385</v>
      </c>
      <c r="P1142" s="10" t="s">
        <v>30</v>
      </c>
      <c r="Q1142" s="10" t="s">
        <v>30</v>
      </c>
      <c r="R1142" s="10" t="s">
        <v>29</v>
      </c>
      <c r="S1142" s="119"/>
      <c r="T1142" s="119"/>
      <c r="U1142" s="119"/>
      <c r="V1142" s="119">
        <v>1</v>
      </c>
      <c r="W1142" s="119"/>
      <c r="X1142" s="119"/>
      <c r="Y1142" s="119"/>
      <c r="Z1142" s="119"/>
      <c r="AA1142" s="119"/>
      <c r="AB1142" s="119"/>
      <c r="AC1142" s="119"/>
      <c r="AD1142" s="119"/>
      <c r="AE1142" s="119"/>
      <c r="AF1142" s="119"/>
      <c r="AG1142" s="119"/>
      <c r="AH1142" s="119"/>
      <c r="AI1142" s="119"/>
      <c r="AJ1142" s="10" t="s">
        <v>27</v>
      </c>
      <c r="AK1142" s="10" t="s">
        <v>1412</v>
      </c>
      <c r="AL1142" s="10" t="s">
        <v>27</v>
      </c>
    </row>
    <row r="1143" spans="1:38" ht="30" customHeight="1">
      <c r="A1143" s="9" t="s">
        <v>1387</v>
      </c>
      <c r="B1143" s="9" t="s">
        <v>1388</v>
      </c>
      <c r="C1143" s="9" t="s">
        <v>231</v>
      </c>
      <c r="D1143" s="114">
        <v>1.9</v>
      </c>
      <c r="E1143" s="115">
        <f>단가대비표!E67</f>
        <v>59</v>
      </c>
      <c r="F1143" s="116">
        <f t="shared" si="266"/>
        <v>112.1</v>
      </c>
      <c r="G1143" s="115">
        <f>단가대비표!F67</f>
        <v>0</v>
      </c>
      <c r="H1143" s="116">
        <f t="shared" si="267"/>
        <v>0</v>
      </c>
      <c r="I1143" s="115">
        <f>단가대비표!G67</f>
        <v>0</v>
      </c>
      <c r="J1143" s="116">
        <f t="shared" si="268"/>
        <v>0</v>
      </c>
      <c r="K1143" s="115">
        <f t="shared" si="269"/>
        <v>59</v>
      </c>
      <c r="L1143" s="116">
        <f t="shared" si="270"/>
        <v>112.1</v>
      </c>
      <c r="M1143" s="9" t="s">
        <v>27</v>
      </c>
      <c r="N1143" s="10" t="s">
        <v>215</v>
      </c>
      <c r="O1143" s="10" t="s">
        <v>1389</v>
      </c>
      <c r="P1143" s="10" t="s">
        <v>30</v>
      </c>
      <c r="Q1143" s="10" t="s">
        <v>30</v>
      </c>
      <c r="R1143" s="10" t="s">
        <v>29</v>
      </c>
      <c r="S1143" s="119"/>
      <c r="T1143" s="119"/>
      <c r="U1143" s="119"/>
      <c r="V1143" s="119">
        <v>1</v>
      </c>
      <c r="W1143" s="119"/>
      <c r="X1143" s="119"/>
      <c r="Y1143" s="119"/>
      <c r="Z1143" s="119"/>
      <c r="AA1143" s="119"/>
      <c r="AB1143" s="119"/>
      <c r="AC1143" s="119"/>
      <c r="AD1143" s="119"/>
      <c r="AE1143" s="119"/>
      <c r="AF1143" s="119"/>
      <c r="AG1143" s="119"/>
      <c r="AH1143" s="119"/>
      <c r="AI1143" s="119"/>
      <c r="AJ1143" s="10" t="s">
        <v>27</v>
      </c>
      <c r="AK1143" s="10" t="s">
        <v>1413</v>
      </c>
      <c r="AL1143" s="10" t="s">
        <v>27</v>
      </c>
    </row>
    <row r="1144" spans="1:38" ht="30" customHeight="1">
      <c r="A1144" s="9" t="s">
        <v>1387</v>
      </c>
      <c r="B1144" s="9" t="s">
        <v>1391</v>
      </c>
      <c r="C1144" s="9" t="s">
        <v>231</v>
      </c>
      <c r="D1144" s="114">
        <v>2</v>
      </c>
      <c r="E1144" s="115">
        <f>단가대비표!E68</f>
        <v>140</v>
      </c>
      <c r="F1144" s="116">
        <f t="shared" si="266"/>
        <v>280</v>
      </c>
      <c r="G1144" s="115">
        <f>단가대비표!F68</f>
        <v>0</v>
      </c>
      <c r="H1144" s="116">
        <f t="shared" si="267"/>
        <v>0</v>
      </c>
      <c r="I1144" s="115">
        <f>단가대비표!G68</f>
        <v>0</v>
      </c>
      <c r="J1144" s="116">
        <f t="shared" si="268"/>
        <v>0</v>
      </c>
      <c r="K1144" s="115">
        <f t="shared" si="269"/>
        <v>140</v>
      </c>
      <c r="L1144" s="116">
        <f t="shared" si="270"/>
        <v>280</v>
      </c>
      <c r="M1144" s="9" t="s">
        <v>27</v>
      </c>
      <c r="N1144" s="10" t="s">
        <v>215</v>
      </c>
      <c r="O1144" s="10" t="s">
        <v>1392</v>
      </c>
      <c r="P1144" s="10" t="s">
        <v>30</v>
      </c>
      <c r="Q1144" s="10" t="s">
        <v>30</v>
      </c>
      <c r="R1144" s="10" t="s">
        <v>29</v>
      </c>
      <c r="S1144" s="119"/>
      <c r="T1144" s="119"/>
      <c r="U1144" s="119"/>
      <c r="V1144" s="119">
        <v>1</v>
      </c>
      <c r="W1144" s="119"/>
      <c r="X1144" s="119"/>
      <c r="Y1144" s="119"/>
      <c r="Z1144" s="119"/>
      <c r="AA1144" s="119"/>
      <c r="AB1144" s="119"/>
      <c r="AC1144" s="119"/>
      <c r="AD1144" s="119"/>
      <c r="AE1144" s="119"/>
      <c r="AF1144" s="119"/>
      <c r="AG1144" s="119"/>
      <c r="AH1144" s="119"/>
      <c r="AI1144" s="119"/>
      <c r="AJ1144" s="10" t="s">
        <v>27</v>
      </c>
      <c r="AK1144" s="10" t="s">
        <v>1414</v>
      </c>
      <c r="AL1144" s="10" t="s">
        <v>27</v>
      </c>
    </row>
    <row r="1145" spans="1:38" ht="30" customHeight="1">
      <c r="A1145" s="9" t="s">
        <v>1082</v>
      </c>
      <c r="B1145" s="9" t="s">
        <v>994</v>
      </c>
      <c r="C1145" s="9" t="s">
        <v>54</v>
      </c>
      <c r="D1145" s="114">
        <v>7.6999999999999999E-2</v>
      </c>
      <c r="E1145" s="115">
        <f>단가대비표!E14</f>
        <v>3150</v>
      </c>
      <c r="F1145" s="116">
        <f t="shared" si="266"/>
        <v>242.5</v>
      </c>
      <c r="G1145" s="115">
        <f>단가대비표!F14</f>
        <v>0</v>
      </c>
      <c r="H1145" s="116">
        <f t="shared" si="267"/>
        <v>0</v>
      </c>
      <c r="I1145" s="115">
        <f>단가대비표!G14</f>
        <v>0</v>
      </c>
      <c r="J1145" s="116">
        <f t="shared" si="268"/>
        <v>0</v>
      </c>
      <c r="K1145" s="115">
        <f t="shared" si="269"/>
        <v>3150</v>
      </c>
      <c r="L1145" s="116">
        <f t="shared" si="270"/>
        <v>242.5</v>
      </c>
      <c r="M1145" s="9" t="s">
        <v>27</v>
      </c>
      <c r="N1145" s="10" t="s">
        <v>215</v>
      </c>
      <c r="O1145" s="10" t="s">
        <v>1083</v>
      </c>
      <c r="P1145" s="10" t="s">
        <v>30</v>
      </c>
      <c r="Q1145" s="10" t="s">
        <v>30</v>
      </c>
      <c r="R1145" s="10" t="s">
        <v>29</v>
      </c>
      <c r="S1145" s="119"/>
      <c r="T1145" s="119"/>
      <c r="U1145" s="119"/>
      <c r="V1145" s="119">
        <v>1</v>
      </c>
      <c r="W1145" s="119"/>
      <c r="X1145" s="119"/>
      <c r="Y1145" s="119"/>
      <c r="Z1145" s="119"/>
      <c r="AA1145" s="119"/>
      <c r="AB1145" s="119"/>
      <c r="AC1145" s="119"/>
      <c r="AD1145" s="119"/>
      <c r="AE1145" s="119"/>
      <c r="AF1145" s="119"/>
      <c r="AG1145" s="119"/>
      <c r="AH1145" s="119"/>
      <c r="AI1145" s="119"/>
      <c r="AJ1145" s="10" t="s">
        <v>27</v>
      </c>
      <c r="AK1145" s="10" t="s">
        <v>1415</v>
      </c>
      <c r="AL1145" s="10" t="s">
        <v>27</v>
      </c>
    </row>
    <row r="1146" spans="1:38" ht="30" customHeight="1">
      <c r="A1146" s="9" t="s">
        <v>1082</v>
      </c>
      <c r="B1146" s="1" t="s">
        <v>3244</v>
      </c>
      <c r="C1146" s="9" t="s">
        <v>231</v>
      </c>
      <c r="D1146" s="114">
        <v>0.28299999999999997</v>
      </c>
      <c r="E1146" s="115">
        <f>단가대비표!E16</f>
        <v>1500</v>
      </c>
      <c r="F1146" s="116">
        <f t="shared" si="266"/>
        <v>424.5</v>
      </c>
      <c r="G1146" s="115">
        <v>0</v>
      </c>
      <c r="H1146" s="116">
        <f t="shared" si="267"/>
        <v>0</v>
      </c>
      <c r="I1146" s="115">
        <v>0</v>
      </c>
      <c r="J1146" s="116">
        <f t="shared" si="268"/>
        <v>0</v>
      </c>
      <c r="K1146" s="115">
        <f t="shared" si="269"/>
        <v>1500</v>
      </c>
      <c r="L1146" s="116">
        <f t="shared" si="270"/>
        <v>424.5</v>
      </c>
      <c r="M1146" s="9" t="s">
        <v>27</v>
      </c>
      <c r="N1146" s="10" t="s">
        <v>213</v>
      </c>
      <c r="O1146" s="10" t="s">
        <v>1396</v>
      </c>
      <c r="P1146" s="10" t="s">
        <v>30</v>
      </c>
      <c r="Q1146" s="10" t="s">
        <v>30</v>
      </c>
      <c r="R1146" s="10" t="s">
        <v>29</v>
      </c>
      <c r="S1146" s="119"/>
      <c r="T1146" s="119"/>
      <c r="U1146" s="119"/>
      <c r="V1146" s="119">
        <v>1</v>
      </c>
      <c r="W1146" s="119"/>
      <c r="X1146" s="119"/>
      <c r="Y1146" s="119"/>
      <c r="Z1146" s="119"/>
      <c r="AA1146" s="119"/>
      <c r="AB1146" s="119"/>
      <c r="AC1146" s="119"/>
      <c r="AD1146" s="119"/>
      <c r="AE1146" s="119"/>
      <c r="AF1146" s="119"/>
      <c r="AG1146" s="119"/>
      <c r="AH1146" s="119"/>
      <c r="AI1146" s="119"/>
      <c r="AJ1146" s="10" t="s">
        <v>27</v>
      </c>
      <c r="AK1146" s="10" t="s">
        <v>1397</v>
      </c>
      <c r="AL1146" s="10" t="s">
        <v>27</v>
      </c>
    </row>
    <row r="1147" spans="1:38" ht="30" customHeight="1">
      <c r="A1147" s="9" t="s">
        <v>1040</v>
      </c>
      <c r="B1147" s="9" t="s">
        <v>1398</v>
      </c>
      <c r="C1147" s="9" t="s">
        <v>963</v>
      </c>
      <c r="D1147" s="114">
        <v>1</v>
      </c>
      <c r="E1147" s="115">
        <f>ROUNDDOWN(SUMIF(V1141:V1150, RIGHTB(O1147, 1), F1141:F1150)*U1147, 2)</f>
        <v>168.75</v>
      </c>
      <c r="F1147" s="116">
        <f t="shared" si="266"/>
        <v>168.7</v>
      </c>
      <c r="G1147" s="115">
        <v>0</v>
      </c>
      <c r="H1147" s="116">
        <f t="shared" si="267"/>
        <v>0</v>
      </c>
      <c r="I1147" s="115">
        <v>0</v>
      </c>
      <c r="J1147" s="116">
        <f t="shared" si="268"/>
        <v>0</v>
      </c>
      <c r="K1147" s="115">
        <f t="shared" si="269"/>
        <v>168.7</v>
      </c>
      <c r="L1147" s="116">
        <f t="shared" si="270"/>
        <v>168.7</v>
      </c>
      <c r="M1147" s="9" t="s">
        <v>27</v>
      </c>
      <c r="N1147" s="10" t="s">
        <v>215</v>
      </c>
      <c r="O1147" s="10" t="s">
        <v>964</v>
      </c>
      <c r="P1147" s="10" t="s">
        <v>30</v>
      </c>
      <c r="Q1147" s="10" t="s">
        <v>30</v>
      </c>
      <c r="R1147" s="10" t="s">
        <v>30</v>
      </c>
      <c r="S1147" s="119">
        <v>0</v>
      </c>
      <c r="T1147" s="119">
        <v>0</v>
      </c>
      <c r="U1147" s="119">
        <v>0.05</v>
      </c>
      <c r="V1147" s="119"/>
      <c r="W1147" s="119"/>
      <c r="X1147" s="119"/>
      <c r="Y1147" s="119"/>
      <c r="Z1147" s="119"/>
      <c r="AA1147" s="119"/>
      <c r="AB1147" s="119"/>
      <c r="AC1147" s="119"/>
      <c r="AD1147" s="119"/>
      <c r="AE1147" s="119"/>
      <c r="AF1147" s="119"/>
      <c r="AG1147" s="119"/>
      <c r="AH1147" s="119"/>
      <c r="AI1147" s="119"/>
      <c r="AJ1147" s="10" t="s">
        <v>27</v>
      </c>
      <c r="AK1147" s="10" t="s">
        <v>1416</v>
      </c>
      <c r="AL1147" s="10" t="s">
        <v>27</v>
      </c>
    </row>
    <row r="1148" spans="1:38" ht="30" customHeight="1">
      <c r="A1148" s="9" t="s">
        <v>916</v>
      </c>
      <c r="B1148" s="9" t="s">
        <v>840</v>
      </c>
      <c r="C1148" s="9" t="s">
        <v>841</v>
      </c>
      <c r="D1148" s="114">
        <v>0.09</v>
      </c>
      <c r="E1148" s="115">
        <f>단가대비표!E586</f>
        <v>0</v>
      </c>
      <c r="F1148" s="116">
        <f t="shared" si="266"/>
        <v>0</v>
      </c>
      <c r="G1148" s="115">
        <f>단가대비표!F586</f>
        <v>215964</v>
      </c>
      <c r="H1148" s="116">
        <f t="shared" si="267"/>
        <v>19436.7</v>
      </c>
      <c r="I1148" s="115">
        <f>단가대비표!G586</f>
        <v>0</v>
      </c>
      <c r="J1148" s="116">
        <f t="shared" si="268"/>
        <v>0</v>
      </c>
      <c r="K1148" s="115">
        <f t="shared" si="269"/>
        <v>215964</v>
      </c>
      <c r="L1148" s="116">
        <f t="shared" si="270"/>
        <v>19436.7</v>
      </c>
      <c r="M1148" s="9" t="s">
        <v>27</v>
      </c>
      <c r="N1148" s="10" t="s">
        <v>215</v>
      </c>
      <c r="O1148" s="10" t="s">
        <v>917</v>
      </c>
      <c r="P1148" s="10" t="s">
        <v>30</v>
      </c>
      <c r="Q1148" s="10" t="s">
        <v>30</v>
      </c>
      <c r="R1148" s="10" t="s">
        <v>29</v>
      </c>
      <c r="S1148" s="119"/>
      <c r="T1148" s="119"/>
      <c r="U1148" s="119"/>
      <c r="V1148" s="119"/>
      <c r="W1148" s="119">
        <v>2</v>
      </c>
      <c r="X1148" s="119"/>
      <c r="Y1148" s="119"/>
      <c r="Z1148" s="119"/>
      <c r="AA1148" s="119"/>
      <c r="AB1148" s="119"/>
      <c r="AC1148" s="119"/>
      <c r="AD1148" s="119"/>
      <c r="AE1148" s="119"/>
      <c r="AF1148" s="119"/>
      <c r="AG1148" s="119"/>
      <c r="AH1148" s="119"/>
      <c r="AI1148" s="119"/>
      <c r="AJ1148" s="10" t="s">
        <v>27</v>
      </c>
      <c r="AK1148" s="10" t="s">
        <v>1417</v>
      </c>
      <c r="AL1148" s="10" t="s">
        <v>27</v>
      </c>
    </row>
    <row r="1149" spans="1:38" ht="30" customHeight="1">
      <c r="A1149" s="9" t="s">
        <v>867</v>
      </c>
      <c r="B1149" s="9" t="s">
        <v>840</v>
      </c>
      <c r="C1149" s="9" t="s">
        <v>841</v>
      </c>
      <c r="D1149" s="114">
        <v>0.02</v>
      </c>
      <c r="E1149" s="115">
        <f>단가대비표!E553</f>
        <v>0</v>
      </c>
      <c r="F1149" s="116">
        <f t="shared" si="266"/>
        <v>0</v>
      </c>
      <c r="G1149" s="115">
        <f>단가대비표!F553</f>
        <v>138290</v>
      </c>
      <c r="H1149" s="116">
        <f t="shared" si="267"/>
        <v>2765.8</v>
      </c>
      <c r="I1149" s="115">
        <f>단가대비표!G553</f>
        <v>0</v>
      </c>
      <c r="J1149" s="116">
        <f t="shared" si="268"/>
        <v>0</v>
      </c>
      <c r="K1149" s="115">
        <f t="shared" si="269"/>
        <v>138290</v>
      </c>
      <c r="L1149" s="116">
        <f t="shared" si="270"/>
        <v>2765.8</v>
      </c>
      <c r="M1149" s="9" t="s">
        <v>27</v>
      </c>
      <c r="N1149" s="10" t="s">
        <v>215</v>
      </c>
      <c r="O1149" s="10" t="s">
        <v>868</v>
      </c>
      <c r="P1149" s="10" t="s">
        <v>30</v>
      </c>
      <c r="Q1149" s="10" t="s">
        <v>30</v>
      </c>
      <c r="R1149" s="10" t="s">
        <v>29</v>
      </c>
      <c r="S1149" s="119"/>
      <c r="T1149" s="119"/>
      <c r="U1149" s="119"/>
      <c r="V1149" s="119"/>
      <c r="W1149" s="119">
        <v>2</v>
      </c>
      <c r="X1149" s="119"/>
      <c r="Y1149" s="119"/>
      <c r="Z1149" s="119"/>
      <c r="AA1149" s="119"/>
      <c r="AB1149" s="119"/>
      <c r="AC1149" s="119"/>
      <c r="AD1149" s="119"/>
      <c r="AE1149" s="119"/>
      <c r="AF1149" s="119"/>
      <c r="AG1149" s="119"/>
      <c r="AH1149" s="119"/>
      <c r="AI1149" s="119"/>
      <c r="AJ1149" s="10" t="s">
        <v>27</v>
      </c>
      <c r="AK1149" s="10" t="s">
        <v>1418</v>
      </c>
      <c r="AL1149" s="10" t="s">
        <v>27</v>
      </c>
    </row>
    <row r="1150" spans="1:38" ht="30" customHeight="1">
      <c r="A1150" s="9" t="s">
        <v>1109</v>
      </c>
      <c r="B1150" s="9" t="s">
        <v>1270</v>
      </c>
      <c r="C1150" s="9" t="s">
        <v>963</v>
      </c>
      <c r="D1150" s="114">
        <v>1</v>
      </c>
      <c r="E1150" s="115">
        <v>0</v>
      </c>
      <c r="F1150" s="116">
        <f t="shared" si="266"/>
        <v>0</v>
      </c>
      <c r="G1150" s="115">
        <v>0</v>
      </c>
      <c r="H1150" s="116">
        <f t="shared" si="267"/>
        <v>0</v>
      </c>
      <c r="I1150" s="115">
        <f>ROUNDDOWN(SUMIF(W1141:W1150, RIGHTB(O1150, 1), H1141:H1150)*U1150, 2)</f>
        <v>666.07</v>
      </c>
      <c r="J1150" s="116">
        <f t="shared" si="268"/>
        <v>666</v>
      </c>
      <c r="K1150" s="115">
        <f t="shared" si="269"/>
        <v>666</v>
      </c>
      <c r="L1150" s="116">
        <f t="shared" si="270"/>
        <v>666</v>
      </c>
      <c r="M1150" s="9" t="s">
        <v>27</v>
      </c>
      <c r="N1150" s="10" t="s">
        <v>215</v>
      </c>
      <c r="O1150" s="10" t="s">
        <v>1280</v>
      </c>
      <c r="P1150" s="10" t="s">
        <v>30</v>
      </c>
      <c r="Q1150" s="10" t="s">
        <v>30</v>
      </c>
      <c r="R1150" s="10" t="s">
        <v>30</v>
      </c>
      <c r="S1150" s="119">
        <v>1</v>
      </c>
      <c r="T1150" s="119">
        <v>2</v>
      </c>
      <c r="U1150" s="119">
        <v>0.03</v>
      </c>
      <c r="V1150" s="119"/>
      <c r="W1150" s="119"/>
      <c r="X1150" s="119"/>
      <c r="Y1150" s="119"/>
      <c r="Z1150" s="119"/>
      <c r="AA1150" s="119"/>
      <c r="AB1150" s="119"/>
      <c r="AC1150" s="119"/>
      <c r="AD1150" s="119"/>
      <c r="AE1150" s="119"/>
      <c r="AF1150" s="119"/>
      <c r="AG1150" s="119"/>
      <c r="AH1150" s="119"/>
      <c r="AI1150" s="119"/>
      <c r="AJ1150" s="10" t="s">
        <v>27</v>
      </c>
      <c r="AK1150" s="10" t="s">
        <v>1416</v>
      </c>
      <c r="AL1150" s="10" t="s">
        <v>27</v>
      </c>
    </row>
    <row r="1151" spans="1:38" ht="30" customHeight="1">
      <c r="A1151" s="9" t="s">
        <v>965</v>
      </c>
      <c r="B1151" s="9" t="s">
        <v>27</v>
      </c>
      <c r="C1151" s="9" t="s">
        <v>27</v>
      </c>
      <c r="D1151" s="114"/>
      <c r="E1151" s="115"/>
      <c r="F1151" s="116">
        <f>TRUNC(SUMIF(N1141:N1150, N1140, F1141:F1150),0)</f>
        <v>3119</v>
      </c>
      <c r="G1151" s="115"/>
      <c r="H1151" s="116">
        <f>TRUNC(SUMIF(N1141:N1150, N1140, H1141:H1150),0)</f>
        <v>22202</v>
      </c>
      <c r="I1151" s="115"/>
      <c r="J1151" s="116">
        <f>TRUNC(SUMIF(N1141:N1150, N1140, J1141:J1150),0)</f>
        <v>666</v>
      </c>
      <c r="K1151" s="115"/>
      <c r="L1151" s="116">
        <f>F1151+H1151+J1151</f>
        <v>25987</v>
      </c>
      <c r="M1151" s="9" t="s">
        <v>27</v>
      </c>
      <c r="N1151" s="10" t="s">
        <v>117</v>
      </c>
      <c r="O1151" s="10" t="s">
        <v>117</v>
      </c>
      <c r="P1151" s="10" t="s">
        <v>27</v>
      </c>
      <c r="Q1151" s="10" t="s">
        <v>27</v>
      </c>
      <c r="R1151" s="10" t="s">
        <v>27</v>
      </c>
      <c r="S1151" s="119"/>
      <c r="T1151" s="119"/>
      <c r="U1151" s="119"/>
      <c r="V1151" s="119"/>
      <c r="W1151" s="119"/>
      <c r="X1151" s="119"/>
      <c r="Y1151" s="119"/>
      <c r="Z1151" s="119"/>
      <c r="AA1151" s="119"/>
      <c r="AB1151" s="119"/>
      <c r="AC1151" s="119"/>
      <c r="AD1151" s="119"/>
      <c r="AE1151" s="119"/>
      <c r="AF1151" s="119"/>
      <c r="AG1151" s="119"/>
      <c r="AH1151" s="119"/>
      <c r="AI1151" s="119"/>
      <c r="AJ1151" s="10" t="s">
        <v>27</v>
      </c>
      <c r="AK1151" s="10" t="s">
        <v>27</v>
      </c>
      <c r="AL1151" s="10" t="s">
        <v>27</v>
      </c>
    </row>
    <row r="1152" spans="1:38" ht="30" customHeight="1">
      <c r="A1152" s="114"/>
      <c r="B1152" s="114"/>
      <c r="C1152" s="114"/>
      <c r="D1152" s="114"/>
      <c r="E1152" s="115"/>
      <c r="F1152" s="116"/>
      <c r="G1152" s="115"/>
      <c r="H1152" s="116"/>
      <c r="I1152" s="115"/>
      <c r="J1152" s="116"/>
      <c r="K1152" s="115"/>
      <c r="L1152" s="116"/>
      <c r="M1152" s="114"/>
    </row>
    <row r="1153" spans="1:38" ht="30" customHeight="1">
      <c r="A1153" s="389" t="s">
        <v>4083</v>
      </c>
      <c r="B1153" s="390"/>
      <c r="C1153" s="390"/>
      <c r="D1153" s="390"/>
      <c r="E1153" s="391"/>
      <c r="F1153" s="392"/>
      <c r="G1153" s="391"/>
      <c r="H1153" s="392"/>
      <c r="I1153" s="391"/>
      <c r="J1153" s="392"/>
      <c r="K1153" s="391"/>
      <c r="L1153" s="392"/>
      <c r="M1153" s="390"/>
      <c r="N1153" s="118"/>
    </row>
    <row r="1154" spans="1:38" ht="30" customHeight="1">
      <c r="A1154" s="127" t="s">
        <v>4096</v>
      </c>
      <c r="B1154" s="127"/>
      <c r="C1154" s="127"/>
      <c r="D1154" s="127"/>
      <c r="E1154" s="128"/>
      <c r="F1154" s="129"/>
      <c r="G1154" s="128"/>
      <c r="H1154" s="129"/>
      <c r="I1154" s="128"/>
      <c r="J1154" s="129"/>
      <c r="K1154" s="128"/>
      <c r="L1154" s="129"/>
      <c r="M1154" s="127"/>
      <c r="N1154" s="118" t="s">
        <v>216</v>
      </c>
    </row>
    <row r="1155" spans="1:38" ht="30" customHeight="1">
      <c r="A1155" s="9" t="s">
        <v>4091</v>
      </c>
      <c r="B1155" s="9" t="s">
        <v>2710</v>
      </c>
      <c r="C1155" s="9" t="s">
        <v>79</v>
      </c>
      <c r="D1155" s="114">
        <v>3.5</v>
      </c>
      <c r="E1155" s="115">
        <f>단가대비표!E75</f>
        <v>2167</v>
      </c>
      <c r="F1155" s="116">
        <f>TRUNC(E1155*D1155,1)</f>
        <v>7584.5</v>
      </c>
      <c r="G1155" s="115">
        <v>0</v>
      </c>
      <c r="H1155" s="116">
        <f>TRUNC(G1155*D1155,1)</f>
        <v>0</v>
      </c>
      <c r="I1155" s="115">
        <v>0</v>
      </c>
      <c r="J1155" s="116">
        <f>TRUNC(I1155*D1155,1)</f>
        <v>0</v>
      </c>
      <c r="K1155" s="115">
        <f t="shared" ref="K1155:L1159" si="271">TRUNC(E1155+G1155+I1155,1)</f>
        <v>2167</v>
      </c>
      <c r="L1155" s="116">
        <f t="shared" si="271"/>
        <v>7584.5</v>
      </c>
      <c r="M1155" s="9" t="s">
        <v>1259</v>
      </c>
      <c r="N1155" s="10" t="s">
        <v>1419</v>
      </c>
      <c r="O1155" s="10" t="s">
        <v>2711</v>
      </c>
      <c r="P1155" s="10" t="s">
        <v>30</v>
      </c>
      <c r="Q1155" s="10" t="s">
        <v>30</v>
      </c>
      <c r="R1155" s="10" t="s">
        <v>29</v>
      </c>
      <c r="S1155" s="119"/>
      <c r="T1155" s="119"/>
      <c r="U1155" s="119"/>
      <c r="V1155" s="119"/>
      <c r="W1155" s="119"/>
      <c r="X1155" s="119"/>
      <c r="Y1155" s="119"/>
      <c r="Z1155" s="119"/>
      <c r="AA1155" s="119"/>
      <c r="AB1155" s="119"/>
      <c r="AC1155" s="119"/>
      <c r="AD1155" s="119"/>
      <c r="AE1155" s="119"/>
      <c r="AF1155" s="119"/>
      <c r="AG1155" s="119"/>
      <c r="AH1155" s="119"/>
      <c r="AI1155" s="119"/>
      <c r="AJ1155" s="10" t="s">
        <v>27</v>
      </c>
      <c r="AK1155" s="10" t="s">
        <v>2713</v>
      </c>
      <c r="AL1155" s="10" t="s">
        <v>27</v>
      </c>
    </row>
    <row r="1156" spans="1:38" ht="30" customHeight="1">
      <c r="A1156" s="9" t="s">
        <v>1348</v>
      </c>
      <c r="B1156" s="9" t="s">
        <v>1349</v>
      </c>
      <c r="C1156" s="9" t="s">
        <v>466</v>
      </c>
      <c r="D1156" s="114">
        <v>1.7</v>
      </c>
      <c r="E1156" s="115">
        <f>단가대비표!E77</f>
        <v>13000</v>
      </c>
      <c r="F1156" s="116">
        <f>TRUNC(E1156*D1156,1)</f>
        <v>22100</v>
      </c>
      <c r="G1156" s="115">
        <v>0</v>
      </c>
      <c r="H1156" s="116">
        <f>TRUNC(G1156*D1156,1)</f>
        <v>0</v>
      </c>
      <c r="I1156" s="115">
        <v>0</v>
      </c>
      <c r="J1156" s="116">
        <f>TRUNC(I1156*D1156,1)</f>
        <v>0</v>
      </c>
      <c r="K1156" s="115">
        <f t="shared" si="271"/>
        <v>13000</v>
      </c>
      <c r="L1156" s="116">
        <f t="shared" si="271"/>
        <v>22100</v>
      </c>
      <c r="M1156" s="9" t="s">
        <v>27</v>
      </c>
      <c r="N1156" s="10" t="s">
        <v>1419</v>
      </c>
      <c r="O1156" s="10" t="s">
        <v>1350</v>
      </c>
      <c r="P1156" s="10" t="s">
        <v>30</v>
      </c>
      <c r="Q1156" s="10" t="s">
        <v>30</v>
      </c>
      <c r="R1156" s="10" t="s">
        <v>29</v>
      </c>
      <c r="S1156" s="119"/>
      <c r="T1156" s="119"/>
      <c r="U1156" s="119"/>
      <c r="V1156" s="119"/>
      <c r="W1156" s="119"/>
      <c r="X1156" s="119"/>
      <c r="Y1156" s="119"/>
      <c r="Z1156" s="119"/>
      <c r="AA1156" s="119"/>
      <c r="AB1156" s="119"/>
      <c r="AC1156" s="119"/>
      <c r="AD1156" s="119"/>
      <c r="AE1156" s="119"/>
      <c r="AF1156" s="119"/>
      <c r="AG1156" s="119"/>
      <c r="AH1156" s="119"/>
      <c r="AI1156" s="119"/>
      <c r="AJ1156" s="10" t="s">
        <v>27</v>
      </c>
      <c r="AK1156" s="10" t="s">
        <v>2714</v>
      </c>
      <c r="AL1156" s="10" t="s">
        <v>27</v>
      </c>
    </row>
    <row r="1157" spans="1:38" ht="30" customHeight="1">
      <c r="A1157" s="9" t="s">
        <v>1425</v>
      </c>
      <c r="B1157" s="9" t="s">
        <v>4088</v>
      </c>
      <c r="C1157" s="9" t="s">
        <v>231</v>
      </c>
      <c r="D1157" s="114">
        <v>1</v>
      </c>
      <c r="E1157" s="115">
        <f>단가대비표!E72</f>
        <v>298</v>
      </c>
      <c r="F1157" s="116">
        <f>TRUNC(E1157*D1157,1)</f>
        <v>298</v>
      </c>
      <c r="G1157" s="115">
        <v>0</v>
      </c>
      <c r="H1157" s="116">
        <f>TRUNC(G1157*D1157,1)</f>
        <v>0</v>
      </c>
      <c r="I1157" s="115">
        <v>0</v>
      </c>
      <c r="J1157" s="116">
        <f>TRUNC(I1157*D1157,1)</f>
        <v>0</v>
      </c>
      <c r="K1157" s="115">
        <f t="shared" si="271"/>
        <v>298</v>
      </c>
      <c r="L1157" s="116">
        <f t="shared" si="271"/>
        <v>298</v>
      </c>
      <c r="M1157" s="9" t="s">
        <v>27</v>
      </c>
      <c r="N1157" s="10" t="s">
        <v>1419</v>
      </c>
      <c r="O1157" s="10" t="s">
        <v>1426</v>
      </c>
      <c r="P1157" s="10" t="s">
        <v>30</v>
      </c>
      <c r="Q1157" s="10" t="s">
        <v>30</v>
      </c>
      <c r="R1157" s="10" t="s">
        <v>29</v>
      </c>
      <c r="S1157" s="119"/>
      <c r="T1157" s="119"/>
      <c r="U1157" s="119"/>
      <c r="V1157" s="119"/>
      <c r="W1157" s="119"/>
      <c r="X1157" s="119"/>
      <c r="Y1157" s="119"/>
      <c r="Z1157" s="119"/>
      <c r="AA1157" s="119"/>
      <c r="AB1157" s="119"/>
      <c r="AC1157" s="119"/>
      <c r="AD1157" s="119"/>
      <c r="AE1157" s="119"/>
      <c r="AF1157" s="119"/>
      <c r="AG1157" s="119"/>
      <c r="AH1157" s="119"/>
      <c r="AI1157" s="119"/>
      <c r="AJ1157" s="10" t="s">
        <v>27</v>
      </c>
      <c r="AK1157" s="10" t="s">
        <v>2715</v>
      </c>
      <c r="AL1157" s="10" t="s">
        <v>27</v>
      </c>
    </row>
    <row r="1158" spans="1:38" ht="30" customHeight="1">
      <c r="A1158" s="9" t="s">
        <v>3536</v>
      </c>
      <c r="B1158" s="9" t="s">
        <v>3534</v>
      </c>
      <c r="C1158" s="9" t="s">
        <v>466</v>
      </c>
      <c r="D1158" s="114">
        <v>2</v>
      </c>
      <c r="E1158" s="115">
        <f>단가대비표!E73</f>
        <v>990</v>
      </c>
      <c r="F1158" s="116">
        <f>TRUNC(E1158*D1158,1)</f>
        <v>1980</v>
      </c>
      <c r="G1158" s="115">
        <v>0</v>
      </c>
      <c r="H1158" s="116">
        <f>TRUNC(G1158*D1158,1)</f>
        <v>0</v>
      </c>
      <c r="I1158" s="115">
        <v>0</v>
      </c>
      <c r="J1158" s="116">
        <f>TRUNC(I1158*D1158,1)</f>
        <v>0</v>
      </c>
      <c r="K1158" s="115">
        <f t="shared" si="271"/>
        <v>990</v>
      </c>
      <c r="L1158" s="116">
        <f t="shared" si="271"/>
        <v>1980</v>
      </c>
      <c r="M1158" s="9" t="s">
        <v>27</v>
      </c>
      <c r="N1158" s="10" t="s">
        <v>1419</v>
      </c>
      <c r="O1158" s="10" t="s">
        <v>2712</v>
      </c>
      <c r="P1158" s="10" t="s">
        <v>30</v>
      </c>
      <c r="Q1158" s="10" t="s">
        <v>30</v>
      </c>
      <c r="R1158" s="10" t="s">
        <v>29</v>
      </c>
      <c r="S1158" s="119"/>
      <c r="T1158" s="119"/>
      <c r="U1158" s="119"/>
      <c r="V1158" s="119"/>
      <c r="W1158" s="119"/>
      <c r="X1158" s="119"/>
      <c r="Y1158" s="119"/>
      <c r="Z1158" s="119"/>
      <c r="AA1158" s="119"/>
      <c r="AB1158" s="119"/>
      <c r="AC1158" s="119"/>
      <c r="AD1158" s="119"/>
      <c r="AE1158" s="119"/>
      <c r="AF1158" s="119"/>
      <c r="AG1158" s="119"/>
      <c r="AH1158" s="119"/>
      <c r="AI1158" s="119"/>
      <c r="AJ1158" s="10" t="s">
        <v>27</v>
      </c>
      <c r="AK1158" s="10" t="s">
        <v>2716</v>
      </c>
      <c r="AL1158" s="10" t="s">
        <v>27</v>
      </c>
    </row>
    <row r="1159" spans="1:38" ht="30" customHeight="1">
      <c r="A1159" s="9" t="s">
        <v>897</v>
      </c>
      <c r="B1159" s="9" t="s">
        <v>840</v>
      </c>
      <c r="C1159" s="9" t="s">
        <v>841</v>
      </c>
      <c r="D1159" s="114">
        <v>1.9214</v>
      </c>
      <c r="E1159" s="115">
        <v>0</v>
      </c>
      <c r="F1159" s="116">
        <f>TRUNC(E1159*D1159,1)</f>
        <v>0</v>
      </c>
      <c r="G1159" s="115">
        <f>단가대비표!F573</f>
        <v>203456</v>
      </c>
      <c r="H1159" s="116">
        <f>TRUNC(G1159*D1159,1)</f>
        <v>390920.3</v>
      </c>
      <c r="I1159" s="115">
        <v>0</v>
      </c>
      <c r="J1159" s="116">
        <f>TRUNC(I1159*D1159,1)</f>
        <v>0</v>
      </c>
      <c r="K1159" s="115">
        <f t="shared" si="271"/>
        <v>203456</v>
      </c>
      <c r="L1159" s="116">
        <f t="shared" si="271"/>
        <v>390920.3</v>
      </c>
      <c r="M1159" s="9" t="s">
        <v>27</v>
      </c>
      <c r="N1159" s="10" t="s">
        <v>216</v>
      </c>
      <c r="O1159" s="10" t="s">
        <v>898</v>
      </c>
      <c r="P1159" s="10" t="s">
        <v>30</v>
      </c>
      <c r="Q1159" s="10" t="s">
        <v>30</v>
      </c>
      <c r="R1159" s="10" t="s">
        <v>29</v>
      </c>
      <c r="S1159" s="119"/>
      <c r="T1159" s="119"/>
      <c r="U1159" s="119"/>
      <c r="V1159" s="119">
        <v>1</v>
      </c>
      <c r="W1159" s="119"/>
      <c r="X1159" s="119"/>
      <c r="Y1159" s="119"/>
      <c r="Z1159" s="119"/>
      <c r="AA1159" s="119"/>
      <c r="AB1159" s="119"/>
      <c r="AC1159" s="119"/>
      <c r="AD1159" s="119"/>
      <c r="AE1159" s="119"/>
      <c r="AF1159" s="119"/>
      <c r="AG1159" s="119"/>
      <c r="AH1159" s="119"/>
      <c r="AI1159" s="119"/>
      <c r="AJ1159" s="10" t="s">
        <v>27</v>
      </c>
      <c r="AK1159" s="10" t="s">
        <v>1420</v>
      </c>
      <c r="AL1159" s="10" t="s">
        <v>27</v>
      </c>
    </row>
    <row r="1160" spans="1:38" ht="30" customHeight="1">
      <c r="A1160" s="9" t="s">
        <v>965</v>
      </c>
      <c r="B1160" s="9" t="s">
        <v>27</v>
      </c>
      <c r="C1160" s="9" t="s">
        <v>27</v>
      </c>
      <c r="D1160" s="114"/>
      <c r="E1160" s="115"/>
      <c r="F1160" s="116">
        <f>TRUNC(SUM(F1155:F1159),0)</f>
        <v>31962</v>
      </c>
      <c r="G1160" s="115"/>
      <c r="H1160" s="116">
        <f>TRUNC(SUM(H1155:H1159),0)</f>
        <v>390920</v>
      </c>
      <c r="I1160" s="115"/>
      <c r="J1160" s="116">
        <f>TRUNC(SUM(J1155:J1159),0)</f>
        <v>0</v>
      </c>
      <c r="K1160" s="115"/>
      <c r="L1160" s="116">
        <f>F1160+H1160+J1160</f>
        <v>422882</v>
      </c>
      <c r="M1160" s="9" t="s">
        <v>27</v>
      </c>
      <c r="N1160" s="10" t="s">
        <v>117</v>
      </c>
      <c r="O1160" s="10" t="s">
        <v>117</v>
      </c>
      <c r="P1160" s="10" t="s">
        <v>27</v>
      </c>
      <c r="Q1160" s="10" t="s">
        <v>27</v>
      </c>
      <c r="R1160" s="10" t="s">
        <v>27</v>
      </c>
      <c r="S1160" s="119"/>
      <c r="T1160" s="119"/>
      <c r="U1160" s="119"/>
      <c r="V1160" s="119"/>
      <c r="W1160" s="119"/>
      <c r="X1160" s="119"/>
      <c r="Y1160" s="119"/>
      <c r="Z1160" s="119"/>
      <c r="AA1160" s="119"/>
      <c r="AB1160" s="119"/>
      <c r="AC1160" s="119"/>
      <c r="AD1160" s="119"/>
      <c r="AE1160" s="119"/>
      <c r="AF1160" s="119"/>
      <c r="AG1160" s="119"/>
      <c r="AH1160" s="119"/>
      <c r="AI1160" s="119"/>
      <c r="AJ1160" s="10" t="s">
        <v>27</v>
      </c>
      <c r="AK1160" s="10" t="s">
        <v>27</v>
      </c>
      <c r="AL1160" s="10" t="s">
        <v>27</v>
      </c>
    </row>
    <row r="1161" spans="1:38" ht="30" customHeight="1">
      <c r="A1161" s="114"/>
      <c r="B1161" s="114"/>
      <c r="C1161" s="114"/>
      <c r="D1161" s="114"/>
      <c r="E1161" s="115"/>
      <c r="F1161" s="116"/>
      <c r="G1161" s="115"/>
      <c r="H1161" s="116"/>
      <c r="I1161" s="115"/>
      <c r="J1161" s="116"/>
      <c r="K1161" s="115"/>
      <c r="L1161" s="116"/>
      <c r="M1161" s="114"/>
    </row>
    <row r="1162" spans="1:38" ht="30" customHeight="1">
      <c r="A1162" s="127" t="s">
        <v>4097</v>
      </c>
      <c r="B1162" s="127"/>
      <c r="C1162" s="127"/>
      <c r="D1162" s="127"/>
      <c r="E1162" s="128"/>
      <c r="F1162" s="129"/>
      <c r="G1162" s="128"/>
      <c r="H1162" s="129"/>
      <c r="I1162" s="128"/>
      <c r="J1162" s="129"/>
      <c r="K1162" s="128"/>
      <c r="L1162" s="129"/>
      <c r="M1162" s="127"/>
      <c r="N1162" s="118" t="s">
        <v>216</v>
      </c>
    </row>
    <row r="1163" spans="1:38" ht="30" customHeight="1">
      <c r="A1163" s="9" t="s">
        <v>1257</v>
      </c>
      <c r="B1163" s="9" t="s">
        <v>2710</v>
      </c>
      <c r="C1163" s="9" t="s">
        <v>79</v>
      </c>
      <c r="D1163" s="114">
        <v>3.5</v>
      </c>
      <c r="E1163" s="115">
        <f>단가대비표!E75</f>
        <v>2167</v>
      </c>
      <c r="F1163" s="116">
        <f>TRUNC(E1163*D1163,1)</f>
        <v>7584.5</v>
      </c>
      <c r="G1163" s="115">
        <v>0</v>
      </c>
      <c r="H1163" s="116">
        <f>TRUNC(G1163*D1163,1)</f>
        <v>0</v>
      </c>
      <c r="I1163" s="115">
        <v>0</v>
      </c>
      <c r="J1163" s="116">
        <f>TRUNC(I1163*D1163,1)</f>
        <v>0</v>
      </c>
      <c r="K1163" s="115">
        <f t="shared" ref="K1163:L1167" si="272">TRUNC(E1163+G1163+I1163,1)</f>
        <v>2167</v>
      </c>
      <c r="L1163" s="116">
        <f t="shared" si="272"/>
        <v>7584.5</v>
      </c>
      <c r="M1163" s="9" t="s">
        <v>1259</v>
      </c>
      <c r="N1163" s="10" t="s">
        <v>1419</v>
      </c>
      <c r="O1163" s="10" t="s">
        <v>2711</v>
      </c>
      <c r="P1163" s="10" t="s">
        <v>30</v>
      </c>
      <c r="Q1163" s="10" t="s">
        <v>30</v>
      </c>
      <c r="R1163" s="10" t="s">
        <v>29</v>
      </c>
      <c r="S1163" s="119"/>
      <c r="T1163" s="119"/>
      <c r="U1163" s="119"/>
      <c r="V1163" s="119"/>
      <c r="W1163" s="119"/>
      <c r="X1163" s="119"/>
      <c r="Y1163" s="119"/>
      <c r="Z1163" s="119"/>
      <c r="AA1163" s="119"/>
      <c r="AB1163" s="119"/>
      <c r="AC1163" s="119"/>
      <c r="AD1163" s="119"/>
      <c r="AE1163" s="119"/>
      <c r="AF1163" s="119"/>
      <c r="AG1163" s="119"/>
      <c r="AH1163" s="119"/>
      <c r="AI1163" s="119"/>
      <c r="AJ1163" s="10" t="s">
        <v>27</v>
      </c>
      <c r="AK1163" s="10" t="s">
        <v>2713</v>
      </c>
      <c r="AL1163" s="10" t="s">
        <v>27</v>
      </c>
    </row>
    <row r="1164" spans="1:38" ht="30" customHeight="1">
      <c r="A1164" s="9" t="s">
        <v>1348</v>
      </c>
      <c r="B1164" s="9" t="s">
        <v>1349</v>
      </c>
      <c r="C1164" s="9" t="s">
        <v>466</v>
      </c>
      <c r="D1164" s="114">
        <v>1.7</v>
      </c>
      <c r="E1164" s="115">
        <f>단가대비표!E77</f>
        <v>13000</v>
      </c>
      <c r="F1164" s="116">
        <f>TRUNC(E1164*D1164,1)</f>
        <v>22100</v>
      </c>
      <c r="G1164" s="115">
        <v>0</v>
      </c>
      <c r="H1164" s="116">
        <f>TRUNC(G1164*D1164,1)</f>
        <v>0</v>
      </c>
      <c r="I1164" s="115">
        <v>0</v>
      </c>
      <c r="J1164" s="116">
        <f>TRUNC(I1164*D1164,1)</f>
        <v>0</v>
      </c>
      <c r="K1164" s="115">
        <f t="shared" si="272"/>
        <v>13000</v>
      </c>
      <c r="L1164" s="116">
        <f t="shared" si="272"/>
        <v>22100</v>
      </c>
      <c r="M1164" s="9" t="s">
        <v>27</v>
      </c>
      <c r="N1164" s="10" t="s">
        <v>1419</v>
      </c>
      <c r="O1164" s="10" t="s">
        <v>1350</v>
      </c>
      <c r="P1164" s="10" t="s">
        <v>30</v>
      </c>
      <c r="Q1164" s="10" t="s">
        <v>30</v>
      </c>
      <c r="R1164" s="10" t="s">
        <v>29</v>
      </c>
      <c r="S1164" s="119"/>
      <c r="T1164" s="119"/>
      <c r="U1164" s="119"/>
      <c r="V1164" s="119"/>
      <c r="W1164" s="119"/>
      <c r="X1164" s="119"/>
      <c r="Y1164" s="119"/>
      <c r="Z1164" s="119"/>
      <c r="AA1164" s="119"/>
      <c r="AB1164" s="119"/>
      <c r="AC1164" s="119"/>
      <c r="AD1164" s="119"/>
      <c r="AE1164" s="119"/>
      <c r="AF1164" s="119"/>
      <c r="AG1164" s="119"/>
      <c r="AH1164" s="119"/>
      <c r="AI1164" s="119"/>
      <c r="AJ1164" s="10" t="s">
        <v>27</v>
      </c>
      <c r="AK1164" s="10" t="s">
        <v>2714</v>
      </c>
      <c r="AL1164" s="10" t="s">
        <v>27</v>
      </c>
    </row>
    <row r="1165" spans="1:38" ht="30" customHeight="1">
      <c r="A1165" s="9" t="s">
        <v>1425</v>
      </c>
      <c r="B1165" s="9" t="s">
        <v>4088</v>
      </c>
      <c r="C1165" s="9" t="s">
        <v>231</v>
      </c>
      <c r="D1165" s="114">
        <v>1</v>
      </c>
      <c r="E1165" s="115">
        <f>단가대비표!E72</f>
        <v>298</v>
      </c>
      <c r="F1165" s="116">
        <f>TRUNC(E1165*D1165,1)</f>
        <v>298</v>
      </c>
      <c r="G1165" s="115">
        <v>0</v>
      </c>
      <c r="H1165" s="116">
        <f>TRUNC(G1165*D1165,1)</f>
        <v>0</v>
      </c>
      <c r="I1165" s="115">
        <v>0</v>
      </c>
      <c r="J1165" s="116">
        <f>TRUNC(I1165*D1165,1)</f>
        <v>0</v>
      </c>
      <c r="K1165" s="115">
        <f t="shared" si="272"/>
        <v>298</v>
      </c>
      <c r="L1165" s="116">
        <f t="shared" si="272"/>
        <v>298</v>
      </c>
      <c r="M1165" s="9" t="s">
        <v>27</v>
      </c>
      <c r="N1165" s="10" t="s">
        <v>1419</v>
      </c>
      <c r="O1165" s="10" t="s">
        <v>1426</v>
      </c>
      <c r="P1165" s="10" t="s">
        <v>30</v>
      </c>
      <c r="Q1165" s="10" t="s">
        <v>30</v>
      </c>
      <c r="R1165" s="10" t="s">
        <v>29</v>
      </c>
      <c r="S1165" s="119"/>
      <c r="T1165" s="119"/>
      <c r="U1165" s="119"/>
      <c r="V1165" s="119"/>
      <c r="W1165" s="119"/>
      <c r="X1165" s="119"/>
      <c r="Y1165" s="119"/>
      <c r="Z1165" s="119"/>
      <c r="AA1165" s="119"/>
      <c r="AB1165" s="119"/>
      <c r="AC1165" s="119"/>
      <c r="AD1165" s="119"/>
      <c r="AE1165" s="119"/>
      <c r="AF1165" s="119"/>
      <c r="AG1165" s="119"/>
      <c r="AH1165" s="119"/>
      <c r="AI1165" s="119"/>
      <c r="AJ1165" s="10" t="s">
        <v>27</v>
      </c>
      <c r="AK1165" s="10" t="s">
        <v>2715</v>
      </c>
      <c r="AL1165" s="10" t="s">
        <v>27</v>
      </c>
    </row>
    <row r="1166" spans="1:38" ht="30" customHeight="1">
      <c r="A1166" s="9" t="s">
        <v>3536</v>
      </c>
      <c r="B1166" s="9" t="s">
        <v>3534</v>
      </c>
      <c r="C1166" s="9" t="s">
        <v>466</v>
      </c>
      <c r="D1166" s="114">
        <v>2</v>
      </c>
      <c r="E1166" s="115">
        <f>단가대비표!E73</f>
        <v>990</v>
      </c>
      <c r="F1166" s="116">
        <f>TRUNC(E1166*D1166,1)</f>
        <v>1980</v>
      </c>
      <c r="G1166" s="115">
        <v>0</v>
      </c>
      <c r="H1166" s="116">
        <f>TRUNC(G1166*D1166,1)</f>
        <v>0</v>
      </c>
      <c r="I1166" s="115">
        <v>0</v>
      </c>
      <c r="J1166" s="116">
        <f>TRUNC(I1166*D1166,1)</f>
        <v>0</v>
      </c>
      <c r="K1166" s="115">
        <f t="shared" si="272"/>
        <v>990</v>
      </c>
      <c r="L1166" s="116">
        <f t="shared" si="272"/>
        <v>1980</v>
      </c>
      <c r="M1166" s="9" t="s">
        <v>27</v>
      </c>
      <c r="N1166" s="10" t="s">
        <v>1419</v>
      </c>
      <c r="O1166" s="10" t="s">
        <v>2712</v>
      </c>
      <c r="P1166" s="10" t="s">
        <v>30</v>
      </c>
      <c r="Q1166" s="10" t="s">
        <v>30</v>
      </c>
      <c r="R1166" s="10" t="s">
        <v>29</v>
      </c>
      <c r="S1166" s="119"/>
      <c r="T1166" s="119"/>
      <c r="U1166" s="119"/>
      <c r="V1166" s="119"/>
      <c r="W1166" s="119"/>
      <c r="X1166" s="119"/>
      <c r="Y1166" s="119"/>
      <c r="Z1166" s="119"/>
      <c r="AA1166" s="119"/>
      <c r="AB1166" s="119"/>
      <c r="AC1166" s="119"/>
      <c r="AD1166" s="119"/>
      <c r="AE1166" s="119"/>
      <c r="AF1166" s="119"/>
      <c r="AG1166" s="119"/>
      <c r="AH1166" s="119"/>
      <c r="AI1166" s="119"/>
      <c r="AJ1166" s="10" t="s">
        <v>27</v>
      </c>
      <c r="AK1166" s="10" t="s">
        <v>2716</v>
      </c>
      <c r="AL1166" s="10" t="s">
        <v>27</v>
      </c>
    </row>
    <row r="1167" spans="1:38" ht="30" customHeight="1">
      <c r="A1167" s="9" t="s">
        <v>897</v>
      </c>
      <c r="B1167" s="9" t="s">
        <v>840</v>
      </c>
      <c r="C1167" s="9" t="s">
        <v>841</v>
      </c>
      <c r="D1167" s="114">
        <v>1.8007</v>
      </c>
      <c r="E1167" s="115">
        <f>단가대비표!E573</f>
        <v>0</v>
      </c>
      <c r="F1167" s="116">
        <f>TRUNC(E1167*D1167,1)</f>
        <v>0</v>
      </c>
      <c r="G1167" s="115">
        <f>단가대비표!F573</f>
        <v>203456</v>
      </c>
      <c r="H1167" s="116">
        <f>TRUNC(G1167*D1167,1)</f>
        <v>366363.2</v>
      </c>
      <c r="I1167" s="115">
        <f>단가대비표!G573</f>
        <v>0</v>
      </c>
      <c r="J1167" s="116">
        <f>TRUNC(I1167*D1167,1)</f>
        <v>0</v>
      </c>
      <c r="K1167" s="115">
        <f t="shared" si="272"/>
        <v>203456</v>
      </c>
      <c r="L1167" s="116">
        <f t="shared" si="272"/>
        <v>366363.2</v>
      </c>
      <c r="M1167" s="9" t="s">
        <v>27</v>
      </c>
      <c r="N1167" s="10" t="s">
        <v>217</v>
      </c>
      <c r="O1167" s="10" t="s">
        <v>898</v>
      </c>
      <c r="P1167" s="10" t="s">
        <v>30</v>
      </c>
      <c r="Q1167" s="10" t="s">
        <v>30</v>
      </c>
      <c r="R1167" s="10" t="s">
        <v>29</v>
      </c>
      <c r="S1167" s="119"/>
      <c r="T1167" s="119"/>
      <c r="U1167" s="119"/>
      <c r="V1167" s="119">
        <v>1</v>
      </c>
      <c r="W1167" s="119"/>
      <c r="X1167" s="119"/>
      <c r="Y1167" s="119"/>
      <c r="Z1167" s="119"/>
      <c r="AA1167" s="119"/>
      <c r="AB1167" s="119"/>
      <c r="AC1167" s="119"/>
      <c r="AD1167" s="119"/>
      <c r="AE1167" s="119"/>
      <c r="AF1167" s="119"/>
      <c r="AG1167" s="119"/>
      <c r="AH1167" s="119"/>
      <c r="AI1167" s="119"/>
      <c r="AJ1167" s="10" t="s">
        <v>27</v>
      </c>
      <c r="AK1167" s="10" t="s">
        <v>1421</v>
      </c>
      <c r="AL1167" s="10" t="s">
        <v>27</v>
      </c>
    </row>
    <row r="1168" spans="1:38" ht="30" customHeight="1">
      <c r="A1168" s="9" t="s">
        <v>965</v>
      </c>
      <c r="B1168" s="9" t="s">
        <v>27</v>
      </c>
      <c r="C1168" s="9" t="s">
        <v>27</v>
      </c>
      <c r="D1168" s="114"/>
      <c r="E1168" s="115"/>
      <c r="F1168" s="116">
        <f>TRUNC(SUM(F1163:F1167),0)</f>
        <v>31962</v>
      </c>
      <c r="G1168" s="115"/>
      <c r="H1168" s="116">
        <f>TRUNC(SUM(H1163:H1167),0)</f>
        <v>366363</v>
      </c>
      <c r="I1168" s="115"/>
      <c r="J1168" s="116">
        <f>TRUNC(SUM(J1163:J1167),0)</f>
        <v>0</v>
      </c>
      <c r="K1168" s="115"/>
      <c r="L1168" s="116">
        <f>F1168+H1168+J1168</f>
        <v>398325</v>
      </c>
      <c r="M1168" s="9" t="s">
        <v>27</v>
      </c>
      <c r="N1168" s="10" t="s">
        <v>117</v>
      </c>
      <c r="O1168" s="10" t="s">
        <v>117</v>
      </c>
      <c r="P1168" s="10" t="s">
        <v>27</v>
      </c>
      <c r="Q1168" s="10" t="s">
        <v>27</v>
      </c>
      <c r="R1168" s="10" t="s">
        <v>27</v>
      </c>
      <c r="S1168" s="119"/>
      <c r="T1168" s="119"/>
      <c r="U1168" s="119"/>
      <c r="V1168" s="119"/>
      <c r="W1168" s="119"/>
      <c r="X1168" s="119"/>
      <c r="Y1168" s="119"/>
      <c r="Z1168" s="119"/>
      <c r="AA1168" s="119"/>
      <c r="AB1168" s="119"/>
      <c r="AC1168" s="119"/>
      <c r="AD1168" s="119"/>
      <c r="AE1168" s="119"/>
      <c r="AF1168" s="119"/>
      <c r="AG1168" s="119"/>
      <c r="AH1168" s="119"/>
      <c r="AI1168" s="119"/>
      <c r="AJ1168" s="10" t="s">
        <v>27</v>
      </c>
      <c r="AK1168" s="10" t="s">
        <v>27</v>
      </c>
      <c r="AL1168" s="10" t="s">
        <v>27</v>
      </c>
    </row>
    <row r="1169" spans="1:38" ht="30" customHeight="1">
      <c r="A1169" s="114"/>
      <c r="B1169" s="114"/>
      <c r="C1169" s="114"/>
      <c r="D1169" s="114"/>
      <c r="E1169" s="115"/>
      <c r="F1169" s="116"/>
      <c r="G1169" s="115"/>
      <c r="H1169" s="116"/>
      <c r="I1169" s="115"/>
      <c r="J1169" s="116"/>
      <c r="K1169" s="115"/>
      <c r="L1169" s="116"/>
      <c r="M1169" s="114"/>
    </row>
    <row r="1170" spans="1:38" ht="30" customHeight="1">
      <c r="A1170" s="127" t="s">
        <v>4098</v>
      </c>
      <c r="B1170" s="127"/>
      <c r="C1170" s="127"/>
      <c r="D1170" s="127"/>
      <c r="E1170" s="128"/>
      <c r="F1170" s="129"/>
      <c r="G1170" s="128"/>
      <c r="H1170" s="129"/>
      <c r="I1170" s="128"/>
      <c r="J1170" s="129"/>
      <c r="K1170" s="128"/>
      <c r="L1170" s="129"/>
      <c r="M1170" s="127"/>
      <c r="N1170" s="118" t="s">
        <v>216</v>
      </c>
    </row>
    <row r="1171" spans="1:38" ht="30" customHeight="1">
      <c r="A1171" s="9" t="s">
        <v>1257</v>
      </c>
      <c r="B1171" s="9" t="s">
        <v>2710</v>
      </c>
      <c r="C1171" s="9" t="s">
        <v>79</v>
      </c>
      <c r="D1171" s="114">
        <v>3.5</v>
      </c>
      <c r="E1171" s="115">
        <f>단가대비표!E75</f>
        <v>2167</v>
      </c>
      <c r="F1171" s="116">
        <f>TRUNC(E1171*D1171,1)</f>
        <v>7584.5</v>
      </c>
      <c r="G1171" s="115">
        <v>0</v>
      </c>
      <c r="H1171" s="116">
        <f>TRUNC(G1171*D1171,1)</f>
        <v>0</v>
      </c>
      <c r="I1171" s="115">
        <v>0</v>
      </c>
      <c r="J1171" s="116">
        <f>TRUNC(I1171*D1171,1)</f>
        <v>0</v>
      </c>
      <c r="K1171" s="115">
        <f t="shared" ref="K1171:L1175" si="273">TRUNC(E1171+G1171+I1171,1)</f>
        <v>2167</v>
      </c>
      <c r="L1171" s="116">
        <f t="shared" si="273"/>
        <v>7584.5</v>
      </c>
      <c r="M1171" s="9" t="s">
        <v>1259</v>
      </c>
      <c r="N1171" s="10" t="s">
        <v>1419</v>
      </c>
      <c r="O1171" s="10" t="s">
        <v>2711</v>
      </c>
      <c r="P1171" s="10" t="s">
        <v>30</v>
      </c>
      <c r="Q1171" s="10" t="s">
        <v>30</v>
      </c>
      <c r="R1171" s="10" t="s">
        <v>29</v>
      </c>
      <c r="S1171" s="119"/>
      <c r="T1171" s="119"/>
      <c r="U1171" s="119"/>
      <c r="V1171" s="119"/>
      <c r="W1171" s="119"/>
      <c r="X1171" s="119"/>
      <c r="Y1171" s="119"/>
      <c r="Z1171" s="119"/>
      <c r="AA1171" s="119"/>
      <c r="AB1171" s="119"/>
      <c r="AC1171" s="119"/>
      <c r="AD1171" s="119"/>
      <c r="AE1171" s="119"/>
      <c r="AF1171" s="119"/>
      <c r="AG1171" s="119"/>
      <c r="AH1171" s="119"/>
      <c r="AI1171" s="119"/>
      <c r="AJ1171" s="10" t="s">
        <v>27</v>
      </c>
      <c r="AK1171" s="10" t="s">
        <v>2713</v>
      </c>
      <c r="AL1171" s="10" t="s">
        <v>27</v>
      </c>
    </row>
    <row r="1172" spans="1:38" ht="30" customHeight="1">
      <c r="A1172" s="9" t="s">
        <v>1348</v>
      </c>
      <c r="B1172" s="9" t="s">
        <v>1349</v>
      </c>
      <c r="C1172" s="9" t="s">
        <v>466</v>
      </c>
      <c r="D1172" s="114">
        <v>1.7</v>
      </c>
      <c r="E1172" s="115">
        <f>단가대비표!E77</f>
        <v>13000</v>
      </c>
      <c r="F1172" s="116">
        <f>TRUNC(E1172*D1172,1)</f>
        <v>22100</v>
      </c>
      <c r="G1172" s="115">
        <v>0</v>
      </c>
      <c r="H1172" s="116">
        <f>TRUNC(G1172*D1172,1)</f>
        <v>0</v>
      </c>
      <c r="I1172" s="115">
        <v>0</v>
      </c>
      <c r="J1172" s="116">
        <f>TRUNC(I1172*D1172,1)</f>
        <v>0</v>
      </c>
      <c r="K1172" s="115">
        <f t="shared" si="273"/>
        <v>13000</v>
      </c>
      <c r="L1172" s="116">
        <f t="shared" si="273"/>
        <v>22100</v>
      </c>
      <c r="M1172" s="9" t="s">
        <v>27</v>
      </c>
      <c r="N1172" s="10" t="s">
        <v>1419</v>
      </c>
      <c r="O1172" s="10" t="s">
        <v>1350</v>
      </c>
      <c r="P1172" s="10" t="s">
        <v>30</v>
      </c>
      <c r="Q1172" s="10" t="s">
        <v>30</v>
      </c>
      <c r="R1172" s="10" t="s">
        <v>29</v>
      </c>
      <c r="S1172" s="119"/>
      <c r="T1172" s="119"/>
      <c r="U1172" s="119"/>
      <c r="V1172" s="119"/>
      <c r="W1172" s="119"/>
      <c r="X1172" s="119"/>
      <c r="Y1172" s="119"/>
      <c r="Z1172" s="119"/>
      <c r="AA1172" s="119"/>
      <c r="AB1172" s="119"/>
      <c r="AC1172" s="119"/>
      <c r="AD1172" s="119"/>
      <c r="AE1172" s="119"/>
      <c r="AF1172" s="119"/>
      <c r="AG1172" s="119"/>
      <c r="AH1172" s="119"/>
      <c r="AI1172" s="119"/>
      <c r="AJ1172" s="10" t="s">
        <v>27</v>
      </c>
      <c r="AK1172" s="10" t="s">
        <v>2714</v>
      </c>
      <c r="AL1172" s="10" t="s">
        <v>27</v>
      </c>
    </row>
    <row r="1173" spans="1:38" ht="30" customHeight="1">
      <c r="A1173" s="9" t="s">
        <v>1425</v>
      </c>
      <c r="B1173" s="9" t="s">
        <v>4088</v>
      </c>
      <c r="C1173" s="9" t="s">
        <v>231</v>
      </c>
      <c r="D1173" s="114">
        <v>1</v>
      </c>
      <c r="E1173" s="115">
        <f>단가대비표!E72</f>
        <v>298</v>
      </c>
      <c r="F1173" s="116">
        <f>TRUNC(E1173*D1173,1)</f>
        <v>298</v>
      </c>
      <c r="G1173" s="115">
        <v>0</v>
      </c>
      <c r="H1173" s="116">
        <f>TRUNC(G1173*D1173,1)</f>
        <v>0</v>
      </c>
      <c r="I1173" s="115">
        <v>0</v>
      </c>
      <c r="J1173" s="116">
        <f>TRUNC(I1173*D1173,1)</f>
        <v>0</v>
      </c>
      <c r="K1173" s="115">
        <f t="shared" si="273"/>
        <v>298</v>
      </c>
      <c r="L1173" s="116">
        <f t="shared" si="273"/>
        <v>298</v>
      </c>
      <c r="M1173" s="9" t="s">
        <v>27</v>
      </c>
      <c r="N1173" s="10" t="s">
        <v>1419</v>
      </c>
      <c r="O1173" s="10" t="s">
        <v>1426</v>
      </c>
      <c r="P1173" s="10" t="s">
        <v>30</v>
      </c>
      <c r="Q1173" s="10" t="s">
        <v>30</v>
      </c>
      <c r="R1173" s="10" t="s">
        <v>29</v>
      </c>
      <c r="S1173" s="119"/>
      <c r="T1173" s="119"/>
      <c r="U1173" s="119"/>
      <c r="V1173" s="119"/>
      <c r="W1173" s="119"/>
      <c r="X1173" s="119"/>
      <c r="Y1173" s="119"/>
      <c r="Z1173" s="119"/>
      <c r="AA1173" s="119"/>
      <c r="AB1173" s="119"/>
      <c r="AC1173" s="119"/>
      <c r="AD1173" s="119"/>
      <c r="AE1173" s="119"/>
      <c r="AF1173" s="119"/>
      <c r="AG1173" s="119"/>
      <c r="AH1173" s="119"/>
      <c r="AI1173" s="119"/>
      <c r="AJ1173" s="10" t="s">
        <v>27</v>
      </c>
      <c r="AK1173" s="10" t="s">
        <v>2715</v>
      </c>
      <c r="AL1173" s="10" t="s">
        <v>27</v>
      </c>
    </row>
    <row r="1174" spans="1:38" ht="30" customHeight="1">
      <c r="A1174" s="9" t="s">
        <v>3536</v>
      </c>
      <c r="B1174" s="9" t="s">
        <v>3534</v>
      </c>
      <c r="C1174" s="9" t="s">
        <v>466</v>
      </c>
      <c r="D1174" s="114">
        <v>2</v>
      </c>
      <c r="E1174" s="115">
        <f>단가대비표!E73</f>
        <v>990</v>
      </c>
      <c r="F1174" s="116">
        <f>TRUNC(E1174*D1174,1)</f>
        <v>1980</v>
      </c>
      <c r="G1174" s="115">
        <v>0</v>
      </c>
      <c r="H1174" s="116">
        <f>TRUNC(G1174*D1174,1)</f>
        <v>0</v>
      </c>
      <c r="I1174" s="115">
        <v>0</v>
      </c>
      <c r="J1174" s="116">
        <f>TRUNC(I1174*D1174,1)</f>
        <v>0</v>
      </c>
      <c r="K1174" s="115">
        <f t="shared" si="273"/>
        <v>990</v>
      </c>
      <c r="L1174" s="116">
        <f t="shared" si="273"/>
        <v>1980</v>
      </c>
      <c r="M1174" s="9" t="s">
        <v>27</v>
      </c>
      <c r="N1174" s="10" t="s">
        <v>1419</v>
      </c>
      <c r="O1174" s="10" t="s">
        <v>2712</v>
      </c>
      <c r="P1174" s="10" t="s">
        <v>30</v>
      </c>
      <c r="Q1174" s="10" t="s">
        <v>30</v>
      </c>
      <c r="R1174" s="10" t="s">
        <v>29</v>
      </c>
      <c r="S1174" s="119"/>
      <c r="T1174" s="119"/>
      <c r="U1174" s="119"/>
      <c r="V1174" s="119"/>
      <c r="W1174" s="119"/>
      <c r="X1174" s="119"/>
      <c r="Y1174" s="119"/>
      <c r="Z1174" s="119"/>
      <c r="AA1174" s="119"/>
      <c r="AB1174" s="119"/>
      <c r="AC1174" s="119"/>
      <c r="AD1174" s="119"/>
      <c r="AE1174" s="119"/>
      <c r="AF1174" s="119"/>
      <c r="AG1174" s="119"/>
      <c r="AH1174" s="119"/>
      <c r="AI1174" s="119"/>
      <c r="AJ1174" s="10" t="s">
        <v>27</v>
      </c>
      <c r="AK1174" s="10" t="s">
        <v>2716</v>
      </c>
      <c r="AL1174" s="10" t="s">
        <v>27</v>
      </c>
    </row>
    <row r="1175" spans="1:38" ht="30" customHeight="1">
      <c r="A1175" s="9" t="s">
        <v>897</v>
      </c>
      <c r="B1175" s="9" t="s">
        <v>840</v>
      </c>
      <c r="C1175" s="9" t="s">
        <v>841</v>
      </c>
      <c r="D1175" s="114">
        <v>1.7226000000000001</v>
      </c>
      <c r="E1175" s="115">
        <f>단가대비표!E573</f>
        <v>0</v>
      </c>
      <c r="F1175" s="116">
        <f>TRUNC(E1175*D1175,1)</f>
        <v>0</v>
      </c>
      <c r="G1175" s="115">
        <f>단가대비표!F573</f>
        <v>203456</v>
      </c>
      <c r="H1175" s="116">
        <f>TRUNC(G1175*D1175,1)</f>
        <v>350473.3</v>
      </c>
      <c r="I1175" s="115">
        <f>단가대비표!G573</f>
        <v>0</v>
      </c>
      <c r="J1175" s="116">
        <f>TRUNC(I1175*D1175,1)</f>
        <v>0</v>
      </c>
      <c r="K1175" s="115">
        <f t="shared" si="273"/>
        <v>203456</v>
      </c>
      <c r="L1175" s="116">
        <f t="shared" si="273"/>
        <v>350473.3</v>
      </c>
      <c r="M1175" s="9" t="s">
        <v>27</v>
      </c>
      <c r="N1175" s="10" t="s">
        <v>218</v>
      </c>
      <c r="O1175" s="10" t="s">
        <v>898</v>
      </c>
      <c r="P1175" s="10" t="s">
        <v>30</v>
      </c>
      <c r="Q1175" s="10" t="s">
        <v>30</v>
      </c>
      <c r="R1175" s="10" t="s">
        <v>29</v>
      </c>
      <c r="S1175" s="119"/>
      <c r="T1175" s="119"/>
      <c r="U1175" s="119"/>
      <c r="V1175" s="119">
        <v>1</v>
      </c>
      <c r="W1175" s="119"/>
      <c r="X1175" s="119"/>
      <c r="Y1175" s="119"/>
      <c r="Z1175" s="119"/>
      <c r="AA1175" s="119"/>
      <c r="AB1175" s="119"/>
      <c r="AC1175" s="119"/>
      <c r="AD1175" s="119"/>
      <c r="AE1175" s="119"/>
      <c r="AF1175" s="119"/>
      <c r="AG1175" s="119"/>
      <c r="AH1175" s="119"/>
      <c r="AI1175" s="119"/>
      <c r="AJ1175" s="10" t="s">
        <v>27</v>
      </c>
      <c r="AK1175" s="10" t="s">
        <v>1422</v>
      </c>
      <c r="AL1175" s="10" t="s">
        <v>27</v>
      </c>
    </row>
    <row r="1176" spans="1:38" ht="30" customHeight="1">
      <c r="A1176" s="9" t="s">
        <v>965</v>
      </c>
      <c r="B1176" s="9" t="s">
        <v>27</v>
      </c>
      <c r="C1176" s="9" t="s">
        <v>27</v>
      </c>
      <c r="D1176" s="114"/>
      <c r="E1176" s="115"/>
      <c r="F1176" s="116">
        <f>TRUNC(SUM(F1171:F1175),0)</f>
        <v>31962</v>
      </c>
      <c r="G1176" s="115"/>
      <c r="H1176" s="116">
        <f>TRUNC(SUM(H1171:H1175),0)</f>
        <v>350473</v>
      </c>
      <c r="I1176" s="115"/>
      <c r="J1176" s="116">
        <f>TRUNC(SUM(J1171:J1175),0)</f>
        <v>0</v>
      </c>
      <c r="K1176" s="115"/>
      <c r="L1176" s="116">
        <f>F1176+H1176+J1176</f>
        <v>382435</v>
      </c>
      <c r="M1176" s="9" t="s">
        <v>27</v>
      </c>
      <c r="N1176" s="10" t="s">
        <v>117</v>
      </c>
      <c r="O1176" s="10" t="s">
        <v>117</v>
      </c>
      <c r="P1176" s="10" t="s">
        <v>27</v>
      </c>
      <c r="Q1176" s="10" t="s">
        <v>27</v>
      </c>
      <c r="R1176" s="10" t="s">
        <v>27</v>
      </c>
      <c r="S1176" s="119"/>
      <c r="T1176" s="119"/>
      <c r="U1176" s="119"/>
      <c r="V1176" s="119"/>
      <c r="W1176" s="119"/>
      <c r="X1176" s="119"/>
      <c r="Y1176" s="119"/>
      <c r="Z1176" s="119"/>
      <c r="AA1176" s="119"/>
      <c r="AB1176" s="119"/>
      <c r="AC1176" s="119"/>
      <c r="AD1176" s="119"/>
      <c r="AE1176" s="119"/>
      <c r="AF1176" s="119"/>
      <c r="AG1176" s="119"/>
      <c r="AH1176" s="119"/>
      <c r="AI1176" s="119"/>
      <c r="AJ1176" s="10" t="s">
        <v>27</v>
      </c>
      <c r="AK1176" s="10" t="s">
        <v>27</v>
      </c>
      <c r="AL1176" s="10" t="s">
        <v>27</v>
      </c>
    </row>
    <row r="1177" spans="1:38" ht="30" customHeight="1">
      <c r="A1177" s="114"/>
      <c r="B1177" s="114"/>
      <c r="C1177" s="114"/>
      <c r="D1177" s="114"/>
      <c r="E1177" s="115"/>
      <c r="F1177" s="116"/>
      <c r="G1177" s="115"/>
      <c r="H1177" s="116"/>
      <c r="I1177" s="115"/>
      <c r="J1177" s="116"/>
      <c r="K1177" s="115"/>
      <c r="L1177" s="116"/>
      <c r="M1177" s="114"/>
    </row>
    <row r="1178" spans="1:38" ht="30" customHeight="1">
      <c r="A1178" s="127" t="s">
        <v>4099</v>
      </c>
      <c r="B1178" s="127"/>
      <c r="C1178" s="127"/>
      <c r="D1178" s="127"/>
      <c r="E1178" s="128"/>
      <c r="F1178" s="129"/>
      <c r="G1178" s="128"/>
      <c r="H1178" s="129"/>
      <c r="I1178" s="128"/>
      <c r="J1178" s="129"/>
      <c r="K1178" s="128"/>
      <c r="L1178" s="129"/>
      <c r="M1178" s="127"/>
      <c r="N1178" s="118" t="s">
        <v>216</v>
      </c>
    </row>
    <row r="1179" spans="1:38" ht="30" customHeight="1">
      <c r="A1179" s="9" t="s">
        <v>1257</v>
      </c>
      <c r="B1179" s="9" t="s">
        <v>2710</v>
      </c>
      <c r="C1179" s="9" t="s">
        <v>79</v>
      </c>
      <c r="D1179" s="114">
        <v>3.5</v>
      </c>
      <c r="E1179" s="115">
        <f>단가대비표!E75</f>
        <v>2167</v>
      </c>
      <c r="F1179" s="116">
        <f>TRUNC(E1179*D1179,1)</f>
        <v>7584.5</v>
      </c>
      <c r="G1179" s="115">
        <v>0</v>
      </c>
      <c r="H1179" s="116">
        <f>TRUNC(G1179*D1179,1)</f>
        <v>0</v>
      </c>
      <c r="I1179" s="115">
        <v>0</v>
      </c>
      <c r="J1179" s="116">
        <f>TRUNC(I1179*D1179,1)</f>
        <v>0</v>
      </c>
      <c r="K1179" s="115">
        <f t="shared" ref="K1179:L1183" si="274">TRUNC(E1179+G1179+I1179,1)</f>
        <v>2167</v>
      </c>
      <c r="L1179" s="116">
        <f t="shared" si="274"/>
        <v>7584.5</v>
      </c>
      <c r="M1179" s="9" t="s">
        <v>1259</v>
      </c>
      <c r="N1179" s="10" t="s">
        <v>1419</v>
      </c>
      <c r="O1179" s="10" t="s">
        <v>2711</v>
      </c>
      <c r="P1179" s="10" t="s">
        <v>30</v>
      </c>
      <c r="Q1179" s="10" t="s">
        <v>30</v>
      </c>
      <c r="R1179" s="10" t="s">
        <v>29</v>
      </c>
      <c r="S1179" s="119"/>
      <c r="T1179" s="119"/>
      <c r="U1179" s="119"/>
      <c r="V1179" s="119"/>
      <c r="W1179" s="119"/>
      <c r="X1179" s="119"/>
      <c r="Y1179" s="119"/>
      <c r="Z1179" s="119"/>
      <c r="AA1179" s="119"/>
      <c r="AB1179" s="119"/>
      <c r="AC1179" s="119"/>
      <c r="AD1179" s="119"/>
      <c r="AE1179" s="119"/>
      <c r="AF1179" s="119"/>
      <c r="AG1179" s="119"/>
      <c r="AH1179" s="119"/>
      <c r="AI1179" s="119"/>
      <c r="AJ1179" s="10" t="s">
        <v>27</v>
      </c>
      <c r="AK1179" s="10" t="s">
        <v>2713</v>
      </c>
      <c r="AL1179" s="10" t="s">
        <v>27</v>
      </c>
    </row>
    <row r="1180" spans="1:38" ht="30" customHeight="1">
      <c r="A1180" s="9" t="s">
        <v>1348</v>
      </c>
      <c r="B1180" s="9" t="s">
        <v>1349</v>
      </c>
      <c r="C1180" s="9" t="s">
        <v>466</v>
      </c>
      <c r="D1180" s="114">
        <v>1.7</v>
      </c>
      <c r="E1180" s="115">
        <f>단가대비표!E77</f>
        <v>13000</v>
      </c>
      <c r="F1180" s="116">
        <f>TRUNC(E1180*D1180,1)</f>
        <v>22100</v>
      </c>
      <c r="G1180" s="115">
        <v>0</v>
      </c>
      <c r="H1180" s="116">
        <f>TRUNC(G1180*D1180,1)</f>
        <v>0</v>
      </c>
      <c r="I1180" s="115">
        <v>0</v>
      </c>
      <c r="J1180" s="116">
        <f>TRUNC(I1180*D1180,1)</f>
        <v>0</v>
      </c>
      <c r="K1180" s="115">
        <f t="shared" si="274"/>
        <v>13000</v>
      </c>
      <c r="L1180" s="116">
        <f t="shared" si="274"/>
        <v>22100</v>
      </c>
      <c r="M1180" s="9" t="s">
        <v>27</v>
      </c>
      <c r="N1180" s="10" t="s">
        <v>1419</v>
      </c>
      <c r="O1180" s="10" t="s">
        <v>1350</v>
      </c>
      <c r="P1180" s="10" t="s">
        <v>30</v>
      </c>
      <c r="Q1180" s="10" t="s">
        <v>30</v>
      </c>
      <c r="R1180" s="10" t="s">
        <v>29</v>
      </c>
      <c r="S1180" s="119"/>
      <c r="T1180" s="119"/>
      <c r="U1180" s="119"/>
      <c r="V1180" s="119"/>
      <c r="W1180" s="119"/>
      <c r="X1180" s="119"/>
      <c r="Y1180" s="119"/>
      <c r="Z1180" s="119"/>
      <c r="AA1180" s="119"/>
      <c r="AB1180" s="119"/>
      <c r="AC1180" s="119"/>
      <c r="AD1180" s="119"/>
      <c r="AE1180" s="119"/>
      <c r="AF1180" s="119"/>
      <c r="AG1180" s="119"/>
      <c r="AH1180" s="119"/>
      <c r="AI1180" s="119"/>
      <c r="AJ1180" s="10" t="s">
        <v>27</v>
      </c>
      <c r="AK1180" s="10" t="s">
        <v>2714</v>
      </c>
      <c r="AL1180" s="10" t="s">
        <v>27</v>
      </c>
    </row>
    <row r="1181" spans="1:38" ht="30" customHeight="1">
      <c r="A1181" s="9" t="s">
        <v>1425</v>
      </c>
      <c r="B1181" s="9" t="s">
        <v>4088</v>
      </c>
      <c r="C1181" s="9" t="s">
        <v>231</v>
      </c>
      <c r="D1181" s="114">
        <v>1</v>
      </c>
      <c r="E1181" s="115">
        <f>단가대비표!E72</f>
        <v>298</v>
      </c>
      <c r="F1181" s="116">
        <f>TRUNC(E1181*D1181,1)</f>
        <v>298</v>
      </c>
      <c r="G1181" s="115">
        <v>0</v>
      </c>
      <c r="H1181" s="116">
        <f>TRUNC(G1181*D1181,1)</f>
        <v>0</v>
      </c>
      <c r="I1181" s="115">
        <v>0</v>
      </c>
      <c r="J1181" s="116">
        <f>TRUNC(I1181*D1181,1)</f>
        <v>0</v>
      </c>
      <c r="K1181" s="115">
        <f t="shared" si="274"/>
        <v>298</v>
      </c>
      <c r="L1181" s="116">
        <f t="shared" si="274"/>
        <v>298</v>
      </c>
      <c r="M1181" s="9" t="s">
        <v>27</v>
      </c>
      <c r="N1181" s="10" t="s">
        <v>1419</v>
      </c>
      <c r="O1181" s="10" t="s">
        <v>1426</v>
      </c>
      <c r="P1181" s="10" t="s">
        <v>30</v>
      </c>
      <c r="Q1181" s="10" t="s">
        <v>30</v>
      </c>
      <c r="R1181" s="10" t="s">
        <v>29</v>
      </c>
      <c r="S1181" s="119"/>
      <c r="T1181" s="119"/>
      <c r="U1181" s="119"/>
      <c r="V1181" s="119"/>
      <c r="W1181" s="119"/>
      <c r="X1181" s="119"/>
      <c r="Y1181" s="119"/>
      <c r="Z1181" s="119"/>
      <c r="AA1181" s="119"/>
      <c r="AB1181" s="119"/>
      <c r="AC1181" s="119"/>
      <c r="AD1181" s="119"/>
      <c r="AE1181" s="119"/>
      <c r="AF1181" s="119"/>
      <c r="AG1181" s="119"/>
      <c r="AH1181" s="119"/>
      <c r="AI1181" s="119"/>
      <c r="AJ1181" s="10" t="s">
        <v>27</v>
      </c>
      <c r="AK1181" s="10" t="s">
        <v>2715</v>
      </c>
      <c r="AL1181" s="10" t="s">
        <v>27</v>
      </c>
    </row>
    <row r="1182" spans="1:38" ht="30" customHeight="1">
      <c r="A1182" s="9" t="s">
        <v>3536</v>
      </c>
      <c r="B1182" s="9" t="s">
        <v>3534</v>
      </c>
      <c r="C1182" s="9" t="s">
        <v>466</v>
      </c>
      <c r="D1182" s="114">
        <v>2</v>
      </c>
      <c r="E1182" s="115">
        <f>단가대비표!E73</f>
        <v>990</v>
      </c>
      <c r="F1182" s="116">
        <f>TRUNC(E1182*D1182,1)</f>
        <v>1980</v>
      </c>
      <c r="G1182" s="115">
        <v>0</v>
      </c>
      <c r="H1182" s="116">
        <f>TRUNC(G1182*D1182,1)</f>
        <v>0</v>
      </c>
      <c r="I1182" s="115">
        <v>0</v>
      </c>
      <c r="J1182" s="116">
        <f>TRUNC(I1182*D1182,1)</f>
        <v>0</v>
      </c>
      <c r="K1182" s="115">
        <f t="shared" si="274"/>
        <v>990</v>
      </c>
      <c r="L1182" s="116">
        <f t="shared" si="274"/>
        <v>1980</v>
      </c>
      <c r="M1182" s="9" t="s">
        <v>27</v>
      </c>
      <c r="N1182" s="10" t="s">
        <v>1419</v>
      </c>
      <c r="O1182" s="10" t="s">
        <v>2712</v>
      </c>
      <c r="P1182" s="10" t="s">
        <v>30</v>
      </c>
      <c r="Q1182" s="10" t="s">
        <v>30</v>
      </c>
      <c r="R1182" s="10" t="s">
        <v>29</v>
      </c>
      <c r="S1182" s="119"/>
      <c r="T1182" s="119"/>
      <c r="U1182" s="119"/>
      <c r="V1182" s="119"/>
      <c r="W1182" s="119"/>
      <c r="X1182" s="119"/>
      <c r="Y1182" s="119"/>
      <c r="Z1182" s="119"/>
      <c r="AA1182" s="119"/>
      <c r="AB1182" s="119"/>
      <c r="AC1182" s="119"/>
      <c r="AD1182" s="119"/>
      <c r="AE1182" s="119"/>
      <c r="AF1182" s="119"/>
      <c r="AG1182" s="119"/>
      <c r="AH1182" s="119"/>
      <c r="AI1182" s="119"/>
      <c r="AJ1182" s="10" t="s">
        <v>27</v>
      </c>
      <c r="AK1182" s="10" t="s">
        <v>2716</v>
      </c>
      <c r="AL1182" s="10" t="s">
        <v>27</v>
      </c>
    </row>
    <row r="1183" spans="1:38" ht="30" customHeight="1">
      <c r="A1183" s="9" t="s">
        <v>897</v>
      </c>
      <c r="B1183" s="9" t="s">
        <v>840</v>
      </c>
      <c r="C1183" s="9" t="s">
        <v>841</v>
      </c>
      <c r="D1183" s="114">
        <v>1.5592999999999999</v>
      </c>
      <c r="E1183" s="115">
        <f>단가대비표!E573</f>
        <v>0</v>
      </c>
      <c r="F1183" s="116">
        <f>TRUNC(E1183*D1183,1)</f>
        <v>0</v>
      </c>
      <c r="G1183" s="115">
        <f>단가대비표!F573</f>
        <v>203456</v>
      </c>
      <c r="H1183" s="116">
        <f>TRUNC(G1183*D1183,1)</f>
        <v>317248.90000000002</v>
      </c>
      <c r="I1183" s="115">
        <f>단가대비표!G573</f>
        <v>0</v>
      </c>
      <c r="J1183" s="116">
        <f>TRUNC(I1183*D1183,1)</f>
        <v>0</v>
      </c>
      <c r="K1183" s="115">
        <f t="shared" si="274"/>
        <v>203456</v>
      </c>
      <c r="L1183" s="116">
        <f t="shared" si="274"/>
        <v>317248.90000000002</v>
      </c>
      <c r="M1183" s="9" t="s">
        <v>27</v>
      </c>
      <c r="N1183" s="10" t="s">
        <v>219</v>
      </c>
      <c r="O1183" s="10" t="s">
        <v>898</v>
      </c>
      <c r="P1183" s="10" t="s">
        <v>30</v>
      </c>
      <c r="Q1183" s="10" t="s">
        <v>30</v>
      </c>
      <c r="R1183" s="10" t="s">
        <v>29</v>
      </c>
      <c r="S1183" s="119"/>
      <c r="T1183" s="119"/>
      <c r="U1183" s="119"/>
      <c r="V1183" s="119">
        <v>1</v>
      </c>
      <c r="W1183" s="119"/>
      <c r="X1183" s="119"/>
      <c r="Y1183" s="119"/>
      <c r="Z1183" s="119"/>
      <c r="AA1183" s="119"/>
      <c r="AB1183" s="119"/>
      <c r="AC1183" s="119"/>
      <c r="AD1183" s="119"/>
      <c r="AE1183" s="119"/>
      <c r="AF1183" s="119"/>
      <c r="AG1183" s="119"/>
      <c r="AH1183" s="119"/>
      <c r="AI1183" s="119"/>
      <c r="AJ1183" s="10" t="s">
        <v>27</v>
      </c>
      <c r="AK1183" s="10" t="s">
        <v>1423</v>
      </c>
      <c r="AL1183" s="10" t="s">
        <v>27</v>
      </c>
    </row>
    <row r="1184" spans="1:38" ht="30" customHeight="1">
      <c r="A1184" s="9" t="s">
        <v>965</v>
      </c>
      <c r="B1184" s="9" t="s">
        <v>27</v>
      </c>
      <c r="C1184" s="9" t="s">
        <v>27</v>
      </c>
      <c r="D1184" s="114"/>
      <c r="E1184" s="115"/>
      <c r="F1184" s="116">
        <f>TRUNC(SUM(F1179:F1183),0)</f>
        <v>31962</v>
      </c>
      <c r="G1184" s="115"/>
      <c r="H1184" s="116">
        <f>TRUNC(SUM(H1179:H1183),0)</f>
        <v>317248</v>
      </c>
      <c r="I1184" s="115"/>
      <c r="J1184" s="116">
        <f>TRUNC(SUM(J1179:J1183),0)</f>
        <v>0</v>
      </c>
      <c r="K1184" s="115"/>
      <c r="L1184" s="116">
        <f>F1184+H1184+J1184</f>
        <v>349210</v>
      </c>
      <c r="M1184" s="9" t="s">
        <v>27</v>
      </c>
      <c r="N1184" s="10" t="s">
        <v>117</v>
      </c>
      <c r="O1184" s="10" t="s">
        <v>117</v>
      </c>
      <c r="P1184" s="10" t="s">
        <v>27</v>
      </c>
      <c r="Q1184" s="10" t="s">
        <v>27</v>
      </c>
      <c r="R1184" s="10" t="s">
        <v>27</v>
      </c>
      <c r="S1184" s="119"/>
      <c r="T1184" s="119"/>
      <c r="U1184" s="119"/>
      <c r="V1184" s="119"/>
      <c r="W1184" s="119"/>
      <c r="X1184" s="119"/>
      <c r="Y1184" s="119"/>
      <c r="Z1184" s="119"/>
      <c r="AA1184" s="119"/>
      <c r="AB1184" s="119"/>
      <c r="AC1184" s="119"/>
      <c r="AD1184" s="119"/>
      <c r="AE1184" s="119"/>
      <c r="AF1184" s="119"/>
      <c r="AG1184" s="119"/>
      <c r="AH1184" s="119"/>
      <c r="AI1184" s="119"/>
      <c r="AJ1184" s="10" t="s">
        <v>27</v>
      </c>
      <c r="AK1184" s="10" t="s">
        <v>27</v>
      </c>
      <c r="AL1184" s="10" t="s">
        <v>27</v>
      </c>
    </row>
    <row r="1185" spans="1:38" ht="30" customHeight="1">
      <c r="A1185" s="114"/>
      <c r="B1185" s="114"/>
      <c r="C1185" s="114"/>
      <c r="D1185" s="114"/>
      <c r="E1185" s="115"/>
      <c r="F1185" s="116"/>
      <c r="G1185" s="115"/>
      <c r="H1185" s="116"/>
      <c r="I1185" s="115"/>
      <c r="J1185" s="116"/>
      <c r="K1185" s="115"/>
      <c r="L1185" s="116"/>
      <c r="M1185" s="114"/>
    </row>
    <row r="1186" spans="1:38" ht="30" customHeight="1">
      <c r="A1186" s="127" t="s">
        <v>4100</v>
      </c>
      <c r="B1186" s="127"/>
      <c r="C1186" s="127"/>
      <c r="D1186" s="127"/>
      <c r="E1186" s="128"/>
      <c r="F1186" s="129"/>
      <c r="G1186" s="128"/>
      <c r="H1186" s="129"/>
      <c r="I1186" s="128"/>
      <c r="J1186" s="129"/>
      <c r="K1186" s="128"/>
      <c r="L1186" s="129"/>
      <c r="M1186" s="127"/>
      <c r="N1186" s="118" t="s">
        <v>216</v>
      </c>
    </row>
    <row r="1187" spans="1:38" ht="30" customHeight="1">
      <c r="A1187" s="9" t="s">
        <v>1257</v>
      </c>
      <c r="B1187" s="9" t="s">
        <v>2710</v>
      </c>
      <c r="C1187" s="9" t="s">
        <v>79</v>
      </c>
      <c r="D1187" s="114">
        <v>3.5</v>
      </c>
      <c r="E1187" s="115">
        <f>단가대비표!E75</f>
        <v>2167</v>
      </c>
      <c r="F1187" s="116">
        <f>TRUNC(E1187*D1187,1)</f>
        <v>7584.5</v>
      </c>
      <c r="G1187" s="115">
        <v>0</v>
      </c>
      <c r="H1187" s="116">
        <f>TRUNC(G1187*D1187,1)</f>
        <v>0</v>
      </c>
      <c r="I1187" s="115">
        <v>0</v>
      </c>
      <c r="J1187" s="116">
        <f>TRUNC(I1187*D1187,1)</f>
        <v>0</v>
      </c>
      <c r="K1187" s="115">
        <f t="shared" ref="K1187:L1191" si="275">TRUNC(E1187+G1187+I1187,1)</f>
        <v>2167</v>
      </c>
      <c r="L1187" s="116">
        <f t="shared" si="275"/>
        <v>7584.5</v>
      </c>
      <c r="M1187" s="9" t="s">
        <v>1259</v>
      </c>
      <c r="N1187" s="10" t="s">
        <v>1419</v>
      </c>
      <c r="O1187" s="10" t="s">
        <v>2711</v>
      </c>
      <c r="P1187" s="10" t="s">
        <v>30</v>
      </c>
      <c r="Q1187" s="10" t="s">
        <v>30</v>
      </c>
      <c r="R1187" s="10" t="s">
        <v>29</v>
      </c>
      <c r="S1187" s="119"/>
      <c r="T1187" s="119"/>
      <c r="U1187" s="119"/>
      <c r="V1187" s="119"/>
      <c r="W1187" s="119"/>
      <c r="X1187" s="119"/>
      <c r="Y1187" s="119"/>
      <c r="Z1187" s="119"/>
      <c r="AA1187" s="119"/>
      <c r="AB1187" s="119"/>
      <c r="AC1187" s="119"/>
      <c r="AD1187" s="119"/>
      <c r="AE1187" s="119"/>
      <c r="AF1187" s="119"/>
      <c r="AG1187" s="119"/>
      <c r="AH1187" s="119"/>
      <c r="AI1187" s="119"/>
      <c r="AJ1187" s="10" t="s">
        <v>27</v>
      </c>
      <c r="AK1187" s="10" t="s">
        <v>2713</v>
      </c>
      <c r="AL1187" s="10" t="s">
        <v>27</v>
      </c>
    </row>
    <row r="1188" spans="1:38" ht="30" customHeight="1">
      <c r="A1188" s="9" t="s">
        <v>1348</v>
      </c>
      <c r="B1188" s="9" t="s">
        <v>1349</v>
      </c>
      <c r="C1188" s="9" t="s">
        <v>466</v>
      </c>
      <c r="D1188" s="114">
        <v>1.7</v>
      </c>
      <c r="E1188" s="115">
        <f>단가대비표!E77</f>
        <v>13000</v>
      </c>
      <c r="F1188" s="116">
        <f>TRUNC(E1188*D1188,1)</f>
        <v>22100</v>
      </c>
      <c r="G1188" s="115">
        <v>0</v>
      </c>
      <c r="H1188" s="116">
        <f>TRUNC(G1188*D1188,1)</f>
        <v>0</v>
      </c>
      <c r="I1188" s="115">
        <v>0</v>
      </c>
      <c r="J1188" s="116">
        <f>TRUNC(I1188*D1188,1)</f>
        <v>0</v>
      </c>
      <c r="K1188" s="115">
        <f t="shared" si="275"/>
        <v>13000</v>
      </c>
      <c r="L1188" s="116">
        <f t="shared" si="275"/>
        <v>22100</v>
      </c>
      <c r="M1188" s="9" t="s">
        <v>27</v>
      </c>
      <c r="N1188" s="10" t="s">
        <v>1419</v>
      </c>
      <c r="O1188" s="10" t="s">
        <v>1350</v>
      </c>
      <c r="P1188" s="10" t="s">
        <v>30</v>
      </c>
      <c r="Q1188" s="10" t="s">
        <v>30</v>
      </c>
      <c r="R1188" s="10" t="s">
        <v>29</v>
      </c>
      <c r="S1188" s="119"/>
      <c r="T1188" s="119"/>
      <c r="U1188" s="119"/>
      <c r="V1188" s="119"/>
      <c r="W1188" s="119"/>
      <c r="X1188" s="119"/>
      <c r="Y1188" s="119"/>
      <c r="Z1188" s="119"/>
      <c r="AA1188" s="119"/>
      <c r="AB1188" s="119"/>
      <c r="AC1188" s="119"/>
      <c r="AD1188" s="119"/>
      <c r="AE1188" s="119"/>
      <c r="AF1188" s="119"/>
      <c r="AG1188" s="119"/>
      <c r="AH1188" s="119"/>
      <c r="AI1188" s="119"/>
      <c r="AJ1188" s="10" t="s">
        <v>27</v>
      </c>
      <c r="AK1188" s="10" t="s">
        <v>2714</v>
      </c>
      <c r="AL1188" s="10" t="s">
        <v>27</v>
      </c>
    </row>
    <row r="1189" spans="1:38" ht="30" customHeight="1">
      <c r="A1189" s="9" t="s">
        <v>1425</v>
      </c>
      <c r="B1189" s="9" t="s">
        <v>4088</v>
      </c>
      <c r="C1189" s="9" t="s">
        <v>231</v>
      </c>
      <c r="D1189" s="114">
        <v>1</v>
      </c>
      <c r="E1189" s="115">
        <f>단가대비표!E72</f>
        <v>298</v>
      </c>
      <c r="F1189" s="116">
        <f>TRUNC(E1189*D1189,1)</f>
        <v>298</v>
      </c>
      <c r="G1189" s="115">
        <v>0</v>
      </c>
      <c r="H1189" s="116">
        <f>TRUNC(G1189*D1189,1)</f>
        <v>0</v>
      </c>
      <c r="I1189" s="115">
        <v>0</v>
      </c>
      <c r="J1189" s="116">
        <f>TRUNC(I1189*D1189,1)</f>
        <v>0</v>
      </c>
      <c r="K1189" s="115">
        <f t="shared" si="275"/>
        <v>298</v>
      </c>
      <c r="L1189" s="116">
        <f t="shared" si="275"/>
        <v>298</v>
      </c>
      <c r="M1189" s="9" t="s">
        <v>27</v>
      </c>
      <c r="N1189" s="10" t="s">
        <v>1419</v>
      </c>
      <c r="O1189" s="10" t="s">
        <v>1426</v>
      </c>
      <c r="P1189" s="10" t="s">
        <v>30</v>
      </c>
      <c r="Q1189" s="10" t="s">
        <v>30</v>
      </c>
      <c r="R1189" s="10" t="s">
        <v>29</v>
      </c>
      <c r="S1189" s="119"/>
      <c r="T1189" s="119"/>
      <c r="U1189" s="119"/>
      <c r="V1189" s="119"/>
      <c r="W1189" s="119"/>
      <c r="X1189" s="119"/>
      <c r="Y1189" s="119"/>
      <c r="Z1189" s="119"/>
      <c r="AA1189" s="119"/>
      <c r="AB1189" s="119"/>
      <c r="AC1189" s="119"/>
      <c r="AD1189" s="119"/>
      <c r="AE1189" s="119"/>
      <c r="AF1189" s="119"/>
      <c r="AG1189" s="119"/>
      <c r="AH1189" s="119"/>
      <c r="AI1189" s="119"/>
      <c r="AJ1189" s="10" t="s">
        <v>27</v>
      </c>
      <c r="AK1189" s="10" t="s">
        <v>2715</v>
      </c>
      <c r="AL1189" s="10" t="s">
        <v>27</v>
      </c>
    </row>
    <row r="1190" spans="1:38" ht="30" customHeight="1">
      <c r="A1190" s="9" t="s">
        <v>3536</v>
      </c>
      <c r="B1190" s="9" t="s">
        <v>3534</v>
      </c>
      <c r="C1190" s="9" t="s">
        <v>466</v>
      </c>
      <c r="D1190" s="114">
        <v>2</v>
      </c>
      <c r="E1190" s="115">
        <f>단가대비표!E73</f>
        <v>990</v>
      </c>
      <c r="F1190" s="116">
        <f>TRUNC(E1190*D1190,1)</f>
        <v>1980</v>
      </c>
      <c r="G1190" s="115">
        <v>0</v>
      </c>
      <c r="H1190" s="116">
        <f>TRUNC(G1190*D1190,1)</f>
        <v>0</v>
      </c>
      <c r="I1190" s="115">
        <v>0</v>
      </c>
      <c r="J1190" s="116">
        <f>TRUNC(I1190*D1190,1)</f>
        <v>0</v>
      </c>
      <c r="K1190" s="115">
        <f t="shared" si="275"/>
        <v>990</v>
      </c>
      <c r="L1190" s="116">
        <f t="shared" si="275"/>
        <v>1980</v>
      </c>
      <c r="M1190" s="9" t="s">
        <v>27</v>
      </c>
      <c r="N1190" s="10" t="s">
        <v>1419</v>
      </c>
      <c r="O1190" s="10" t="s">
        <v>2712</v>
      </c>
      <c r="P1190" s="10" t="s">
        <v>30</v>
      </c>
      <c r="Q1190" s="10" t="s">
        <v>30</v>
      </c>
      <c r="R1190" s="10" t="s">
        <v>29</v>
      </c>
      <c r="S1190" s="119"/>
      <c r="T1190" s="119"/>
      <c r="U1190" s="119"/>
      <c r="V1190" s="119"/>
      <c r="W1190" s="119"/>
      <c r="X1190" s="119"/>
      <c r="Y1190" s="119"/>
      <c r="Z1190" s="119"/>
      <c r="AA1190" s="119"/>
      <c r="AB1190" s="119"/>
      <c r="AC1190" s="119"/>
      <c r="AD1190" s="119"/>
      <c r="AE1190" s="119"/>
      <c r="AF1190" s="119"/>
      <c r="AG1190" s="119"/>
      <c r="AH1190" s="119"/>
      <c r="AI1190" s="119"/>
      <c r="AJ1190" s="10" t="s">
        <v>27</v>
      </c>
      <c r="AK1190" s="10" t="s">
        <v>2716</v>
      </c>
      <c r="AL1190" s="10" t="s">
        <v>27</v>
      </c>
    </row>
    <row r="1191" spans="1:38" ht="30" customHeight="1">
      <c r="A1191" s="9" t="s">
        <v>897</v>
      </c>
      <c r="B1191" s="9" t="s">
        <v>840</v>
      </c>
      <c r="C1191" s="9" t="s">
        <v>841</v>
      </c>
      <c r="D1191" s="114">
        <v>1.4031</v>
      </c>
      <c r="E1191" s="115">
        <f>단가대비표!E573</f>
        <v>0</v>
      </c>
      <c r="F1191" s="116">
        <f>TRUNC(E1191*D1191,1)</f>
        <v>0</v>
      </c>
      <c r="G1191" s="115">
        <f>단가대비표!F573</f>
        <v>203456</v>
      </c>
      <c r="H1191" s="116">
        <f>TRUNC(G1191*D1191,1)</f>
        <v>285469.09999999998</v>
      </c>
      <c r="I1191" s="115">
        <f>단가대비표!G573</f>
        <v>0</v>
      </c>
      <c r="J1191" s="116">
        <f>TRUNC(I1191*D1191,1)</f>
        <v>0</v>
      </c>
      <c r="K1191" s="115">
        <f t="shared" si="275"/>
        <v>203456</v>
      </c>
      <c r="L1191" s="116">
        <f t="shared" si="275"/>
        <v>285469.09999999998</v>
      </c>
      <c r="M1191" s="9" t="s">
        <v>27</v>
      </c>
      <c r="N1191" s="10" t="s">
        <v>220</v>
      </c>
      <c r="O1191" s="10" t="s">
        <v>898</v>
      </c>
      <c r="P1191" s="10" t="s">
        <v>30</v>
      </c>
      <c r="Q1191" s="10" t="s">
        <v>30</v>
      </c>
      <c r="R1191" s="10" t="s">
        <v>29</v>
      </c>
      <c r="S1191" s="119"/>
      <c r="T1191" s="119"/>
      <c r="U1191" s="119"/>
      <c r="V1191" s="119">
        <v>1</v>
      </c>
      <c r="W1191" s="119"/>
      <c r="X1191" s="119"/>
      <c r="Y1191" s="119"/>
      <c r="Z1191" s="119"/>
      <c r="AA1191" s="119"/>
      <c r="AB1191" s="119"/>
      <c r="AC1191" s="119"/>
      <c r="AD1191" s="119"/>
      <c r="AE1191" s="119"/>
      <c r="AF1191" s="119"/>
      <c r="AG1191" s="119"/>
      <c r="AH1191" s="119"/>
      <c r="AI1191" s="119"/>
      <c r="AJ1191" s="10" t="s">
        <v>27</v>
      </c>
      <c r="AK1191" s="10" t="s">
        <v>1424</v>
      </c>
      <c r="AL1191" s="10" t="s">
        <v>27</v>
      </c>
    </row>
    <row r="1192" spans="1:38" ht="30" customHeight="1">
      <c r="A1192" s="9" t="s">
        <v>965</v>
      </c>
      <c r="B1192" s="9" t="s">
        <v>27</v>
      </c>
      <c r="C1192" s="9" t="s">
        <v>27</v>
      </c>
      <c r="D1192" s="114"/>
      <c r="E1192" s="115"/>
      <c r="F1192" s="116">
        <f>TRUNC(SUM(F1187:F1191),0)</f>
        <v>31962</v>
      </c>
      <c r="G1192" s="115"/>
      <c r="H1192" s="116">
        <f>TRUNC(SUM(H1187:H1191),0)</f>
        <v>285469</v>
      </c>
      <c r="I1192" s="115"/>
      <c r="J1192" s="116">
        <f>TRUNC(SUM(J1187:J1191),0)</f>
        <v>0</v>
      </c>
      <c r="K1192" s="115"/>
      <c r="L1192" s="116">
        <f>F1192+H1192+J1192</f>
        <v>317431</v>
      </c>
      <c r="M1192" s="9" t="s">
        <v>27</v>
      </c>
      <c r="N1192" s="10" t="s">
        <v>117</v>
      </c>
      <c r="O1192" s="10" t="s">
        <v>117</v>
      </c>
      <c r="P1192" s="10" t="s">
        <v>27</v>
      </c>
      <c r="Q1192" s="10" t="s">
        <v>27</v>
      </c>
      <c r="R1192" s="10" t="s">
        <v>27</v>
      </c>
      <c r="S1192" s="119"/>
      <c r="T1192" s="119"/>
      <c r="U1192" s="119"/>
      <c r="V1192" s="119"/>
      <c r="W1192" s="119"/>
      <c r="X1192" s="119"/>
      <c r="Y1192" s="119"/>
      <c r="Z1192" s="119"/>
      <c r="AA1192" s="119"/>
      <c r="AB1192" s="119"/>
      <c r="AC1192" s="119"/>
      <c r="AD1192" s="119"/>
      <c r="AE1192" s="119"/>
      <c r="AF1192" s="119"/>
      <c r="AG1192" s="119"/>
      <c r="AH1192" s="119"/>
      <c r="AI1192" s="119"/>
      <c r="AJ1192" s="10" t="s">
        <v>27</v>
      </c>
      <c r="AK1192" s="10" t="s">
        <v>27</v>
      </c>
      <c r="AL1192" s="10" t="s">
        <v>27</v>
      </c>
    </row>
    <row r="1193" spans="1:38" ht="30" customHeight="1">
      <c r="A1193" s="114"/>
      <c r="B1193" s="114"/>
      <c r="C1193" s="114"/>
      <c r="D1193" s="114"/>
      <c r="E1193" s="115"/>
      <c r="F1193" s="116"/>
      <c r="G1193" s="115"/>
      <c r="H1193" s="116"/>
      <c r="I1193" s="115"/>
      <c r="J1193" s="116"/>
      <c r="K1193" s="115"/>
      <c r="L1193" s="116"/>
      <c r="M1193" s="114"/>
    </row>
    <row r="1194" spans="1:38" ht="30" customHeight="1">
      <c r="A1194" s="127" t="s">
        <v>4102</v>
      </c>
      <c r="B1194" s="127"/>
      <c r="C1194" s="127"/>
      <c r="D1194" s="127"/>
      <c r="E1194" s="128"/>
      <c r="F1194" s="129"/>
      <c r="G1194" s="128"/>
      <c r="H1194" s="129"/>
      <c r="I1194" s="128"/>
      <c r="J1194" s="129"/>
      <c r="K1194" s="128"/>
      <c r="L1194" s="129"/>
      <c r="M1194" s="127"/>
      <c r="N1194" s="118" t="s">
        <v>221</v>
      </c>
    </row>
    <row r="1195" spans="1:38" ht="30" customHeight="1">
      <c r="A1195" s="9" t="s">
        <v>1425</v>
      </c>
      <c r="B1195" s="9" t="s">
        <v>4089</v>
      </c>
      <c r="C1195" s="9" t="s">
        <v>231</v>
      </c>
      <c r="D1195" s="114">
        <v>0.8</v>
      </c>
      <c r="E1195" s="115">
        <f>단가대비표!E72</f>
        <v>298</v>
      </c>
      <c r="F1195" s="116">
        <f>TRUNC(E1195*D1195,1)</f>
        <v>238.4</v>
      </c>
      <c r="G1195" s="115">
        <f>단가대비표!F72</f>
        <v>0</v>
      </c>
      <c r="H1195" s="116">
        <f>TRUNC(G1195*D1195,1)</f>
        <v>0</v>
      </c>
      <c r="I1195" s="115">
        <f>단가대비표!G72</f>
        <v>0</v>
      </c>
      <c r="J1195" s="116">
        <f>TRUNC(I1195*D1195,1)</f>
        <v>0</v>
      </c>
      <c r="K1195" s="115">
        <f t="shared" ref="K1195:L1199" si="276">TRUNC(E1195+G1195+I1195,1)</f>
        <v>298</v>
      </c>
      <c r="L1195" s="116">
        <f t="shared" si="276"/>
        <v>238.4</v>
      </c>
      <c r="M1195" s="9" t="s">
        <v>27</v>
      </c>
      <c r="N1195" s="10" t="s">
        <v>221</v>
      </c>
      <c r="O1195" s="10" t="s">
        <v>1426</v>
      </c>
      <c r="P1195" s="10" t="s">
        <v>30</v>
      </c>
      <c r="Q1195" s="10" t="s">
        <v>30</v>
      </c>
      <c r="R1195" s="10" t="s">
        <v>29</v>
      </c>
      <c r="S1195" s="119"/>
      <c r="T1195" s="119"/>
      <c r="U1195" s="119"/>
      <c r="V1195" s="119"/>
      <c r="W1195" s="119"/>
      <c r="X1195" s="119"/>
      <c r="Y1195" s="119"/>
      <c r="Z1195" s="119"/>
      <c r="AA1195" s="119"/>
      <c r="AB1195" s="119"/>
      <c r="AC1195" s="119"/>
      <c r="AD1195" s="119"/>
      <c r="AE1195" s="119"/>
      <c r="AF1195" s="119"/>
      <c r="AG1195" s="119"/>
      <c r="AH1195" s="119"/>
      <c r="AI1195" s="119"/>
      <c r="AJ1195" s="10" t="s">
        <v>27</v>
      </c>
      <c r="AK1195" s="10" t="s">
        <v>1427</v>
      </c>
      <c r="AL1195" s="10" t="s">
        <v>27</v>
      </c>
    </row>
    <row r="1196" spans="1:38" ht="30" customHeight="1">
      <c r="A1196" s="9" t="s">
        <v>897</v>
      </c>
      <c r="B1196" s="9" t="s">
        <v>840</v>
      </c>
      <c r="C1196" s="9" t="s">
        <v>841</v>
      </c>
      <c r="D1196" s="114">
        <v>0.33</v>
      </c>
      <c r="E1196" s="115">
        <v>0</v>
      </c>
      <c r="F1196" s="116">
        <f>TRUNC(E1196*D1196,1)</f>
        <v>0</v>
      </c>
      <c r="G1196" s="115">
        <f>단가대비표!F573</f>
        <v>203456</v>
      </c>
      <c r="H1196" s="116">
        <f>TRUNC(G1196*D1196,1)</f>
        <v>67140.399999999994</v>
      </c>
      <c r="I1196" s="115">
        <v>0</v>
      </c>
      <c r="J1196" s="116">
        <f>TRUNC(I1196*D1196,1)</f>
        <v>0</v>
      </c>
      <c r="K1196" s="115">
        <f t="shared" si="276"/>
        <v>203456</v>
      </c>
      <c r="L1196" s="116">
        <f t="shared" si="276"/>
        <v>67140.399999999994</v>
      </c>
      <c r="M1196" s="9" t="s">
        <v>27</v>
      </c>
      <c r="N1196" s="10" t="s">
        <v>1428</v>
      </c>
      <c r="O1196" s="10" t="s">
        <v>898</v>
      </c>
      <c r="P1196" s="10" t="s">
        <v>30</v>
      </c>
      <c r="Q1196" s="10" t="s">
        <v>30</v>
      </c>
      <c r="R1196" s="10" t="s">
        <v>29</v>
      </c>
      <c r="S1196" s="119"/>
      <c r="T1196" s="119"/>
      <c r="U1196" s="119"/>
      <c r="V1196" s="119"/>
      <c r="W1196" s="119"/>
      <c r="X1196" s="119"/>
      <c r="Y1196" s="119"/>
      <c r="Z1196" s="119"/>
      <c r="AA1196" s="119"/>
      <c r="AB1196" s="119"/>
      <c r="AC1196" s="119"/>
      <c r="AD1196" s="119"/>
      <c r="AE1196" s="119"/>
      <c r="AF1196" s="119"/>
      <c r="AG1196" s="119"/>
      <c r="AH1196" s="119"/>
      <c r="AI1196" s="119"/>
      <c r="AJ1196" s="10" t="s">
        <v>27</v>
      </c>
      <c r="AK1196" s="10" t="s">
        <v>2717</v>
      </c>
      <c r="AL1196" s="10" t="s">
        <v>27</v>
      </c>
    </row>
    <row r="1197" spans="1:38" ht="30" customHeight="1">
      <c r="A1197" s="9" t="s">
        <v>869</v>
      </c>
      <c r="B1197" s="9" t="s">
        <v>840</v>
      </c>
      <c r="C1197" s="9" t="s">
        <v>841</v>
      </c>
      <c r="D1197" s="114">
        <v>0.14000000000000001</v>
      </c>
      <c r="E1197" s="115">
        <v>0</v>
      </c>
      <c r="F1197" s="116">
        <f>TRUNC(E1197*D1197,1)</f>
        <v>0</v>
      </c>
      <c r="G1197" s="115">
        <f>단가대비표!F554</f>
        <v>234297</v>
      </c>
      <c r="H1197" s="116">
        <f>TRUNC(G1197*D1197,1)</f>
        <v>32801.5</v>
      </c>
      <c r="I1197" s="115">
        <v>0</v>
      </c>
      <c r="J1197" s="116">
        <f>TRUNC(I1197*D1197,1)</f>
        <v>0</v>
      </c>
      <c r="K1197" s="115">
        <f t="shared" si="276"/>
        <v>234297</v>
      </c>
      <c r="L1197" s="116">
        <f t="shared" si="276"/>
        <v>32801.5</v>
      </c>
      <c r="M1197" s="9" t="s">
        <v>27</v>
      </c>
      <c r="N1197" s="10" t="s">
        <v>1428</v>
      </c>
      <c r="O1197" s="10" t="s">
        <v>870</v>
      </c>
      <c r="P1197" s="10" t="s">
        <v>30</v>
      </c>
      <c r="Q1197" s="10" t="s">
        <v>30</v>
      </c>
      <c r="R1197" s="10" t="s">
        <v>29</v>
      </c>
      <c r="S1197" s="119"/>
      <c r="T1197" s="119"/>
      <c r="U1197" s="119"/>
      <c r="V1197" s="119"/>
      <c r="W1197" s="119"/>
      <c r="X1197" s="119"/>
      <c r="Y1197" s="119"/>
      <c r="Z1197" s="119"/>
      <c r="AA1197" s="119"/>
      <c r="AB1197" s="119"/>
      <c r="AC1197" s="119"/>
      <c r="AD1197" s="119"/>
      <c r="AE1197" s="119"/>
      <c r="AF1197" s="119"/>
      <c r="AG1197" s="119"/>
      <c r="AH1197" s="119"/>
      <c r="AI1197" s="119"/>
      <c r="AJ1197" s="10" t="s">
        <v>27</v>
      </c>
      <c r="AK1197" s="10" t="s">
        <v>2718</v>
      </c>
      <c r="AL1197" s="10" t="s">
        <v>27</v>
      </c>
    </row>
    <row r="1198" spans="1:38" ht="30" customHeight="1">
      <c r="A1198" s="9" t="s">
        <v>844</v>
      </c>
      <c r="B1198" s="9" t="s">
        <v>840</v>
      </c>
      <c r="C1198" s="9" t="s">
        <v>841</v>
      </c>
      <c r="D1198" s="114">
        <v>7.0000000000000007E-2</v>
      </c>
      <c r="E1198" s="115">
        <v>0</v>
      </c>
      <c r="F1198" s="116">
        <f>TRUNC(E1198*D1198,1)</f>
        <v>0</v>
      </c>
      <c r="G1198" s="115">
        <f>단가대비표!F581</f>
        <v>166063</v>
      </c>
      <c r="H1198" s="116">
        <f>TRUNC(G1198*D1198,1)</f>
        <v>11624.4</v>
      </c>
      <c r="I1198" s="115">
        <v>0</v>
      </c>
      <c r="J1198" s="116">
        <f>TRUNC(I1198*D1198,1)</f>
        <v>0</v>
      </c>
      <c r="K1198" s="115">
        <f t="shared" si="276"/>
        <v>166063</v>
      </c>
      <c r="L1198" s="116">
        <f t="shared" si="276"/>
        <v>11624.4</v>
      </c>
      <c r="M1198" s="9" t="s">
        <v>27</v>
      </c>
      <c r="N1198" s="10" t="s">
        <v>1428</v>
      </c>
      <c r="O1198" s="10" t="s">
        <v>911</v>
      </c>
      <c r="P1198" s="10" t="s">
        <v>30</v>
      </c>
      <c r="Q1198" s="10" t="s">
        <v>30</v>
      </c>
      <c r="R1198" s="10" t="s">
        <v>29</v>
      </c>
      <c r="S1198" s="119"/>
      <c r="T1198" s="119"/>
      <c r="U1198" s="119"/>
      <c r="V1198" s="119"/>
      <c r="W1198" s="119"/>
      <c r="X1198" s="119"/>
      <c r="Y1198" s="119"/>
      <c r="Z1198" s="119"/>
      <c r="AA1198" s="119"/>
      <c r="AB1198" s="119"/>
      <c r="AC1198" s="119"/>
      <c r="AD1198" s="119"/>
      <c r="AE1198" s="119"/>
      <c r="AF1198" s="119"/>
      <c r="AG1198" s="119"/>
      <c r="AH1198" s="119"/>
      <c r="AI1198" s="119"/>
      <c r="AJ1198" s="10" t="s">
        <v>27</v>
      </c>
      <c r="AK1198" s="10" t="s">
        <v>2719</v>
      </c>
      <c r="AL1198" s="10" t="s">
        <v>27</v>
      </c>
    </row>
    <row r="1199" spans="1:38" ht="30" customHeight="1">
      <c r="A1199" s="9" t="s">
        <v>267</v>
      </c>
      <c r="B1199" s="9" t="s">
        <v>4101</v>
      </c>
      <c r="C1199" s="9" t="s">
        <v>269</v>
      </c>
      <c r="D1199" s="114">
        <v>0.53300000000000003</v>
      </c>
      <c r="E1199" s="115">
        <f>단가대비표!E496</f>
        <v>9914</v>
      </c>
      <c r="F1199" s="116">
        <f>TRUNC(E1199*D1199,1)</f>
        <v>5284.1</v>
      </c>
      <c r="G1199" s="115">
        <f>단가대비표!F496</f>
        <v>42200</v>
      </c>
      <c r="H1199" s="116">
        <f>TRUNC(G1199*D1199,1)</f>
        <v>22492.6</v>
      </c>
      <c r="I1199" s="115">
        <f>단가대비표!G496</f>
        <v>47811</v>
      </c>
      <c r="J1199" s="116">
        <f>TRUNC(I1199*D1199,1)</f>
        <v>25483.200000000001</v>
      </c>
      <c r="K1199" s="115">
        <f t="shared" si="276"/>
        <v>99925</v>
      </c>
      <c r="L1199" s="116">
        <f t="shared" si="276"/>
        <v>53259.9</v>
      </c>
      <c r="M1199" s="9" t="s">
        <v>27</v>
      </c>
      <c r="N1199" s="10" t="s">
        <v>80</v>
      </c>
      <c r="O1199" s="10" t="s">
        <v>1074</v>
      </c>
      <c r="P1199" s="10" t="s">
        <v>29</v>
      </c>
      <c r="Q1199" s="10" t="s">
        <v>30</v>
      </c>
      <c r="R1199" s="10" t="s">
        <v>30</v>
      </c>
      <c r="S1199" s="119"/>
      <c r="T1199" s="119"/>
      <c r="U1199" s="119"/>
      <c r="V1199" s="119"/>
      <c r="W1199" s="119"/>
      <c r="X1199" s="119"/>
      <c r="Y1199" s="119"/>
      <c r="Z1199" s="119"/>
      <c r="AA1199" s="119"/>
      <c r="AB1199" s="119"/>
      <c r="AC1199" s="119"/>
      <c r="AD1199" s="119"/>
      <c r="AE1199" s="119"/>
      <c r="AF1199" s="119"/>
      <c r="AG1199" s="119"/>
      <c r="AH1199" s="119"/>
      <c r="AI1199" s="119"/>
      <c r="AJ1199" s="10" t="s">
        <v>27</v>
      </c>
      <c r="AK1199" s="10" t="s">
        <v>1075</v>
      </c>
      <c r="AL1199" s="10" t="s">
        <v>27</v>
      </c>
    </row>
    <row r="1200" spans="1:38" ht="30" customHeight="1">
      <c r="A1200" s="9" t="s">
        <v>965</v>
      </c>
      <c r="B1200" s="9" t="s">
        <v>27</v>
      </c>
      <c r="C1200" s="9" t="s">
        <v>27</v>
      </c>
      <c r="D1200" s="114"/>
      <c r="E1200" s="115"/>
      <c r="F1200" s="116">
        <f>TRUNC(SUM(F1195:F1199),0)</f>
        <v>5522</v>
      </c>
      <c r="G1200" s="115"/>
      <c r="H1200" s="116">
        <f>TRUNC(SUM(H1195:H1199),0)</f>
        <v>134058</v>
      </c>
      <c r="I1200" s="115"/>
      <c r="J1200" s="116">
        <f>TRUNC(SUM(J1195:J1199),0)</f>
        <v>25483</v>
      </c>
      <c r="K1200" s="115"/>
      <c r="L1200" s="116">
        <f>F1200+H1200+J1200</f>
        <v>165063</v>
      </c>
      <c r="M1200" s="9" t="s">
        <v>27</v>
      </c>
      <c r="N1200" s="10" t="s">
        <v>117</v>
      </c>
      <c r="O1200" s="10" t="s">
        <v>117</v>
      </c>
      <c r="P1200" s="10" t="s">
        <v>27</v>
      </c>
      <c r="Q1200" s="10" t="s">
        <v>27</v>
      </c>
      <c r="R1200" s="10" t="s">
        <v>27</v>
      </c>
      <c r="S1200" s="119"/>
      <c r="T1200" s="119"/>
      <c r="U1200" s="119"/>
      <c r="V1200" s="119"/>
      <c r="W1200" s="119"/>
      <c r="X1200" s="119"/>
      <c r="Y1200" s="119"/>
      <c r="Z1200" s="119"/>
      <c r="AA1200" s="119"/>
      <c r="AB1200" s="119"/>
      <c r="AC1200" s="119"/>
      <c r="AD1200" s="119"/>
      <c r="AE1200" s="119"/>
      <c r="AF1200" s="119"/>
      <c r="AG1200" s="119"/>
      <c r="AH1200" s="119"/>
      <c r="AI1200" s="119"/>
      <c r="AJ1200" s="10" t="s">
        <v>27</v>
      </c>
      <c r="AK1200" s="10" t="s">
        <v>27</v>
      </c>
      <c r="AL1200" s="10" t="s">
        <v>27</v>
      </c>
    </row>
    <row r="1201" spans="1:38" ht="30" customHeight="1">
      <c r="A1201" s="114"/>
      <c r="B1201" s="114"/>
      <c r="C1201" s="114"/>
      <c r="D1201" s="114"/>
      <c r="E1201" s="115"/>
      <c r="F1201" s="116"/>
      <c r="G1201" s="115"/>
      <c r="H1201" s="116"/>
      <c r="I1201" s="115"/>
      <c r="J1201" s="116"/>
      <c r="K1201" s="115"/>
      <c r="L1201" s="116"/>
      <c r="M1201" s="114"/>
    </row>
    <row r="1202" spans="1:38" ht="30" customHeight="1">
      <c r="A1202" s="127" t="s">
        <v>4105</v>
      </c>
      <c r="B1202" s="127"/>
      <c r="C1202" s="127"/>
      <c r="D1202" s="127"/>
      <c r="E1202" s="128"/>
      <c r="F1202" s="129"/>
      <c r="G1202" s="128"/>
      <c r="H1202" s="129"/>
      <c r="I1202" s="128"/>
      <c r="J1202" s="129"/>
      <c r="K1202" s="128"/>
      <c r="L1202" s="129"/>
      <c r="M1202" s="127"/>
      <c r="N1202" s="118" t="s">
        <v>1429</v>
      </c>
    </row>
    <row r="1203" spans="1:38" ht="30" customHeight="1">
      <c r="A1203" s="9" t="s">
        <v>897</v>
      </c>
      <c r="B1203" s="9" t="s">
        <v>840</v>
      </c>
      <c r="C1203" s="9" t="s">
        <v>841</v>
      </c>
      <c r="D1203" s="114">
        <v>0.43</v>
      </c>
      <c r="E1203" s="115">
        <f>단가대비표!E573</f>
        <v>0</v>
      </c>
      <c r="F1203" s="116">
        <f>TRUNC(E1203*D1203,1)</f>
        <v>0</v>
      </c>
      <c r="G1203" s="115">
        <f>단가대비표!F573</f>
        <v>203456</v>
      </c>
      <c r="H1203" s="116">
        <f>TRUNC(G1203*D1203,1)</f>
        <v>87486</v>
      </c>
      <c r="I1203" s="115">
        <f>단가대비표!G573</f>
        <v>0</v>
      </c>
      <c r="J1203" s="116">
        <f>TRUNC(I1203*D1203,1)</f>
        <v>0</v>
      </c>
      <c r="K1203" s="115">
        <f t="shared" ref="K1203:L1205" si="277">TRUNC(E1203+G1203+I1203,1)</f>
        <v>203456</v>
      </c>
      <c r="L1203" s="116">
        <f t="shared" si="277"/>
        <v>87486</v>
      </c>
      <c r="M1203" s="9" t="s">
        <v>27</v>
      </c>
      <c r="N1203" s="10" t="s">
        <v>1429</v>
      </c>
      <c r="O1203" s="10" t="s">
        <v>898</v>
      </c>
      <c r="P1203" s="10" t="s">
        <v>30</v>
      </c>
      <c r="Q1203" s="10" t="s">
        <v>30</v>
      </c>
      <c r="R1203" s="10" t="s">
        <v>29</v>
      </c>
      <c r="S1203" s="119"/>
      <c r="T1203" s="119"/>
      <c r="U1203" s="119"/>
      <c r="V1203" s="119">
        <v>1</v>
      </c>
      <c r="W1203" s="119"/>
      <c r="X1203" s="119"/>
      <c r="Y1203" s="119"/>
      <c r="Z1203" s="119"/>
      <c r="AA1203" s="119"/>
      <c r="AB1203" s="119"/>
      <c r="AC1203" s="119"/>
      <c r="AD1203" s="119"/>
      <c r="AE1203" s="119"/>
      <c r="AF1203" s="119"/>
      <c r="AG1203" s="119"/>
      <c r="AH1203" s="119"/>
      <c r="AI1203" s="119"/>
      <c r="AJ1203" s="10" t="s">
        <v>27</v>
      </c>
      <c r="AK1203" s="10" t="s">
        <v>2720</v>
      </c>
      <c r="AL1203" s="10" t="s">
        <v>27</v>
      </c>
    </row>
    <row r="1204" spans="1:38" ht="30" customHeight="1">
      <c r="A1204" s="9" t="s">
        <v>844</v>
      </c>
      <c r="B1204" s="9" t="s">
        <v>840</v>
      </c>
      <c r="C1204" s="9" t="s">
        <v>841</v>
      </c>
      <c r="D1204" s="114">
        <v>0.12</v>
      </c>
      <c r="E1204" s="115">
        <f>단가대비표!E581</f>
        <v>0</v>
      </c>
      <c r="F1204" s="116">
        <f>TRUNC(E1204*D1204,1)</f>
        <v>0</v>
      </c>
      <c r="G1204" s="115">
        <f>단가대비표!F581</f>
        <v>166063</v>
      </c>
      <c r="H1204" s="116">
        <f>TRUNC(G1204*D1204,1)</f>
        <v>19927.5</v>
      </c>
      <c r="I1204" s="115">
        <f>단가대비표!G581</f>
        <v>0</v>
      </c>
      <c r="J1204" s="116">
        <f>TRUNC(I1204*D1204,1)</f>
        <v>0</v>
      </c>
      <c r="K1204" s="115">
        <f t="shared" si="277"/>
        <v>166063</v>
      </c>
      <c r="L1204" s="116">
        <f t="shared" si="277"/>
        <v>19927.5</v>
      </c>
      <c r="M1204" s="9" t="s">
        <v>27</v>
      </c>
      <c r="N1204" s="10" t="s">
        <v>1429</v>
      </c>
      <c r="O1204" s="10" t="s">
        <v>911</v>
      </c>
      <c r="P1204" s="10" t="s">
        <v>30</v>
      </c>
      <c r="Q1204" s="10" t="s">
        <v>30</v>
      </c>
      <c r="R1204" s="10" t="s">
        <v>29</v>
      </c>
      <c r="S1204" s="119"/>
      <c r="T1204" s="119"/>
      <c r="U1204" s="119"/>
      <c r="V1204" s="119">
        <v>1</v>
      </c>
      <c r="W1204" s="119"/>
      <c r="X1204" s="119"/>
      <c r="Y1204" s="119"/>
      <c r="Z1204" s="119"/>
      <c r="AA1204" s="119"/>
      <c r="AB1204" s="119"/>
      <c r="AC1204" s="119"/>
      <c r="AD1204" s="119"/>
      <c r="AE1204" s="119"/>
      <c r="AF1204" s="119"/>
      <c r="AG1204" s="119"/>
      <c r="AH1204" s="119"/>
      <c r="AI1204" s="119"/>
      <c r="AJ1204" s="10" t="s">
        <v>27</v>
      </c>
      <c r="AK1204" s="10" t="s">
        <v>2721</v>
      </c>
      <c r="AL1204" s="10" t="s">
        <v>27</v>
      </c>
    </row>
    <row r="1205" spans="1:38" ht="30" customHeight="1">
      <c r="A1205" s="9" t="s">
        <v>1109</v>
      </c>
      <c r="B1205" s="9" t="s">
        <v>1270</v>
      </c>
      <c r="C1205" s="9" t="s">
        <v>963</v>
      </c>
      <c r="D1205" s="114">
        <v>1</v>
      </c>
      <c r="E1205" s="115">
        <v>0</v>
      </c>
      <c r="F1205" s="116">
        <f>TRUNC(E1205*D1205,1)</f>
        <v>0</v>
      </c>
      <c r="G1205" s="115">
        <v>0</v>
      </c>
      <c r="H1205" s="116">
        <f>TRUNC(G1205*D1205,1)</f>
        <v>0</v>
      </c>
      <c r="I1205" s="115">
        <f>ROUNDDOWN(SUMIF(V1203:V1205, RIGHTB(O1205, 1), H1203:H1205)*U1205, 2)</f>
        <v>3222.4</v>
      </c>
      <c r="J1205" s="116">
        <f>TRUNC(I1205*D1205,1)</f>
        <v>3222.4</v>
      </c>
      <c r="K1205" s="115">
        <f t="shared" si="277"/>
        <v>3222.4</v>
      </c>
      <c r="L1205" s="116">
        <f t="shared" si="277"/>
        <v>3222.4</v>
      </c>
      <c r="M1205" s="9" t="s">
        <v>27</v>
      </c>
      <c r="N1205" s="10" t="s">
        <v>1429</v>
      </c>
      <c r="O1205" s="10" t="s">
        <v>964</v>
      </c>
      <c r="P1205" s="10" t="s">
        <v>30</v>
      </c>
      <c r="Q1205" s="10" t="s">
        <v>30</v>
      </c>
      <c r="R1205" s="10" t="s">
        <v>30</v>
      </c>
      <c r="S1205" s="119">
        <v>1</v>
      </c>
      <c r="T1205" s="119">
        <v>2</v>
      </c>
      <c r="U1205" s="119">
        <v>0.03</v>
      </c>
      <c r="V1205" s="119"/>
      <c r="W1205" s="119"/>
      <c r="X1205" s="119"/>
      <c r="Y1205" s="119"/>
      <c r="Z1205" s="119"/>
      <c r="AA1205" s="119"/>
      <c r="AB1205" s="119"/>
      <c r="AC1205" s="119"/>
      <c r="AD1205" s="119"/>
      <c r="AE1205" s="119"/>
      <c r="AF1205" s="119"/>
      <c r="AG1205" s="119"/>
      <c r="AH1205" s="119"/>
      <c r="AI1205" s="119"/>
      <c r="AJ1205" s="10" t="s">
        <v>27</v>
      </c>
      <c r="AK1205" s="10" t="s">
        <v>2722</v>
      </c>
      <c r="AL1205" s="10" t="s">
        <v>27</v>
      </c>
    </row>
    <row r="1206" spans="1:38" ht="30" customHeight="1">
      <c r="A1206" s="9" t="s">
        <v>965</v>
      </c>
      <c r="B1206" s="9" t="s">
        <v>27</v>
      </c>
      <c r="C1206" s="9" t="s">
        <v>27</v>
      </c>
      <c r="D1206" s="114"/>
      <c r="E1206" s="115"/>
      <c r="F1206" s="116">
        <f>TRUNC(SUM(F1203:F1205),0)</f>
        <v>0</v>
      </c>
      <c r="G1206" s="115"/>
      <c r="H1206" s="116">
        <f>TRUNC(SUM(H1203:H1205),0)</f>
        <v>107413</v>
      </c>
      <c r="I1206" s="115"/>
      <c r="J1206" s="116">
        <f>TRUNC(SUM(J1203:J1205),0)</f>
        <v>3222</v>
      </c>
      <c r="K1206" s="115"/>
      <c r="L1206" s="116">
        <f>F1206+H1206+J1206</f>
        <v>110635</v>
      </c>
      <c r="M1206" s="9" t="s">
        <v>27</v>
      </c>
      <c r="N1206" s="10" t="s">
        <v>117</v>
      </c>
      <c r="O1206" s="10" t="s">
        <v>117</v>
      </c>
      <c r="P1206" s="10" t="s">
        <v>27</v>
      </c>
      <c r="Q1206" s="10" t="s">
        <v>27</v>
      </c>
      <c r="R1206" s="10" t="s">
        <v>27</v>
      </c>
      <c r="S1206" s="119"/>
      <c r="T1206" s="119"/>
      <c r="U1206" s="119"/>
      <c r="V1206" s="119"/>
      <c r="W1206" s="119"/>
      <c r="X1206" s="119"/>
      <c r="Y1206" s="119"/>
      <c r="Z1206" s="119"/>
      <c r="AA1206" s="119"/>
      <c r="AB1206" s="119"/>
      <c r="AC1206" s="119"/>
      <c r="AD1206" s="119"/>
      <c r="AE1206" s="119"/>
      <c r="AF1206" s="119"/>
      <c r="AG1206" s="119"/>
      <c r="AH1206" s="119"/>
      <c r="AI1206" s="119"/>
      <c r="AJ1206" s="10" t="s">
        <v>27</v>
      </c>
      <c r="AK1206" s="10" t="s">
        <v>27</v>
      </c>
      <c r="AL1206" s="10" t="s">
        <v>27</v>
      </c>
    </row>
    <row r="1207" spans="1:38" ht="30" customHeight="1">
      <c r="A1207" s="114"/>
      <c r="B1207" s="114"/>
      <c r="C1207" s="114"/>
      <c r="D1207" s="114"/>
      <c r="E1207" s="115"/>
      <c r="F1207" s="116"/>
      <c r="G1207" s="115"/>
      <c r="H1207" s="116"/>
      <c r="I1207" s="115"/>
      <c r="J1207" s="116"/>
      <c r="K1207" s="115"/>
      <c r="L1207" s="116"/>
      <c r="M1207" s="114"/>
    </row>
    <row r="1208" spans="1:38" ht="30" customHeight="1">
      <c r="A1208" s="127" t="s">
        <v>4112</v>
      </c>
      <c r="B1208" s="127"/>
      <c r="C1208" s="127"/>
      <c r="D1208" s="127"/>
      <c r="E1208" s="128"/>
      <c r="F1208" s="129"/>
      <c r="G1208" s="128"/>
      <c r="H1208" s="129"/>
      <c r="I1208" s="128"/>
      <c r="J1208" s="129"/>
      <c r="K1208" s="128"/>
      <c r="L1208" s="129"/>
      <c r="M1208" s="127"/>
      <c r="N1208" s="118" t="s">
        <v>1430</v>
      </c>
    </row>
    <row r="1209" spans="1:38" ht="30" customHeight="1">
      <c r="A1209" s="9" t="s">
        <v>897</v>
      </c>
      <c r="B1209" s="9" t="s">
        <v>840</v>
      </c>
      <c r="C1209" s="9" t="s">
        <v>841</v>
      </c>
      <c r="D1209" s="114">
        <v>0.52</v>
      </c>
      <c r="E1209" s="115">
        <f>단가대비표!E573</f>
        <v>0</v>
      </c>
      <c r="F1209" s="116">
        <f>TRUNC(E1209*D1209,1)</f>
        <v>0</v>
      </c>
      <c r="G1209" s="115">
        <f>단가대비표!F573</f>
        <v>203456</v>
      </c>
      <c r="H1209" s="116">
        <f>TRUNC(G1209*D1209,1)</f>
        <v>105797.1</v>
      </c>
      <c r="I1209" s="115">
        <f>단가대비표!G573</f>
        <v>0</v>
      </c>
      <c r="J1209" s="116">
        <f>TRUNC(I1209*D1209,1)</f>
        <v>0</v>
      </c>
      <c r="K1209" s="115">
        <f t="shared" ref="K1209:L1211" si="278">TRUNC(E1209+G1209+I1209,1)</f>
        <v>203456</v>
      </c>
      <c r="L1209" s="116">
        <f t="shared" si="278"/>
        <v>105797.1</v>
      </c>
      <c r="M1209" s="9" t="s">
        <v>27</v>
      </c>
      <c r="N1209" s="10" t="s">
        <v>1430</v>
      </c>
      <c r="O1209" s="10" t="s">
        <v>898</v>
      </c>
      <c r="P1209" s="10" t="s">
        <v>30</v>
      </c>
      <c r="Q1209" s="10" t="s">
        <v>30</v>
      </c>
      <c r="R1209" s="10" t="s">
        <v>29</v>
      </c>
      <c r="S1209" s="119"/>
      <c r="T1209" s="119"/>
      <c r="U1209" s="119"/>
      <c r="V1209" s="119">
        <v>1</v>
      </c>
      <c r="W1209" s="119"/>
      <c r="X1209" s="119"/>
      <c r="Y1209" s="119"/>
      <c r="Z1209" s="119"/>
      <c r="AA1209" s="119"/>
      <c r="AB1209" s="119"/>
      <c r="AC1209" s="119"/>
      <c r="AD1209" s="119"/>
      <c r="AE1209" s="119"/>
      <c r="AF1209" s="119"/>
      <c r="AG1209" s="119"/>
      <c r="AH1209" s="119"/>
      <c r="AI1209" s="119"/>
      <c r="AJ1209" s="10" t="s">
        <v>27</v>
      </c>
      <c r="AK1209" s="10" t="s">
        <v>2723</v>
      </c>
      <c r="AL1209" s="10" t="s">
        <v>27</v>
      </c>
    </row>
    <row r="1210" spans="1:38" ht="30" customHeight="1">
      <c r="A1210" s="9" t="s">
        <v>844</v>
      </c>
      <c r="B1210" s="9" t="s">
        <v>840</v>
      </c>
      <c r="C1210" s="9" t="s">
        <v>841</v>
      </c>
      <c r="D1210" s="114">
        <v>0.14000000000000001</v>
      </c>
      <c r="E1210" s="115">
        <f>단가대비표!E581</f>
        <v>0</v>
      </c>
      <c r="F1210" s="116">
        <f>TRUNC(E1210*D1210,1)</f>
        <v>0</v>
      </c>
      <c r="G1210" s="115">
        <f>단가대비표!F581</f>
        <v>166063</v>
      </c>
      <c r="H1210" s="116">
        <f>TRUNC(G1210*D1210,1)</f>
        <v>23248.799999999999</v>
      </c>
      <c r="I1210" s="115">
        <f>단가대비표!G581</f>
        <v>0</v>
      </c>
      <c r="J1210" s="116">
        <f>TRUNC(I1210*D1210,1)</f>
        <v>0</v>
      </c>
      <c r="K1210" s="115">
        <f t="shared" si="278"/>
        <v>166063</v>
      </c>
      <c r="L1210" s="116">
        <f t="shared" si="278"/>
        <v>23248.799999999999</v>
      </c>
      <c r="M1210" s="9" t="s">
        <v>27</v>
      </c>
      <c r="N1210" s="10" t="s">
        <v>1430</v>
      </c>
      <c r="O1210" s="10" t="s">
        <v>911</v>
      </c>
      <c r="P1210" s="10" t="s">
        <v>30</v>
      </c>
      <c r="Q1210" s="10" t="s">
        <v>30</v>
      </c>
      <c r="R1210" s="10" t="s">
        <v>29</v>
      </c>
      <c r="S1210" s="119"/>
      <c r="T1210" s="119"/>
      <c r="U1210" s="119"/>
      <c r="V1210" s="119">
        <v>1</v>
      </c>
      <c r="W1210" s="119"/>
      <c r="X1210" s="119"/>
      <c r="Y1210" s="119"/>
      <c r="Z1210" s="119"/>
      <c r="AA1210" s="119"/>
      <c r="AB1210" s="119"/>
      <c r="AC1210" s="119"/>
      <c r="AD1210" s="119"/>
      <c r="AE1210" s="119"/>
      <c r="AF1210" s="119"/>
      <c r="AG1210" s="119"/>
      <c r="AH1210" s="119"/>
      <c r="AI1210" s="119"/>
      <c r="AJ1210" s="10" t="s">
        <v>27</v>
      </c>
      <c r="AK1210" s="10" t="s">
        <v>2724</v>
      </c>
      <c r="AL1210" s="10" t="s">
        <v>27</v>
      </c>
    </row>
    <row r="1211" spans="1:38" ht="30" customHeight="1">
      <c r="A1211" s="9" t="s">
        <v>1109</v>
      </c>
      <c r="B1211" s="9" t="s">
        <v>1270</v>
      </c>
      <c r="C1211" s="9" t="s">
        <v>963</v>
      </c>
      <c r="D1211" s="114">
        <v>1</v>
      </c>
      <c r="E1211" s="115">
        <v>0</v>
      </c>
      <c r="F1211" s="116">
        <f>TRUNC(E1211*D1211,1)</f>
        <v>0</v>
      </c>
      <c r="G1211" s="115">
        <v>0</v>
      </c>
      <c r="H1211" s="116">
        <f>TRUNC(G1211*D1211,1)</f>
        <v>0</v>
      </c>
      <c r="I1211" s="115">
        <f>ROUNDDOWN(SUMIF(V1209:V1211, RIGHTB(O1211, 1), H1209:H1211)*U1211, 2)</f>
        <v>3871.37</v>
      </c>
      <c r="J1211" s="116">
        <f>TRUNC(I1211*D1211,1)</f>
        <v>3871.3</v>
      </c>
      <c r="K1211" s="115">
        <f t="shared" si="278"/>
        <v>3871.3</v>
      </c>
      <c r="L1211" s="116">
        <f t="shared" si="278"/>
        <v>3871.3</v>
      </c>
      <c r="M1211" s="9" t="s">
        <v>27</v>
      </c>
      <c r="N1211" s="10" t="s">
        <v>1430</v>
      </c>
      <c r="O1211" s="10" t="s">
        <v>964</v>
      </c>
      <c r="P1211" s="10" t="s">
        <v>30</v>
      </c>
      <c r="Q1211" s="10" t="s">
        <v>30</v>
      </c>
      <c r="R1211" s="10" t="s">
        <v>30</v>
      </c>
      <c r="S1211" s="119">
        <v>1</v>
      </c>
      <c r="T1211" s="119">
        <v>2</v>
      </c>
      <c r="U1211" s="119">
        <v>0.03</v>
      </c>
      <c r="V1211" s="119"/>
      <c r="W1211" s="119"/>
      <c r="X1211" s="119"/>
      <c r="Y1211" s="119"/>
      <c r="Z1211" s="119"/>
      <c r="AA1211" s="119"/>
      <c r="AB1211" s="119"/>
      <c r="AC1211" s="119"/>
      <c r="AD1211" s="119"/>
      <c r="AE1211" s="119"/>
      <c r="AF1211" s="119"/>
      <c r="AG1211" s="119"/>
      <c r="AH1211" s="119"/>
      <c r="AI1211" s="119"/>
      <c r="AJ1211" s="10" t="s">
        <v>27</v>
      </c>
      <c r="AK1211" s="10" t="s">
        <v>2725</v>
      </c>
      <c r="AL1211" s="10" t="s">
        <v>27</v>
      </c>
    </row>
    <row r="1212" spans="1:38" ht="30" customHeight="1">
      <c r="A1212" s="9" t="s">
        <v>965</v>
      </c>
      <c r="B1212" s="9" t="s">
        <v>27</v>
      </c>
      <c r="C1212" s="9" t="s">
        <v>27</v>
      </c>
      <c r="D1212" s="114"/>
      <c r="E1212" s="115"/>
      <c r="F1212" s="116">
        <f>TRUNC(SUM(F1209:F1211),0)</f>
        <v>0</v>
      </c>
      <c r="G1212" s="115"/>
      <c r="H1212" s="116">
        <f>TRUNC(SUM(H1209:H1211),0)</f>
        <v>129045</v>
      </c>
      <c r="I1212" s="115"/>
      <c r="J1212" s="116">
        <f>TRUNC(SUM(J1209:J1211),0)</f>
        <v>3871</v>
      </c>
      <c r="K1212" s="115"/>
      <c r="L1212" s="116">
        <f>F1212+H1212+J1212</f>
        <v>132916</v>
      </c>
      <c r="M1212" s="9" t="s">
        <v>27</v>
      </c>
      <c r="N1212" s="10" t="s">
        <v>117</v>
      </c>
      <c r="O1212" s="10" t="s">
        <v>117</v>
      </c>
      <c r="P1212" s="10" t="s">
        <v>27</v>
      </c>
      <c r="Q1212" s="10" t="s">
        <v>27</v>
      </c>
      <c r="R1212" s="10" t="s">
        <v>27</v>
      </c>
      <c r="S1212" s="119"/>
      <c r="T1212" s="119"/>
      <c r="U1212" s="119"/>
      <c r="V1212" s="119"/>
      <c r="W1212" s="119"/>
      <c r="X1212" s="119"/>
      <c r="Y1212" s="119"/>
      <c r="Z1212" s="119"/>
      <c r="AA1212" s="119"/>
      <c r="AB1212" s="119"/>
      <c r="AC1212" s="119"/>
      <c r="AD1212" s="119"/>
      <c r="AE1212" s="119"/>
      <c r="AF1212" s="119"/>
      <c r="AG1212" s="119"/>
      <c r="AH1212" s="119"/>
      <c r="AI1212" s="119"/>
      <c r="AJ1212" s="10" t="s">
        <v>27</v>
      </c>
      <c r="AK1212" s="10" t="s">
        <v>27</v>
      </c>
      <c r="AL1212" s="10" t="s">
        <v>27</v>
      </c>
    </row>
    <row r="1213" spans="1:38" ht="30" customHeight="1">
      <c r="A1213" s="114"/>
      <c r="B1213" s="114"/>
      <c r="C1213" s="114"/>
      <c r="D1213" s="114"/>
      <c r="E1213" s="115"/>
      <c r="F1213" s="116"/>
      <c r="G1213" s="115"/>
      <c r="H1213" s="116"/>
      <c r="I1213" s="115"/>
      <c r="J1213" s="116"/>
      <c r="K1213" s="115"/>
      <c r="L1213" s="116"/>
      <c r="M1213" s="114"/>
    </row>
    <row r="1214" spans="1:38" ht="30" customHeight="1">
      <c r="A1214" s="127" t="s">
        <v>4113</v>
      </c>
      <c r="B1214" s="127"/>
      <c r="C1214" s="127"/>
      <c r="D1214" s="127"/>
      <c r="E1214" s="128"/>
      <c r="F1214" s="129"/>
      <c r="G1214" s="128"/>
      <c r="H1214" s="129"/>
      <c r="I1214" s="128"/>
      <c r="J1214" s="129"/>
      <c r="K1214" s="128"/>
      <c r="L1214" s="129"/>
      <c r="M1214" s="127"/>
      <c r="N1214" s="118" t="s">
        <v>1431</v>
      </c>
    </row>
    <row r="1215" spans="1:38" ht="30" customHeight="1">
      <c r="A1215" s="9" t="s">
        <v>897</v>
      </c>
      <c r="B1215" s="9" t="s">
        <v>840</v>
      </c>
      <c r="C1215" s="9" t="s">
        <v>841</v>
      </c>
      <c r="D1215" s="114">
        <v>0.59</v>
      </c>
      <c r="E1215" s="115">
        <f>단가대비표!E573</f>
        <v>0</v>
      </c>
      <c r="F1215" s="116">
        <f>TRUNC(E1215*D1215,1)</f>
        <v>0</v>
      </c>
      <c r="G1215" s="115">
        <f>단가대비표!F573</f>
        <v>203456</v>
      </c>
      <c r="H1215" s="116">
        <f>TRUNC(G1215*D1215,1)</f>
        <v>120039</v>
      </c>
      <c r="I1215" s="115">
        <f>단가대비표!G573</f>
        <v>0</v>
      </c>
      <c r="J1215" s="116">
        <f>TRUNC(I1215*D1215,1)</f>
        <v>0</v>
      </c>
      <c r="K1215" s="115">
        <f t="shared" ref="K1215:L1217" si="279">TRUNC(E1215+G1215+I1215,1)</f>
        <v>203456</v>
      </c>
      <c r="L1215" s="116">
        <f t="shared" si="279"/>
        <v>120039</v>
      </c>
      <c r="M1215" s="9" t="s">
        <v>27</v>
      </c>
      <c r="N1215" s="10" t="s">
        <v>1431</v>
      </c>
      <c r="O1215" s="10" t="s">
        <v>898</v>
      </c>
      <c r="P1215" s="10" t="s">
        <v>30</v>
      </c>
      <c r="Q1215" s="10" t="s">
        <v>30</v>
      </c>
      <c r="R1215" s="10" t="s">
        <v>29</v>
      </c>
      <c r="S1215" s="119"/>
      <c r="T1215" s="119"/>
      <c r="U1215" s="119"/>
      <c r="V1215" s="119">
        <v>1</v>
      </c>
      <c r="W1215" s="119"/>
      <c r="X1215" s="119"/>
      <c r="Y1215" s="119"/>
      <c r="Z1215" s="119"/>
      <c r="AA1215" s="119"/>
      <c r="AB1215" s="119"/>
      <c r="AC1215" s="119"/>
      <c r="AD1215" s="119"/>
      <c r="AE1215" s="119"/>
      <c r="AF1215" s="119"/>
      <c r="AG1215" s="119"/>
      <c r="AH1215" s="119"/>
      <c r="AI1215" s="119"/>
      <c r="AJ1215" s="10" t="s">
        <v>27</v>
      </c>
      <c r="AK1215" s="10" t="s">
        <v>2726</v>
      </c>
      <c r="AL1215" s="10" t="s">
        <v>27</v>
      </c>
    </row>
    <row r="1216" spans="1:38" ht="30" customHeight="1">
      <c r="A1216" s="9" t="s">
        <v>844</v>
      </c>
      <c r="B1216" s="9" t="s">
        <v>840</v>
      </c>
      <c r="C1216" s="9" t="s">
        <v>841</v>
      </c>
      <c r="D1216" s="114">
        <v>0.16</v>
      </c>
      <c r="E1216" s="115">
        <f>단가대비표!E581</f>
        <v>0</v>
      </c>
      <c r="F1216" s="116">
        <f>TRUNC(E1216*D1216,1)</f>
        <v>0</v>
      </c>
      <c r="G1216" s="115">
        <f>단가대비표!F581</f>
        <v>166063</v>
      </c>
      <c r="H1216" s="116">
        <f>TRUNC(G1216*D1216,1)</f>
        <v>26570</v>
      </c>
      <c r="I1216" s="115">
        <f>단가대비표!G581</f>
        <v>0</v>
      </c>
      <c r="J1216" s="116">
        <f>TRUNC(I1216*D1216,1)</f>
        <v>0</v>
      </c>
      <c r="K1216" s="115">
        <f t="shared" si="279"/>
        <v>166063</v>
      </c>
      <c r="L1216" s="116">
        <f t="shared" si="279"/>
        <v>26570</v>
      </c>
      <c r="M1216" s="9" t="s">
        <v>27</v>
      </c>
      <c r="N1216" s="10" t="s">
        <v>1431</v>
      </c>
      <c r="O1216" s="10" t="s">
        <v>911</v>
      </c>
      <c r="P1216" s="10" t="s">
        <v>30</v>
      </c>
      <c r="Q1216" s="10" t="s">
        <v>30</v>
      </c>
      <c r="R1216" s="10" t="s">
        <v>29</v>
      </c>
      <c r="S1216" s="119"/>
      <c r="T1216" s="119"/>
      <c r="U1216" s="119"/>
      <c r="V1216" s="119">
        <v>1</v>
      </c>
      <c r="W1216" s="119"/>
      <c r="X1216" s="119"/>
      <c r="Y1216" s="119"/>
      <c r="Z1216" s="119"/>
      <c r="AA1216" s="119"/>
      <c r="AB1216" s="119"/>
      <c r="AC1216" s="119"/>
      <c r="AD1216" s="119"/>
      <c r="AE1216" s="119"/>
      <c r="AF1216" s="119"/>
      <c r="AG1216" s="119"/>
      <c r="AH1216" s="119"/>
      <c r="AI1216" s="119"/>
      <c r="AJ1216" s="10" t="s">
        <v>27</v>
      </c>
      <c r="AK1216" s="10" t="s">
        <v>2727</v>
      </c>
      <c r="AL1216" s="10" t="s">
        <v>27</v>
      </c>
    </row>
    <row r="1217" spans="1:38" ht="30" customHeight="1">
      <c r="A1217" s="9" t="s">
        <v>1109</v>
      </c>
      <c r="B1217" s="9" t="s">
        <v>1270</v>
      </c>
      <c r="C1217" s="9" t="s">
        <v>963</v>
      </c>
      <c r="D1217" s="114">
        <v>1</v>
      </c>
      <c r="E1217" s="115">
        <v>0</v>
      </c>
      <c r="F1217" s="116">
        <f>TRUNC(E1217*D1217,1)</f>
        <v>0</v>
      </c>
      <c r="G1217" s="115">
        <v>0</v>
      </c>
      <c r="H1217" s="116">
        <f>TRUNC(G1217*D1217,1)</f>
        <v>0</v>
      </c>
      <c r="I1217" s="115">
        <f>ROUNDDOWN(SUMIF(V1215:V1217, RIGHTB(O1217, 1), H1215:H1217)*U1217, 2)</f>
        <v>4398.2700000000004</v>
      </c>
      <c r="J1217" s="116">
        <f>TRUNC(I1217*D1217,1)</f>
        <v>4398.2</v>
      </c>
      <c r="K1217" s="115">
        <f t="shared" si="279"/>
        <v>4398.2</v>
      </c>
      <c r="L1217" s="116">
        <f t="shared" si="279"/>
        <v>4398.2</v>
      </c>
      <c r="M1217" s="9" t="s">
        <v>27</v>
      </c>
      <c r="N1217" s="10" t="s">
        <v>1431</v>
      </c>
      <c r="O1217" s="10" t="s">
        <v>964</v>
      </c>
      <c r="P1217" s="10" t="s">
        <v>30</v>
      </c>
      <c r="Q1217" s="10" t="s">
        <v>30</v>
      </c>
      <c r="R1217" s="10" t="s">
        <v>30</v>
      </c>
      <c r="S1217" s="119">
        <v>1</v>
      </c>
      <c r="T1217" s="119">
        <v>2</v>
      </c>
      <c r="U1217" s="119">
        <v>0.03</v>
      </c>
      <c r="V1217" s="119"/>
      <c r="W1217" s="119"/>
      <c r="X1217" s="119"/>
      <c r="Y1217" s="119"/>
      <c r="Z1217" s="119"/>
      <c r="AA1217" s="119"/>
      <c r="AB1217" s="119"/>
      <c r="AC1217" s="119"/>
      <c r="AD1217" s="119"/>
      <c r="AE1217" s="119"/>
      <c r="AF1217" s="119"/>
      <c r="AG1217" s="119"/>
      <c r="AH1217" s="119"/>
      <c r="AI1217" s="119"/>
      <c r="AJ1217" s="10" t="s">
        <v>27</v>
      </c>
      <c r="AK1217" s="10" t="s">
        <v>2728</v>
      </c>
      <c r="AL1217" s="10" t="s">
        <v>27</v>
      </c>
    </row>
    <row r="1218" spans="1:38" ht="30" customHeight="1">
      <c r="A1218" s="9" t="s">
        <v>965</v>
      </c>
      <c r="B1218" s="9" t="s">
        <v>27</v>
      </c>
      <c r="C1218" s="9" t="s">
        <v>27</v>
      </c>
      <c r="D1218" s="114"/>
      <c r="E1218" s="115"/>
      <c r="F1218" s="116">
        <f>TRUNC(SUM(F1215:F1217),0)</f>
        <v>0</v>
      </c>
      <c r="G1218" s="115"/>
      <c r="H1218" s="116">
        <f>TRUNC(SUM(H1215:H1217),0)</f>
        <v>146609</v>
      </c>
      <c r="I1218" s="115"/>
      <c r="J1218" s="116">
        <f>TRUNC(SUM(J1215:J1217),0)</f>
        <v>4398</v>
      </c>
      <c r="K1218" s="115"/>
      <c r="L1218" s="116">
        <f>F1218+H1218+J1218</f>
        <v>151007</v>
      </c>
      <c r="M1218" s="9" t="s">
        <v>27</v>
      </c>
      <c r="N1218" s="10" t="s">
        <v>117</v>
      </c>
      <c r="O1218" s="10" t="s">
        <v>117</v>
      </c>
      <c r="P1218" s="10" t="s">
        <v>27</v>
      </c>
      <c r="Q1218" s="10" t="s">
        <v>27</v>
      </c>
      <c r="R1218" s="10" t="s">
        <v>27</v>
      </c>
      <c r="S1218" s="119"/>
      <c r="T1218" s="119"/>
      <c r="U1218" s="119"/>
      <c r="V1218" s="119"/>
      <c r="W1218" s="119"/>
      <c r="X1218" s="119"/>
      <c r="Y1218" s="119"/>
      <c r="Z1218" s="119"/>
      <c r="AA1218" s="119"/>
      <c r="AB1218" s="119"/>
      <c r="AC1218" s="119"/>
      <c r="AD1218" s="119"/>
      <c r="AE1218" s="119"/>
      <c r="AF1218" s="119"/>
      <c r="AG1218" s="119"/>
      <c r="AH1218" s="119"/>
      <c r="AI1218" s="119"/>
      <c r="AJ1218" s="10" t="s">
        <v>27</v>
      </c>
      <c r="AK1218" s="10" t="s">
        <v>27</v>
      </c>
      <c r="AL1218" s="10" t="s">
        <v>27</v>
      </c>
    </row>
    <row r="1219" spans="1:38" ht="30" customHeight="1">
      <c r="A1219" s="114"/>
      <c r="B1219" s="114"/>
      <c r="C1219" s="114"/>
      <c r="D1219" s="114"/>
      <c r="E1219" s="115"/>
      <c r="F1219" s="116"/>
      <c r="G1219" s="115"/>
      <c r="H1219" s="116"/>
      <c r="I1219" s="115"/>
      <c r="J1219" s="116"/>
      <c r="K1219" s="115"/>
      <c r="L1219" s="116"/>
      <c r="M1219" s="114"/>
    </row>
    <row r="1220" spans="1:38" ht="30" customHeight="1">
      <c r="A1220" s="127" t="s">
        <v>4114</v>
      </c>
      <c r="B1220" s="127"/>
      <c r="C1220" s="127"/>
      <c r="D1220" s="127"/>
      <c r="E1220" s="128"/>
      <c r="F1220" s="129"/>
      <c r="G1220" s="128"/>
      <c r="H1220" s="129"/>
      <c r="I1220" s="128"/>
      <c r="J1220" s="129"/>
      <c r="K1220" s="128"/>
      <c r="L1220" s="129"/>
      <c r="M1220" s="127"/>
      <c r="N1220" s="118" t="s">
        <v>1432</v>
      </c>
    </row>
    <row r="1221" spans="1:38" ht="30" customHeight="1">
      <c r="A1221" s="9" t="s">
        <v>897</v>
      </c>
      <c r="B1221" s="9" t="s">
        <v>840</v>
      </c>
      <c r="C1221" s="9" t="s">
        <v>841</v>
      </c>
      <c r="D1221" s="114">
        <v>0.66</v>
      </c>
      <c r="E1221" s="115">
        <f>단가대비표!E573</f>
        <v>0</v>
      </c>
      <c r="F1221" s="116">
        <f>TRUNC(E1221*D1221,1)</f>
        <v>0</v>
      </c>
      <c r="G1221" s="115">
        <f>단가대비표!F573</f>
        <v>203456</v>
      </c>
      <c r="H1221" s="116">
        <f>TRUNC(G1221*D1221,1)</f>
        <v>134280.9</v>
      </c>
      <c r="I1221" s="115">
        <f>단가대비표!G573</f>
        <v>0</v>
      </c>
      <c r="J1221" s="116">
        <f>TRUNC(I1221*D1221,1)</f>
        <v>0</v>
      </c>
      <c r="K1221" s="115">
        <f t="shared" ref="K1221:L1223" si="280">TRUNC(E1221+G1221+I1221,1)</f>
        <v>203456</v>
      </c>
      <c r="L1221" s="116">
        <f t="shared" si="280"/>
        <v>134280.9</v>
      </c>
      <c r="M1221" s="9" t="s">
        <v>27</v>
      </c>
      <c r="N1221" s="10" t="s">
        <v>1432</v>
      </c>
      <c r="O1221" s="10" t="s">
        <v>898</v>
      </c>
      <c r="P1221" s="10" t="s">
        <v>30</v>
      </c>
      <c r="Q1221" s="10" t="s">
        <v>30</v>
      </c>
      <c r="R1221" s="10" t="s">
        <v>29</v>
      </c>
      <c r="S1221" s="119"/>
      <c r="T1221" s="119"/>
      <c r="U1221" s="119"/>
      <c r="V1221" s="119">
        <v>1</v>
      </c>
      <c r="W1221" s="119"/>
      <c r="X1221" s="119"/>
      <c r="Y1221" s="119"/>
      <c r="Z1221" s="119"/>
      <c r="AA1221" s="119"/>
      <c r="AB1221" s="119"/>
      <c r="AC1221" s="119"/>
      <c r="AD1221" s="119"/>
      <c r="AE1221" s="119"/>
      <c r="AF1221" s="119"/>
      <c r="AG1221" s="119"/>
      <c r="AH1221" s="119"/>
      <c r="AI1221" s="119"/>
      <c r="AJ1221" s="10" t="s">
        <v>27</v>
      </c>
      <c r="AK1221" s="10" t="s">
        <v>2729</v>
      </c>
      <c r="AL1221" s="10" t="s">
        <v>27</v>
      </c>
    </row>
    <row r="1222" spans="1:38" ht="30" customHeight="1">
      <c r="A1222" s="9" t="s">
        <v>844</v>
      </c>
      <c r="B1222" s="9" t="s">
        <v>840</v>
      </c>
      <c r="C1222" s="9" t="s">
        <v>841</v>
      </c>
      <c r="D1222" s="114">
        <v>0.18</v>
      </c>
      <c r="E1222" s="115">
        <f>단가대비표!E581</f>
        <v>0</v>
      </c>
      <c r="F1222" s="116">
        <f>TRUNC(E1222*D1222,1)</f>
        <v>0</v>
      </c>
      <c r="G1222" s="115">
        <f>단가대비표!F581</f>
        <v>166063</v>
      </c>
      <c r="H1222" s="116">
        <f>TRUNC(G1222*D1222,1)</f>
        <v>29891.3</v>
      </c>
      <c r="I1222" s="115">
        <f>단가대비표!G581</f>
        <v>0</v>
      </c>
      <c r="J1222" s="116">
        <f>TRUNC(I1222*D1222,1)</f>
        <v>0</v>
      </c>
      <c r="K1222" s="115">
        <f t="shared" si="280"/>
        <v>166063</v>
      </c>
      <c r="L1222" s="116">
        <f t="shared" si="280"/>
        <v>29891.3</v>
      </c>
      <c r="M1222" s="9" t="s">
        <v>27</v>
      </c>
      <c r="N1222" s="10" t="s">
        <v>1432</v>
      </c>
      <c r="O1222" s="10" t="s">
        <v>911</v>
      </c>
      <c r="P1222" s="10" t="s">
        <v>30</v>
      </c>
      <c r="Q1222" s="10" t="s">
        <v>30</v>
      </c>
      <c r="R1222" s="10" t="s">
        <v>29</v>
      </c>
      <c r="S1222" s="119"/>
      <c r="T1222" s="119"/>
      <c r="U1222" s="119"/>
      <c r="V1222" s="119">
        <v>1</v>
      </c>
      <c r="W1222" s="119"/>
      <c r="X1222" s="119"/>
      <c r="Y1222" s="119"/>
      <c r="Z1222" s="119"/>
      <c r="AA1222" s="119"/>
      <c r="AB1222" s="119"/>
      <c r="AC1222" s="119"/>
      <c r="AD1222" s="119"/>
      <c r="AE1222" s="119"/>
      <c r="AF1222" s="119"/>
      <c r="AG1222" s="119"/>
      <c r="AH1222" s="119"/>
      <c r="AI1222" s="119"/>
      <c r="AJ1222" s="10" t="s">
        <v>27</v>
      </c>
      <c r="AK1222" s="10" t="s">
        <v>2730</v>
      </c>
      <c r="AL1222" s="10" t="s">
        <v>27</v>
      </c>
    </row>
    <row r="1223" spans="1:38" ht="30" customHeight="1">
      <c r="A1223" s="9" t="s">
        <v>1109</v>
      </c>
      <c r="B1223" s="9" t="s">
        <v>1270</v>
      </c>
      <c r="C1223" s="9" t="s">
        <v>963</v>
      </c>
      <c r="D1223" s="114">
        <v>1</v>
      </c>
      <c r="E1223" s="115">
        <v>0</v>
      </c>
      <c r="F1223" s="116">
        <f>TRUNC(E1223*D1223,1)</f>
        <v>0</v>
      </c>
      <c r="G1223" s="115">
        <v>0</v>
      </c>
      <c r="H1223" s="116">
        <f>TRUNC(G1223*D1223,1)</f>
        <v>0</v>
      </c>
      <c r="I1223" s="115">
        <f>ROUNDDOWN(SUMIF(V1221:V1223, RIGHTB(O1223, 1), H1221:H1223)*U1223, 2)</f>
        <v>4925.16</v>
      </c>
      <c r="J1223" s="116">
        <f>TRUNC(I1223*D1223,1)</f>
        <v>4925.1000000000004</v>
      </c>
      <c r="K1223" s="115">
        <f t="shared" si="280"/>
        <v>4925.1000000000004</v>
      </c>
      <c r="L1223" s="116">
        <f t="shared" si="280"/>
        <v>4925.1000000000004</v>
      </c>
      <c r="M1223" s="9" t="s">
        <v>27</v>
      </c>
      <c r="N1223" s="10" t="s">
        <v>1432</v>
      </c>
      <c r="O1223" s="10" t="s">
        <v>964</v>
      </c>
      <c r="P1223" s="10" t="s">
        <v>30</v>
      </c>
      <c r="Q1223" s="10" t="s">
        <v>30</v>
      </c>
      <c r="R1223" s="10" t="s">
        <v>30</v>
      </c>
      <c r="S1223" s="119">
        <v>1</v>
      </c>
      <c r="T1223" s="119">
        <v>2</v>
      </c>
      <c r="U1223" s="119">
        <v>0.03</v>
      </c>
      <c r="V1223" s="119"/>
      <c r="W1223" s="119"/>
      <c r="X1223" s="119"/>
      <c r="Y1223" s="119"/>
      <c r="Z1223" s="119"/>
      <c r="AA1223" s="119"/>
      <c r="AB1223" s="119"/>
      <c r="AC1223" s="119"/>
      <c r="AD1223" s="119"/>
      <c r="AE1223" s="119"/>
      <c r="AF1223" s="119"/>
      <c r="AG1223" s="119"/>
      <c r="AH1223" s="119"/>
      <c r="AI1223" s="119"/>
      <c r="AJ1223" s="10" t="s">
        <v>27</v>
      </c>
      <c r="AK1223" s="10" t="s">
        <v>2731</v>
      </c>
      <c r="AL1223" s="10" t="s">
        <v>27</v>
      </c>
    </row>
    <row r="1224" spans="1:38" ht="30" customHeight="1">
      <c r="A1224" s="9" t="s">
        <v>965</v>
      </c>
      <c r="B1224" s="9" t="s">
        <v>27</v>
      </c>
      <c r="C1224" s="9" t="s">
        <v>27</v>
      </c>
      <c r="D1224" s="114"/>
      <c r="E1224" s="115"/>
      <c r="F1224" s="116">
        <f>TRUNC(SUM(F1221:F1223),0)</f>
        <v>0</v>
      </c>
      <c r="G1224" s="115"/>
      <c r="H1224" s="116">
        <f>TRUNC(SUM(H1221:H1223),0)</f>
        <v>164172</v>
      </c>
      <c r="I1224" s="115"/>
      <c r="J1224" s="116">
        <f>TRUNC(SUM(J1221:J1223),0)</f>
        <v>4925</v>
      </c>
      <c r="K1224" s="115"/>
      <c r="L1224" s="116">
        <f>F1224+H1224+J1224</f>
        <v>169097</v>
      </c>
      <c r="M1224" s="9" t="s">
        <v>27</v>
      </c>
      <c r="N1224" s="10" t="s">
        <v>117</v>
      </c>
      <c r="O1224" s="10" t="s">
        <v>117</v>
      </c>
      <c r="P1224" s="10" t="s">
        <v>27</v>
      </c>
      <c r="Q1224" s="10" t="s">
        <v>27</v>
      </c>
      <c r="R1224" s="10" t="s">
        <v>27</v>
      </c>
      <c r="S1224" s="119"/>
      <c r="T1224" s="119"/>
      <c r="U1224" s="119"/>
      <c r="V1224" s="119"/>
      <c r="W1224" s="119"/>
      <c r="X1224" s="119"/>
      <c r="Y1224" s="119"/>
      <c r="Z1224" s="119"/>
      <c r="AA1224" s="119"/>
      <c r="AB1224" s="119"/>
      <c r="AC1224" s="119"/>
      <c r="AD1224" s="119"/>
      <c r="AE1224" s="119"/>
      <c r="AF1224" s="119"/>
      <c r="AG1224" s="119"/>
      <c r="AH1224" s="119"/>
      <c r="AI1224" s="119"/>
      <c r="AJ1224" s="10" t="s">
        <v>27</v>
      </c>
      <c r="AK1224" s="10" t="s">
        <v>27</v>
      </c>
      <c r="AL1224" s="10" t="s">
        <v>27</v>
      </c>
    </row>
    <row r="1225" spans="1:38" ht="30" customHeight="1">
      <c r="A1225" s="114"/>
      <c r="B1225" s="114"/>
      <c r="C1225" s="114"/>
      <c r="D1225" s="114"/>
      <c r="E1225" s="115"/>
      <c r="F1225" s="116"/>
      <c r="G1225" s="115"/>
      <c r="H1225" s="116"/>
      <c r="I1225" s="115"/>
      <c r="J1225" s="116"/>
      <c r="K1225" s="115"/>
      <c r="L1225" s="116"/>
      <c r="M1225" s="114"/>
    </row>
    <row r="1226" spans="1:38" ht="30" customHeight="1">
      <c r="A1226" s="127" t="s">
        <v>4115</v>
      </c>
      <c r="B1226" s="127"/>
      <c r="C1226" s="127"/>
      <c r="D1226" s="127"/>
      <c r="E1226" s="128"/>
      <c r="F1226" s="129"/>
      <c r="G1226" s="128"/>
      <c r="H1226" s="129"/>
      <c r="I1226" s="128"/>
      <c r="J1226" s="129"/>
      <c r="K1226" s="128"/>
      <c r="L1226" s="129"/>
      <c r="M1226" s="127"/>
      <c r="N1226" s="118" t="s">
        <v>1433</v>
      </c>
    </row>
    <row r="1227" spans="1:38" ht="30" customHeight="1">
      <c r="A1227" s="9" t="s">
        <v>897</v>
      </c>
      <c r="B1227" s="9" t="s">
        <v>840</v>
      </c>
      <c r="C1227" s="9" t="s">
        <v>841</v>
      </c>
      <c r="D1227" s="114">
        <v>0.72</v>
      </c>
      <c r="E1227" s="115">
        <f>단가대비표!E573</f>
        <v>0</v>
      </c>
      <c r="F1227" s="116">
        <f>TRUNC(E1227*D1227,1)</f>
        <v>0</v>
      </c>
      <c r="G1227" s="115">
        <f>단가대비표!F573</f>
        <v>203456</v>
      </c>
      <c r="H1227" s="116">
        <f>TRUNC(G1227*D1227,1)</f>
        <v>146488.29999999999</v>
      </c>
      <c r="I1227" s="115">
        <f>단가대비표!G573</f>
        <v>0</v>
      </c>
      <c r="J1227" s="116">
        <f>TRUNC(I1227*D1227,1)</f>
        <v>0</v>
      </c>
      <c r="K1227" s="115">
        <f t="shared" ref="K1227:L1229" si="281">TRUNC(E1227+G1227+I1227,1)</f>
        <v>203456</v>
      </c>
      <c r="L1227" s="116">
        <f t="shared" si="281"/>
        <v>146488.29999999999</v>
      </c>
      <c r="M1227" s="9" t="s">
        <v>27</v>
      </c>
      <c r="N1227" s="10" t="s">
        <v>1433</v>
      </c>
      <c r="O1227" s="10" t="s">
        <v>898</v>
      </c>
      <c r="P1227" s="10" t="s">
        <v>30</v>
      </c>
      <c r="Q1227" s="10" t="s">
        <v>30</v>
      </c>
      <c r="R1227" s="10" t="s">
        <v>29</v>
      </c>
      <c r="S1227" s="119"/>
      <c r="T1227" s="119"/>
      <c r="U1227" s="119"/>
      <c r="V1227" s="119">
        <v>1</v>
      </c>
      <c r="W1227" s="119"/>
      <c r="X1227" s="119"/>
      <c r="Y1227" s="119"/>
      <c r="Z1227" s="119"/>
      <c r="AA1227" s="119"/>
      <c r="AB1227" s="119"/>
      <c r="AC1227" s="119"/>
      <c r="AD1227" s="119"/>
      <c r="AE1227" s="119"/>
      <c r="AF1227" s="119"/>
      <c r="AG1227" s="119"/>
      <c r="AH1227" s="119"/>
      <c r="AI1227" s="119"/>
      <c r="AJ1227" s="10" t="s">
        <v>27</v>
      </c>
      <c r="AK1227" s="10" t="s">
        <v>2732</v>
      </c>
      <c r="AL1227" s="10" t="s">
        <v>27</v>
      </c>
    </row>
    <row r="1228" spans="1:38" ht="30" customHeight="1">
      <c r="A1228" s="9" t="s">
        <v>844</v>
      </c>
      <c r="B1228" s="9" t="s">
        <v>840</v>
      </c>
      <c r="C1228" s="9" t="s">
        <v>841</v>
      </c>
      <c r="D1228" s="114">
        <v>0.2</v>
      </c>
      <c r="E1228" s="115">
        <f>단가대비표!E581</f>
        <v>0</v>
      </c>
      <c r="F1228" s="116">
        <f>TRUNC(E1228*D1228,1)</f>
        <v>0</v>
      </c>
      <c r="G1228" s="115">
        <f>단가대비표!F581</f>
        <v>166063</v>
      </c>
      <c r="H1228" s="116">
        <f>TRUNC(G1228*D1228,1)</f>
        <v>33212.6</v>
      </c>
      <c r="I1228" s="115">
        <f>단가대비표!G581</f>
        <v>0</v>
      </c>
      <c r="J1228" s="116">
        <f>TRUNC(I1228*D1228,1)</f>
        <v>0</v>
      </c>
      <c r="K1228" s="115">
        <f t="shared" si="281"/>
        <v>166063</v>
      </c>
      <c r="L1228" s="116">
        <f t="shared" si="281"/>
        <v>33212.6</v>
      </c>
      <c r="M1228" s="9" t="s">
        <v>27</v>
      </c>
      <c r="N1228" s="10" t="s">
        <v>1433</v>
      </c>
      <c r="O1228" s="10" t="s">
        <v>911</v>
      </c>
      <c r="P1228" s="10" t="s">
        <v>30</v>
      </c>
      <c r="Q1228" s="10" t="s">
        <v>30</v>
      </c>
      <c r="R1228" s="10" t="s">
        <v>29</v>
      </c>
      <c r="S1228" s="119"/>
      <c r="T1228" s="119"/>
      <c r="U1228" s="119"/>
      <c r="V1228" s="119">
        <v>1</v>
      </c>
      <c r="W1228" s="119"/>
      <c r="X1228" s="119"/>
      <c r="Y1228" s="119"/>
      <c r="Z1228" s="119"/>
      <c r="AA1228" s="119"/>
      <c r="AB1228" s="119"/>
      <c r="AC1228" s="119"/>
      <c r="AD1228" s="119"/>
      <c r="AE1228" s="119"/>
      <c r="AF1228" s="119"/>
      <c r="AG1228" s="119"/>
      <c r="AH1228" s="119"/>
      <c r="AI1228" s="119"/>
      <c r="AJ1228" s="10" t="s">
        <v>27</v>
      </c>
      <c r="AK1228" s="10" t="s">
        <v>2733</v>
      </c>
      <c r="AL1228" s="10" t="s">
        <v>27</v>
      </c>
    </row>
    <row r="1229" spans="1:38" ht="30" customHeight="1">
      <c r="A1229" s="9" t="s">
        <v>1109</v>
      </c>
      <c r="B1229" s="9" t="s">
        <v>1270</v>
      </c>
      <c r="C1229" s="9" t="s">
        <v>963</v>
      </c>
      <c r="D1229" s="114">
        <v>1</v>
      </c>
      <c r="E1229" s="115">
        <v>0</v>
      </c>
      <c r="F1229" s="116">
        <f>TRUNC(E1229*D1229,1)</f>
        <v>0</v>
      </c>
      <c r="G1229" s="115">
        <v>0</v>
      </c>
      <c r="H1229" s="116">
        <f>TRUNC(G1229*D1229,1)</f>
        <v>0</v>
      </c>
      <c r="I1229" s="115">
        <f>ROUNDDOWN(SUMIF(V1227:V1229, RIGHTB(O1229, 1), H1227:H1229)*U1229, 2)</f>
        <v>5391.02</v>
      </c>
      <c r="J1229" s="116">
        <f>TRUNC(I1229*D1229,1)</f>
        <v>5391</v>
      </c>
      <c r="K1229" s="115">
        <f t="shared" si="281"/>
        <v>5391</v>
      </c>
      <c r="L1229" s="116">
        <f t="shared" si="281"/>
        <v>5391</v>
      </c>
      <c r="M1229" s="9" t="s">
        <v>27</v>
      </c>
      <c r="N1229" s="10" t="s">
        <v>1433</v>
      </c>
      <c r="O1229" s="10" t="s">
        <v>964</v>
      </c>
      <c r="P1229" s="10" t="s">
        <v>30</v>
      </c>
      <c r="Q1229" s="10" t="s">
        <v>30</v>
      </c>
      <c r="R1229" s="10" t="s">
        <v>30</v>
      </c>
      <c r="S1229" s="119">
        <v>1</v>
      </c>
      <c r="T1229" s="119">
        <v>2</v>
      </c>
      <c r="U1229" s="119">
        <v>0.03</v>
      </c>
      <c r="V1229" s="119"/>
      <c r="W1229" s="119"/>
      <c r="X1229" s="119"/>
      <c r="Y1229" s="119"/>
      <c r="Z1229" s="119"/>
      <c r="AA1229" s="119"/>
      <c r="AB1229" s="119"/>
      <c r="AC1229" s="119"/>
      <c r="AD1229" s="119"/>
      <c r="AE1229" s="119"/>
      <c r="AF1229" s="119"/>
      <c r="AG1229" s="119"/>
      <c r="AH1229" s="119"/>
      <c r="AI1229" s="119"/>
      <c r="AJ1229" s="10" t="s">
        <v>27</v>
      </c>
      <c r="AK1229" s="10" t="s">
        <v>2734</v>
      </c>
      <c r="AL1229" s="10" t="s">
        <v>27</v>
      </c>
    </row>
    <row r="1230" spans="1:38" ht="30" customHeight="1">
      <c r="A1230" s="9" t="s">
        <v>965</v>
      </c>
      <c r="B1230" s="9" t="s">
        <v>27</v>
      </c>
      <c r="C1230" s="9" t="s">
        <v>27</v>
      </c>
      <c r="D1230" s="114"/>
      <c r="E1230" s="115"/>
      <c r="F1230" s="116">
        <f>TRUNC(SUM(F1227:F1229),0)</f>
        <v>0</v>
      </c>
      <c r="G1230" s="115"/>
      <c r="H1230" s="116">
        <f>TRUNC(SUM(H1227:H1229),0)</f>
        <v>179700</v>
      </c>
      <c r="I1230" s="115"/>
      <c r="J1230" s="116">
        <f>TRUNC(SUM(J1227:J1229),0)</f>
        <v>5391</v>
      </c>
      <c r="K1230" s="115"/>
      <c r="L1230" s="116">
        <f>F1230+H1230+J1230</f>
        <v>185091</v>
      </c>
      <c r="M1230" s="9" t="s">
        <v>27</v>
      </c>
      <c r="N1230" s="10" t="s">
        <v>117</v>
      </c>
      <c r="O1230" s="10" t="s">
        <v>117</v>
      </c>
      <c r="P1230" s="10" t="s">
        <v>27</v>
      </c>
      <c r="Q1230" s="10" t="s">
        <v>27</v>
      </c>
      <c r="R1230" s="10" t="s">
        <v>27</v>
      </c>
      <c r="S1230" s="119"/>
      <c r="T1230" s="119"/>
      <c r="U1230" s="119"/>
      <c r="V1230" s="119"/>
      <c r="W1230" s="119"/>
      <c r="X1230" s="119"/>
      <c r="Y1230" s="119"/>
      <c r="Z1230" s="119"/>
      <c r="AA1230" s="119"/>
      <c r="AB1230" s="119"/>
      <c r="AC1230" s="119"/>
      <c r="AD1230" s="119"/>
      <c r="AE1230" s="119"/>
      <c r="AF1230" s="119"/>
      <c r="AG1230" s="119"/>
      <c r="AH1230" s="119"/>
      <c r="AI1230" s="119"/>
      <c r="AJ1230" s="10" t="s">
        <v>27</v>
      </c>
      <c r="AK1230" s="10" t="s">
        <v>27</v>
      </c>
      <c r="AL1230" s="10" t="s">
        <v>27</v>
      </c>
    </row>
    <row r="1231" spans="1:38" ht="30" customHeight="1">
      <c r="A1231" s="114"/>
      <c r="B1231" s="114"/>
      <c r="C1231" s="114"/>
      <c r="D1231" s="114"/>
      <c r="E1231" s="115"/>
      <c r="F1231" s="116"/>
      <c r="G1231" s="115"/>
      <c r="H1231" s="116"/>
      <c r="I1231" s="115"/>
      <c r="J1231" s="116"/>
      <c r="K1231" s="115"/>
      <c r="L1231" s="116"/>
      <c r="M1231" s="114"/>
    </row>
    <row r="1232" spans="1:38" ht="30" customHeight="1">
      <c r="A1232" s="127" t="s">
        <v>4116</v>
      </c>
      <c r="B1232" s="127"/>
      <c r="C1232" s="127"/>
      <c r="D1232" s="127"/>
      <c r="E1232" s="128"/>
      <c r="F1232" s="129"/>
      <c r="G1232" s="128"/>
      <c r="H1232" s="129"/>
      <c r="I1232" s="128"/>
      <c r="J1232" s="129"/>
      <c r="K1232" s="128"/>
      <c r="L1232" s="129"/>
      <c r="M1232" s="127"/>
      <c r="N1232" s="118" t="s">
        <v>1434</v>
      </c>
    </row>
    <row r="1233" spans="1:38" ht="30" customHeight="1">
      <c r="A1233" s="9" t="s">
        <v>897</v>
      </c>
      <c r="B1233" s="9" t="s">
        <v>840</v>
      </c>
      <c r="C1233" s="9" t="s">
        <v>841</v>
      </c>
      <c r="D1233" s="114">
        <v>0.74</v>
      </c>
      <c r="E1233" s="115">
        <f>단가대비표!E573</f>
        <v>0</v>
      </c>
      <c r="F1233" s="116">
        <f>TRUNC(E1233*D1233,1)</f>
        <v>0</v>
      </c>
      <c r="G1233" s="115">
        <f>단가대비표!F573</f>
        <v>203456</v>
      </c>
      <c r="H1233" s="116">
        <f>TRUNC(G1233*D1233,1)</f>
        <v>150557.4</v>
      </c>
      <c r="I1233" s="115">
        <f>단가대비표!G573</f>
        <v>0</v>
      </c>
      <c r="J1233" s="116">
        <f>TRUNC(I1233*D1233,1)</f>
        <v>0</v>
      </c>
      <c r="K1233" s="115">
        <f t="shared" ref="K1233:L1235" si="282">TRUNC(E1233+G1233+I1233,1)</f>
        <v>203456</v>
      </c>
      <c r="L1233" s="116">
        <f t="shared" si="282"/>
        <v>150557.4</v>
      </c>
      <c r="M1233" s="9" t="s">
        <v>27</v>
      </c>
      <c r="N1233" s="10" t="s">
        <v>1434</v>
      </c>
      <c r="O1233" s="10" t="s">
        <v>898</v>
      </c>
      <c r="P1233" s="10" t="s">
        <v>30</v>
      </c>
      <c r="Q1233" s="10" t="s">
        <v>30</v>
      </c>
      <c r="R1233" s="10" t="s">
        <v>29</v>
      </c>
      <c r="S1233" s="119"/>
      <c r="T1233" s="119"/>
      <c r="U1233" s="119"/>
      <c r="V1233" s="119">
        <v>1</v>
      </c>
      <c r="W1233" s="119"/>
      <c r="X1233" s="119"/>
      <c r="Y1233" s="119"/>
      <c r="Z1233" s="119"/>
      <c r="AA1233" s="119"/>
      <c r="AB1233" s="119"/>
      <c r="AC1233" s="119"/>
      <c r="AD1233" s="119"/>
      <c r="AE1233" s="119"/>
      <c r="AF1233" s="119"/>
      <c r="AG1233" s="119"/>
      <c r="AH1233" s="119"/>
      <c r="AI1233" s="119"/>
      <c r="AJ1233" s="10" t="s">
        <v>27</v>
      </c>
      <c r="AK1233" s="10" t="s">
        <v>2735</v>
      </c>
      <c r="AL1233" s="10" t="s">
        <v>27</v>
      </c>
    </row>
    <row r="1234" spans="1:38" ht="30" customHeight="1">
      <c r="A1234" s="9" t="s">
        <v>844</v>
      </c>
      <c r="B1234" s="9" t="s">
        <v>840</v>
      </c>
      <c r="C1234" s="9" t="s">
        <v>841</v>
      </c>
      <c r="D1234" s="114">
        <v>0.2</v>
      </c>
      <c r="E1234" s="115">
        <f>단가대비표!E581</f>
        <v>0</v>
      </c>
      <c r="F1234" s="116">
        <f>TRUNC(E1234*D1234,1)</f>
        <v>0</v>
      </c>
      <c r="G1234" s="115">
        <f>단가대비표!F581</f>
        <v>166063</v>
      </c>
      <c r="H1234" s="116">
        <f>TRUNC(G1234*D1234,1)</f>
        <v>33212.6</v>
      </c>
      <c r="I1234" s="115">
        <f>단가대비표!G581</f>
        <v>0</v>
      </c>
      <c r="J1234" s="116">
        <f>TRUNC(I1234*D1234,1)</f>
        <v>0</v>
      </c>
      <c r="K1234" s="115">
        <f t="shared" si="282"/>
        <v>166063</v>
      </c>
      <c r="L1234" s="116">
        <f t="shared" si="282"/>
        <v>33212.6</v>
      </c>
      <c r="M1234" s="9" t="s">
        <v>27</v>
      </c>
      <c r="N1234" s="10" t="s">
        <v>1434</v>
      </c>
      <c r="O1234" s="10" t="s">
        <v>911</v>
      </c>
      <c r="P1234" s="10" t="s">
        <v>30</v>
      </c>
      <c r="Q1234" s="10" t="s">
        <v>30</v>
      </c>
      <c r="R1234" s="10" t="s">
        <v>29</v>
      </c>
      <c r="S1234" s="119"/>
      <c r="T1234" s="119"/>
      <c r="U1234" s="119"/>
      <c r="V1234" s="119">
        <v>1</v>
      </c>
      <c r="W1234" s="119"/>
      <c r="X1234" s="119"/>
      <c r="Y1234" s="119"/>
      <c r="Z1234" s="119"/>
      <c r="AA1234" s="119"/>
      <c r="AB1234" s="119"/>
      <c r="AC1234" s="119"/>
      <c r="AD1234" s="119"/>
      <c r="AE1234" s="119"/>
      <c r="AF1234" s="119"/>
      <c r="AG1234" s="119"/>
      <c r="AH1234" s="119"/>
      <c r="AI1234" s="119"/>
      <c r="AJ1234" s="10" t="s">
        <v>27</v>
      </c>
      <c r="AK1234" s="10" t="s">
        <v>2736</v>
      </c>
      <c r="AL1234" s="10" t="s">
        <v>27</v>
      </c>
    </row>
    <row r="1235" spans="1:38" ht="30" customHeight="1">
      <c r="A1235" s="9" t="s">
        <v>1109</v>
      </c>
      <c r="B1235" s="9" t="s">
        <v>1270</v>
      </c>
      <c r="C1235" s="9" t="s">
        <v>963</v>
      </c>
      <c r="D1235" s="114">
        <v>1</v>
      </c>
      <c r="E1235" s="115">
        <v>0</v>
      </c>
      <c r="F1235" s="116">
        <f>TRUNC(E1235*D1235,1)</f>
        <v>0</v>
      </c>
      <c r="G1235" s="115">
        <v>0</v>
      </c>
      <c r="H1235" s="116">
        <f>TRUNC(G1235*D1235,1)</f>
        <v>0</v>
      </c>
      <c r="I1235" s="115">
        <f>ROUNDDOWN(SUMIF(V1233:V1235, RIGHTB(O1235, 1), H1233:H1235)*U1235, 2)</f>
        <v>5513.1</v>
      </c>
      <c r="J1235" s="116">
        <f>TRUNC(I1235*D1235,1)</f>
        <v>5513.1</v>
      </c>
      <c r="K1235" s="115">
        <f t="shared" si="282"/>
        <v>5513.1</v>
      </c>
      <c r="L1235" s="116">
        <f t="shared" si="282"/>
        <v>5513.1</v>
      </c>
      <c r="M1235" s="9" t="s">
        <v>27</v>
      </c>
      <c r="N1235" s="10" t="s">
        <v>1434</v>
      </c>
      <c r="O1235" s="10" t="s">
        <v>964</v>
      </c>
      <c r="P1235" s="10" t="s">
        <v>30</v>
      </c>
      <c r="Q1235" s="10" t="s">
        <v>30</v>
      </c>
      <c r="R1235" s="10" t="s">
        <v>30</v>
      </c>
      <c r="S1235" s="119">
        <v>1</v>
      </c>
      <c r="T1235" s="119">
        <v>2</v>
      </c>
      <c r="U1235" s="119">
        <v>0.03</v>
      </c>
      <c r="V1235" s="119"/>
      <c r="W1235" s="119"/>
      <c r="X1235" s="119"/>
      <c r="Y1235" s="119"/>
      <c r="Z1235" s="119"/>
      <c r="AA1235" s="119"/>
      <c r="AB1235" s="119"/>
      <c r="AC1235" s="119"/>
      <c r="AD1235" s="119"/>
      <c r="AE1235" s="119"/>
      <c r="AF1235" s="119"/>
      <c r="AG1235" s="119"/>
      <c r="AH1235" s="119"/>
      <c r="AI1235" s="119"/>
      <c r="AJ1235" s="10" t="s">
        <v>27</v>
      </c>
      <c r="AK1235" s="10" t="s">
        <v>2737</v>
      </c>
      <c r="AL1235" s="10" t="s">
        <v>27</v>
      </c>
    </row>
    <row r="1236" spans="1:38" ht="30" customHeight="1">
      <c r="A1236" s="9" t="s">
        <v>965</v>
      </c>
      <c r="B1236" s="9" t="s">
        <v>27</v>
      </c>
      <c r="C1236" s="9" t="s">
        <v>27</v>
      </c>
      <c r="D1236" s="114"/>
      <c r="E1236" s="115"/>
      <c r="F1236" s="116">
        <f>TRUNC(SUM(F1233:F1235),0)</f>
        <v>0</v>
      </c>
      <c r="G1236" s="115"/>
      <c r="H1236" s="116">
        <f>TRUNC(SUM(H1233:H1235),0)</f>
        <v>183770</v>
      </c>
      <c r="I1236" s="115"/>
      <c r="J1236" s="116">
        <f>TRUNC(SUM(J1233:J1235),0)</f>
        <v>5513</v>
      </c>
      <c r="K1236" s="115"/>
      <c r="L1236" s="116">
        <f>F1236+H1236+J1236</f>
        <v>189283</v>
      </c>
      <c r="M1236" s="9" t="s">
        <v>27</v>
      </c>
      <c r="N1236" s="10" t="s">
        <v>117</v>
      </c>
      <c r="O1236" s="10" t="s">
        <v>117</v>
      </c>
      <c r="P1236" s="10" t="s">
        <v>27</v>
      </c>
      <c r="Q1236" s="10" t="s">
        <v>27</v>
      </c>
      <c r="R1236" s="10" t="s">
        <v>27</v>
      </c>
      <c r="S1236" s="119"/>
      <c r="T1236" s="119"/>
      <c r="U1236" s="119"/>
      <c r="V1236" s="119"/>
      <c r="W1236" s="119"/>
      <c r="X1236" s="119"/>
      <c r="Y1236" s="119"/>
      <c r="Z1236" s="119"/>
      <c r="AA1236" s="119"/>
      <c r="AB1236" s="119"/>
      <c r="AC1236" s="119"/>
      <c r="AD1236" s="119"/>
      <c r="AE1236" s="119"/>
      <c r="AF1236" s="119"/>
      <c r="AG1236" s="119"/>
      <c r="AH1236" s="119"/>
      <c r="AI1236" s="119"/>
      <c r="AJ1236" s="10" t="s">
        <v>27</v>
      </c>
      <c r="AK1236" s="10" t="s">
        <v>27</v>
      </c>
      <c r="AL1236" s="10" t="s">
        <v>27</v>
      </c>
    </row>
    <row r="1237" spans="1:38" ht="30" customHeight="1">
      <c r="A1237" s="114"/>
      <c r="B1237" s="114"/>
      <c r="C1237" s="114"/>
      <c r="D1237" s="114"/>
      <c r="E1237" s="115"/>
      <c r="F1237" s="116"/>
      <c r="G1237" s="115"/>
      <c r="H1237" s="116"/>
      <c r="I1237" s="115"/>
      <c r="J1237" s="116"/>
      <c r="K1237" s="115"/>
      <c r="L1237" s="116"/>
      <c r="M1237" s="114"/>
    </row>
    <row r="1238" spans="1:38" ht="30" customHeight="1">
      <c r="A1238" s="127" t="s">
        <v>4117</v>
      </c>
      <c r="B1238" s="127"/>
      <c r="C1238" s="127"/>
      <c r="D1238" s="127"/>
      <c r="E1238" s="128"/>
      <c r="F1238" s="129"/>
      <c r="G1238" s="128"/>
      <c r="H1238" s="129"/>
      <c r="I1238" s="128"/>
      <c r="J1238" s="129"/>
      <c r="K1238" s="128"/>
      <c r="L1238" s="129"/>
      <c r="M1238" s="127"/>
      <c r="N1238" s="118" t="s">
        <v>232</v>
      </c>
    </row>
    <row r="1239" spans="1:38" ht="30" customHeight="1">
      <c r="A1239" s="9" t="s">
        <v>897</v>
      </c>
      <c r="B1239" s="9" t="s">
        <v>840</v>
      </c>
      <c r="C1239" s="9" t="s">
        <v>841</v>
      </c>
      <c r="D1239" s="114">
        <v>0.05</v>
      </c>
      <c r="E1239" s="115">
        <f>단가대비표!E573</f>
        <v>0</v>
      </c>
      <c r="F1239" s="116">
        <f>TRUNC(E1239*D1239,1)</f>
        <v>0</v>
      </c>
      <c r="G1239" s="115">
        <f>단가대비표!F573</f>
        <v>203456</v>
      </c>
      <c r="H1239" s="116">
        <f>TRUNC(G1239*D1239,1)</f>
        <v>10172.799999999999</v>
      </c>
      <c r="I1239" s="115">
        <f>단가대비표!G573</f>
        <v>0</v>
      </c>
      <c r="J1239" s="116">
        <f>TRUNC(I1239*D1239,1)</f>
        <v>0</v>
      </c>
      <c r="K1239" s="115">
        <f t="shared" ref="K1239:L1241" si="283">TRUNC(E1239+G1239+I1239,1)</f>
        <v>203456</v>
      </c>
      <c r="L1239" s="116">
        <f t="shared" si="283"/>
        <v>10172.799999999999</v>
      </c>
      <c r="M1239" s="9" t="s">
        <v>27</v>
      </c>
      <c r="N1239" s="10" t="s">
        <v>232</v>
      </c>
      <c r="O1239" s="10" t="s">
        <v>898</v>
      </c>
      <c r="P1239" s="10" t="s">
        <v>30</v>
      </c>
      <c r="Q1239" s="10" t="s">
        <v>30</v>
      </c>
      <c r="R1239" s="10" t="s">
        <v>29</v>
      </c>
      <c r="S1239" s="119"/>
      <c r="T1239" s="119"/>
      <c r="U1239" s="119"/>
      <c r="V1239" s="119">
        <v>1</v>
      </c>
      <c r="W1239" s="119"/>
      <c r="X1239" s="119"/>
      <c r="Y1239" s="119"/>
      <c r="Z1239" s="119"/>
      <c r="AA1239" s="119"/>
      <c r="AB1239" s="119"/>
      <c r="AC1239" s="119"/>
      <c r="AD1239" s="119"/>
      <c r="AE1239" s="119"/>
      <c r="AF1239" s="119"/>
      <c r="AG1239" s="119"/>
      <c r="AH1239" s="119"/>
      <c r="AI1239" s="119"/>
      <c r="AJ1239" s="10" t="s">
        <v>27</v>
      </c>
      <c r="AK1239" s="10" t="s">
        <v>1435</v>
      </c>
      <c r="AL1239" s="10" t="s">
        <v>27</v>
      </c>
    </row>
    <row r="1240" spans="1:38" ht="30" customHeight="1">
      <c r="A1240" s="9" t="s">
        <v>844</v>
      </c>
      <c r="B1240" s="9" t="s">
        <v>840</v>
      </c>
      <c r="C1240" s="9" t="s">
        <v>841</v>
      </c>
      <c r="D1240" s="114">
        <v>0.02</v>
      </c>
      <c r="E1240" s="115">
        <f>단가대비표!E581</f>
        <v>0</v>
      </c>
      <c r="F1240" s="116">
        <f>TRUNC(E1240*D1240,1)</f>
        <v>0</v>
      </c>
      <c r="G1240" s="115">
        <f>단가대비표!F581</f>
        <v>166063</v>
      </c>
      <c r="H1240" s="116">
        <f>TRUNC(G1240*D1240,1)</f>
        <v>3321.2</v>
      </c>
      <c r="I1240" s="115">
        <f>단가대비표!G581</f>
        <v>0</v>
      </c>
      <c r="J1240" s="116">
        <f>TRUNC(I1240*D1240,1)</f>
        <v>0</v>
      </c>
      <c r="K1240" s="115">
        <f t="shared" si="283"/>
        <v>166063</v>
      </c>
      <c r="L1240" s="116">
        <f t="shared" si="283"/>
        <v>3321.2</v>
      </c>
      <c r="M1240" s="9" t="s">
        <v>27</v>
      </c>
      <c r="N1240" s="10" t="s">
        <v>232</v>
      </c>
      <c r="O1240" s="10" t="s">
        <v>911</v>
      </c>
      <c r="P1240" s="10" t="s">
        <v>30</v>
      </c>
      <c r="Q1240" s="10" t="s">
        <v>30</v>
      </c>
      <c r="R1240" s="10" t="s">
        <v>29</v>
      </c>
      <c r="S1240" s="119"/>
      <c r="T1240" s="119"/>
      <c r="U1240" s="119"/>
      <c r="V1240" s="119">
        <v>1</v>
      </c>
      <c r="W1240" s="119"/>
      <c r="X1240" s="119"/>
      <c r="Y1240" s="119"/>
      <c r="Z1240" s="119"/>
      <c r="AA1240" s="119"/>
      <c r="AB1240" s="119"/>
      <c r="AC1240" s="119"/>
      <c r="AD1240" s="119"/>
      <c r="AE1240" s="119"/>
      <c r="AF1240" s="119"/>
      <c r="AG1240" s="119"/>
      <c r="AH1240" s="119"/>
      <c r="AI1240" s="119"/>
      <c r="AJ1240" s="10" t="s">
        <v>27</v>
      </c>
      <c r="AK1240" s="10" t="s">
        <v>1436</v>
      </c>
      <c r="AL1240" s="10" t="s">
        <v>27</v>
      </c>
    </row>
    <row r="1241" spans="1:38" ht="30" customHeight="1">
      <c r="A1241" s="9" t="s">
        <v>1109</v>
      </c>
      <c r="B1241" s="9" t="s">
        <v>1110</v>
      </c>
      <c r="C1241" s="9" t="s">
        <v>963</v>
      </c>
      <c r="D1241" s="114">
        <v>1</v>
      </c>
      <c r="E1241" s="115">
        <v>0</v>
      </c>
      <c r="F1241" s="116">
        <f>TRUNC(E1241*D1241,1)</f>
        <v>0</v>
      </c>
      <c r="G1241" s="115">
        <v>0</v>
      </c>
      <c r="H1241" s="116">
        <f>TRUNC(G1241*D1241,1)</f>
        <v>0</v>
      </c>
      <c r="I1241" s="115">
        <f>ROUNDDOWN(SUMIF(V1239:V1241, RIGHTB(O1241, 1), H1239:H1241)*U1241, 2)</f>
        <v>269.88</v>
      </c>
      <c r="J1241" s="116">
        <f>TRUNC(I1241*D1241,1)</f>
        <v>269.8</v>
      </c>
      <c r="K1241" s="115">
        <f t="shared" si="283"/>
        <v>269.8</v>
      </c>
      <c r="L1241" s="116">
        <f t="shared" si="283"/>
        <v>269.8</v>
      </c>
      <c r="M1241" s="9" t="s">
        <v>27</v>
      </c>
      <c r="N1241" s="10" t="s">
        <v>232</v>
      </c>
      <c r="O1241" s="10" t="s">
        <v>964</v>
      </c>
      <c r="P1241" s="10" t="s">
        <v>30</v>
      </c>
      <c r="Q1241" s="10" t="s">
        <v>30</v>
      </c>
      <c r="R1241" s="10" t="s">
        <v>30</v>
      </c>
      <c r="S1241" s="119">
        <v>1</v>
      </c>
      <c r="T1241" s="119">
        <v>2</v>
      </c>
      <c r="U1241" s="119">
        <v>0.02</v>
      </c>
      <c r="V1241" s="119"/>
      <c r="W1241" s="119"/>
      <c r="X1241" s="119"/>
      <c r="Y1241" s="119"/>
      <c r="Z1241" s="119"/>
      <c r="AA1241" s="119"/>
      <c r="AB1241" s="119"/>
      <c r="AC1241" s="119"/>
      <c r="AD1241" s="119"/>
      <c r="AE1241" s="119"/>
      <c r="AF1241" s="119"/>
      <c r="AG1241" s="119"/>
      <c r="AH1241" s="119"/>
      <c r="AI1241" s="119"/>
      <c r="AJ1241" s="10" t="s">
        <v>27</v>
      </c>
      <c r="AK1241" s="10" t="s">
        <v>1437</v>
      </c>
      <c r="AL1241" s="10" t="s">
        <v>27</v>
      </c>
    </row>
    <row r="1242" spans="1:38" ht="30" customHeight="1">
      <c r="A1242" s="9" t="s">
        <v>965</v>
      </c>
      <c r="B1242" s="9" t="s">
        <v>27</v>
      </c>
      <c r="C1242" s="9" t="s">
        <v>27</v>
      </c>
      <c r="D1242" s="114"/>
      <c r="E1242" s="115"/>
      <c r="F1242" s="116">
        <f>TRUNC(SUM(F1239:F1241),0)</f>
        <v>0</v>
      </c>
      <c r="G1242" s="115"/>
      <c r="H1242" s="116">
        <f>TRUNC(SUM(H1239:H1241),0)</f>
        <v>13494</v>
      </c>
      <c r="I1242" s="115"/>
      <c r="J1242" s="116">
        <f>TRUNC(SUM(J1239:J1241),0)</f>
        <v>269</v>
      </c>
      <c r="K1242" s="115"/>
      <c r="L1242" s="116">
        <f>F1242+H1242+J1242</f>
        <v>13763</v>
      </c>
      <c r="M1242" s="9" t="s">
        <v>27</v>
      </c>
      <c r="N1242" s="10" t="s">
        <v>117</v>
      </c>
      <c r="O1242" s="10" t="s">
        <v>117</v>
      </c>
      <c r="P1242" s="10" t="s">
        <v>27</v>
      </c>
      <c r="Q1242" s="10" t="s">
        <v>27</v>
      </c>
      <c r="R1242" s="10" t="s">
        <v>27</v>
      </c>
      <c r="S1242" s="119"/>
      <c r="T1242" s="119"/>
      <c r="U1242" s="119"/>
      <c r="V1242" s="119"/>
      <c r="W1242" s="119"/>
      <c r="X1242" s="119"/>
      <c r="Y1242" s="119"/>
      <c r="Z1242" s="119"/>
      <c r="AA1242" s="119"/>
      <c r="AB1242" s="119"/>
      <c r="AC1242" s="119"/>
      <c r="AD1242" s="119"/>
      <c r="AE1242" s="119"/>
      <c r="AF1242" s="119"/>
      <c r="AG1242" s="119"/>
      <c r="AH1242" s="119"/>
      <c r="AI1242" s="119"/>
      <c r="AJ1242" s="10" t="s">
        <v>27</v>
      </c>
      <c r="AK1242" s="10" t="s">
        <v>27</v>
      </c>
      <c r="AL1242" s="10" t="s">
        <v>27</v>
      </c>
    </row>
    <row r="1243" spans="1:38" ht="30" customHeight="1">
      <c r="A1243" s="114"/>
      <c r="B1243" s="114"/>
      <c r="C1243" s="114"/>
      <c r="D1243" s="114"/>
      <c r="E1243" s="115"/>
      <c r="F1243" s="116"/>
      <c r="G1243" s="115"/>
      <c r="H1243" s="116"/>
      <c r="I1243" s="115"/>
      <c r="J1243" s="116"/>
      <c r="K1243" s="115"/>
      <c r="L1243" s="116"/>
      <c r="M1243" s="114"/>
    </row>
    <row r="1244" spans="1:38" ht="30" customHeight="1">
      <c r="A1244" s="127" t="s">
        <v>4118</v>
      </c>
      <c r="B1244" s="127"/>
      <c r="C1244" s="127"/>
      <c r="D1244" s="127"/>
      <c r="E1244" s="128"/>
      <c r="F1244" s="129"/>
      <c r="G1244" s="128"/>
      <c r="H1244" s="129"/>
      <c r="I1244" s="128"/>
      <c r="J1244" s="129"/>
      <c r="K1244" s="128"/>
      <c r="L1244" s="129"/>
      <c r="M1244" s="127"/>
      <c r="N1244" s="118" t="s">
        <v>234</v>
      </c>
    </row>
    <row r="1245" spans="1:38" ht="30" customHeight="1">
      <c r="A1245" s="9" t="s">
        <v>897</v>
      </c>
      <c r="B1245" s="9" t="s">
        <v>840</v>
      </c>
      <c r="C1245" s="9" t="s">
        <v>841</v>
      </c>
      <c r="D1245" s="114">
        <v>0.08</v>
      </c>
      <c r="E1245" s="115">
        <f>단가대비표!E573</f>
        <v>0</v>
      </c>
      <c r="F1245" s="116">
        <f>TRUNC(E1245*D1245,1)</f>
        <v>0</v>
      </c>
      <c r="G1245" s="115">
        <f>단가대비표!F573</f>
        <v>203456</v>
      </c>
      <c r="H1245" s="116">
        <f>TRUNC(G1245*D1245,1)</f>
        <v>16276.4</v>
      </c>
      <c r="I1245" s="115">
        <f>단가대비표!G573</f>
        <v>0</v>
      </c>
      <c r="J1245" s="116">
        <f>TRUNC(I1245*D1245,1)</f>
        <v>0</v>
      </c>
      <c r="K1245" s="115">
        <f t="shared" ref="K1245:L1247" si="284">TRUNC(E1245+G1245+I1245,1)</f>
        <v>203456</v>
      </c>
      <c r="L1245" s="116">
        <f t="shared" si="284"/>
        <v>16276.4</v>
      </c>
      <c r="M1245" s="9" t="s">
        <v>27</v>
      </c>
      <c r="N1245" s="10" t="s">
        <v>234</v>
      </c>
      <c r="O1245" s="10" t="s">
        <v>898</v>
      </c>
      <c r="P1245" s="10" t="s">
        <v>30</v>
      </c>
      <c r="Q1245" s="10" t="s">
        <v>30</v>
      </c>
      <c r="R1245" s="10" t="s">
        <v>29</v>
      </c>
      <c r="S1245" s="119"/>
      <c r="T1245" s="119"/>
      <c r="U1245" s="119"/>
      <c r="V1245" s="119">
        <v>1</v>
      </c>
      <c r="W1245" s="119"/>
      <c r="X1245" s="119"/>
      <c r="Y1245" s="119"/>
      <c r="Z1245" s="119"/>
      <c r="AA1245" s="119"/>
      <c r="AB1245" s="119"/>
      <c r="AC1245" s="119"/>
      <c r="AD1245" s="119"/>
      <c r="AE1245" s="119"/>
      <c r="AF1245" s="119"/>
      <c r="AG1245" s="119"/>
      <c r="AH1245" s="119"/>
      <c r="AI1245" s="119"/>
      <c r="AJ1245" s="10" t="s">
        <v>27</v>
      </c>
      <c r="AK1245" s="10" t="s">
        <v>1438</v>
      </c>
      <c r="AL1245" s="10" t="s">
        <v>27</v>
      </c>
    </row>
    <row r="1246" spans="1:38" ht="30" customHeight="1">
      <c r="A1246" s="9" t="s">
        <v>844</v>
      </c>
      <c r="B1246" s="9" t="s">
        <v>840</v>
      </c>
      <c r="C1246" s="9" t="s">
        <v>841</v>
      </c>
      <c r="D1246" s="114">
        <v>0.03</v>
      </c>
      <c r="E1246" s="115">
        <f>단가대비표!E581</f>
        <v>0</v>
      </c>
      <c r="F1246" s="116">
        <f>TRUNC(E1246*D1246,1)</f>
        <v>0</v>
      </c>
      <c r="G1246" s="115">
        <f>단가대비표!F581</f>
        <v>166063</v>
      </c>
      <c r="H1246" s="116">
        <f>TRUNC(G1246*D1246,1)</f>
        <v>4981.8</v>
      </c>
      <c r="I1246" s="115">
        <f>단가대비표!G581</f>
        <v>0</v>
      </c>
      <c r="J1246" s="116">
        <f>TRUNC(I1246*D1246,1)</f>
        <v>0</v>
      </c>
      <c r="K1246" s="115">
        <f t="shared" si="284"/>
        <v>166063</v>
      </c>
      <c r="L1246" s="116">
        <f t="shared" si="284"/>
        <v>4981.8</v>
      </c>
      <c r="M1246" s="9" t="s">
        <v>27</v>
      </c>
      <c r="N1246" s="10" t="s">
        <v>234</v>
      </c>
      <c r="O1246" s="10" t="s">
        <v>911</v>
      </c>
      <c r="P1246" s="10" t="s">
        <v>30</v>
      </c>
      <c r="Q1246" s="10" t="s">
        <v>30</v>
      </c>
      <c r="R1246" s="10" t="s">
        <v>29</v>
      </c>
      <c r="S1246" s="119"/>
      <c r="T1246" s="119"/>
      <c r="U1246" s="119"/>
      <c r="V1246" s="119">
        <v>1</v>
      </c>
      <c r="W1246" s="119"/>
      <c r="X1246" s="119"/>
      <c r="Y1246" s="119"/>
      <c r="Z1246" s="119"/>
      <c r="AA1246" s="119"/>
      <c r="AB1246" s="119"/>
      <c r="AC1246" s="119"/>
      <c r="AD1246" s="119"/>
      <c r="AE1246" s="119"/>
      <c r="AF1246" s="119"/>
      <c r="AG1246" s="119"/>
      <c r="AH1246" s="119"/>
      <c r="AI1246" s="119"/>
      <c r="AJ1246" s="10" t="s">
        <v>27</v>
      </c>
      <c r="AK1246" s="10" t="s">
        <v>1439</v>
      </c>
      <c r="AL1246" s="10" t="s">
        <v>27</v>
      </c>
    </row>
    <row r="1247" spans="1:38" ht="30" customHeight="1">
      <c r="A1247" s="9" t="s">
        <v>1109</v>
      </c>
      <c r="B1247" s="9" t="s">
        <v>1110</v>
      </c>
      <c r="C1247" s="9" t="s">
        <v>963</v>
      </c>
      <c r="D1247" s="114">
        <v>1</v>
      </c>
      <c r="E1247" s="115">
        <v>0</v>
      </c>
      <c r="F1247" s="116">
        <f>TRUNC(E1247*D1247,1)</f>
        <v>0</v>
      </c>
      <c r="G1247" s="115">
        <v>0</v>
      </c>
      <c r="H1247" s="116">
        <f>TRUNC(G1247*D1247,1)</f>
        <v>0</v>
      </c>
      <c r="I1247" s="115">
        <f>ROUNDDOWN(SUMIF(V1245:V1247, RIGHTB(O1247, 1), H1245:H1247)*U1247, 2)</f>
        <v>425.16</v>
      </c>
      <c r="J1247" s="116">
        <f>TRUNC(I1247*D1247,1)</f>
        <v>425.1</v>
      </c>
      <c r="K1247" s="115">
        <f t="shared" si="284"/>
        <v>425.1</v>
      </c>
      <c r="L1247" s="116">
        <f t="shared" si="284"/>
        <v>425.1</v>
      </c>
      <c r="M1247" s="9" t="s">
        <v>27</v>
      </c>
      <c r="N1247" s="10" t="s">
        <v>234</v>
      </c>
      <c r="O1247" s="10" t="s">
        <v>964</v>
      </c>
      <c r="P1247" s="10" t="s">
        <v>30</v>
      </c>
      <c r="Q1247" s="10" t="s">
        <v>30</v>
      </c>
      <c r="R1247" s="10" t="s">
        <v>30</v>
      </c>
      <c r="S1247" s="119">
        <v>1</v>
      </c>
      <c r="T1247" s="119">
        <v>2</v>
      </c>
      <c r="U1247" s="119">
        <v>0.02</v>
      </c>
      <c r="V1247" s="119"/>
      <c r="W1247" s="119"/>
      <c r="X1247" s="119"/>
      <c r="Y1247" s="119"/>
      <c r="Z1247" s="119"/>
      <c r="AA1247" s="119"/>
      <c r="AB1247" s="119"/>
      <c r="AC1247" s="119"/>
      <c r="AD1247" s="119"/>
      <c r="AE1247" s="119"/>
      <c r="AF1247" s="119"/>
      <c r="AG1247" s="119"/>
      <c r="AH1247" s="119"/>
      <c r="AI1247" s="119"/>
      <c r="AJ1247" s="10" t="s">
        <v>27</v>
      </c>
      <c r="AK1247" s="10" t="s">
        <v>1440</v>
      </c>
      <c r="AL1247" s="10" t="s">
        <v>27</v>
      </c>
    </row>
    <row r="1248" spans="1:38" ht="30" customHeight="1">
      <c r="A1248" s="9" t="s">
        <v>965</v>
      </c>
      <c r="B1248" s="9" t="s">
        <v>27</v>
      </c>
      <c r="C1248" s="9" t="s">
        <v>27</v>
      </c>
      <c r="D1248" s="114"/>
      <c r="E1248" s="115"/>
      <c r="F1248" s="116">
        <f>TRUNC(SUM(F1245:F1247),0)</f>
        <v>0</v>
      </c>
      <c r="G1248" s="115"/>
      <c r="H1248" s="116">
        <f>TRUNC(SUM(H1245:H1247),0)</f>
        <v>21258</v>
      </c>
      <c r="I1248" s="115"/>
      <c r="J1248" s="116">
        <f>TRUNC(SUM(J1245:J1247),0)</f>
        <v>425</v>
      </c>
      <c r="K1248" s="115"/>
      <c r="L1248" s="116">
        <f>F1248+H1248+J1248</f>
        <v>21683</v>
      </c>
      <c r="M1248" s="9" t="s">
        <v>27</v>
      </c>
      <c r="N1248" s="10" t="s">
        <v>117</v>
      </c>
      <c r="O1248" s="10" t="s">
        <v>117</v>
      </c>
      <c r="P1248" s="10" t="s">
        <v>27</v>
      </c>
      <c r="Q1248" s="10" t="s">
        <v>27</v>
      </c>
      <c r="R1248" s="10" t="s">
        <v>27</v>
      </c>
      <c r="S1248" s="119"/>
      <c r="T1248" s="119"/>
      <c r="U1248" s="119"/>
      <c r="V1248" s="119"/>
      <c r="W1248" s="119"/>
      <c r="X1248" s="119"/>
      <c r="Y1248" s="119"/>
      <c r="Z1248" s="119"/>
      <c r="AA1248" s="119"/>
      <c r="AB1248" s="119"/>
      <c r="AC1248" s="119"/>
      <c r="AD1248" s="119"/>
      <c r="AE1248" s="119"/>
      <c r="AF1248" s="119"/>
      <c r="AG1248" s="119"/>
      <c r="AH1248" s="119"/>
      <c r="AI1248" s="119"/>
      <c r="AJ1248" s="10" t="s">
        <v>27</v>
      </c>
      <c r="AK1248" s="10" t="s">
        <v>27</v>
      </c>
      <c r="AL1248" s="10" t="s">
        <v>27</v>
      </c>
    </row>
    <row r="1249" spans="1:38" ht="30" customHeight="1">
      <c r="A1249" s="114"/>
      <c r="B1249" s="114"/>
      <c r="C1249" s="114"/>
      <c r="D1249" s="114"/>
      <c r="E1249" s="115"/>
      <c r="F1249" s="116"/>
      <c r="G1249" s="115"/>
      <c r="H1249" s="116"/>
      <c r="I1249" s="115"/>
      <c r="J1249" s="116"/>
      <c r="K1249" s="115"/>
      <c r="L1249" s="116"/>
      <c r="M1249" s="114"/>
    </row>
    <row r="1250" spans="1:38" ht="30" customHeight="1">
      <c r="A1250" s="127" t="s">
        <v>4119</v>
      </c>
      <c r="B1250" s="127"/>
      <c r="C1250" s="127"/>
      <c r="D1250" s="127"/>
      <c r="E1250" s="128"/>
      <c r="F1250" s="129"/>
      <c r="G1250" s="128"/>
      <c r="H1250" s="129"/>
      <c r="I1250" s="128"/>
      <c r="J1250" s="129"/>
      <c r="K1250" s="128"/>
      <c r="L1250" s="129"/>
      <c r="M1250" s="127"/>
      <c r="N1250" s="118" t="s">
        <v>236</v>
      </c>
    </row>
    <row r="1251" spans="1:38" ht="30" customHeight="1">
      <c r="A1251" s="9" t="s">
        <v>897</v>
      </c>
      <c r="B1251" s="9" t="s">
        <v>840</v>
      </c>
      <c r="C1251" s="9" t="s">
        <v>841</v>
      </c>
      <c r="D1251" s="114">
        <v>0.12</v>
      </c>
      <c r="E1251" s="115">
        <f>단가대비표!E573</f>
        <v>0</v>
      </c>
      <c r="F1251" s="116">
        <f>TRUNC(E1251*D1251,1)</f>
        <v>0</v>
      </c>
      <c r="G1251" s="115">
        <f>단가대비표!F573</f>
        <v>203456</v>
      </c>
      <c r="H1251" s="116">
        <f>TRUNC(G1251*D1251,1)</f>
        <v>24414.7</v>
      </c>
      <c r="I1251" s="115">
        <f>단가대비표!G573</f>
        <v>0</v>
      </c>
      <c r="J1251" s="116">
        <f>TRUNC(I1251*D1251,1)</f>
        <v>0</v>
      </c>
      <c r="K1251" s="115">
        <f t="shared" ref="K1251:L1253" si="285">TRUNC(E1251+G1251+I1251,1)</f>
        <v>203456</v>
      </c>
      <c r="L1251" s="116">
        <f t="shared" si="285"/>
        <v>24414.7</v>
      </c>
      <c r="M1251" s="9" t="s">
        <v>27</v>
      </c>
      <c r="N1251" s="10" t="s">
        <v>236</v>
      </c>
      <c r="O1251" s="10" t="s">
        <v>898</v>
      </c>
      <c r="P1251" s="10" t="s">
        <v>30</v>
      </c>
      <c r="Q1251" s="10" t="s">
        <v>30</v>
      </c>
      <c r="R1251" s="10" t="s">
        <v>29</v>
      </c>
      <c r="S1251" s="119"/>
      <c r="T1251" s="119"/>
      <c r="U1251" s="119"/>
      <c r="V1251" s="119">
        <v>1</v>
      </c>
      <c r="W1251" s="119"/>
      <c r="X1251" s="119"/>
      <c r="Y1251" s="119"/>
      <c r="Z1251" s="119"/>
      <c r="AA1251" s="119"/>
      <c r="AB1251" s="119"/>
      <c r="AC1251" s="119"/>
      <c r="AD1251" s="119"/>
      <c r="AE1251" s="119"/>
      <c r="AF1251" s="119"/>
      <c r="AG1251" s="119"/>
      <c r="AH1251" s="119"/>
      <c r="AI1251" s="119"/>
      <c r="AJ1251" s="10" t="s">
        <v>27</v>
      </c>
      <c r="AK1251" s="10" t="s">
        <v>1441</v>
      </c>
      <c r="AL1251" s="10" t="s">
        <v>27</v>
      </c>
    </row>
    <row r="1252" spans="1:38" ht="30" customHeight="1">
      <c r="A1252" s="9" t="s">
        <v>844</v>
      </c>
      <c r="B1252" s="9" t="s">
        <v>840</v>
      </c>
      <c r="C1252" s="9" t="s">
        <v>841</v>
      </c>
      <c r="D1252" s="114">
        <v>0.05</v>
      </c>
      <c r="E1252" s="115">
        <f>단가대비표!E581</f>
        <v>0</v>
      </c>
      <c r="F1252" s="116">
        <f>TRUNC(E1252*D1252,1)</f>
        <v>0</v>
      </c>
      <c r="G1252" s="115">
        <f>단가대비표!F581</f>
        <v>166063</v>
      </c>
      <c r="H1252" s="116">
        <f>TRUNC(G1252*D1252,1)</f>
        <v>8303.1</v>
      </c>
      <c r="I1252" s="115">
        <f>단가대비표!G581</f>
        <v>0</v>
      </c>
      <c r="J1252" s="116">
        <f>TRUNC(I1252*D1252,1)</f>
        <v>0</v>
      </c>
      <c r="K1252" s="115">
        <f t="shared" si="285"/>
        <v>166063</v>
      </c>
      <c r="L1252" s="116">
        <f t="shared" si="285"/>
        <v>8303.1</v>
      </c>
      <c r="M1252" s="9" t="s">
        <v>27</v>
      </c>
      <c r="N1252" s="10" t="s">
        <v>236</v>
      </c>
      <c r="O1252" s="10" t="s">
        <v>911</v>
      </c>
      <c r="P1252" s="10" t="s">
        <v>30</v>
      </c>
      <c r="Q1252" s="10" t="s">
        <v>30</v>
      </c>
      <c r="R1252" s="10" t="s">
        <v>29</v>
      </c>
      <c r="S1252" s="119"/>
      <c r="T1252" s="119"/>
      <c r="U1252" s="119"/>
      <c r="V1252" s="119">
        <v>1</v>
      </c>
      <c r="W1252" s="119"/>
      <c r="X1252" s="119"/>
      <c r="Y1252" s="119"/>
      <c r="Z1252" s="119"/>
      <c r="AA1252" s="119"/>
      <c r="AB1252" s="119"/>
      <c r="AC1252" s="119"/>
      <c r="AD1252" s="119"/>
      <c r="AE1252" s="119"/>
      <c r="AF1252" s="119"/>
      <c r="AG1252" s="119"/>
      <c r="AH1252" s="119"/>
      <c r="AI1252" s="119"/>
      <c r="AJ1252" s="10" t="s">
        <v>27</v>
      </c>
      <c r="AK1252" s="10" t="s">
        <v>1442</v>
      </c>
      <c r="AL1252" s="10" t="s">
        <v>27</v>
      </c>
    </row>
    <row r="1253" spans="1:38" ht="30" customHeight="1">
      <c r="A1253" s="9" t="s">
        <v>1109</v>
      </c>
      <c r="B1253" s="9" t="s">
        <v>1110</v>
      </c>
      <c r="C1253" s="9" t="s">
        <v>963</v>
      </c>
      <c r="D1253" s="114">
        <v>1</v>
      </c>
      <c r="E1253" s="115">
        <v>0</v>
      </c>
      <c r="F1253" s="116">
        <f>TRUNC(E1253*D1253,1)</f>
        <v>0</v>
      </c>
      <c r="G1253" s="115">
        <v>0</v>
      </c>
      <c r="H1253" s="116">
        <f>TRUNC(G1253*D1253,1)</f>
        <v>0</v>
      </c>
      <c r="I1253" s="115">
        <f>ROUNDDOWN(SUMIF(V1251:V1253, RIGHTB(O1253, 1), H1251:H1253)*U1253, 2)</f>
        <v>654.35</v>
      </c>
      <c r="J1253" s="116">
        <f>TRUNC(I1253*D1253,1)</f>
        <v>654.29999999999995</v>
      </c>
      <c r="K1253" s="115">
        <f t="shared" si="285"/>
        <v>654.29999999999995</v>
      </c>
      <c r="L1253" s="116">
        <f t="shared" si="285"/>
        <v>654.29999999999995</v>
      </c>
      <c r="M1253" s="9" t="s">
        <v>27</v>
      </c>
      <c r="N1253" s="10" t="s">
        <v>236</v>
      </c>
      <c r="O1253" s="10" t="s">
        <v>964</v>
      </c>
      <c r="P1253" s="10" t="s">
        <v>30</v>
      </c>
      <c r="Q1253" s="10" t="s">
        <v>30</v>
      </c>
      <c r="R1253" s="10" t="s">
        <v>30</v>
      </c>
      <c r="S1253" s="119">
        <v>1</v>
      </c>
      <c r="T1253" s="119">
        <v>2</v>
      </c>
      <c r="U1253" s="119">
        <v>0.02</v>
      </c>
      <c r="V1253" s="119"/>
      <c r="W1253" s="119"/>
      <c r="X1253" s="119"/>
      <c r="Y1253" s="119"/>
      <c r="Z1253" s="119"/>
      <c r="AA1253" s="119"/>
      <c r="AB1253" s="119"/>
      <c r="AC1253" s="119"/>
      <c r="AD1253" s="119"/>
      <c r="AE1253" s="119"/>
      <c r="AF1253" s="119"/>
      <c r="AG1253" s="119"/>
      <c r="AH1253" s="119"/>
      <c r="AI1253" s="119"/>
      <c r="AJ1253" s="10" t="s">
        <v>27</v>
      </c>
      <c r="AK1253" s="10" t="s">
        <v>1443</v>
      </c>
      <c r="AL1253" s="10" t="s">
        <v>27</v>
      </c>
    </row>
    <row r="1254" spans="1:38" ht="30" customHeight="1">
      <c r="A1254" s="9" t="s">
        <v>965</v>
      </c>
      <c r="B1254" s="9" t="s">
        <v>27</v>
      </c>
      <c r="C1254" s="9" t="s">
        <v>27</v>
      </c>
      <c r="D1254" s="114"/>
      <c r="E1254" s="115"/>
      <c r="F1254" s="116">
        <f>TRUNC(SUM(F1251:F1253),0)</f>
        <v>0</v>
      </c>
      <c r="G1254" s="115"/>
      <c r="H1254" s="116">
        <f>TRUNC(SUM(H1251:H1253),0)</f>
        <v>32717</v>
      </c>
      <c r="I1254" s="115"/>
      <c r="J1254" s="116">
        <f>TRUNC(SUM(J1251:J1253),0)</f>
        <v>654</v>
      </c>
      <c r="K1254" s="115"/>
      <c r="L1254" s="116">
        <f>F1254+H1254+J1254</f>
        <v>33371</v>
      </c>
      <c r="M1254" s="9" t="s">
        <v>27</v>
      </c>
      <c r="N1254" s="10" t="s">
        <v>117</v>
      </c>
      <c r="O1254" s="10" t="s">
        <v>117</v>
      </c>
      <c r="P1254" s="10" t="s">
        <v>27</v>
      </c>
      <c r="Q1254" s="10" t="s">
        <v>27</v>
      </c>
      <c r="R1254" s="10" t="s">
        <v>27</v>
      </c>
      <c r="S1254" s="119"/>
      <c r="T1254" s="119"/>
      <c r="U1254" s="119"/>
      <c r="V1254" s="119"/>
      <c r="W1254" s="119"/>
      <c r="X1254" s="119"/>
      <c r="Y1254" s="119"/>
      <c r="Z1254" s="119"/>
      <c r="AA1254" s="119"/>
      <c r="AB1254" s="119"/>
      <c r="AC1254" s="119"/>
      <c r="AD1254" s="119"/>
      <c r="AE1254" s="119"/>
      <c r="AF1254" s="119"/>
      <c r="AG1254" s="119"/>
      <c r="AH1254" s="119"/>
      <c r="AI1254" s="119"/>
      <c r="AJ1254" s="10" t="s">
        <v>27</v>
      </c>
      <c r="AK1254" s="10" t="s">
        <v>27</v>
      </c>
      <c r="AL1254" s="10" t="s">
        <v>27</v>
      </c>
    </row>
    <row r="1255" spans="1:38" ht="30" customHeight="1">
      <c r="A1255" s="114"/>
      <c r="B1255" s="114"/>
      <c r="C1255" s="114"/>
      <c r="D1255" s="114"/>
      <c r="E1255" s="115"/>
      <c r="F1255" s="116"/>
      <c r="G1255" s="115"/>
      <c r="H1255" s="116"/>
      <c r="I1255" s="115"/>
      <c r="J1255" s="116"/>
      <c r="K1255" s="115"/>
      <c r="L1255" s="116"/>
      <c r="M1255" s="114"/>
    </row>
    <row r="1256" spans="1:38" ht="30" customHeight="1">
      <c r="A1256" s="127" t="s">
        <v>4120</v>
      </c>
      <c r="B1256" s="127"/>
      <c r="C1256" s="127"/>
      <c r="D1256" s="127"/>
      <c r="E1256" s="128"/>
      <c r="F1256" s="129"/>
      <c r="G1256" s="128"/>
      <c r="H1256" s="129"/>
      <c r="I1256" s="128"/>
      <c r="J1256" s="129"/>
      <c r="K1256" s="128"/>
      <c r="L1256" s="129"/>
      <c r="M1256" s="127"/>
      <c r="N1256" s="118" t="s">
        <v>238</v>
      </c>
    </row>
    <row r="1257" spans="1:38" ht="30" customHeight="1">
      <c r="A1257" s="9" t="s">
        <v>897</v>
      </c>
      <c r="B1257" s="9" t="s">
        <v>840</v>
      </c>
      <c r="C1257" s="9" t="s">
        <v>841</v>
      </c>
      <c r="D1257" s="114">
        <v>0.16</v>
      </c>
      <c r="E1257" s="115">
        <f>단가대비표!E573</f>
        <v>0</v>
      </c>
      <c r="F1257" s="116">
        <f>TRUNC(E1257*D1257,1)</f>
        <v>0</v>
      </c>
      <c r="G1257" s="115">
        <f>단가대비표!F573</f>
        <v>203456</v>
      </c>
      <c r="H1257" s="116">
        <f>TRUNC(G1257*D1257,1)</f>
        <v>32552.9</v>
      </c>
      <c r="I1257" s="115">
        <f>단가대비표!G573</f>
        <v>0</v>
      </c>
      <c r="J1257" s="116">
        <f>TRUNC(I1257*D1257,1)</f>
        <v>0</v>
      </c>
      <c r="K1257" s="115">
        <f t="shared" ref="K1257:L1259" si="286">TRUNC(E1257+G1257+I1257,1)</f>
        <v>203456</v>
      </c>
      <c r="L1257" s="116">
        <f t="shared" si="286"/>
        <v>32552.9</v>
      </c>
      <c r="M1257" s="9" t="s">
        <v>27</v>
      </c>
      <c r="N1257" s="10" t="s">
        <v>238</v>
      </c>
      <c r="O1257" s="10" t="s">
        <v>898</v>
      </c>
      <c r="P1257" s="10" t="s">
        <v>30</v>
      </c>
      <c r="Q1257" s="10" t="s">
        <v>30</v>
      </c>
      <c r="R1257" s="10" t="s">
        <v>29</v>
      </c>
      <c r="S1257" s="119"/>
      <c r="T1257" s="119"/>
      <c r="U1257" s="119"/>
      <c r="V1257" s="119">
        <v>1</v>
      </c>
      <c r="W1257" s="119"/>
      <c r="X1257" s="119"/>
      <c r="Y1257" s="119"/>
      <c r="Z1257" s="119"/>
      <c r="AA1257" s="119"/>
      <c r="AB1257" s="119"/>
      <c r="AC1257" s="119"/>
      <c r="AD1257" s="119"/>
      <c r="AE1257" s="119"/>
      <c r="AF1257" s="119"/>
      <c r="AG1257" s="119"/>
      <c r="AH1257" s="119"/>
      <c r="AI1257" s="119"/>
      <c r="AJ1257" s="10" t="s">
        <v>27</v>
      </c>
      <c r="AK1257" s="10" t="s">
        <v>1444</v>
      </c>
      <c r="AL1257" s="10" t="s">
        <v>27</v>
      </c>
    </row>
    <row r="1258" spans="1:38" ht="30" customHeight="1">
      <c r="A1258" s="9" t="s">
        <v>844</v>
      </c>
      <c r="B1258" s="9" t="s">
        <v>840</v>
      </c>
      <c r="C1258" s="9" t="s">
        <v>841</v>
      </c>
      <c r="D1258" s="114">
        <v>0.06</v>
      </c>
      <c r="E1258" s="115">
        <f>단가대비표!E581</f>
        <v>0</v>
      </c>
      <c r="F1258" s="116">
        <f>TRUNC(E1258*D1258,1)</f>
        <v>0</v>
      </c>
      <c r="G1258" s="115">
        <f>단가대비표!F581</f>
        <v>166063</v>
      </c>
      <c r="H1258" s="116">
        <f>TRUNC(G1258*D1258,1)</f>
        <v>9963.7000000000007</v>
      </c>
      <c r="I1258" s="115">
        <f>단가대비표!G581</f>
        <v>0</v>
      </c>
      <c r="J1258" s="116">
        <f>TRUNC(I1258*D1258,1)</f>
        <v>0</v>
      </c>
      <c r="K1258" s="115">
        <f t="shared" si="286"/>
        <v>166063</v>
      </c>
      <c r="L1258" s="116">
        <f t="shared" si="286"/>
        <v>9963.7000000000007</v>
      </c>
      <c r="M1258" s="9" t="s">
        <v>27</v>
      </c>
      <c r="N1258" s="10" t="s">
        <v>238</v>
      </c>
      <c r="O1258" s="10" t="s">
        <v>911</v>
      </c>
      <c r="P1258" s="10" t="s">
        <v>30</v>
      </c>
      <c r="Q1258" s="10" t="s">
        <v>30</v>
      </c>
      <c r="R1258" s="10" t="s">
        <v>29</v>
      </c>
      <c r="S1258" s="119"/>
      <c r="T1258" s="119"/>
      <c r="U1258" s="119"/>
      <c r="V1258" s="119">
        <v>1</v>
      </c>
      <c r="W1258" s="119"/>
      <c r="X1258" s="119"/>
      <c r="Y1258" s="119"/>
      <c r="Z1258" s="119"/>
      <c r="AA1258" s="119"/>
      <c r="AB1258" s="119"/>
      <c r="AC1258" s="119"/>
      <c r="AD1258" s="119"/>
      <c r="AE1258" s="119"/>
      <c r="AF1258" s="119"/>
      <c r="AG1258" s="119"/>
      <c r="AH1258" s="119"/>
      <c r="AI1258" s="119"/>
      <c r="AJ1258" s="10" t="s">
        <v>27</v>
      </c>
      <c r="AK1258" s="10" t="s">
        <v>1445</v>
      </c>
      <c r="AL1258" s="10" t="s">
        <v>27</v>
      </c>
    </row>
    <row r="1259" spans="1:38" ht="30" customHeight="1">
      <c r="A1259" s="9" t="s">
        <v>1109</v>
      </c>
      <c r="B1259" s="9" t="s">
        <v>1110</v>
      </c>
      <c r="C1259" s="9" t="s">
        <v>963</v>
      </c>
      <c r="D1259" s="114">
        <v>1</v>
      </c>
      <c r="E1259" s="115">
        <v>0</v>
      </c>
      <c r="F1259" s="116">
        <f>TRUNC(E1259*D1259,1)</f>
        <v>0</v>
      </c>
      <c r="G1259" s="115">
        <v>0</v>
      </c>
      <c r="H1259" s="116">
        <f>TRUNC(G1259*D1259,1)</f>
        <v>0</v>
      </c>
      <c r="I1259" s="115">
        <f>ROUNDDOWN(SUMIF(V1257:V1259, RIGHTB(O1259, 1), H1257:H1259)*U1259, 2)</f>
        <v>850.33</v>
      </c>
      <c r="J1259" s="116">
        <f>TRUNC(I1259*D1259,1)</f>
        <v>850.3</v>
      </c>
      <c r="K1259" s="115">
        <f t="shared" si="286"/>
        <v>850.3</v>
      </c>
      <c r="L1259" s="116">
        <f t="shared" si="286"/>
        <v>850.3</v>
      </c>
      <c r="M1259" s="9" t="s">
        <v>27</v>
      </c>
      <c r="N1259" s="10" t="s">
        <v>238</v>
      </c>
      <c r="O1259" s="10" t="s">
        <v>964</v>
      </c>
      <c r="P1259" s="10" t="s">
        <v>30</v>
      </c>
      <c r="Q1259" s="10" t="s">
        <v>30</v>
      </c>
      <c r="R1259" s="10" t="s">
        <v>30</v>
      </c>
      <c r="S1259" s="119">
        <v>1</v>
      </c>
      <c r="T1259" s="119">
        <v>2</v>
      </c>
      <c r="U1259" s="119">
        <v>0.02</v>
      </c>
      <c r="V1259" s="119"/>
      <c r="W1259" s="119"/>
      <c r="X1259" s="119"/>
      <c r="Y1259" s="119"/>
      <c r="Z1259" s="119"/>
      <c r="AA1259" s="119"/>
      <c r="AB1259" s="119"/>
      <c r="AC1259" s="119"/>
      <c r="AD1259" s="119"/>
      <c r="AE1259" s="119"/>
      <c r="AF1259" s="119"/>
      <c r="AG1259" s="119"/>
      <c r="AH1259" s="119"/>
      <c r="AI1259" s="119"/>
      <c r="AJ1259" s="10" t="s">
        <v>27</v>
      </c>
      <c r="AK1259" s="10" t="s">
        <v>1446</v>
      </c>
      <c r="AL1259" s="10" t="s">
        <v>27</v>
      </c>
    </row>
    <row r="1260" spans="1:38" ht="30" customHeight="1">
      <c r="A1260" s="9" t="s">
        <v>965</v>
      </c>
      <c r="B1260" s="9" t="s">
        <v>27</v>
      </c>
      <c r="C1260" s="9" t="s">
        <v>27</v>
      </c>
      <c r="D1260" s="114"/>
      <c r="E1260" s="115"/>
      <c r="F1260" s="116">
        <f>TRUNC(SUM(F1257:F1259),0)</f>
        <v>0</v>
      </c>
      <c r="G1260" s="115"/>
      <c r="H1260" s="116">
        <f>TRUNC(SUM(H1257:H1259),0)</f>
        <v>42516</v>
      </c>
      <c r="I1260" s="115"/>
      <c r="J1260" s="116">
        <f>TRUNC(SUM(J1257:J1259),0)</f>
        <v>850</v>
      </c>
      <c r="K1260" s="115"/>
      <c r="L1260" s="116">
        <f>F1260+H1260+J1260</f>
        <v>43366</v>
      </c>
      <c r="M1260" s="9" t="s">
        <v>27</v>
      </c>
      <c r="N1260" s="10" t="s">
        <v>117</v>
      </c>
      <c r="O1260" s="10" t="s">
        <v>117</v>
      </c>
      <c r="P1260" s="10" t="s">
        <v>27</v>
      </c>
      <c r="Q1260" s="10" t="s">
        <v>27</v>
      </c>
      <c r="R1260" s="10" t="s">
        <v>27</v>
      </c>
      <c r="S1260" s="119"/>
      <c r="T1260" s="119"/>
      <c r="U1260" s="119"/>
      <c r="V1260" s="119"/>
      <c r="W1260" s="119"/>
      <c r="X1260" s="119"/>
      <c r="Y1260" s="119"/>
      <c r="Z1260" s="119"/>
      <c r="AA1260" s="119"/>
      <c r="AB1260" s="119"/>
      <c r="AC1260" s="119"/>
      <c r="AD1260" s="119"/>
      <c r="AE1260" s="119"/>
      <c r="AF1260" s="119"/>
      <c r="AG1260" s="119"/>
      <c r="AH1260" s="119"/>
      <c r="AI1260" s="119"/>
      <c r="AJ1260" s="10" t="s">
        <v>27</v>
      </c>
      <c r="AK1260" s="10" t="s">
        <v>27</v>
      </c>
      <c r="AL1260" s="10" t="s">
        <v>27</v>
      </c>
    </row>
    <row r="1261" spans="1:38" ht="30" customHeight="1">
      <c r="A1261" s="114"/>
      <c r="B1261" s="114"/>
      <c r="C1261" s="114"/>
      <c r="D1261" s="114"/>
      <c r="E1261" s="115"/>
      <c r="F1261" s="116"/>
      <c r="G1261" s="115"/>
      <c r="H1261" s="116"/>
      <c r="I1261" s="115"/>
      <c r="J1261" s="116"/>
      <c r="K1261" s="115"/>
      <c r="L1261" s="116"/>
      <c r="M1261" s="114"/>
    </row>
    <row r="1262" spans="1:38" ht="30" customHeight="1">
      <c r="A1262" s="127" t="s">
        <v>4121</v>
      </c>
      <c r="B1262" s="127"/>
      <c r="C1262" s="127"/>
      <c r="D1262" s="127"/>
      <c r="E1262" s="128"/>
      <c r="F1262" s="129"/>
      <c r="G1262" s="128"/>
      <c r="H1262" s="129"/>
      <c r="I1262" s="128"/>
      <c r="J1262" s="129"/>
      <c r="K1262" s="128"/>
      <c r="L1262" s="129"/>
      <c r="M1262" s="127"/>
      <c r="N1262" s="118" t="s">
        <v>240</v>
      </c>
    </row>
    <row r="1263" spans="1:38" ht="30" customHeight="1">
      <c r="A1263" s="9" t="s">
        <v>897</v>
      </c>
      <c r="B1263" s="9" t="s">
        <v>840</v>
      </c>
      <c r="C1263" s="9" t="s">
        <v>841</v>
      </c>
      <c r="D1263" s="114">
        <v>0.2</v>
      </c>
      <c r="E1263" s="115">
        <f>단가대비표!E573</f>
        <v>0</v>
      </c>
      <c r="F1263" s="116">
        <f>TRUNC(E1263*D1263,1)</f>
        <v>0</v>
      </c>
      <c r="G1263" s="115">
        <f>단가대비표!F573</f>
        <v>203456</v>
      </c>
      <c r="H1263" s="116">
        <f>TRUNC(G1263*D1263,1)</f>
        <v>40691.199999999997</v>
      </c>
      <c r="I1263" s="115">
        <f>단가대비표!G573</f>
        <v>0</v>
      </c>
      <c r="J1263" s="116">
        <f>TRUNC(I1263*D1263,1)</f>
        <v>0</v>
      </c>
      <c r="K1263" s="115">
        <f t="shared" ref="K1263:L1265" si="287">TRUNC(E1263+G1263+I1263,1)</f>
        <v>203456</v>
      </c>
      <c r="L1263" s="116">
        <f t="shared" si="287"/>
        <v>40691.199999999997</v>
      </c>
      <c r="M1263" s="9" t="s">
        <v>27</v>
      </c>
      <c r="N1263" s="10" t="s">
        <v>240</v>
      </c>
      <c r="O1263" s="10" t="s">
        <v>898</v>
      </c>
      <c r="P1263" s="10" t="s">
        <v>30</v>
      </c>
      <c r="Q1263" s="10" t="s">
        <v>30</v>
      </c>
      <c r="R1263" s="10" t="s">
        <v>29</v>
      </c>
      <c r="S1263" s="119"/>
      <c r="T1263" s="119"/>
      <c r="U1263" s="119"/>
      <c r="V1263" s="119">
        <v>1</v>
      </c>
      <c r="W1263" s="119"/>
      <c r="X1263" s="119"/>
      <c r="Y1263" s="119"/>
      <c r="Z1263" s="119"/>
      <c r="AA1263" s="119"/>
      <c r="AB1263" s="119"/>
      <c r="AC1263" s="119"/>
      <c r="AD1263" s="119"/>
      <c r="AE1263" s="119"/>
      <c r="AF1263" s="119"/>
      <c r="AG1263" s="119"/>
      <c r="AH1263" s="119"/>
      <c r="AI1263" s="119"/>
      <c r="AJ1263" s="10" t="s">
        <v>27</v>
      </c>
      <c r="AK1263" s="10" t="s">
        <v>1447</v>
      </c>
      <c r="AL1263" s="10" t="s">
        <v>27</v>
      </c>
    </row>
    <row r="1264" spans="1:38" ht="30" customHeight="1">
      <c r="A1264" s="9" t="s">
        <v>844</v>
      </c>
      <c r="B1264" s="9" t="s">
        <v>840</v>
      </c>
      <c r="C1264" s="9" t="s">
        <v>841</v>
      </c>
      <c r="D1264" s="114">
        <v>7.0000000000000007E-2</v>
      </c>
      <c r="E1264" s="115">
        <f>단가대비표!E581</f>
        <v>0</v>
      </c>
      <c r="F1264" s="116">
        <f>TRUNC(E1264*D1264,1)</f>
        <v>0</v>
      </c>
      <c r="G1264" s="115">
        <f>단가대비표!F581</f>
        <v>166063</v>
      </c>
      <c r="H1264" s="116">
        <f>TRUNC(G1264*D1264,1)</f>
        <v>11624.4</v>
      </c>
      <c r="I1264" s="115">
        <f>단가대비표!G581</f>
        <v>0</v>
      </c>
      <c r="J1264" s="116">
        <f>TRUNC(I1264*D1264,1)</f>
        <v>0</v>
      </c>
      <c r="K1264" s="115">
        <f t="shared" si="287"/>
        <v>166063</v>
      </c>
      <c r="L1264" s="116">
        <f t="shared" si="287"/>
        <v>11624.4</v>
      </c>
      <c r="M1264" s="9" t="s">
        <v>27</v>
      </c>
      <c r="N1264" s="10" t="s">
        <v>240</v>
      </c>
      <c r="O1264" s="10" t="s">
        <v>911</v>
      </c>
      <c r="P1264" s="10" t="s">
        <v>30</v>
      </c>
      <c r="Q1264" s="10" t="s">
        <v>30</v>
      </c>
      <c r="R1264" s="10" t="s">
        <v>29</v>
      </c>
      <c r="S1264" s="119"/>
      <c r="T1264" s="119"/>
      <c r="U1264" s="119"/>
      <c r="V1264" s="119">
        <v>1</v>
      </c>
      <c r="W1264" s="119"/>
      <c r="X1264" s="119"/>
      <c r="Y1264" s="119"/>
      <c r="Z1264" s="119"/>
      <c r="AA1264" s="119"/>
      <c r="AB1264" s="119"/>
      <c r="AC1264" s="119"/>
      <c r="AD1264" s="119"/>
      <c r="AE1264" s="119"/>
      <c r="AF1264" s="119"/>
      <c r="AG1264" s="119"/>
      <c r="AH1264" s="119"/>
      <c r="AI1264" s="119"/>
      <c r="AJ1264" s="10" t="s">
        <v>27</v>
      </c>
      <c r="AK1264" s="10" t="s">
        <v>1448</v>
      </c>
      <c r="AL1264" s="10" t="s">
        <v>27</v>
      </c>
    </row>
    <row r="1265" spans="1:38" ht="30" customHeight="1">
      <c r="A1265" s="9" t="s">
        <v>1109</v>
      </c>
      <c r="B1265" s="9" t="s">
        <v>1110</v>
      </c>
      <c r="C1265" s="9" t="s">
        <v>963</v>
      </c>
      <c r="D1265" s="114">
        <v>1</v>
      </c>
      <c r="E1265" s="115">
        <v>0</v>
      </c>
      <c r="F1265" s="116">
        <f>TRUNC(E1265*D1265,1)</f>
        <v>0</v>
      </c>
      <c r="G1265" s="115">
        <v>0</v>
      </c>
      <c r="H1265" s="116">
        <f>TRUNC(G1265*D1265,1)</f>
        <v>0</v>
      </c>
      <c r="I1265" s="115">
        <f>ROUNDDOWN(SUMIF(V1263:V1265, RIGHTB(O1265, 1), H1263:H1265)*U1265, 2)</f>
        <v>1046.31</v>
      </c>
      <c r="J1265" s="116">
        <f>TRUNC(I1265*D1265,1)</f>
        <v>1046.3</v>
      </c>
      <c r="K1265" s="115">
        <f t="shared" si="287"/>
        <v>1046.3</v>
      </c>
      <c r="L1265" s="116">
        <f t="shared" si="287"/>
        <v>1046.3</v>
      </c>
      <c r="M1265" s="9" t="s">
        <v>27</v>
      </c>
      <c r="N1265" s="10" t="s">
        <v>240</v>
      </c>
      <c r="O1265" s="10" t="s">
        <v>964</v>
      </c>
      <c r="P1265" s="10" t="s">
        <v>30</v>
      </c>
      <c r="Q1265" s="10" t="s">
        <v>30</v>
      </c>
      <c r="R1265" s="10" t="s">
        <v>30</v>
      </c>
      <c r="S1265" s="119">
        <v>1</v>
      </c>
      <c r="T1265" s="119">
        <v>2</v>
      </c>
      <c r="U1265" s="119">
        <v>0.02</v>
      </c>
      <c r="V1265" s="119"/>
      <c r="W1265" s="119"/>
      <c r="X1265" s="119"/>
      <c r="Y1265" s="119"/>
      <c r="Z1265" s="119"/>
      <c r="AA1265" s="119"/>
      <c r="AB1265" s="119"/>
      <c r="AC1265" s="119"/>
      <c r="AD1265" s="119"/>
      <c r="AE1265" s="119"/>
      <c r="AF1265" s="119"/>
      <c r="AG1265" s="119"/>
      <c r="AH1265" s="119"/>
      <c r="AI1265" s="119"/>
      <c r="AJ1265" s="10" t="s">
        <v>27</v>
      </c>
      <c r="AK1265" s="10" t="s">
        <v>1449</v>
      </c>
      <c r="AL1265" s="10" t="s">
        <v>27</v>
      </c>
    </row>
    <row r="1266" spans="1:38" ht="30" customHeight="1">
      <c r="A1266" s="9" t="s">
        <v>965</v>
      </c>
      <c r="B1266" s="9" t="s">
        <v>27</v>
      </c>
      <c r="C1266" s="9" t="s">
        <v>27</v>
      </c>
      <c r="D1266" s="114"/>
      <c r="E1266" s="115"/>
      <c r="F1266" s="116">
        <f>TRUNC(SUM(F1263:F1265),0)</f>
        <v>0</v>
      </c>
      <c r="G1266" s="115"/>
      <c r="H1266" s="116">
        <f>TRUNC(SUM(H1263:H1265),0)</f>
        <v>52315</v>
      </c>
      <c r="I1266" s="115"/>
      <c r="J1266" s="116">
        <f>TRUNC(SUM(J1263:J1265),0)</f>
        <v>1046</v>
      </c>
      <c r="K1266" s="115"/>
      <c r="L1266" s="116">
        <f>F1266+H1266+J1266</f>
        <v>53361</v>
      </c>
      <c r="M1266" s="9" t="s">
        <v>27</v>
      </c>
      <c r="N1266" s="10" t="s">
        <v>117</v>
      </c>
      <c r="O1266" s="10" t="s">
        <v>117</v>
      </c>
      <c r="P1266" s="10" t="s">
        <v>27</v>
      </c>
      <c r="Q1266" s="10" t="s">
        <v>27</v>
      </c>
      <c r="R1266" s="10" t="s">
        <v>27</v>
      </c>
      <c r="S1266" s="119"/>
      <c r="T1266" s="119"/>
      <c r="U1266" s="119"/>
      <c r="V1266" s="119"/>
      <c r="W1266" s="119"/>
      <c r="X1266" s="119"/>
      <c r="Y1266" s="119"/>
      <c r="Z1266" s="119"/>
      <c r="AA1266" s="119"/>
      <c r="AB1266" s="119"/>
      <c r="AC1266" s="119"/>
      <c r="AD1266" s="119"/>
      <c r="AE1266" s="119"/>
      <c r="AF1266" s="119"/>
      <c r="AG1266" s="119"/>
      <c r="AH1266" s="119"/>
      <c r="AI1266" s="119"/>
      <c r="AJ1266" s="10" t="s">
        <v>27</v>
      </c>
      <c r="AK1266" s="10" t="s">
        <v>27</v>
      </c>
      <c r="AL1266" s="10" t="s">
        <v>27</v>
      </c>
    </row>
    <row r="1267" spans="1:38" ht="30" customHeight="1">
      <c r="A1267" s="114"/>
      <c r="B1267" s="114"/>
      <c r="C1267" s="114"/>
      <c r="D1267" s="114"/>
      <c r="E1267" s="115"/>
      <c r="F1267" s="116"/>
      <c r="G1267" s="115"/>
      <c r="H1267" s="116"/>
      <c r="I1267" s="115"/>
      <c r="J1267" s="116"/>
      <c r="K1267" s="115"/>
      <c r="L1267" s="116"/>
      <c r="M1267" s="114"/>
    </row>
    <row r="1268" spans="1:38" ht="30" customHeight="1">
      <c r="A1268" s="127" t="s">
        <v>4122</v>
      </c>
      <c r="B1268" s="127"/>
      <c r="C1268" s="127"/>
      <c r="D1268" s="127"/>
      <c r="E1268" s="128"/>
      <c r="F1268" s="129"/>
      <c r="G1268" s="128"/>
      <c r="H1268" s="129"/>
      <c r="I1268" s="128"/>
      <c r="J1268" s="129"/>
      <c r="K1268" s="128"/>
      <c r="L1268" s="129"/>
      <c r="M1268" s="127"/>
      <c r="N1268" s="118" t="s">
        <v>242</v>
      </c>
    </row>
    <row r="1269" spans="1:38" ht="30" customHeight="1">
      <c r="A1269" s="9" t="s">
        <v>897</v>
      </c>
      <c r="B1269" s="9" t="s">
        <v>840</v>
      </c>
      <c r="C1269" s="9" t="s">
        <v>841</v>
      </c>
      <c r="D1269" s="114">
        <v>0.23</v>
      </c>
      <c r="E1269" s="115">
        <f>단가대비표!E573</f>
        <v>0</v>
      </c>
      <c r="F1269" s="116">
        <f>TRUNC(E1269*D1269,1)</f>
        <v>0</v>
      </c>
      <c r="G1269" s="115">
        <f>단가대비표!F573</f>
        <v>203456</v>
      </c>
      <c r="H1269" s="116">
        <f>TRUNC(G1269*D1269,1)</f>
        <v>46794.8</v>
      </c>
      <c r="I1269" s="115">
        <f>단가대비표!G573</f>
        <v>0</v>
      </c>
      <c r="J1269" s="116">
        <f>TRUNC(I1269*D1269,1)</f>
        <v>0</v>
      </c>
      <c r="K1269" s="115">
        <f t="shared" ref="K1269:L1271" si="288">TRUNC(E1269+G1269+I1269,1)</f>
        <v>203456</v>
      </c>
      <c r="L1269" s="116">
        <f t="shared" si="288"/>
        <v>46794.8</v>
      </c>
      <c r="M1269" s="9" t="s">
        <v>27</v>
      </c>
      <c r="N1269" s="10" t="s">
        <v>242</v>
      </c>
      <c r="O1269" s="10" t="s">
        <v>898</v>
      </c>
      <c r="P1269" s="10" t="s">
        <v>30</v>
      </c>
      <c r="Q1269" s="10" t="s">
        <v>30</v>
      </c>
      <c r="R1269" s="10" t="s">
        <v>29</v>
      </c>
      <c r="S1269" s="119"/>
      <c r="T1269" s="119"/>
      <c r="U1269" s="119"/>
      <c r="V1269" s="119">
        <v>1</v>
      </c>
      <c r="W1269" s="119"/>
      <c r="X1269" s="119"/>
      <c r="Y1269" s="119"/>
      <c r="Z1269" s="119"/>
      <c r="AA1269" s="119"/>
      <c r="AB1269" s="119"/>
      <c r="AC1269" s="119"/>
      <c r="AD1269" s="119"/>
      <c r="AE1269" s="119"/>
      <c r="AF1269" s="119"/>
      <c r="AG1269" s="119"/>
      <c r="AH1269" s="119"/>
      <c r="AI1269" s="119"/>
      <c r="AJ1269" s="10" t="s">
        <v>27</v>
      </c>
      <c r="AK1269" s="10" t="s">
        <v>1450</v>
      </c>
      <c r="AL1269" s="10" t="s">
        <v>27</v>
      </c>
    </row>
    <row r="1270" spans="1:38" ht="30" customHeight="1">
      <c r="A1270" s="9" t="s">
        <v>844</v>
      </c>
      <c r="B1270" s="9" t="s">
        <v>840</v>
      </c>
      <c r="C1270" s="9" t="s">
        <v>841</v>
      </c>
      <c r="D1270" s="114">
        <v>0.09</v>
      </c>
      <c r="E1270" s="115">
        <f>단가대비표!E581</f>
        <v>0</v>
      </c>
      <c r="F1270" s="116">
        <f>TRUNC(E1270*D1270,1)</f>
        <v>0</v>
      </c>
      <c r="G1270" s="115">
        <f>단가대비표!F581</f>
        <v>166063</v>
      </c>
      <c r="H1270" s="116">
        <f>TRUNC(G1270*D1270,1)</f>
        <v>14945.6</v>
      </c>
      <c r="I1270" s="115">
        <f>단가대비표!G581</f>
        <v>0</v>
      </c>
      <c r="J1270" s="116">
        <f>TRUNC(I1270*D1270,1)</f>
        <v>0</v>
      </c>
      <c r="K1270" s="115">
        <f t="shared" si="288"/>
        <v>166063</v>
      </c>
      <c r="L1270" s="116">
        <f t="shared" si="288"/>
        <v>14945.6</v>
      </c>
      <c r="M1270" s="9" t="s">
        <v>27</v>
      </c>
      <c r="N1270" s="10" t="s">
        <v>242</v>
      </c>
      <c r="O1270" s="10" t="s">
        <v>911</v>
      </c>
      <c r="P1270" s="10" t="s">
        <v>30</v>
      </c>
      <c r="Q1270" s="10" t="s">
        <v>30</v>
      </c>
      <c r="R1270" s="10" t="s">
        <v>29</v>
      </c>
      <c r="S1270" s="119"/>
      <c r="T1270" s="119"/>
      <c r="U1270" s="119"/>
      <c r="V1270" s="119">
        <v>1</v>
      </c>
      <c r="W1270" s="119"/>
      <c r="X1270" s="119"/>
      <c r="Y1270" s="119"/>
      <c r="Z1270" s="119"/>
      <c r="AA1270" s="119"/>
      <c r="AB1270" s="119"/>
      <c r="AC1270" s="119"/>
      <c r="AD1270" s="119"/>
      <c r="AE1270" s="119"/>
      <c r="AF1270" s="119"/>
      <c r="AG1270" s="119"/>
      <c r="AH1270" s="119"/>
      <c r="AI1270" s="119"/>
      <c r="AJ1270" s="10" t="s">
        <v>27</v>
      </c>
      <c r="AK1270" s="10" t="s">
        <v>1451</v>
      </c>
      <c r="AL1270" s="10" t="s">
        <v>27</v>
      </c>
    </row>
    <row r="1271" spans="1:38" ht="30" customHeight="1">
      <c r="A1271" s="9" t="s">
        <v>1109</v>
      </c>
      <c r="B1271" s="9" t="s">
        <v>1110</v>
      </c>
      <c r="C1271" s="9" t="s">
        <v>963</v>
      </c>
      <c r="D1271" s="114">
        <v>1</v>
      </c>
      <c r="E1271" s="115">
        <v>0</v>
      </c>
      <c r="F1271" s="116">
        <f>TRUNC(E1271*D1271,1)</f>
        <v>0</v>
      </c>
      <c r="G1271" s="115">
        <v>0</v>
      </c>
      <c r="H1271" s="116">
        <f>TRUNC(G1271*D1271,1)</f>
        <v>0</v>
      </c>
      <c r="I1271" s="115">
        <f>ROUNDDOWN(SUMIF(V1269:V1271, RIGHTB(O1271, 1), H1269:H1271)*U1271, 2)</f>
        <v>1234.8</v>
      </c>
      <c r="J1271" s="116">
        <f>TRUNC(I1271*D1271,1)</f>
        <v>1234.8</v>
      </c>
      <c r="K1271" s="115">
        <f t="shared" si="288"/>
        <v>1234.8</v>
      </c>
      <c r="L1271" s="116">
        <f t="shared" si="288"/>
        <v>1234.8</v>
      </c>
      <c r="M1271" s="9" t="s">
        <v>27</v>
      </c>
      <c r="N1271" s="10" t="s">
        <v>242</v>
      </c>
      <c r="O1271" s="10" t="s">
        <v>964</v>
      </c>
      <c r="P1271" s="10" t="s">
        <v>30</v>
      </c>
      <c r="Q1271" s="10" t="s">
        <v>30</v>
      </c>
      <c r="R1271" s="10" t="s">
        <v>30</v>
      </c>
      <c r="S1271" s="119">
        <v>1</v>
      </c>
      <c r="T1271" s="119">
        <v>2</v>
      </c>
      <c r="U1271" s="119">
        <v>0.02</v>
      </c>
      <c r="V1271" s="119"/>
      <c r="W1271" s="119"/>
      <c r="X1271" s="119"/>
      <c r="Y1271" s="119"/>
      <c r="Z1271" s="119"/>
      <c r="AA1271" s="119"/>
      <c r="AB1271" s="119"/>
      <c r="AC1271" s="119"/>
      <c r="AD1271" s="119"/>
      <c r="AE1271" s="119"/>
      <c r="AF1271" s="119"/>
      <c r="AG1271" s="119"/>
      <c r="AH1271" s="119"/>
      <c r="AI1271" s="119"/>
      <c r="AJ1271" s="10" t="s">
        <v>27</v>
      </c>
      <c r="AK1271" s="10" t="s">
        <v>1452</v>
      </c>
      <c r="AL1271" s="10" t="s">
        <v>27</v>
      </c>
    </row>
    <row r="1272" spans="1:38" ht="30" customHeight="1">
      <c r="A1272" s="9" t="s">
        <v>965</v>
      </c>
      <c r="B1272" s="9" t="s">
        <v>27</v>
      </c>
      <c r="C1272" s="9" t="s">
        <v>27</v>
      </c>
      <c r="D1272" s="114"/>
      <c r="E1272" s="115"/>
      <c r="F1272" s="116">
        <f>TRUNC(SUM(F1269:F1271),0)</f>
        <v>0</v>
      </c>
      <c r="G1272" s="115"/>
      <c r="H1272" s="116">
        <f>TRUNC(SUM(H1269:H1271),0)</f>
        <v>61740</v>
      </c>
      <c r="I1272" s="115"/>
      <c r="J1272" s="116">
        <f>TRUNC(SUM(J1269:J1271),0)</f>
        <v>1234</v>
      </c>
      <c r="K1272" s="115"/>
      <c r="L1272" s="116">
        <f>F1272+H1272+J1272</f>
        <v>62974</v>
      </c>
      <c r="M1272" s="9" t="s">
        <v>27</v>
      </c>
      <c r="N1272" s="10" t="s">
        <v>117</v>
      </c>
      <c r="O1272" s="10" t="s">
        <v>117</v>
      </c>
      <c r="P1272" s="10" t="s">
        <v>27</v>
      </c>
      <c r="Q1272" s="10" t="s">
        <v>27</v>
      </c>
      <c r="R1272" s="10" t="s">
        <v>27</v>
      </c>
      <c r="S1272" s="119"/>
      <c r="T1272" s="119"/>
      <c r="U1272" s="119"/>
      <c r="V1272" s="119"/>
      <c r="W1272" s="119"/>
      <c r="X1272" s="119"/>
      <c r="Y1272" s="119"/>
      <c r="Z1272" s="119"/>
      <c r="AA1272" s="119"/>
      <c r="AB1272" s="119"/>
      <c r="AC1272" s="119"/>
      <c r="AD1272" s="119"/>
      <c r="AE1272" s="119"/>
      <c r="AF1272" s="119"/>
      <c r="AG1272" s="119"/>
      <c r="AH1272" s="119"/>
      <c r="AI1272" s="119"/>
      <c r="AJ1272" s="10" t="s">
        <v>27</v>
      </c>
      <c r="AK1272" s="10" t="s">
        <v>27</v>
      </c>
      <c r="AL1272" s="10" t="s">
        <v>27</v>
      </c>
    </row>
    <row r="1273" spans="1:38" ht="30" customHeight="1">
      <c r="A1273" s="114"/>
      <c r="B1273" s="114"/>
      <c r="C1273" s="114"/>
      <c r="D1273" s="114"/>
      <c r="E1273" s="115"/>
      <c r="F1273" s="116"/>
      <c r="G1273" s="115"/>
      <c r="H1273" s="116"/>
      <c r="I1273" s="115"/>
      <c r="J1273" s="116"/>
      <c r="K1273" s="115"/>
      <c r="L1273" s="116"/>
      <c r="M1273" s="114"/>
    </row>
    <row r="1274" spans="1:38" ht="30" customHeight="1">
      <c r="A1274" s="127" t="s">
        <v>4123</v>
      </c>
      <c r="B1274" s="127"/>
      <c r="C1274" s="127"/>
      <c r="D1274" s="127"/>
      <c r="E1274" s="128"/>
      <c r="F1274" s="129"/>
      <c r="G1274" s="128"/>
      <c r="H1274" s="129"/>
      <c r="I1274" s="128"/>
      <c r="J1274" s="129"/>
      <c r="K1274" s="128"/>
      <c r="L1274" s="129"/>
      <c r="M1274" s="127"/>
      <c r="N1274" s="118" t="s">
        <v>246</v>
      </c>
    </row>
    <row r="1275" spans="1:38" ht="30" customHeight="1">
      <c r="A1275" s="9" t="s">
        <v>897</v>
      </c>
      <c r="B1275" s="9" t="s">
        <v>840</v>
      </c>
      <c r="C1275" s="9" t="s">
        <v>841</v>
      </c>
      <c r="D1275" s="114">
        <v>0.03</v>
      </c>
      <c r="E1275" s="115">
        <f>단가대비표!E573</f>
        <v>0</v>
      </c>
      <c r="F1275" s="116">
        <f>TRUNC(E1275*D1275,1)</f>
        <v>0</v>
      </c>
      <c r="G1275" s="115">
        <f>단가대비표!F573</f>
        <v>203456</v>
      </c>
      <c r="H1275" s="116">
        <f>TRUNC(G1275*D1275,1)</f>
        <v>6103.6</v>
      </c>
      <c r="I1275" s="115">
        <f>단가대비표!G573</f>
        <v>0</v>
      </c>
      <c r="J1275" s="116">
        <f>TRUNC(I1275*D1275,1)</f>
        <v>0</v>
      </c>
      <c r="K1275" s="115">
        <f t="shared" ref="K1275:L1278" si="289">TRUNC(E1275+G1275+I1275,1)</f>
        <v>203456</v>
      </c>
      <c r="L1275" s="116">
        <f t="shared" si="289"/>
        <v>6103.6</v>
      </c>
      <c r="M1275" s="9" t="s">
        <v>27</v>
      </c>
      <c r="N1275" s="10" t="s">
        <v>246</v>
      </c>
      <c r="O1275" s="10" t="s">
        <v>898</v>
      </c>
      <c r="P1275" s="10" t="s">
        <v>30</v>
      </c>
      <c r="Q1275" s="10" t="s">
        <v>30</v>
      </c>
      <c r="R1275" s="10" t="s">
        <v>29</v>
      </c>
      <c r="S1275" s="119"/>
      <c r="T1275" s="119"/>
      <c r="U1275" s="119"/>
      <c r="V1275" s="119">
        <v>1</v>
      </c>
      <c r="W1275" s="119"/>
      <c r="X1275" s="119"/>
      <c r="Y1275" s="119"/>
      <c r="Z1275" s="119"/>
      <c r="AA1275" s="119"/>
      <c r="AB1275" s="119"/>
      <c r="AC1275" s="119"/>
      <c r="AD1275" s="119"/>
      <c r="AE1275" s="119"/>
      <c r="AF1275" s="119"/>
      <c r="AG1275" s="119"/>
      <c r="AH1275" s="119"/>
      <c r="AI1275" s="119"/>
      <c r="AJ1275" s="10" t="s">
        <v>27</v>
      </c>
      <c r="AK1275" s="10" t="s">
        <v>1458</v>
      </c>
      <c r="AL1275" s="10" t="s">
        <v>27</v>
      </c>
    </row>
    <row r="1276" spans="1:38" ht="30" customHeight="1">
      <c r="A1276" s="9" t="s">
        <v>877</v>
      </c>
      <c r="B1276" s="9" t="s">
        <v>840</v>
      </c>
      <c r="C1276" s="9" t="s">
        <v>841</v>
      </c>
      <c r="D1276" s="114">
        <v>0.01</v>
      </c>
      <c r="E1276" s="115">
        <f>단가대비표!E560</f>
        <v>0</v>
      </c>
      <c r="F1276" s="116">
        <f>TRUNC(E1276*D1276,1)</f>
        <v>0</v>
      </c>
      <c r="G1276" s="115">
        <f>단가대비표!F560</f>
        <v>223094</v>
      </c>
      <c r="H1276" s="116">
        <f>TRUNC(G1276*D1276,1)</f>
        <v>2230.9</v>
      </c>
      <c r="I1276" s="115">
        <f>단가대비표!G560</f>
        <v>0</v>
      </c>
      <c r="J1276" s="116">
        <f>TRUNC(I1276*D1276,1)</f>
        <v>0</v>
      </c>
      <c r="K1276" s="115">
        <f t="shared" si="289"/>
        <v>223094</v>
      </c>
      <c r="L1276" s="116">
        <f t="shared" si="289"/>
        <v>2230.9</v>
      </c>
      <c r="M1276" s="9" t="s">
        <v>27</v>
      </c>
      <c r="N1276" s="10" t="s">
        <v>246</v>
      </c>
      <c r="O1276" s="10" t="s">
        <v>878</v>
      </c>
      <c r="P1276" s="10" t="s">
        <v>30</v>
      </c>
      <c r="Q1276" s="10" t="s">
        <v>30</v>
      </c>
      <c r="R1276" s="10" t="s">
        <v>29</v>
      </c>
      <c r="S1276" s="119"/>
      <c r="T1276" s="119"/>
      <c r="U1276" s="119"/>
      <c r="V1276" s="119">
        <v>1</v>
      </c>
      <c r="W1276" s="119"/>
      <c r="X1276" s="119"/>
      <c r="Y1276" s="119"/>
      <c r="Z1276" s="119"/>
      <c r="AA1276" s="119"/>
      <c r="AB1276" s="119"/>
      <c r="AC1276" s="119"/>
      <c r="AD1276" s="119"/>
      <c r="AE1276" s="119"/>
      <c r="AF1276" s="119"/>
      <c r="AG1276" s="119"/>
      <c r="AH1276" s="119"/>
      <c r="AI1276" s="119"/>
      <c r="AJ1276" s="10" t="s">
        <v>27</v>
      </c>
      <c r="AK1276" s="10" t="s">
        <v>1459</v>
      </c>
      <c r="AL1276" s="10" t="s">
        <v>27</v>
      </c>
    </row>
    <row r="1277" spans="1:38" ht="30" customHeight="1">
      <c r="A1277" s="9" t="s">
        <v>844</v>
      </c>
      <c r="B1277" s="9" t="s">
        <v>840</v>
      </c>
      <c r="C1277" s="9" t="s">
        <v>841</v>
      </c>
      <c r="D1277" s="114">
        <v>0.01</v>
      </c>
      <c r="E1277" s="115">
        <f>단가대비표!E581</f>
        <v>0</v>
      </c>
      <c r="F1277" s="116">
        <f>TRUNC(E1277*D1277,1)</f>
        <v>0</v>
      </c>
      <c r="G1277" s="115">
        <f>단가대비표!F581</f>
        <v>166063</v>
      </c>
      <c r="H1277" s="116">
        <f>TRUNC(G1277*D1277,1)</f>
        <v>1660.6</v>
      </c>
      <c r="I1277" s="115">
        <f>단가대비표!G581</f>
        <v>0</v>
      </c>
      <c r="J1277" s="116">
        <f>TRUNC(I1277*D1277,1)</f>
        <v>0</v>
      </c>
      <c r="K1277" s="115">
        <f t="shared" si="289"/>
        <v>166063</v>
      </c>
      <c r="L1277" s="116">
        <f t="shared" si="289"/>
        <v>1660.6</v>
      </c>
      <c r="M1277" s="9" t="s">
        <v>27</v>
      </c>
      <c r="N1277" s="10" t="s">
        <v>246</v>
      </c>
      <c r="O1277" s="10" t="s">
        <v>911</v>
      </c>
      <c r="P1277" s="10" t="s">
        <v>30</v>
      </c>
      <c r="Q1277" s="10" t="s">
        <v>30</v>
      </c>
      <c r="R1277" s="10" t="s">
        <v>29</v>
      </c>
      <c r="S1277" s="119"/>
      <c r="T1277" s="119"/>
      <c r="U1277" s="119"/>
      <c r="V1277" s="119">
        <v>1</v>
      </c>
      <c r="W1277" s="119"/>
      <c r="X1277" s="119"/>
      <c r="Y1277" s="119"/>
      <c r="Z1277" s="119"/>
      <c r="AA1277" s="119"/>
      <c r="AB1277" s="119"/>
      <c r="AC1277" s="119"/>
      <c r="AD1277" s="119"/>
      <c r="AE1277" s="119"/>
      <c r="AF1277" s="119"/>
      <c r="AG1277" s="119"/>
      <c r="AH1277" s="119"/>
      <c r="AI1277" s="119"/>
      <c r="AJ1277" s="10" t="s">
        <v>27</v>
      </c>
      <c r="AK1277" s="10" t="s">
        <v>1460</v>
      </c>
      <c r="AL1277" s="10" t="s">
        <v>27</v>
      </c>
    </row>
    <row r="1278" spans="1:38" ht="30" customHeight="1">
      <c r="A1278" s="9" t="s">
        <v>1109</v>
      </c>
      <c r="B1278" s="9" t="s">
        <v>1146</v>
      </c>
      <c r="C1278" s="9" t="s">
        <v>963</v>
      </c>
      <c r="D1278" s="114">
        <v>1</v>
      </c>
      <c r="E1278" s="115">
        <v>0</v>
      </c>
      <c r="F1278" s="116">
        <f>TRUNC(E1278*D1278,1)</f>
        <v>0</v>
      </c>
      <c r="G1278" s="115">
        <v>0</v>
      </c>
      <c r="H1278" s="116">
        <f>TRUNC(G1278*D1278,1)</f>
        <v>0</v>
      </c>
      <c r="I1278" s="115">
        <f>ROUNDDOWN(SUMIF(V1275:V1278, RIGHTB(O1278, 1), H1275:H1278)*U1278, 2)</f>
        <v>499.75</v>
      </c>
      <c r="J1278" s="116">
        <f>TRUNC(I1278*D1278,1)</f>
        <v>499.7</v>
      </c>
      <c r="K1278" s="115">
        <f t="shared" si="289"/>
        <v>499.7</v>
      </c>
      <c r="L1278" s="116">
        <f t="shared" si="289"/>
        <v>499.7</v>
      </c>
      <c r="M1278" s="9" t="s">
        <v>27</v>
      </c>
      <c r="N1278" s="10" t="s">
        <v>246</v>
      </c>
      <c r="O1278" s="10" t="s">
        <v>964</v>
      </c>
      <c r="P1278" s="10" t="s">
        <v>30</v>
      </c>
      <c r="Q1278" s="10" t="s">
        <v>30</v>
      </c>
      <c r="R1278" s="10" t="s">
        <v>30</v>
      </c>
      <c r="S1278" s="119">
        <v>1</v>
      </c>
      <c r="T1278" s="119">
        <v>2</v>
      </c>
      <c r="U1278" s="119">
        <v>0.05</v>
      </c>
      <c r="V1278" s="119"/>
      <c r="W1278" s="119"/>
      <c r="X1278" s="119"/>
      <c r="Y1278" s="119"/>
      <c r="Z1278" s="119"/>
      <c r="AA1278" s="119"/>
      <c r="AB1278" s="119"/>
      <c r="AC1278" s="119"/>
      <c r="AD1278" s="119"/>
      <c r="AE1278" s="119"/>
      <c r="AF1278" s="119"/>
      <c r="AG1278" s="119"/>
      <c r="AH1278" s="119"/>
      <c r="AI1278" s="119"/>
      <c r="AJ1278" s="10" t="s">
        <v>27</v>
      </c>
      <c r="AK1278" s="10" t="s">
        <v>1461</v>
      </c>
      <c r="AL1278" s="10" t="s">
        <v>27</v>
      </c>
    </row>
    <row r="1279" spans="1:38" ht="30" customHeight="1">
      <c r="A1279" s="9" t="s">
        <v>965</v>
      </c>
      <c r="B1279" s="9" t="s">
        <v>27</v>
      </c>
      <c r="C1279" s="9" t="s">
        <v>27</v>
      </c>
      <c r="D1279" s="114"/>
      <c r="E1279" s="115"/>
      <c r="F1279" s="116">
        <f>TRUNC(SUM(F1275:F1278),0)</f>
        <v>0</v>
      </c>
      <c r="G1279" s="115"/>
      <c r="H1279" s="116">
        <f>TRUNC(SUM(H1275:H1278),0)</f>
        <v>9995</v>
      </c>
      <c r="I1279" s="115"/>
      <c r="J1279" s="116">
        <f>TRUNC(SUM(J1275:J1278),0)</f>
        <v>499</v>
      </c>
      <c r="K1279" s="115"/>
      <c r="L1279" s="116">
        <f>F1279+H1279+J1279</f>
        <v>10494</v>
      </c>
      <c r="M1279" s="9" t="s">
        <v>27</v>
      </c>
      <c r="N1279" s="10" t="s">
        <v>117</v>
      </c>
      <c r="O1279" s="10" t="s">
        <v>117</v>
      </c>
      <c r="P1279" s="10" t="s">
        <v>27</v>
      </c>
      <c r="Q1279" s="10" t="s">
        <v>27</v>
      </c>
      <c r="R1279" s="10" t="s">
        <v>27</v>
      </c>
      <c r="S1279" s="119"/>
      <c r="T1279" s="119"/>
      <c r="U1279" s="119"/>
      <c r="V1279" s="119"/>
      <c r="W1279" s="119"/>
      <c r="X1279" s="119"/>
      <c r="Y1279" s="119"/>
      <c r="Z1279" s="119"/>
      <c r="AA1279" s="119"/>
      <c r="AB1279" s="119"/>
      <c r="AC1279" s="119"/>
      <c r="AD1279" s="119"/>
      <c r="AE1279" s="119"/>
      <c r="AF1279" s="119"/>
      <c r="AG1279" s="119"/>
      <c r="AH1279" s="119"/>
      <c r="AI1279" s="119"/>
      <c r="AJ1279" s="10" t="s">
        <v>27</v>
      </c>
      <c r="AK1279" s="10" t="s">
        <v>27</v>
      </c>
      <c r="AL1279" s="10" t="s">
        <v>27</v>
      </c>
    </row>
    <row r="1280" spans="1:38" ht="30" customHeight="1">
      <c r="A1280" s="114"/>
      <c r="B1280" s="114"/>
      <c r="C1280" s="114"/>
      <c r="D1280" s="114"/>
      <c r="E1280" s="115"/>
      <c r="F1280" s="116"/>
      <c r="G1280" s="115"/>
      <c r="H1280" s="116"/>
      <c r="I1280" s="115"/>
      <c r="J1280" s="116"/>
      <c r="K1280" s="115"/>
      <c r="L1280" s="116"/>
      <c r="M1280" s="114"/>
    </row>
    <row r="1281" spans="1:38" ht="30" customHeight="1">
      <c r="A1281" s="127" t="s">
        <v>4124</v>
      </c>
      <c r="B1281" s="127"/>
      <c r="C1281" s="127"/>
      <c r="D1281" s="127"/>
      <c r="E1281" s="128"/>
      <c r="F1281" s="129"/>
      <c r="G1281" s="128"/>
      <c r="H1281" s="129"/>
      <c r="I1281" s="128"/>
      <c r="J1281" s="129"/>
      <c r="K1281" s="128"/>
      <c r="L1281" s="129"/>
      <c r="M1281" s="127"/>
      <c r="N1281" s="118" t="s">
        <v>249</v>
      </c>
    </row>
    <row r="1282" spans="1:38" ht="30" customHeight="1">
      <c r="A1282" s="9" t="s">
        <v>877</v>
      </c>
      <c r="B1282" s="9" t="s">
        <v>840</v>
      </c>
      <c r="C1282" s="9" t="s">
        <v>841</v>
      </c>
      <c r="D1282" s="114">
        <v>1.7000000000000001E-2</v>
      </c>
      <c r="E1282" s="115">
        <f>단가대비표!E560</f>
        <v>0</v>
      </c>
      <c r="F1282" s="116">
        <f>TRUNC(E1282*D1282,1)</f>
        <v>0</v>
      </c>
      <c r="G1282" s="115">
        <f>단가대비표!F560</f>
        <v>223094</v>
      </c>
      <c r="H1282" s="116">
        <f>TRUNC(G1282*D1282,1)</f>
        <v>3792.5</v>
      </c>
      <c r="I1282" s="115">
        <f>단가대비표!G560</f>
        <v>0</v>
      </c>
      <c r="J1282" s="116">
        <f>TRUNC(I1282*D1282,1)</f>
        <v>0</v>
      </c>
      <c r="K1282" s="115">
        <f>TRUNC(E1282+G1282+I1282,1)</f>
        <v>223094</v>
      </c>
      <c r="L1282" s="116">
        <f>TRUNC(F1282+H1282+J1282,1)</f>
        <v>3792.5</v>
      </c>
      <c r="M1282" s="9" t="s">
        <v>27</v>
      </c>
      <c r="N1282" s="10" t="s">
        <v>249</v>
      </c>
      <c r="O1282" s="10" t="s">
        <v>878</v>
      </c>
      <c r="P1282" s="10" t="s">
        <v>30</v>
      </c>
      <c r="Q1282" s="10" t="s">
        <v>30</v>
      </c>
      <c r="R1282" s="10" t="s">
        <v>29</v>
      </c>
      <c r="S1282" s="119"/>
      <c r="T1282" s="119"/>
      <c r="U1282" s="119"/>
      <c r="V1282" s="119"/>
      <c r="W1282" s="119"/>
      <c r="X1282" s="119"/>
      <c r="Y1282" s="119"/>
      <c r="Z1282" s="119"/>
      <c r="AA1282" s="119"/>
      <c r="AB1282" s="119"/>
      <c r="AC1282" s="119"/>
      <c r="AD1282" s="119"/>
      <c r="AE1282" s="119"/>
      <c r="AF1282" s="119"/>
      <c r="AG1282" s="119"/>
      <c r="AH1282" s="119"/>
      <c r="AI1282" s="119"/>
      <c r="AJ1282" s="10" t="s">
        <v>27</v>
      </c>
      <c r="AK1282" s="10" t="s">
        <v>1462</v>
      </c>
      <c r="AL1282" s="10" t="s">
        <v>27</v>
      </c>
    </row>
    <row r="1283" spans="1:38" ht="30" customHeight="1">
      <c r="A1283" s="9" t="s">
        <v>1261</v>
      </c>
      <c r="B1283" s="9" t="s">
        <v>1262</v>
      </c>
      <c r="C1283" s="9" t="s">
        <v>466</v>
      </c>
      <c r="D1283" s="114">
        <v>1.2E-2</v>
      </c>
      <c r="E1283" s="115">
        <f>단가대비표!E442</f>
        <v>1253</v>
      </c>
      <c r="F1283" s="116">
        <f>TRUNC(E1283*D1283,1)</f>
        <v>15</v>
      </c>
      <c r="G1283" s="115">
        <f>단가대비표!F442</f>
        <v>0</v>
      </c>
      <c r="H1283" s="116">
        <f>TRUNC(G1283*D1283,1)</f>
        <v>0</v>
      </c>
      <c r="I1283" s="115">
        <f>단가대비표!G442</f>
        <v>0</v>
      </c>
      <c r="J1283" s="116">
        <f>TRUNC(I1283*D1283,1)</f>
        <v>0</v>
      </c>
      <c r="K1283" s="115">
        <f>TRUNC(E1283+G1283+I1283,1)</f>
        <v>1253</v>
      </c>
      <c r="L1283" s="116">
        <f>TRUNC(F1283+H1283+J1283,1)</f>
        <v>15</v>
      </c>
      <c r="M1283" s="9" t="s">
        <v>27</v>
      </c>
      <c r="N1283" s="10" t="s">
        <v>249</v>
      </c>
      <c r="O1283" s="10" t="s">
        <v>1263</v>
      </c>
      <c r="P1283" s="10" t="s">
        <v>30</v>
      </c>
      <c r="Q1283" s="10" t="s">
        <v>30</v>
      </c>
      <c r="R1283" s="10" t="s">
        <v>29</v>
      </c>
      <c r="S1283" s="119"/>
      <c r="T1283" s="119"/>
      <c r="U1283" s="119"/>
      <c r="V1283" s="119"/>
      <c r="W1283" s="119"/>
      <c r="X1283" s="119"/>
      <c r="Y1283" s="119"/>
      <c r="Z1283" s="119"/>
      <c r="AA1283" s="119"/>
      <c r="AB1283" s="119"/>
      <c r="AC1283" s="119"/>
      <c r="AD1283" s="119"/>
      <c r="AE1283" s="119"/>
      <c r="AF1283" s="119"/>
      <c r="AG1283" s="119"/>
      <c r="AH1283" s="119"/>
      <c r="AI1283" s="119"/>
      <c r="AJ1283" s="10" t="s">
        <v>27</v>
      </c>
      <c r="AK1283" s="10" t="s">
        <v>1463</v>
      </c>
      <c r="AL1283" s="10" t="s">
        <v>27</v>
      </c>
    </row>
    <row r="1284" spans="1:38" ht="30" customHeight="1">
      <c r="A1284" s="9" t="s">
        <v>965</v>
      </c>
      <c r="B1284" s="9" t="s">
        <v>27</v>
      </c>
      <c r="C1284" s="9" t="s">
        <v>27</v>
      </c>
      <c r="D1284" s="114"/>
      <c r="E1284" s="115"/>
      <c r="F1284" s="116">
        <f>TRUNC(SUM(F1282:F1283),0)</f>
        <v>15</v>
      </c>
      <c r="G1284" s="115"/>
      <c r="H1284" s="116">
        <f>TRUNC(SUM(H1282:H1283),0)</f>
        <v>3792</v>
      </c>
      <c r="I1284" s="115"/>
      <c r="J1284" s="116">
        <f>TRUNC(SUM(J1282:J1283),0)</f>
        <v>0</v>
      </c>
      <c r="K1284" s="115"/>
      <c r="L1284" s="116">
        <f>F1284+H1284+J1284</f>
        <v>3807</v>
      </c>
      <c r="M1284" s="9" t="s">
        <v>27</v>
      </c>
      <c r="N1284" s="10" t="s">
        <v>117</v>
      </c>
      <c r="O1284" s="10" t="s">
        <v>117</v>
      </c>
      <c r="P1284" s="10" t="s">
        <v>27</v>
      </c>
      <c r="Q1284" s="10" t="s">
        <v>27</v>
      </c>
      <c r="R1284" s="10" t="s">
        <v>27</v>
      </c>
      <c r="S1284" s="119"/>
      <c r="T1284" s="119"/>
      <c r="U1284" s="119"/>
      <c r="V1284" s="119"/>
      <c r="W1284" s="119"/>
      <c r="X1284" s="119"/>
      <c r="Y1284" s="119"/>
      <c r="Z1284" s="119"/>
      <c r="AA1284" s="119"/>
      <c r="AB1284" s="119"/>
      <c r="AC1284" s="119"/>
      <c r="AD1284" s="119"/>
      <c r="AE1284" s="119"/>
      <c r="AF1284" s="119"/>
      <c r="AG1284" s="119"/>
      <c r="AH1284" s="119"/>
      <c r="AI1284" s="119"/>
      <c r="AJ1284" s="10" t="s">
        <v>27</v>
      </c>
      <c r="AK1284" s="10" t="s">
        <v>27</v>
      </c>
      <c r="AL1284" s="10" t="s">
        <v>27</v>
      </c>
    </row>
    <row r="1285" spans="1:38" ht="30" customHeight="1">
      <c r="A1285" s="114"/>
      <c r="B1285" s="114"/>
      <c r="C1285" s="114"/>
      <c r="D1285" s="114"/>
      <c r="E1285" s="115"/>
      <c r="F1285" s="116"/>
      <c r="G1285" s="115"/>
      <c r="H1285" s="116"/>
      <c r="I1285" s="115"/>
      <c r="J1285" s="116"/>
      <c r="K1285" s="115"/>
      <c r="L1285" s="116"/>
      <c r="M1285" s="114"/>
    </row>
    <row r="1286" spans="1:38" ht="30" customHeight="1">
      <c r="A1286" s="127" t="s">
        <v>4125</v>
      </c>
      <c r="B1286" s="127"/>
      <c r="C1286" s="127"/>
      <c r="D1286" s="127"/>
      <c r="E1286" s="128"/>
      <c r="F1286" s="129"/>
      <c r="G1286" s="128"/>
      <c r="H1286" s="129"/>
      <c r="I1286" s="128"/>
      <c r="J1286" s="129"/>
      <c r="K1286" s="128"/>
      <c r="L1286" s="129"/>
      <c r="M1286" s="127"/>
      <c r="N1286" s="118" t="s">
        <v>251</v>
      </c>
    </row>
    <row r="1287" spans="1:38" ht="30" customHeight="1">
      <c r="A1287" s="9" t="s">
        <v>877</v>
      </c>
      <c r="B1287" s="9" t="s">
        <v>840</v>
      </c>
      <c r="C1287" s="9" t="s">
        <v>841</v>
      </c>
      <c r="D1287" s="114">
        <v>2.3E-2</v>
      </c>
      <c r="E1287" s="115">
        <f>단가대비표!E560</f>
        <v>0</v>
      </c>
      <c r="F1287" s="116">
        <f>TRUNC(E1287*D1287,1)</f>
        <v>0</v>
      </c>
      <c r="G1287" s="115">
        <f>단가대비표!F560</f>
        <v>223094</v>
      </c>
      <c r="H1287" s="116">
        <f>TRUNC(G1287*D1287,1)</f>
        <v>5131.1000000000004</v>
      </c>
      <c r="I1287" s="115">
        <f>단가대비표!G560</f>
        <v>0</v>
      </c>
      <c r="J1287" s="116">
        <f>TRUNC(I1287*D1287,1)</f>
        <v>0</v>
      </c>
      <c r="K1287" s="115">
        <f>TRUNC(E1287+G1287+I1287,1)</f>
        <v>223094</v>
      </c>
      <c r="L1287" s="116">
        <f>TRUNC(F1287+H1287+J1287,1)</f>
        <v>5131.1000000000004</v>
      </c>
      <c r="M1287" s="9" t="s">
        <v>27</v>
      </c>
      <c r="N1287" s="10" t="s">
        <v>251</v>
      </c>
      <c r="O1287" s="10" t="s">
        <v>878</v>
      </c>
      <c r="P1287" s="10" t="s">
        <v>30</v>
      </c>
      <c r="Q1287" s="10" t="s">
        <v>30</v>
      </c>
      <c r="R1287" s="10" t="s">
        <v>29</v>
      </c>
      <c r="S1287" s="119"/>
      <c r="T1287" s="119"/>
      <c r="U1287" s="119"/>
      <c r="V1287" s="119"/>
      <c r="W1287" s="119"/>
      <c r="X1287" s="119"/>
      <c r="Y1287" s="119"/>
      <c r="Z1287" s="119"/>
      <c r="AA1287" s="119"/>
      <c r="AB1287" s="119"/>
      <c r="AC1287" s="119"/>
      <c r="AD1287" s="119"/>
      <c r="AE1287" s="119"/>
      <c r="AF1287" s="119"/>
      <c r="AG1287" s="119"/>
      <c r="AH1287" s="119"/>
      <c r="AI1287" s="119"/>
      <c r="AJ1287" s="10" t="s">
        <v>27</v>
      </c>
      <c r="AK1287" s="10" t="s">
        <v>1464</v>
      </c>
      <c r="AL1287" s="10" t="s">
        <v>27</v>
      </c>
    </row>
    <row r="1288" spans="1:38" ht="30" customHeight="1">
      <c r="A1288" s="9" t="s">
        <v>1261</v>
      </c>
      <c r="B1288" s="9" t="s">
        <v>1262</v>
      </c>
      <c r="C1288" s="9" t="s">
        <v>466</v>
      </c>
      <c r="D1288" s="114">
        <v>1.4E-2</v>
      </c>
      <c r="E1288" s="115">
        <f>단가대비표!E442</f>
        <v>1253</v>
      </c>
      <c r="F1288" s="116">
        <f>TRUNC(E1288*D1288,1)</f>
        <v>17.5</v>
      </c>
      <c r="G1288" s="115">
        <f>단가대비표!F442</f>
        <v>0</v>
      </c>
      <c r="H1288" s="116">
        <f>TRUNC(G1288*D1288,1)</f>
        <v>0</v>
      </c>
      <c r="I1288" s="115">
        <f>단가대비표!G442</f>
        <v>0</v>
      </c>
      <c r="J1288" s="116">
        <f>TRUNC(I1288*D1288,1)</f>
        <v>0</v>
      </c>
      <c r="K1288" s="115">
        <f>TRUNC(E1288+G1288+I1288,1)</f>
        <v>1253</v>
      </c>
      <c r="L1288" s="116">
        <f>TRUNC(F1288+H1288+J1288,1)</f>
        <v>17.5</v>
      </c>
      <c r="M1288" s="9" t="s">
        <v>27</v>
      </c>
      <c r="N1288" s="10" t="s">
        <v>251</v>
      </c>
      <c r="O1288" s="10" t="s">
        <v>1263</v>
      </c>
      <c r="P1288" s="10" t="s">
        <v>30</v>
      </c>
      <c r="Q1288" s="10" t="s">
        <v>30</v>
      </c>
      <c r="R1288" s="10" t="s">
        <v>29</v>
      </c>
      <c r="S1288" s="119"/>
      <c r="T1288" s="119"/>
      <c r="U1288" s="119"/>
      <c r="V1288" s="119"/>
      <c r="W1288" s="119"/>
      <c r="X1288" s="119"/>
      <c r="Y1288" s="119"/>
      <c r="Z1288" s="119"/>
      <c r="AA1288" s="119"/>
      <c r="AB1288" s="119"/>
      <c r="AC1288" s="119"/>
      <c r="AD1288" s="119"/>
      <c r="AE1288" s="119"/>
      <c r="AF1288" s="119"/>
      <c r="AG1288" s="119"/>
      <c r="AH1288" s="119"/>
      <c r="AI1288" s="119"/>
      <c r="AJ1288" s="10" t="s">
        <v>27</v>
      </c>
      <c r="AK1288" s="10" t="s">
        <v>1465</v>
      </c>
      <c r="AL1288" s="10" t="s">
        <v>27</v>
      </c>
    </row>
    <row r="1289" spans="1:38" ht="30" customHeight="1">
      <c r="A1289" s="9" t="s">
        <v>965</v>
      </c>
      <c r="B1289" s="9" t="s">
        <v>27</v>
      </c>
      <c r="C1289" s="9" t="s">
        <v>27</v>
      </c>
      <c r="D1289" s="114"/>
      <c r="E1289" s="115"/>
      <c r="F1289" s="116">
        <f>TRUNC(SUM(F1287:F1288),0)</f>
        <v>17</v>
      </c>
      <c r="G1289" s="115"/>
      <c r="H1289" s="116">
        <f>TRUNC(SUM(H1287:H1288),0)</f>
        <v>5131</v>
      </c>
      <c r="I1289" s="115"/>
      <c r="J1289" s="116">
        <f>TRUNC(SUM(J1287:J1288),0)</f>
        <v>0</v>
      </c>
      <c r="K1289" s="115"/>
      <c r="L1289" s="116">
        <f>F1289+H1289+J1289</f>
        <v>5148</v>
      </c>
      <c r="M1289" s="9" t="s">
        <v>27</v>
      </c>
      <c r="N1289" s="10" t="s">
        <v>117</v>
      </c>
      <c r="O1289" s="10" t="s">
        <v>117</v>
      </c>
      <c r="P1289" s="10" t="s">
        <v>27</v>
      </c>
      <c r="Q1289" s="10" t="s">
        <v>27</v>
      </c>
      <c r="R1289" s="10" t="s">
        <v>27</v>
      </c>
      <c r="S1289" s="119"/>
      <c r="T1289" s="119"/>
      <c r="U1289" s="119"/>
      <c r="V1289" s="119"/>
      <c r="W1289" s="119"/>
      <c r="X1289" s="119"/>
      <c r="Y1289" s="119"/>
      <c r="Z1289" s="119"/>
      <c r="AA1289" s="119"/>
      <c r="AB1289" s="119"/>
      <c r="AC1289" s="119"/>
      <c r="AD1289" s="119"/>
      <c r="AE1289" s="119"/>
      <c r="AF1289" s="119"/>
      <c r="AG1289" s="119"/>
      <c r="AH1289" s="119"/>
      <c r="AI1289" s="119"/>
      <c r="AJ1289" s="10" t="s">
        <v>27</v>
      </c>
      <c r="AK1289" s="10" t="s">
        <v>27</v>
      </c>
      <c r="AL1289" s="10" t="s">
        <v>27</v>
      </c>
    </row>
    <row r="1290" spans="1:38" ht="30" customHeight="1">
      <c r="A1290" s="114"/>
      <c r="B1290" s="114"/>
      <c r="C1290" s="114"/>
      <c r="D1290" s="114"/>
      <c r="E1290" s="115"/>
      <c r="F1290" s="116"/>
      <c r="G1290" s="115"/>
      <c r="H1290" s="116"/>
      <c r="I1290" s="115"/>
      <c r="J1290" s="116"/>
      <c r="K1290" s="115"/>
      <c r="L1290" s="116"/>
      <c r="M1290" s="114"/>
    </row>
    <row r="1291" spans="1:38" ht="30" customHeight="1">
      <c r="A1291" s="127" t="s">
        <v>4127</v>
      </c>
      <c r="B1291" s="127"/>
      <c r="C1291" s="127"/>
      <c r="D1291" s="127"/>
      <c r="E1291" s="128"/>
      <c r="F1291" s="129"/>
      <c r="G1291" s="128"/>
      <c r="H1291" s="129"/>
      <c r="I1291" s="128"/>
      <c r="J1291" s="129"/>
      <c r="K1291" s="128"/>
      <c r="L1291" s="129"/>
      <c r="M1291" s="127"/>
      <c r="N1291" s="118" t="s">
        <v>253</v>
      </c>
    </row>
    <row r="1292" spans="1:38" ht="30" customHeight="1">
      <c r="A1292" s="9" t="s">
        <v>897</v>
      </c>
      <c r="B1292" s="9" t="s">
        <v>840</v>
      </c>
      <c r="C1292" s="9" t="s">
        <v>841</v>
      </c>
      <c r="D1292" s="114">
        <v>1.67</v>
      </c>
      <c r="E1292" s="115">
        <f>단가대비표!E573</f>
        <v>0</v>
      </c>
      <c r="F1292" s="116">
        <f>TRUNC(E1292*D1292,1)</f>
        <v>0</v>
      </c>
      <c r="G1292" s="115">
        <f>단가대비표!F573</f>
        <v>203456</v>
      </c>
      <c r="H1292" s="116">
        <f>TRUNC(G1292*D1292,1)</f>
        <v>339771.5</v>
      </c>
      <c r="I1292" s="115">
        <f>단가대비표!G573</f>
        <v>0</v>
      </c>
      <c r="J1292" s="116">
        <f>TRUNC(I1292*D1292,1)</f>
        <v>0</v>
      </c>
      <c r="K1292" s="115">
        <f>TRUNC(E1292+G1292+I1292,1)</f>
        <v>203456</v>
      </c>
      <c r="L1292" s="116">
        <f>TRUNC(F1292+H1292+J1292,1)</f>
        <v>339771.5</v>
      </c>
      <c r="M1292" s="9" t="s">
        <v>27</v>
      </c>
      <c r="N1292" s="10" t="s">
        <v>253</v>
      </c>
      <c r="O1292" s="10" t="s">
        <v>898</v>
      </c>
      <c r="P1292" s="10" t="s">
        <v>30</v>
      </c>
      <c r="Q1292" s="10" t="s">
        <v>30</v>
      </c>
      <c r="R1292" s="10" t="s">
        <v>29</v>
      </c>
      <c r="S1292" s="119"/>
      <c r="T1292" s="119"/>
      <c r="U1292" s="119"/>
      <c r="V1292" s="119"/>
      <c r="W1292" s="119"/>
      <c r="X1292" s="119"/>
      <c r="Y1292" s="119"/>
      <c r="Z1292" s="119"/>
      <c r="AA1292" s="119"/>
      <c r="AB1292" s="119"/>
      <c r="AC1292" s="119"/>
      <c r="AD1292" s="119"/>
      <c r="AE1292" s="119"/>
      <c r="AF1292" s="119"/>
      <c r="AG1292" s="119"/>
      <c r="AH1292" s="119"/>
      <c r="AI1292" s="119"/>
      <c r="AJ1292" s="10" t="s">
        <v>27</v>
      </c>
      <c r="AK1292" s="10" t="s">
        <v>1466</v>
      </c>
      <c r="AL1292" s="10" t="s">
        <v>27</v>
      </c>
    </row>
    <row r="1293" spans="1:38" ht="30" customHeight="1">
      <c r="A1293" s="9" t="s">
        <v>844</v>
      </c>
      <c r="B1293" s="9" t="s">
        <v>840</v>
      </c>
      <c r="C1293" s="9" t="s">
        <v>841</v>
      </c>
      <c r="D1293" s="114">
        <v>0.42</v>
      </c>
      <c r="E1293" s="115">
        <f>단가대비표!E581</f>
        <v>0</v>
      </c>
      <c r="F1293" s="116">
        <f>TRUNC(E1293*D1293,1)</f>
        <v>0</v>
      </c>
      <c r="G1293" s="115">
        <f>단가대비표!F581</f>
        <v>166063</v>
      </c>
      <c r="H1293" s="116">
        <f>TRUNC(G1293*D1293,1)</f>
        <v>69746.399999999994</v>
      </c>
      <c r="I1293" s="115">
        <f>단가대비표!G581</f>
        <v>0</v>
      </c>
      <c r="J1293" s="116">
        <f>TRUNC(I1293*D1293,1)</f>
        <v>0</v>
      </c>
      <c r="K1293" s="115">
        <f>TRUNC(E1293+G1293+I1293,1)</f>
        <v>166063</v>
      </c>
      <c r="L1293" s="116">
        <f>TRUNC(F1293+H1293+J1293,1)</f>
        <v>69746.399999999994</v>
      </c>
      <c r="M1293" s="9" t="s">
        <v>27</v>
      </c>
      <c r="N1293" s="10" t="s">
        <v>253</v>
      </c>
      <c r="O1293" s="10" t="s">
        <v>911</v>
      </c>
      <c r="P1293" s="10" t="s">
        <v>30</v>
      </c>
      <c r="Q1293" s="10" t="s">
        <v>30</v>
      </c>
      <c r="R1293" s="10" t="s">
        <v>29</v>
      </c>
      <c r="S1293" s="119"/>
      <c r="T1293" s="119"/>
      <c r="U1293" s="119"/>
      <c r="V1293" s="119"/>
      <c r="W1293" s="119"/>
      <c r="X1293" s="119"/>
      <c r="Y1293" s="119"/>
      <c r="Z1293" s="119"/>
      <c r="AA1293" s="119"/>
      <c r="AB1293" s="119"/>
      <c r="AC1293" s="119"/>
      <c r="AD1293" s="119"/>
      <c r="AE1293" s="119"/>
      <c r="AF1293" s="119"/>
      <c r="AG1293" s="119"/>
      <c r="AH1293" s="119"/>
      <c r="AI1293" s="119"/>
      <c r="AJ1293" s="10" t="s">
        <v>27</v>
      </c>
      <c r="AK1293" s="10" t="s">
        <v>1467</v>
      </c>
      <c r="AL1293" s="10" t="s">
        <v>27</v>
      </c>
    </row>
    <row r="1294" spans="1:38" ht="30" customHeight="1">
      <c r="A1294" s="9" t="s">
        <v>965</v>
      </c>
      <c r="B1294" s="9" t="s">
        <v>27</v>
      </c>
      <c r="C1294" s="9" t="s">
        <v>27</v>
      </c>
      <c r="D1294" s="114"/>
      <c r="E1294" s="115"/>
      <c r="F1294" s="116">
        <f>TRUNC(SUM(F1292:F1293),0)</f>
        <v>0</v>
      </c>
      <c r="G1294" s="115"/>
      <c r="H1294" s="116">
        <f>TRUNC(SUM(H1292:H1293),0)</f>
        <v>409517</v>
      </c>
      <c r="I1294" s="115"/>
      <c r="J1294" s="116">
        <f>TRUNC(SUM(J1292:J1293),0)</f>
        <v>0</v>
      </c>
      <c r="K1294" s="115"/>
      <c r="L1294" s="116">
        <f>F1294+H1294+J1294</f>
        <v>409517</v>
      </c>
      <c r="M1294" s="9" t="s">
        <v>27</v>
      </c>
      <c r="N1294" s="10" t="s">
        <v>117</v>
      </c>
      <c r="O1294" s="10" t="s">
        <v>117</v>
      </c>
      <c r="P1294" s="10" t="s">
        <v>27</v>
      </c>
      <c r="Q1294" s="10" t="s">
        <v>27</v>
      </c>
      <c r="R1294" s="10" t="s">
        <v>27</v>
      </c>
      <c r="S1294" s="119"/>
      <c r="T1294" s="119"/>
      <c r="U1294" s="119"/>
      <c r="V1294" s="119"/>
      <c r="W1294" s="119"/>
      <c r="X1294" s="119"/>
      <c r="Y1294" s="119"/>
      <c r="Z1294" s="119"/>
      <c r="AA1294" s="119"/>
      <c r="AB1294" s="119"/>
      <c r="AC1294" s="119"/>
      <c r="AD1294" s="119"/>
      <c r="AE1294" s="119"/>
      <c r="AF1294" s="119"/>
      <c r="AG1294" s="119"/>
      <c r="AH1294" s="119"/>
      <c r="AI1294" s="119"/>
      <c r="AJ1294" s="10" t="s">
        <v>27</v>
      </c>
      <c r="AK1294" s="10" t="s">
        <v>27</v>
      </c>
      <c r="AL1294" s="10" t="s">
        <v>27</v>
      </c>
    </row>
    <row r="1295" spans="1:38" ht="30" customHeight="1">
      <c r="A1295" s="114"/>
      <c r="B1295" s="114"/>
      <c r="C1295" s="114"/>
      <c r="D1295" s="114"/>
      <c r="E1295" s="115"/>
      <c r="F1295" s="116"/>
      <c r="G1295" s="115"/>
      <c r="H1295" s="116"/>
      <c r="I1295" s="115"/>
      <c r="J1295" s="116"/>
      <c r="K1295" s="115"/>
      <c r="L1295" s="116"/>
      <c r="M1295" s="114"/>
    </row>
    <row r="1296" spans="1:38" ht="30" customHeight="1">
      <c r="A1296" s="127" t="s">
        <v>4126</v>
      </c>
      <c r="B1296" s="127"/>
      <c r="C1296" s="127"/>
      <c r="D1296" s="127"/>
      <c r="E1296" s="128"/>
      <c r="F1296" s="129"/>
      <c r="G1296" s="128"/>
      <c r="H1296" s="129"/>
      <c r="I1296" s="128"/>
      <c r="J1296" s="129"/>
      <c r="K1296" s="128"/>
      <c r="L1296" s="129"/>
      <c r="M1296" s="127"/>
      <c r="N1296" s="118" t="s">
        <v>256</v>
      </c>
    </row>
    <row r="1297" spans="1:38" ht="30" customHeight="1">
      <c r="A1297" s="9" t="s">
        <v>899</v>
      </c>
      <c r="B1297" s="9" t="s">
        <v>840</v>
      </c>
      <c r="C1297" s="9" t="s">
        <v>841</v>
      </c>
      <c r="D1297" s="114">
        <v>15.93</v>
      </c>
      <c r="E1297" s="115">
        <f>단가대비표!E574</f>
        <v>0</v>
      </c>
      <c r="F1297" s="116">
        <f>TRUNC(E1297*D1297,1)</f>
        <v>0</v>
      </c>
      <c r="G1297" s="115">
        <f>단가대비표!F574</f>
        <v>192968</v>
      </c>
      <c r="H1297" s="116">
        <f>TRUNC(G1297*D1297,1)</f>
        <v>3073980.2</v>
      </c>
      <c r="I1297" s="115">
        <f>단가대비표!G574</f>
        <v>0</v>
      </c>
      <c r="J1297" s="116">
        <f>TRUNC(I1297*D1297,1)</f>
        <v>0</v>
      </c>
      <c r="K1297" s="115">
        <f>TRUNC(E1297+G1297+I1297,1)</f>
        <v>192968</v>
      </c>
      <c r="L1297" s="116">
        <f>TRUNC(F1297+H1297+J1297,1)</f>
        <v>3073980.2</v>
      </c>
      <c r="M1297" s="9" t="s">
        <v>27</v>
      </c>
      <c r="N1297" s="10" t="s">
        <v>256</v>
      </c>
      <c r="O1297" s="10" t="s">
        <v>900</v>
      </c>
      <c r="P1297" s="10" t="s">
        <v>30</v>
      </c>
      <c r="Q1297" s="10" t="s">
        <v>30</v>
      </c>
      <c r="R1297" s="10" t="s">
        <v>29</v>
      </c>
      <c r="S1297" s="119"/>
      <c r="T1297" s="119"/>
      <c r="U1297" s="119"/>
      <c r="V1297" s="119">
        <v>1</v>
      </c>
      <c r="W1297" s="119"/>
      <c r="X1297" s="119"/>
      <c r="Y1297" s="119"/>
      <c r="Z1297" s="119"/>
      <c r="AA1297" s="119"/>
      <c r="AB1297" s="119"/>
      <c r="AC1297" s="119"/>
      <c r="AD1297" s="119"/>
      <c r="AE1297" s="119"/>
      <c r="AF1297" s="119"/>
      <c r="AG1297" s="119"/>
      <c r="AH1297" s="119"/>
      <c r="AI1297" s="119"/>
      <c r="AJ1297" s="10" t="s">
        <v>27</v>
      </c>
      <c r="AK1297" s="10" t="s">
        <v>1471</v>
      </c>
      <c r="AL1297" s="10" t="s">
        <v>27</v>
      </c>
    </row>
    <row r="1298" spans="1:38" ht="30" customHeight="1">
      <c r="A1298" s="9" t="s">
        <v>1109</v>
      </c>
      <c r="B1298" s="9" t="s">
        <v>1270</v>
      </c>
      <c r="C1298" s="9" t="s">
        <v>963</v>
      </c>
      <c r="D1298" s="114">
        <v>1</v>
      </c>
      <c r="E1298" s="115">
        <v>0</v>
      </c>
      <c r="F1298" s="116">
        <f>TRUNC(E1298*D1298,1)</f>
        <v>0</v>
      </c>
      <c r="G1298" s="115">
        <v>0</v>
      </c>
      <c r="H1298" s="116">
        <f>TRUNC(G1298*D1298,1)</f>
        <v>0</v>
      </c>
      <c r="I1298" s="115">
        <f>ROUNDDOWN(SUMIF(V1297:V1298, RIGHTB(O1298, 1), H1297:H1298)*U1298, 2)</f>
        <v>92219.4</v>
      </c>
      <c r="J1298" s="116">
        <f>TRUNC(I1298*D1298,1)</f>
        <v>92219.4</v>
      </c>
      <c r="K1298" s="115">
        <f>TRUNC(E1298+G1298+I1298,1)</f>
        <v>92219.4</v>
      </c>
      <c r="L1298" s="116">
        <f>TRUNC(F1298+H1298+J1298,1)</f>
        <v>92219.4</v>
      </c>
      <c r="M1298" s="9" t="s">
        <v>27</v>
      </c>
      <c r="N1298" s="10" t="s">
        <v>256</v>
      </c>
      <c r="O1298" s="10" t="s">
        <v>964</v>
      </c>
      <c r="P1298" s="10" t="s">
        <v>30</v>
      </c>
      <c r="Q1298" s="10" t="s">
        <v>30</v>
      </c>
      <c r="R1298" s="10" t="s">
        <v>30</v>
      </c>
      <c r="S1298" s="119">
        <v>1</v>
      </c>
      <c r="T1298" s="119">
        <v>2</v>
      </c>
      <c r="U1298" s="119">
        <v>0.03</v>
      </c>
      <c r="V1298" s="119"/>
      <c r="W1298" s="119"/>
      <c r="X1298" s="119"/>
      <c r="Y1298" s="119"/>
      <c r="Z1298" s="119"/>
      <c r="AA1298" s="119"/>
      <c r="AB1298" s="119"/>
      <c r="AC1298" s="119"/>
      <c r="AD1298" s="119"/>
      <c r="AE1298" s="119"/>
      <c r="AF1298" s="119"/>
      <c r="AG1298" s="119"/>
      <c r="AH1298" s="119"/>
      <c r="AI1298" s="119"/>
      <c r="AJ1298" s="10" t="s">
        <v>27</v>
      </c>
      <c r="AK1298" s="10" t="s">
        <v>1472</v>
      </c>
      <c r="AL1298" s="10" t="s">
        <v>27</v>
      </c>
    </row>
    <row r="1299" spans="1:38" ht="30" customHeight="1">
      <c r="A1299" s="9" t="s">
        <v>965</v>
      </c>
      <c r="B1299" s="9" t="s">
        <v>27</v>
      </c>
      <c r="C1299" s="9" t="s">
        <v>27</v>
      </c>
      <c r="D1299" s="114"/>
      <c r="E1299" s="115"/>
      <c r="F1299" s="116">
        <f>TRUNC(SUM(F1297:F1298),0)</f>
        <v>0</v>
      </c>
      <c r="G1299" s="115"/>
      <c r="H1299" s="116">
        <f>TRUNC(SUM(H1297:H1298),0)</f>
        <v>3073980</v>
      </c>
      <c r="I1299" s="115"/>
      <c r="J1299" s="116">
        <f>TRUNC(SUM(J1297:J1298),0)</f>
        <v>92219</v>
      </c>
      <c r="K1299" s="115"/>
      <c r="L1299" s="116">
        <f>F1299+H1299+J1299</f>
        <v>3166199</v>
      </c>
      <c r="M1299" s="9" t="s">
        <v>27</v>
      </c>
      <c r="N1299" s="10" t="s">
        <v>117</v>
      </c>
      <c r="O1299" s="10" t="s">
        <v>117</v>
      </c>
      <c r="P1299" s="10" t="s">
        <v>27</v>
      </c>
      <c r="Q1299" s="10" t="s">
        <v>27</v>
      </c>
      <c r="R1299" s="10" t="s">
        <v>27</v>
      </c>
      <c r="S1299" s="119"/>
      <c r="T1299" s="119"/>
      <c r="U1299" s="119"/>
      <c r="V1299" s="119"/>
      <c r="W1299" s="119"/>
      <c r="X1299" s="119"/>
      <c r="Y1299" s="119"/>
      <c r="Z1299" s="119"/>
      <c r="AA1299" s="119"/>
      <c r="AB1299" s="119"/>
      <c r="AC1299" s="119"/>
      <c r="AD1299" s="119"/>
      <c r="AE1299" s="119"/>
      <c r="AF1299" s="119"/>
      <c r="AG1299" s="119"/>
      <c r="AH1299" s="119"/>
      <c r="AI1299" s="119"/>
      <c r="AJ1299" s="10" t="s">
        <v>27</v>
      </c>
      <c r="AK1299" s="10" t="s">
        <v>27</v>
      </c>
      <c r="AL1299" s="10" t="s">
        <v>27</v>
      </c>
    </row>
    <row r="1300" spans="1:38" ht="30" customHeight="1">
      <c r="A1300" s="114"/>
      <c r="B1300" s="114"/>
      <c r="C1300" s="114"/>
      <c r="D1300" s="114"/>
      <c r="E1300" s="115"/>
      <c r="F1300" s="116"/>
      <c r="G1300" s="115"/>
      <c r="H1300" s="116"/>
      <c r="I1300" s="115"/>
      <c r="J1300" s="116"/>
      <c r="K1300" s="115"/>
      <c r="L1300" s="116"/>
      <c r="M1300" s="114"/>
    </row>
    <row r="1301" spans="1:38" ht="30" customHeight="1">
      <c r="A1301" s="127" t="s">
        <v>4129</v>
      </c>
      <c r="B1301" s="127"/>
      <c r="C1301" s="127"/>
      <c r="D1301" s="127"/>
      <c r="E1301" s="128"/>
      <c r="F1301" s="129"/>
      <c r="G1301" s="128"/>
      <c r="H1301" s="129"/>
      <c r="I1301" s="128"/>
      <c r="J1301" s="129"/>
      <c r="K1301" s="128"/>
      <c r="L1301" s="129"/>
      <c r="M1301" s="127"/>
      <c r="N1301" s="118" t="s">
        <v>258</v>
      </c>
    </row>
    <row r="1302" spans="1:38" ht="30" customHeight="1">
      <c r="A1302" s="9" t="s">
        <v>899</v>
      </c>
      <c r="B1302" s="9" t="s">
        <v>840</v>
      </c>
      <c r="C1302" s="9" t="s">
        <v>841</v>
      </c>
      <c r="D1302" s="114">
        <v>12.54</v>
      </c>
      <c r="E1302" s="115">
        <f>단가대비표!E574</f>
        <v>0</v>
      </c>
      <c r="F1302" s="116">
        <f>TRUNC(E1302*D1302,1)</f>
        <v>0</v>
      </c>
      <c r="G1302" s="115">
        <f>단가대비표!F574</f>
        <v>192968</v>
      </c>
      <c r="H1302" s="116">
        <f>TRUNC(G1302*D1302,1)</f>
        <v>2419818.7000000002</v>
      </c>
      <c r="I1302" s="115">
        <f>단가대비표!G574</f>
        <v>0</v>
      </c>
      <c r="J1302" s="116">
        <f>TRUNC(I1302*D1302,1)</f>
        <v>0</v>
      </c>
      <c r="K1302" s="115">
        <f>TRUNC(E1302+G1302+I1302,1)</f>
        <v>192968</v>
      </c>
      <c r="L1302" s="116">
        <f>TRUNC(F1302+H1302+J1302,1)</f>
        <v>2419818.7000000002</v>
      </c>
      <c r="M1302" s="9" t="s">
        <v>27</v>
      </c>
      <c r="N1302" s="10" t="s">
        <v>258</v>
      </c>
      <c r="O1302" s="10" t="s">
        <v>900</v>
      </c>
      <c r="P1302" s="10" t="s">
        <v>30</v>
      </c>
      <c r="Q1302" s="10" t="s">
        <v>30</v>
      </c>
      <c r="R1302" s="10" t="s">
        <v>29</v>
      </c>
      <c r="S1302" s="119"/>
      <c r="T1302" s="119"/>
      <c r="U1302" s="119"/>
      <c r="V1302" s="119">
        <v>1</v>
      </c>
      <c r="W1302" s="119"/>
      <c r="X1302" s="119"/>
      <c r="Y1302" s="119"/>
      <c r="Z1302" s="119"/>
      <c r="AA1302" s="119"/>
      <c r="AB1302" s="119"/>
      <c r="AC1302" s="119"/>
      <c r="AD1302" s="119"/>
      <c r="AE1302" s="119"/>
      <c r="AF1302" s="119"/>
      <c r="AG1302" s="119"/>
      <c r="AH1302" s="119"/>
      <c r="AI1302" s="119"/>
      <c r="AJ1302" s="10" t="s">
        <v>27</v>
      </c>
      <c r="AK1302" s="10" t="s">
        <v>1473</v>
      </c>
      <c r="AL1302" s="10" t="s">
        <v>27</v>
      </c>
    </row>
    <row r="1303" spans="1:38" ht="30" customHeight="1">
      <c r="A1303" s="9" t="s">
        <v>1109</v>
      </c>
      <c r="B1303" s="9" t="s">
        <v>1270</v>
      </c>
      <c r="C1303" s="9" t="s">
        <v>963</v>
      </c>
      <c r="D1303" s="114">
        <v>1</v>
      </c>
      <c r="E1303" s="115">
        <v>0</v>
      </c>
      <c r="F1303" s="116">
        <f>TRUNC(E1303*D1303,1)</f>
        <v>0</v>
      </c>
      <c r="G1303" s="115">
        <v>0</v>
      </c>
      <c r="H1303" s="116">
        <f>TRUNC(G1303*D1303,1)</f>
        <v>0</v>
      </c>
      <c r="I1303" s="115">
        <f>ROUNDDOWN(SUMIF(V1302:V1303, RIGHTB(O1303, 1), H1302:H1303)*U1303, 2)</f>
        <v>72594.559999999998</v>
      </c>
      <c r="J1303" s="116">
        <f>TRUNC(I1303*D1303,1)</f>
        <v>72594.5</v>
      </c>
      <c r="K1303" s="115">
        <f>TRUNC(E1303+G1303+I1303,1)</f>
        <v>72594.5</v>
      </c>
      <c r="L1303" s="116">
        <f>TRUNC(F1303+H1303+J1303,1)</f>
        <v>72594.5</v>
      </c>
      <c r="M1303" s="9" t="s">
        <v>27</v>
      </c>
      <c r="N1303" s="10" t="s">
        <v>258</v>
      </c>
      <c r="O1303" s="10" t="s">
        <v>964</v>
      </c>
      <c r="P1303" s="10" t="s">
        <v>30</v>
      </c>
      <c r="Q1303" s="10" t="s">
        <v>30</v>
      </c>
      <c r="R1303" s="10" t="s">
        <v>30</v>
      </c>
      <c r="S1303" s="119">
        <v>1</v>
      </c>
      <c r="T1303" s="119">
        <v>2</v>
      </c>
      <c r="U1303" s="119">
        <v>0.03</v>
      </c>
      <c r="V1303" s="119"/>
      <c r="W1303" s="119"/>
      <c r="X1303" s="119"/>
      <c r="Y1303" s="119"/>
      <c r="Z1303" s="119"/>
      <c r="AA1303" s="119"/>
      <c r="AB1303" s="119"/>
      <c r="AC1303" s="119"/>
      <c r="AD1303" s="119"/>
      <c r="AE1303" s="119"/>
      <c r="AF1303" s="119"/>
      <c r="AG1303" s="119"/>
      <c r="AH1303" s="119"/>
      <c r="AI1303" s="119"/>
      <c r="AJ1303" s="10" t="s">
        <v>27</v>
      </c>
      <c r="AK1303" s="10" t="s">
        <v>1474</v>
      </c>
      <c r="AL1303" s="10" t="s">
        <v>27</v>
      </c>
    </row>
    <row r="1304" spans="1:38" ht="30" customHeight="1">
      <c r="A1304" s="9" t="s">
        <v>965</v>
      </c>
      <c r="B1304" s="9" t="s">
        <v>27</v>
      </c>
      <c r="C1304" s="9" t="s">
        <v>27</v>
      </c>
      <c r="D1304" s="114"/>
      <c r="E1304" s="115"/>
      <c r="F1304" s="116">
        <f>TRUNC(SUM(F1302:F1303),0)</f>
        <v>0</v>
      </c>
      <c r="G1304" s="115"/>
      <c r="H1304" s="116">
        <f>TRUNC(SUM(H1302:H1303),0)</f>
        <v>2419818</v>
      </c>
      <c r="I1304" s="115"/>
      <c r="J1304" s="116">
        <f>TRUNC(SUM(J1302:J1303),0)</f>
        <v>72594</v>
      </c>
      <c r="K1304" s="115"/>
      <c r="L1304" s="116">
        <f>F1304+H1304+J1304</f>
        <v>2492412</v>
      </c>
      <c r="M1304" s="9" t="s">
        <v>27</v>
      </c>
      <c r="N1304" s="10" t="s">
        <v>117</v>
      </c>
      <c r="O1304" s="10" t="s">
        <v>117</v>
      </c>
      <c r="P1304" s="10" t="s">
        <v>27</v>
      </c>
      <c r="Q1304" s="10" t="s">
        <v>27</v>
      </c>
      <c r="R1304" s="10" t="s">
        <v>27</v>
      </c>
      <c r="S1304" s="119"/>
      <c r="T1304" s="119"/>
      <c r="U1304" s="119"/>
      <c r="V1304" s="119"/>
      <c r="W1304" s="119"/>
      <c r="X1304" s="119"/>
      <c r="Y1304" s="119"/>
      <c r="Z1304" s="119"/>
      <c r="AA1304" s="119"/>
      <c r="AB1304" s="119"/>
      <c r="AC1304" s="119"/>
      <c r="AD1304" s="119"/>
      <c r="AE1304" s="119"/>
      <c r="AF1304" s="119"/>
      <c r="AG1304" s="119"/>
      <c r="AH1304" s="119"/>
      <c r="AI1304" s="119"/>
      <c r="AJ1304" s="10" t="s">
        <v>27</v>
      </c>
      <c r="AK1304" s="10" t="s">
        <v>27</v>
      </c>
      <c r="AL1304" s="10" t="s">
        <v>27</v>
      </c>
    </row>
    <row r="1305" spans="1:38" ht="30" customHeight="1">
      <c r="A1305" s="114"/>
      <c r="B1305" s="114"/>
      <c r="C1305" s="114"/>
      <c r="D1305" s="114"/>
      <c r="E1305" s="115"/>
      <c r="F1305" s="116"/>
      <c r="G1305" s="115"/>
      <c r="H1305" s="116"/>
      <c r="I1305" s="115"/>
      <c r="J1305" s="116"/>
      <c r="K1305" s="115"/>
      <c r="L1305" s="116"/>
      <c r="M1305" s="114"/>
    </row>
    <row r="1306" spans="1:38" ht="30" customHeight="1">
      <c r="A1306" s="127" t="s">
        <v>4130</v>
      </c>
      <c r="B1306" s="127"/>
      <c r="C1306" s="127"/>
      <c r="D1306" s="127"/>
      <c r="E1306" s="128"/>
      <c r="F1306" s="129"/>
      <c r="G1306" s="128"/>
      <c r="H1306" s="129"/>
      <c r="I1306" s="128"/>
      <c r="J1306" s="129"/>
      <c r="K1306" s="128"/>
      <c r="L1306" s="129"/>
      <c r="M1306" s="127"/>
      <c r="N1306" s="118" t="s">
        <v>266</v>
      </c>
    </row>
    <row r="1307" spans="1:38" ht="30" customHeight="1">
      <c r="A1307" s="9" t="s">
        <v>1486</v>
      </c>
      <c r="B1307" s="9" t="s">
        <v>1487</v>
      </c>
      <c r="C1307" s="9" t="s">
        <v>466</v>
      </c>
      <c r="D1307" s="114">
        <v>0.28000000000000003</v>
      </c>
      <c r="E1307" s="115">
        <f>단가대비표!E71</f>
        <v>2640</v>
      </c>
      <c r="F1307" s="116">
        <f>TRUNC(E1307*D1307,1)</f>
        <v>739.2</v>
      </c>
      <c r="G1307" s="115">
        <f>단가대비표!F71</f>
        <v>0</v>
      </c>
      <c r="H1307" s="116">
        <f>TRUNC(G1307*D1307,1)</f>
        <v>0</v>
      </c>
      <c r="I1307" s="115">
        <f>단가대비표!G71</f>
        <v>0</v>
      </c>
      <c r="J1307" s="116">
        <f>TRUNC(I1307*D1307,1)</f>
        <v>0</v>
      </c>
      <c r="K1307" s="115">
        <f t="shared" ref="K1307:L1309" si="290">TRUNC(E1307+G1307+I1307,1)</f>
        <v>2640</v>
      </c>
      <c r="L1307" s="116">
        <f t="shared" si="290"/>
        <v>739.2</v>
      </c>
      <c r="M1307" s="9" t="s">
        <v>27</v>
      </c>
      <c r="N1307" s="10" t="s">
        <v>266</v>
      </c>
      <c r="O1307" s="10" t="s">
        <v>1488</v>
      </c>
      <c r="P1307" s="10" t="s">
        <v>30</v>
      </c>
      <c r="Q1307" s="10" t="s">
        <v>30</v>
      </c>
      <c r="R1307" s="10" t="s">
        <v>29</v>
      </c>
      <c r="S1307" s="119"/>
      <c r="T1307" s="119"/>
      <c r="U1307" s="119"/>
      <c r="V1307" s="119"/>
      <c r="W1307" s="119"/>
      <c r="X1307" s="119"/>
      <c r="Y1307" s="119"/>
      <c r="Z1307" s="119"/>
      <c r="AA1307" s="119"/>
      <c r="AB1307" s="119"/>
      <c r="AC1307" s="119"/>
      <c r="AD1307" s="119"/>
      <c r="AE1307" s="119"/>
      <c r="AF1307" s="119"/>
      <c r="AG1307" s="119"/>
      <c r="AH1307" s="119"/>
      <c r="AI1307" s="119"/>
      <c r="AJ1307" s="10" t="s">
        <v>27</v>
      </c>
      <c r="AK1307" s="10" t="s">
        <v>1489</v>
      </c>
      <c r="AL1307" s="10" t="s">
        <v>27</v>
      </c>
    </row>
    <row r="1308" spans="1:38" ht="30" customHeight="1">
      <c r="A1308" s="9" t="s">
        <v>1490</v>
      </c>
      <c r="B1308" s="9" t="s">
        <v>27</v>
      </c>
      <c r="C1308" s="9" t="s">
        <v>466</v>
      </c>
      <c r="D1308" s="114">
        <v>0.14000000000000001</v>
      </c>
      <c r="E1308" s="115">
        <f>단가대비표!E78</f>
        <v>260</v>
      </c>
      <c r="F1308" s="116">
        <f>TRUNC(E1308*D1308,1)</f>
        <v>36.4</v>
      </c>
      <c r="G1308" s="115">
        <f>단가대비표!F78</f>
        <v>0</v>
      </c>
      <c r="H1308" s="116">
        <f>TRUNC(G1308*D1308,1)</f>
        <v>0</v>
      </c>
      <c r="I1308" s="115">
        <f>단가대비표!G78</f>
        <v>0</v>
      </c>
      <c r="J1308" s="116">
        <f>TRUNC(I1308*D1308,1)</f>
        <v>0</v>
      </c>
      <c r="K1308" s="115">
        <f t="shared" si="290"/>
        <v>260</v>
      </c>
      <c r="L1308" s="116">
        <f t="shared" si="290"/>
        <v>36.4</v>
      </c>
      <c r="M1308" s="9" t="s">
        <v>27</v>
      </c>
      <c r="N1308" s="10" t="s">
        <v>266</v>
      </c>
      <c r="O1308" s="10" t="s">
        <v>1491</v>
      </c>
      <c r="P1308" s="10" t="s">
        <v>30</v>
      </c>
      <c r="Q1308" s="10" t="s">
        <v>30</v>
      </c>
      <c r="R1308" s="10" t="s">
        <v>29</v>
      </c>
      <c r="S1308" s="119"/>
      <c r="T1308" s="119"/>
      <c r="U1308" s="119"/>
      <c r="V1308" s="119"/>
      <c r="W1308" s="119"/>
      <c r="X1308" s="119"/>
      <c r="Y1308" s="119"/>
      <c r="Z1308" s="119"/>
      <c r="AA1308" s="119"/>
      <c r="AB1308" s="119"/>
      <c r="AC1308" s="119"/>
      <c r="AD1308" s="119"/>
      <c r="AE1308" s="119"/>
      <c r="AF1308" s="119"/>
      <c r="AG1308" s="119"/>
      <c r="AH1308" s="119"/>
      <c r="AI1308" s="119"/>
      <c r="AJ1308" s="10" t="s">
        <v>27</v>
      </c>
      <c r="AK1308" s="10" t="s">
        <v>1492</v>
      </c>
      <c r="AL1308" s="10" t="s">
        <v>27</v>
      </c>
    </row>
    <row r="1309" spans="1:38" ht="30" customHeight="1">
      <c r="A1309" s="9" t="s">
        <v>877</v>
      </c>
      <c r="B1309" s="9" t="s">
        <v>840</v>
      </c>
      <c r="C1309" s="9" t="s">
        <v>841</v>
      </c>
      <c r="D1309" s="114">
        <v>0.04</v>
      </c>
      <c r="E1309" s="115">
        <f>단가대비표!E560</f>
        <v>0</v>
      </c>
      <c r="F1309" s="116">
        <f>TRUNC(E1309*D1309,1)</f>
        <v>0</v>
      </c>
      <c r="G1309" s="115">
        <f>단가대비표!F560</f>
        <v>223094</v>
      </c>
      <c r="H1309" s="116">
        <f>TRUNC(G1309*D1309,1)</f>
        <v>8923.7000000000007</v>
      </c>
      <c r="I1309" s="115">
        <f>단가대비표!G560</f>
        <v>0</v>
      </c>
      <c r="J1309" s="116">
        <f>TRUNC(I1309*D1309,1)</f>
        <v>0</v>
      </c>
      <c r="K1309" s="115">
        <f t="shared" si="290"/>
        <v>223094</v>
      </c>
      <c r="L1309" s="116">
        <f t="shared" si="290"/>
        <v>8923.7000000000007</v>
      </c>
      <c r="M1309" s="9" t="s">
        <v>27</v>
      </c>
      <c r="N1309" s="10" t="s">
        <v>266</v>
      </c>
      <c r="O1309" s="10" t="s">
        <v>878</v>
      </c>
      <c r="P1309" s="10" t="s">
        <v>30</v>
      </c>
      <c r="Q1309" s="10" t="s">
        <v>30</v>
      </c>
      <c r="R1309" s="10" t="s">
        <v>29</v>
      </c>
      <c r="S1309" s="119"/>
      <c r="T1309" s="119"/>
      <c r="U1309" s="119"/>
      <c r="V1309" s="119"/>
      <c r="W1309" s="119"/>
      <c r="X1309" s="119"/>
      <c r="Y1309" s="119"/>
      <c r="Z1309" s="119"/>
      <c r="AA1309" s="119"/>
      <c r="AB1309" s="119"/>
      <c r="AC1309" s="119"/>
      <c r="AD1309" s="119"/>
      <c r="AE1309" s="119"/>
      <c r="AF1309" s="119"/>
      <c r="AG1309" s="119"/>
      <c r="AH1309" s="119"/>
      <c r="AI1309" s="119"/>
      <c r="AJ1309" s="10" t="s">
        <v>27</v>
      </c>
      <c r="AK1309" s="10" t="s">
        <v>1493</v>
      </c>
      <c r="AL1309" s="10" t="s">
        <v>27</v>
      </c>
    </row>
    <row r="1310" spans="1:38" ht="30" customHeight="1">
      <c r="A1310" s="9" t="s">
        <v>1109</v>
      </c>
      <c r="B1310" s="9" t="s">
        <v>4131</v>
      </c>
      <c r="C1310" s="9" t="s">
        <v>963</v>
      </c>
      <c r="D1310" s="114">
        <v>1</v>
      </c>
      <c r="E1310" s="115">
        <v>0</v>
      </c>
      <c r="F1310" s="116">
        <f>TRUNC(E1310*D1310,1)</f>
        <v>0</v>
      </c>
      <c r="G1310" s="115">
        <v>0</v>
      </c>
      <c r="H1310" s="116">
        <f>TRUNC(G1310*D1310,1)</f>
        <v>0</v>
      </c>
      <c r="I1310" s="115">
        <f>H1311*4%</f>
        <v>356.92</v>
      </c>
      <c r="J1310" s="116">
        <f>TRUNC(I1310*D1310,1)</f>
        <v>356.9</v>
      </c>
      <c r="K1310" s="115">
        <f>TRUNC(E1310+G1310+I1310,1)</f>
        <v>356.9</v>
      </c>
      <c r="L1310" s="116">
        <f>TRUNC(F1310+H1310+J1310,1)</f>
        <v>356.9</v>
      </c>
      <c r="M1310" s="9" t="s">
        <v>27</v>
      </c>
      <c r="N1310" s="10" t="s">
        <v>258</v>
      </c>
      <c r="O1310" s="10" t="s">
        <v>964</v>
      </c>
      <c r="P1310" s="10" t="s">
        <v>30</v>
      </c>
      <c r="Q1310" s="10" t="s">
        <v>30</v>
      </c>
      <c r="R1310" s="10" t="s">
        <v>30</v>
      </c>
      <c r="S1310" s="119">
        <v>1</v>
      </c>
      <c r="T1310" s="119">
        <v>2</v>
      </c>
      <c r="U1310" s="119">
        <v>0.03</v>
      </c>
      <c r="V1310" s="119"/>
      <c r="W1310" s="119"/>
      <c r="X1310" s="119"/>
      <c r="Y1310" s="119"/>
      <c r="Z1310" s="119"/>
      <c r="AA1310" s="119"/>
      <c r="AB1310" s="119"/>
      <c r="AC1310" s="119"/>
      <c r="AD1310" s="119"/>
      <c r="AE1310" s="119"/>
      <c r="AF1310" s="119"/>
      <c r="AG1310" s="119"/>
      <c r="AH1310" s="119"/>
      <c r="AI1310" s="119"/>
      <c r="AJ1310" s="10" t="s">
        <v>27</v>
      </c>
      <c r="AK1310" s="10" t="s">
        <v>1474</v>
      </c>
      <c r="AL1310" s="10" t="s">
        <v>27</v>
      </c>
    </row>
    <row r="1311" spans="1:38" ht="30" customHeight="1">
      <c r="A1311" s="9" t="s">
        <v>965</v>
      </c>
      <c r="B1311" s="9" t="s">
        <v>27</v>
      </c>
      <c r="C1311" s="9" t="s">
        <v>27</v>
      </c>
      <c r="D1311" s="114"/>
      <c r="E1311" s="115"/>
      <c r="F1311" s="116">
        <f>TRUNC(SUM(F1307:F1310),0)</f>
        <v>775</v>
      </c>
      <c r="G1311" s="115"/>
      <c r="H1311" s="116">
        <f>TRUNC(SUM(H1307:H1310),0)</f>
        <v>8923</v>
      </c>
      <c r="I1311" s="115"/>
      <c r="J1311" s="116">
        <f>TRUNC(SUM(J1307:J1310),0)</f>
        <v>356</v>
      </c>
      <c r="K1311" s="115"/>
      <c r="L1311" s="116">
        <f>F1311+H1311+J1311</f>
        <v>10054</v>
      </c>
      <c r="M1311" s="9" t="s">
        <v>27</v>
      </c>
      <c r="N1311" s="10" t="s">
        <v>117</v>
      </c>
      <c r="O1311" s="10" t="s">
        <v>117</v>
      </c>
      <c r="P1311" s="10" t="s">
        <v>27</v>
      </c>
      <c r="Q1311" s="10" t="s">
        <v>27</v>
      </c>
      <c r="R1311" s="10" t="s">
        <v>27</v>
      </c>
      <c r="S1311" s="119"/>
      <c r="T1311" s="119"/>
      <c r="U1311" s="119"/>
      <c r="V1311" s="119"/>
      <c r="W1311" s="119"/>
      <c r="X1311" s="119"/>
      <c r="Y1311" s="119"/>
      <c r="Z1311" s="119"/>
      <c r="AA1311" s="119"/>
      <c r="AB1311" s="119"/>
      <c r="AC1311" s="119"/>
      <c r="AD1311" s="119"/>
      <c r="AE1311" s="119"/>
      <c r="AF1311" s="119"/>
      <c r="AG1311" s="119"/>
      <c r="AH1311" s="119"/>
      <c r="AI1311" s="119"/>
      <c r="AJ1311" s="10" t="s">
        <v>27</v>
      </c>
      <c r="AK1311" s="10" t="s">
        <v>27</v>
      </c>
      <c r="AL1311" s="10" t="s">
        <v>27</v>
      </c>
    </row>
    <row r="1312" spans="1:38" ht="30" customHeight="1">
      <c r="A1312" s="114"/>
      <c r="B1312" s="114"/>
      <c r="C1312" s="114"/>
      <c r="D1312" s="114"/>
      <c r="E1312" s="115"/>
      <c r="F1312" s="116"/>
      <c r="G1312" s="115"/>
      <c r="H1312" s="116"/>
      <c r="I1312" s="115"/>
      <c r="J1312" s="116"/>
      <c r="K1312" s="115"/>
      <c r="L1312" s="116"/>
      <c r="M1312" s="114"/>
    </row>
    <row r="1313" spans="1:38" ht="30" customHeight="1">
      <c r="A1313" s="127" t="s">
        <v>3350</v>
      </c>
      <c r="B1313" s="127"/>
      <c r="C1313" s="127"/>
      <c r="D1313" s="127"/>
      <c r="E1313" s="128"/>
      <c r="F1313" s="129"/>
      <c r="G1313" s="128"/>
      <c r="H1313" s="129"/>
      <c r="I1313" s="128"/>
      <c r="J1313" s="129"/>
      <c r="K1313" s="128"/>
      <c r="L1313" s="129"/>
      <c r="M1313" s="127"/>
      <c r="N1313" s="118" t="s">
        <v>261</v>
      </c>
    </row>
    <row r="1314" spans="1:38" ht="30" customHeight="1">
      <c r="A1314" s="9" t="s">
        <v>1475</v>
      </c>
      <c r="B1314" s="9" t="s">
        <v>1476</v>
      </c>
      <c r="C1314" s="9" t="s">
        <v>231</v>
      </c>
      <c r="D1314" s="114">
        <v>1.05</v>
      </c>
      <c r="E1314" s="115">
        <f>단가대비표!E315</f>
        <v>544</v>
      </c>
      <c r="F1314" s="116">
        <f>TRUNC(E1314*D1314,1)</f>
        <v>571.20000000000005</v>
      </c>
      <c r="G1314" s="115">
        <f>단가대비표!F315</f>
        <v>0</v>
      </c>
      <c r="H1314" s="116">
        <f>TRUNC(G1314*D1314,1)</f>
        <v>0</v>
      </c>
      <c r="I1314" s="115">
        <f>단가대비표!G315</f>
        <v>0</v>
      </c>
      <c r="J1314" s="116">
        <f>TRUNC(I1314*D1314,1)</f>
        <v>0</v>
      </c>
      <c r="K1314" s="115">
        <f t="shared" ref="K1314:L1318" si="291">TRUNC(E1314+G1314+I1314,1)</f>
        <v>544</v>
      </c>
      <c r="L1314" s="116">
        <f t="shared" si="291"/>
        <v>571.20000000000005</v>
      </c>
      <c r="M1314" s="9" t="s">
        <v>27</v>
      </c>
      <c r="N1314" s="10" t="s">
        <v>261</v>
      </c>
      <c r="O1314" s="10" t="s">
        <v>1477</v>
      </c>
      <c r="P1314" s="10" t="s">
        <v>30</v>
      </c>
      <c r="Q1314" s="10" t="s">
        <v>30</v>
      </c>
      <c r="R1314" s="10" t="s">
        <v>29</v>
      </c>
      <c r="S1314" s="119"/>
      <c r="T1314" s="119"/>
      <c r="U1314" s="119"/>
      <c r="V1314" s="119">
        <v>1</v>
      </c>
      <c r="W1314" s="119"/>
      <c r="X1314" s="119"/>
      <c r="Y1314" s="119"/>
      <c r="Z1314" s="119"/>
      <c r="AA1314" s="119"/>
      <c r="AB1314" s="119"/>
      <c r="AC1314" s="119"/>
      <c r="AD1314" s="119"/>
      <c r="AE1314" s="119"/>
      <c r="AF1314" s="119"/>
      <c r="AG1314" s="119"/>
      <c r="AH1314" s="119"/>
      <c r="AI1314" s="119"/>
      <c r="AJ1314" s="10" t="s">
        <v>27</v>
      </c>
      <c r="AK1314" s="10" t="s">
        <v>1478</v>
      </c>
      <c r="AL1314" s="10" t="s">
        <v>27</v>
      </c>
    </row>
    <row r="1315" spans="1:38" ht="30" customHeight="1">
      <c r="A1315" s="9" t="s">
        <v>1040</v>
      </c>
      <c r="B1315" s="9" t="s">
        <v>1407</v>
      </c>
      <c r="C1315" s="9" t="s">
        <v>963</v>
      </c>
      <c r="D1315" s="114">
        <v>1</v>
      </c>
      <c r="E1315" s="115">
        <f>ROUNDDOWN(SUMIF(V1314:V1318, RIGHTB(O1315, 1), F1314:F1318)*U1315, 2)</f>
        <v>28.56</v>
      </c>
      <c r="F1315" s="116">
        <f>TRUNC(E1315*D1315,1)</f>
        <v>28.5</v>
      </c>
      <c r="G1315" s="115">
        <v>0</v>
      </c>
      <c r="H1315" s="116">
        <f>TRUNC(G1315*D1315,1)</f>
        <v>0</v>
      </c>
      <c r="I1315" s="115">
        <v>0</v>
      </c>
      <c r="J1315" s="116">
        <f>TRUNC(I1315*D1315,1)</f>
        <v>0</v>
      </c>
      <c r="K1315" s="115">
        <f t="shared" si="291"/>
        <v>28.5</v>
      </c>
      <c r="L1315" s="116">
        <f t="shared" si="291"/>
        <v>28.5</v>
      </c>
      <c r="M1315" s="9" t="s">
        <v>27</v>
      </c>
      <c r="N1315" s="10" t="s">
        <v>261</v>
      </c>
      <c r="O1315" s="10" t="s">
        <v>964</v>
      </c>
      <c r="P1315" s="10" t="s">
        <v>30</v>
      </c>
      <c r="Q1315" s="10" t="s">
        <v>30</v>
      </c>
      <c r="R1315" s="10" t="s">
        <v>30</v>
      </c>
      <c r="S1315" s="119">
        <v>0</v>
      </c>
      <c r="T1315" s="119">
        <v>0</v>
      </c>
      <c r="U1315" s="119">
        <v>0.05</v>
      </c>
      <c r="V1315" s="119"/>
      <c r="W1315" s="119"/>
      <c r="X1315" s="119"/>
      <c r="Y1315" s="119"/>
      <c r="Z1315" s="119"/>
      <c r="AA1315" s="119"/>
      <c r="AB1315" s="119"/>
      <c r="AC1315" s="119"/>
      <c r="AD1315" s="119"/>
      <c r="AE1315" s="119"/>
      <c r="AF1315" s="119"/>
      <c r="AG1315" s="119"/>
      <c r="AH1315" s="119"/>
      <c r="AI1315" s="119"/>
      <c r="AJ1315" s="10" t="s">
        <v>27</v>
      </c>
      <c r="AK1315" s="10" t="s">
        <v>1479</v>
      </c>
      <c r="AL1315" s="10" t="s">
        <v>27</v>
      </c>
    </row>
    <row r="1316" spans="1:38" ht="30" customHeight="1">
      <c r="A1316" s="9" t="s">
        <v>877</v>
      </c>
      <c r="B1316" s="9" t="s">
        <v>840</v>
      </c>
      <c r="C1316" s="9" t="s">
        <v>841</v>
      </c>
      <c r="D1316" s="114">
        <v>1.5200000000000001E-3</v>
      </c>
      <c r="E1316" s="115">
        <v>0</v>
      </c>
      <c r="F1316" s="116">
        <f>TRUNC(E1316*D1316,1)</f>
        <v>0</v>
      </c>
      <c r="G1316" s="115">
        <f>단가대비표!F560</f>
        <v>223094</v>
      </c>
      <c r="H1316" s="116">
        <f>TRUNC(G1316*D1316,1)</f>
        <v>339.1</v>
      </c>
      <c r="I1316" s="115">
        <v>0</v>
      </c>
      <c r="J1316" s="116">
        <f>TRUNC(I1316*D1316,1)</f>
        <v>0</v>
      </c>
      <c r="K1316" s="115">
        <f t="shared" si="291"/>
        <v>223094</v>
      </c>
      <c r="L1316" s="116">
        <f t="shared" si="291"/>
        <v>339.1</v>
      </c>
      <c r="M1316" s="9" t="s">
        <v>27</v>
      </c>
      <c r="N1316" s="10" t="s">
        <v>1480</v>
      </c>
      <c r="O1316" s="10" t="s">
        <v>878</v>
      </c>
      <c r="P1316" s="10" t="s">
        <v>30</v>
      </c>
      <c r="Q1316" s="10" t="s">
        <v>30</v>
      </c>
      <c r="R1316" s="10" t="s">
        <v>29</v>
      </c>
      <c r="S1316" s="119"/>
      <c r="T1316" s="119"/>
      <c r="U1316" s="119"/>
      <c r="V1316" s="119">
        <v>1</v>
      </c>
      <c r="W1316" s="119"/>
      <c r="X1316" s="119"/>
      <c r="Y1316" s="119"/>
      <c r="Z1316" s="119"/>
      <c r="AA1316" s="119"/>
      <c r="AB1316" s="119"/>
      <c r="AC1316" s="119"/>
      <c r="AD1316" s="119"/>
      <c r="AE1316" s="119"/>
      <c r="AF1316" s="119"/>
      <c r="AG1316" s="119"/>
      <c r="AH1316" s="119"/>
      <c r="AI1316" s="119"/>
      <c r="AJ1316" s="10" t="s">
        <v>27</v>
      </c>
      <c r="AK1316" s="10" t="s">
        <v>2740</v>
      </c>
      <c r="AL1316" s="10" t="s">
        <v>27</v>
      </c>
    </row>
    <row r="1317" spans="1:38" ht="30" customHeight="1">
      <c r="A1317" s="9" t="s">
        <v>844</v>
      </c>
      <c r="B1317" s="9" t="s">
        <v>840</v>
      </c>
      <c r="C1317" s="9" t="s">
        <v>841</v>
      </c>
      <c r="D1317" s="114">
        <v>8.9999999999999998E-4</v>
      </c>
      <c r="E1317" s="115">
        <v>0</v>
      </c>
      <c r="F1317" s="116">
        <f>TRUNC(E1317*D1317,1)</f>
        <v>0</v>
      </c>
      <c r="G1317" s="115">
        <f>단가대비표!F581</f>
        <v>166063</v>
      </c>
      <c r="H1317" s="116">
        <f>TRUNC(G1317*D1317,1)</f>
        <v>149.4</v>
      </c>
      <c r="I1317" s="115">
        <v>0</v>
      </c>
      <c r="J1317" s="116">
        <f>TRUNC(I1317*D1317,1)</f>
        <v>0</v>
      </c>
      <c r="K1317" s="115">
        <f t="shared" si="291"/>
        <v>166063</v>
      </c>
      <c r="L1317" s="116">
        <f t="shared" si="291"/>
        <v>149.4</v>
      </c>
      <c r="M1317" s="9" t="s">
        <v>27</v>
      </c>
      <c r="N1317" s="10" t="s">
        <v>1480</v>
      </c>
      <c r="O1317" s="10" t="s">
        <v>911</v>
      </c>
      <c r="P1317" s="10" t="s">
        <v>30</v>
      </c>
      <c r="Q1317" s="10" t="s">
        <v>30</v>
      </c>
      <c r="R1317" s="10" t="s">
        <v>29</v>
      </c>
      <c r="S1317" s="119"/>
      <c r="T1317" s="119"/>
      <c r="U1317" s="119"/>
      <c r="V1317" s="119">
        <v>1</v>
      </c>
      <c r="W1317" s="119"/>
      <c r="X1317" s="119"/>
      <c r="Y1317" s="119"/>
      <c r="Z1317" s="119"/>
      <c r="AA1317" s="119"/>
      <c r="AB1317" s="119"/>
      <c r="AC1317" s="119"/>
      <c r="AD1317" s="119"/>
      <c r="AE1317" s="119"/>
      <c r="AF1317" s="119"/>
      <c r="AG1317" s="119"/>
      <c r="AH1317" s="119"/>
      <c r="AI1317" s="119"/>
      <c r="AJ1317" s="10" t="s">
        <v>27</v>
      </c>
      <c r="AK1317" s="10" t="s">
        <v>2741</v>
      </c>
      <c r="AL1317" s="10" t="s">
        <v>27</v>
      </c>
    </row>
    <row r="1318" spans="1:38" ht="30" customHeight="1">
      <c r="A1318" s="9" t="s">
        <v>1109</v>
      </c>
      <c r="B1318" s="9" t="s">
        <v>1279</v>
      </c>
      <c r="C1318" s="9" t="s">
        <v>963</v>
      </c>
      <c r="D1318" s="114">
        <v>1</v>
      </c>
      <c r="E1318" s="115">
        <v>0</v>
      </c>
      <c r="F1318" s="116">
        <f>TRUNC(E1318*D1318,1)</f>
        <v>0</v>
      </c>
      <c r="G1318" s="115">
        <v>0</v>
      </c>
      <c r="H1318" s="116">
        <f>TRUNC(G1318*D1318,1)</f>
        <v>0</v>
      </c>
      <c r="I1318" s="115">
        <f>ROUNDDOWN(SUMIF(V1316:V1318, RIGHTB(O1318, 1), H1316:H1318)*U1318, 2)</f>
        <v>107.47</v>
      </c>
      <c r="J1318" s="116">
        <f>TRUNC(I1318*D1318,1)</f>
        <v>107.4</v>
      </c>
      <c r="K1318" s="115">
        <f t="shared" si="291"/>
        <v>107.4</v>
      </c>
      <c r="L1318" s="116">
        <f t="shared" si="291"/>
        <v>107.4</v>
      </c>
      <c r="M1318" s="9" t="s">
        <v>27</v>
      </c>
      <c r="N1318" s="10" t="s">
        <v>1480</v>
      </c>
      <c r="O1318" s="10" t="s">
        <v>964</v>
      </c>
      <c r="P1318" s="10" t="s">
        <v>30</v>
      </c>
      <c r="Q1318" s="10" t="s">
        <v>30</v>
      </c>
      <c r="R1318" s="10" t="s">
        <v>30</v>
      </c>
      <c r="S1318" s="119">
        <v>1</v>
      </c>
      <c r="T1318" s="119">
        <v>2</v>
      </c>
      <c r="U1318" s="119">
        <v>0.22</v>
      </c>
      <c r="V1318" s="119"/>
      <c r="W1318" s="119"/>
      <c r="X1318" s="119"/>
      <c r="Y1318" s="119"/>
      <c r="Z1318" s="119"/>
      <c r="AA1318" s="119"/>
      <c r="AB1318" s="119"/>
      <c r="AC1318" s="119"/>
      <c r="AD1318" s="119"/>
      <c r="AE1318" s="119"/>
      <c r="AF1318" s="119"/>
      <c r="AG1318" s="119"/>
      <c r="AH1318" s="119"/>
      <c r="AI1318" s="119"/>
      <c r="AJ1318" s="10" t="s">
        <v>27</v>
      </c>
      <c r="AK1318" s="10" t="s">
        <v>2742</v>
      </c>
      <c r="AL1318" s="10" t="s">
        <v>27</v>
      </c>
    </row>
    <row r="1319" spans="1:38" ht="30" customHeight="1">
      <c r="A1319" s="9" t="s">
        <v>965</v>
      </c>
      <c r="B1319" s="9" t="s">
        <v>27</v>
      </c>
      <c r="C1319" s="9" t="s">
        <v>27</v>
      </c>
      <c r="D1319" s="114"/>
      <c r="E1319" s="115"/>
      <c r="F1319" s="116">
        <f>TRUNC(SUM(F1314:F1318),0)</f>
        <v>599</v>
      </c>
      <c r="G1319" s="115"/>
      <c r="H1319" s="116">
        <f>TRUNC(SUM(H1314:H1318),0)</f>
        <v>488</v>
      </c>
      <c r="I1319" s="115"/>
      <c r="J1319" s="116">
        <f>TRUNC(SUM(J1314:J1318),0)</f>
        <v>107</v>
      </c>
      <c r="K1319" s="115"/>
      <c r="L1319" s="116">
        <f>F1319+H1319+J1319</f>
        <v>1194</v>
      </c>
      <c r="M1319" s="9" t="s">
        <v>27</v>
      </c>
      <c r="N1319" s="10" t="s">
        <v>117</v>
      </c>
      <c r="O1319" s="10" t="s">
        <v>117</v>
      </c>
      <c r="P1319" s="10" t="s">
        <v>27</v>
      </c>
      <c r="Q1319" s="10" t="s">
        <v>27</v>
      </c>
      <c r="R1319" s="10" t="s">
        <v>27</v>
      </c>
      <c r="S1319" s="119"/>
      <c r="T1319" s="119"/>
      <c r="U1319" s="119"/>
      <c r="V1319" s="119"/>
      <c r="W1319" s="119"/>
      <c r="X1319" s="119"/>
      <c r="Y1319" s="119"/>
      <c r="Z1319" s="119"/>
      <c r="AA1319" s="119"/>
      <c r="AB1319" s="119"/>
      <c r="AC1319" s="119"/>
      <c r="AD1319" s="119"/>
      <c r="AE1319" s="119"/>
      <c r="AF1319" s="119"/>
      <c r="AG1319" s="119"/>
      <c r="AH1319" s="119"/>
      <c r="AI1319" s="119"/>
      <c r="AJ1319" s="10" t="s">
        <v>27</v>
      </c>
      <c r="AK1319" s="10" t="s">
        <v>27</v>
      </c>
      <c r="AL1319" s="10" t="s">
        <v>27</v>
      </c>
    </row>
    <row r="1320" spans="1:38" ht="30" customHeight="1">
      <c r="A1320" s="114"/>
      <c r="B1320" s="114"/>
      <c r="C1320" s="114"/>
      <c r="D1320" s="114"/>
      <c r="E1320" s="115"/>
      <c r="F1320" s="116"/>
      <c r="G1320" s="115"/>
      <c r="H1320" s="116"/>
      <c r="I1320" s="115"/>
      <c r="J1320" s="116"/>
      <c r="K1320" s="115"/>
      <c r="L1320" s="116"/>
      <c r="M1320" s="114"/>
    </row>
    <row r="1321" spans="1:38" ht="30" customHeight="1">
      <c r="A1321" s="127" t="s">
        <v>3112</v>
      </c>
      <c r="B1321" s="127"/>
      <c r="C1321" s="127"/>
      <c r="D1321" s="127"/>
      <c r="E1321" s="128"/>
      <c r="F1321" s="129"/>
      <c r="G1321" s="128"/>
      <c r="H1321" s="129"/>
      <c r="I1321" s="128"/>
      <c r="J1321" s="129"/>
      <c r="K1321" s="128"/>
      <c r="L1321" s="129"/>
      <c r="M1321" s="127"/>
      <c r="N1321" s="118" t="s">
        <v>263</v>
      </c>
    </row>
    <row r="1322" spans="1:38" ht="30" customHeight="1">
      <c r="A1322" s="9" t="s">
        <v>1475</v>
      </c>
      <c r="B1322" s="9" t="s">
        <v>1481</v>
      </c>
      <c r="C1322" s="9" t="s">
        <v>231</v>
      </c>
      <c r="D1322" s="114">
        <v>1.05</v>
      </c>
      <c r="E1322" s="115">
        <f>단가대비표!E314</f>
        <v>456</v>
      </c>
      <c r="F1322" s="116">
        <f>TRUNC(E1322*D1322,1)</f>
        <v>478.8</v>
      </c>
      <c r="G1322" s="115">
        <f>단가대비표!F314</f>
        <v>0</v>
      </c>
      <c r="H1322" s="116">
        <f>TRUNC(G1322*D1322,1)</f>
        <v>0</v>
      </c>
      <c r="I1322" s="115">
        <f>단가대비표!G314</f>
        <v>0</v>
      </c>
      <c r="J1322" s="116">
        <f>TRUNC(I1322*D1322,1)</f>
        <v>0</v>
      </c>
      <c r="K1322" s="115">
        <f t="shared" ref="K1322:L1326" si="292">TRUNC(E1322+G1322+I1322,1)</f>
        <v>456</v>
      </c>
      <c r="L1322" s="116">
        <f t="shared" si="292"/>
        <v>478.8</v>
      </c>
      <c r="M1322" s="9" t="s">
        <v>27</v>
      </c>
      <c r="N1322" s="10" t="s">
        <v>263</v>
      </c>
      <c r="O1322" s="10" t="s">
        <v>1482</v>
      </c>
      <c r="P1322" s="10" t="s">
        <v>30</v>
      </c>
      <c r="Q1322" s="10" t="s">
        <v>30</v>
      </c>
      <c r="R1322" s="10" t="s">
        <v>29</v>
      </c>
      <c r="S1322" s="119"/>
      <c r="T1322" s="119"/>
      <c r="U1322" s="119"/>
      <c r="V1322" s="119">
        <v>1</v>
      </c>
      <c r="W1322" s="119"/>
      <c r="X1322" s="119"/>
      <c r="Y1322" s="119"/>
      <c r="Z1322" s="119"/>
      <c r="AA1322" s="119"/>
      <c r="AB1322" s="119"/>
      <c r="AC1322" s="119"/>
      <c r="AD1322" s="119"/>
      <c r="AE1322" s="119"/>
      <c r="AF1322" s="119"/>
      <c r="AG1322" s="119"/>
      <c r="AH1322" s="119"/>
      <c r="AI1322" s="119"/>
      <c r="AJ1322" s="10" t="s">
        <v>27</v>
      </c>
      <c r="AK1322" s="10" t="s">
        <v>1483</v>
      </c>
      <c r="AL1322" s="10" t="s">
        <v>27</v>
      </c>
    </row>
    <row r="1323" spans="1:38" ht="30" customHeight="1">
      <c r="A1323" s="9" t="s">
        <v>1040</v>
      </c>
      <c r="B1323" s="9" t="s">
        <v>1407</v>
      </c>
      <c r="C1323" s="9" t="s">
        <v>963</v>
      </c>
      <c r="D1323" s="114">
        <v>1</v>
      </c>
      <c r="E1323" s="115">
        <f>ROUNDDOWN(SUMIF(V1322:V1326, RIGHTB(O1323, 1), F1322:F1326)*U1323, 2)</f>
        <v>23.94</v>
      </c>
      <c r="F1323" s="116">
        <f>TRUNC(E1323*D1323,1)</f>
        <v>23.9</v>
      </c>
      <c r="G1323" s="115">
        <v>0</v>
      </c>
      <c r="H1323" s="116">
        <f>TRUNC(G1323*D1323,1)</f>
        <v>0</v>
      </c>
      <c r="I1323" s="115">
        <v>0</v>
      </c>
      <c r="J1323" s="116">
        <f>TRUNC(I1323*D1323,1)</f>
        <v>0</v>
      </c>
      <c r="K1323" s="115">
        <f t="shared" si="292"/>
        <v>23.9</v>
      </c>
      <c r="L1323" s="116">
        <f t="shared" si="292"/>
        <v>23.9</v>
      </c>
      <c r="M1323" s="9" t="s">
        <v>27</v>
      </c>
      <c r="N1323" s="10" t="s">
        <v>263</v>
      </c>
      <c r="O1323" s="10" t="s">
        <v>964</v>
      </c>
      <c r="P1323" s="10" t="s">
        <v>30</v>
      </c>
      <c r="Q1323" s="10" t="s">
        <v>30</v>
      </c>
      <c r="R1323" s="10" t="s">
        <v>30</v>
      </c>
      <c r="S1323" s="119">
        <v>0</v>
      </c>
      <c r="T1323" s="119">
        <v>0</v>
      </c>
      <c r="U1323" s="119">
        <v>0.05</v>
      </c>
      <c r="V1323" s="119"/>
      <c r="W1323" s="119"/>
      <c r="X1323" s="119"/>
      <c r="Y1323" s="119"/>
      <c r="Z1323" s="119"/>
      <c r="AA1323" s="119"/>
      <c r="AB1323" s="119"/>
      <c r="AC1323" s="119"/>
      <c r="AD1323" s="119"/>
      <c r="AE1323" s="119"/>
      <c r="AF1323" s="119"/>
      <c r="AG1323" s="119"/>
      <c r="AH1323" s="119"/>
      <c r="AI1323" s="119"/>
      <c r="AJ1323" s="10" t="s">
        <v>27</v>
      </c>
      <c r="AK1323" s="10" t="s">
        <v>1484</v>
      </c>
      <c r="AL1323" s="10" t="s">
        <v>27</v>
      </c>
    </row>
    <row r="1324" spans="1:38" ht="30" customHeight="1">
      <c r="A1324" s="9" t="s">
        <v>877</v>
      </c>
      <c r="B1324" s="9" t="s">
        <v>840</v>
      </c>
      <c r="C1324" s="9" t="s">
        <v>841</v>
      </c>
      <c r="D1324" s="114">
        <v>2.6700000000000001E-3</v>
      </c>
      <c r="E1324" s="115">
        <v>0</v>
      </c>
      <c r="F1324" s="116">
        <f>TRUNC(E1324*D1324,1)</f>
        <v>0</v>
      </c>
      <c r="G1324" s="115">
        <f>단가대비표!F560</f>
        <v>223094</v>
      </c>
      <c r="H1324" s="116">
        <f>TRUNC(G1324*D1324,1)</f>
        <v>595.6</v>
      </c>
      <c r="I1324" s="115">
        <v>0</v>
      </c>
      <c r="J1324" s="116">
        <f>TRUNC(I1324*D1324,1)</f>
        <v>0</v>
      </c>
      <c r="K1324" s="115">
        <f t="shared" si="292"/>
        <v>223094</v>
      </c>
      <c r="L1324" s="116">
        <f t="shared" si="292"/>
        <v>595.6</v>
      </c>
      <c r="M1324" s="9" t="s">
        <v>27</v>
      </c>
      <c r="N1324" s="10" t="s">
        <v>1485</v>
      </c>
      <c r="O1324" s="10" t="s">
        <v>878</v>
      </c>
      <c r="P1324" s="10" t="s">
        <v>30</v>
      </c>
      <c r="Q1324" s="10" t="s">
        <v>30</v>
      </c>
      <c r="R1324" s="10" t="s">
        <v>29</v>
      </c>
      <c r="S1324" s="119"/>
      <c r="T1324" s="119"/>
      <c r="U1324" s="119"/>
      <c r="V1324" s="119">
        <v>1</v>
      </c>
      <c r="W1324" s="119"/>
      <c r="X1324" s="119"/>
      <c r="Y1324" s="119"/>
      <c r="Z1324" s="119"/>
      <c r="AA1324" s="119"/>
      <c r="AB1324" s="119"/>
      <c r="AC1324" s="119"/>
      <c r="AD1324" s="119"/>
      <c r="AE1324" s="119"/>
      <c r="AF1324" s="119"/>
      <c r="AG1324" s="119"/>
      <c r="AH1324" s="119"/>
      <c r="AI1324" s="119"/>
      <c r="AJ1324" s="10" t="s">
        <v>27</v>
      </c>
      <c r="AK1324" s="10" t="s">
        <v>2743</v>
      </c>
      <c r="AL1324" s="10" t="s">
        <v>27</v>
      </c>
    </row>
    <row r="1325" spans="1:38" ht="30" customHeight="1">
      <c r="A1325" s="9" t="s">
        <v>844</v>
      </c>
      <c r="B1325" s="9" t="s">
        <v>840</v>
      </c>
      <c r="C1325" s="9" t="s">
        <v>841</v>
      </c>
      <c r="D1325" s="114">
        <v>1.58E-3</v>
      </c>
      <c r="E1325" s="115">
        <v>0</v>
      </c>
      <c r="F1325" s="116">
        <f>TRUNC(E1325*D1325,1)</f>
        <v>0</v>
      </c>
      <c r="G1325" s="115">
        <f>단가대비표!F581</f>
        <v>166063</v>
      </c>
      <c r="H1325" s="116">
        <f>TRUNC(G1325*D1325,1)</f>
        <v>262.3</v>
      </c>
      <c r="I1325" s="115">
        <v>0</v>
      </c>
      <c r="J1325" s="116">
        <f>TRUNC(I1325*D1325,1)</f>
        <v>0</v>
      </c>
      <c r="K1325" s="115">
        <f t="shared" si="292"/>
        <v>166063</v>
      </c>
      <c r="L1325" s="116">
        <f t="shared" si="292"/>
        <v>262.3</v>
      </c>
      <c r="M1325" s="9" t="s">
        <v>27</v>
      </c>
      <c r="N1325" s="10" t="s">
        <v>1485</v>
      </c>
      <c r="O1325" s="10" t="s">
        <v>911</v>
      </c>
      <c r="P1325" s="10" t="s">
        <v>30</v>
      </c>
      <c r="Q1325" s="10" t="s">
        <v>30</v>
      </c>
      <c r="R1325" s="10" t="s">
        <v>29</v>
      </c>
      <c r="S1325" s="119"/>
      <c r="T1325" s="119"/>
      <c r="U1325" s="119"/>
      <c r="V1325" s="119">
        <v>1</v>
      </c>
      <c r="W1325" s="119"/>
      <c r="X1325" s="119"/>
      <c r="Y1325" s="119"/>
      <c r="Z1325" s="119"/>
      <c r="AA1325" s="119"/>
      <c r="AB1325" s="119"/>
      <c r="AC1325" s="119"/>
      <c r="AD1325" s="119"/>
      <c r="AE1325" s="119"/>
      <c r="AF1325" s="119"/>
      <c r="AG1325" s="119"/>
      <c r="AH1325" s="119"/>
      <c r="AI1325" s="119"/>
      <c r="AJ1325" s="10" t="s">
        <v>27</v>
      </c>
      <c r="AK1325" s="10" t="s">
        <v>2744</v>
      </c>
      <c r="AL1325" s="10" t="s">
        <v>27</v>
      </c>
    </row>
    <row r="1326" spans="1:38" ht="30" customHeight="1">
      <c r="A1326" s="9" t="s">
        <v>1109</v>
      </c>
      <c r="B1326" s="9" t="s">
        <v>2745</v>
      </c>
      <c r="C1326" s="9" t="s">
        <v>963</v>
      </c>
      <c r="D1326" s="114">
        <v>1</v>
      </c>
      <c r="E1326" s="115">
        <v>0</v>
      </c>
      <c r="F1326" s="116">
        <f>TRUNC(E1326*D1326,1)</f>
        <v>0</v>
      </c>
      <c r="G1326" s="115">
        <v>0</v>
      </c>
      <c r="H1326" s="116">
        <f>TRUNC(G1326*D1326,1)</f>
        <v>0</v>
      </c>
      <c r="I1326" s="115">
        <f>ROUNDDOWN(SUMIF(V1324:V1326, RIGHTB(O1326, 1), H1324:H1326)*U1326, 2)</f>
        <v>154.41999999999999</v>
      </c>
      <c r="J1326" s="116">
        <f>TRUNC(I1326*D1326,1)</f>
        <v>154.4</v>
      </c>
      <c r="K1326" s="115">
        <f t="shared" si="292"/>
        <v>154.4</v>
      </c>
      <c r="L1326" s="116">
        <f t="shared" si="292"/>
        <v>154.4</v>
      </c>
      <c r="M1326" s="9" t="s">
        <v>27</v>
      </c>
      <c r="N1326" s="10" t="s">
        <v>1485</v>
      </c>
      <c r="O1326" s="10" t="s">
        <v>964</v>
      </c>
      <c r="P1326" s="10" t="s">
        <v>30</v>
      </c>
      <c r="Q1326" s="10" t="s">
        <v>30</v>
      </c>
      <c r="R1326" s="10" t="s">
        <v>30</v>
      </c>
      <c r="S1326" s="119">
        <v>1</v>
      </c>
      <c r="T1326" s="119">
        <v>2</v>
      </c>
      <c r="U1326" s="119">
        <v>0.18</v>
      </c>
      <c r="V1326" s="119"/>
      <c r="W1326" s="119"/>
      <c r="X1326" s="119"/>
      <c r="Y1326" s="119"/>
      <c r="Z1326" s="119"/>
      <c r="AA1326" s="119"/>
      <c r="AB1326" s="119"/>
      <c r="AC1326" s="119"/>
      <c r="AD1326" s="119"/>
      <c r="AE1326" s="119"/>
      <c r="AF1326" s="119"/>
      <c r="AG1326" s="119"/>
      <c r="AH1326" s="119"/>
      <c r="AI1326" s="119"/>
      <c r="AJ1326" s="10" t="s">
        <v>27</v>
      </c>
      <c r="AK1326" s="10" t="s">
        <v>2746</v>
      </c>
      <c r="AL1326" s="10" t="s">
        <v>27</v>
      </c>
    </row>
    <row r="1327" spans="1:38" ht="30" customHeight="1">
      <c r="A1327" s="9" t="s">
        <v>965</v>
      </c>
      <c r="B1327" s="9" t="s">
        <v>27</v>
      </c>
      <c r="C1327" s="9" t="s">
        <v>27</v>
      </c>
      <c r="D1327" s="114"/>
      <c r="E1327" s="115"/>
      <c r="F1327" s="116">
        <f>TRUNC(SUM(F1322:F1326),0)</f>
        <v>502</v>
      </c>
      <c r="G1327" s="115"/>
      <c r="H1327" s="116">
        <f>TRUNC(SUM(H1322:H1326),0)</f>
        <v>857</v>
      </c>
      <c r="I1327" s="115"/>
      <c r="J1327" s="116">
        <f>TRUNC(SUM(J1322:J1326),0)</f>
        <v>154</v>
      </c>
      <c r="K1327" s="115"/>
      <c r="L1327" s="116">
        <f>F1327+H1327+J1327</f>
        <v>1513</v>
      </c>
      <c r="M1327" s="9" t="s">
        <v>27</v>
      </c>
      <c r="N1327" s="10" t="s">
        <v>117</v>
      </c>
      <c r="O1327" s="10" t="s">
        <v>117</v>
      </c>
      <c r="P1327" s="10" t="s">
        <v>27</v>
      </c>
      <c r="Q1327" s="10" t="s">
        <v>27</v>
      </c>
      <c r="R1327" s="10" t="s">
        <v>27</v>
      </c>
      <c r="S1327" s="119"/>
      <c r="T1327" s="119"/>
      <c r="U1327" s="119"/>
      <c r="V1327" s="119"/>
      <c r="W1327" s="119"/>
      <c r="X1327" s="119"/>
      <c r="Y1327" s="119"/>
      <c r="Z1327" s="119"/>
      <c r="AA1327" s="119"/>
      <c r="AB1327" s="119"/>
      <c r="AC1327" s="119"/>
      <c r="AD1327" s="119"/>
      <c r="AE1327" s="119"/>
      <c r="AF1327" s="119"/>
      <c r="AG1327" s="119"/>
      <c r="AH1327" s="119"/>
      <c r="AI1327" s="119"/>
      <c r="AJ1327" s="10" t="s">
        <v>27</v>
      </c>
      <c r="AK1327" s="10" t="s">
        <v>27</v>
      </c>
      <c r="AL1327" s="10" t="s">
        <v>27</v>
      </c>
    </row>
    <row r="1328" spans="1:38" ht="30" customHeight="1">
      <c r="A1328" s="114"/>
      <c r="B1328" s="114"/>
      <c r="C1328" s="114"/>
      <c r="D1328" s="114"/>
      <c r="E1328" s="115"/>
      <c r="F1328" s="116"/>
      <c r="G1328" s="115"/>
      <c r="H1328" s="116"/>
      <c r="I1328" s="115"/>
      <c r="J1328" s="116"/>
      <c r="K1328" s="115"/>
      <c r="L1328" s="116"/>
      <c r="M1328" s="114"/>
    </row>
    <row r="1329" spans="1:38" ht="30" customHeight="1">
      <c r="A1329" s="389" t="s">
        <v>4132</v>
      </c>
      <c r="B1329" s="390"/>
      <c r="C1329" s="390"/>
      <c r="D1329" s="390"/>
      <c r="E1329" s="391"/>
      <c r="F1329" s="392"/>
      <c r="G1329" s="391"/>
      <c r="H1329" s="392"/>
      <c r="I1329" s="391"/>
      <c r="J1329" s="392"/>
      <c r="K1329" s="391"/>
      <c r="L1329" s="392"/>
      <c r="M1329" s="390"/>
      <c r="N1329" s="118"/>
    </row>
    <row r="1330" spans="1:38" ht="30" customHeight="1">
      <c r="A1330" s="127" t="s">
        <v>4447</v>
      </c>
      <c r="B1330" s="127"/>
      <c r="C1330" s="127"/>
      <c r="D1330" s="127"/>
      <c r="E1330" s="128"/>
      <c r="F1330" s="129"/>
      <c r="G1330" s="128"/>
      <c r="H1330" s="129"/>
      <c r="I1330" s="128"/>
      <c r="J1330" s="129"/>
      <c r="K1330" s="128"/>
      <c r="L1330" s="129"/>
      <c r="M1330" s="127"/>
      <c r="N1330" s="118" t="s">
        <v>274</v>
      </c>
    </row>
    <row r="1331" spans="1:38" ht="30" customHeight="1">
      <c r="A1331" s="1" t="s">
        <v>4137</v>
      </c>
      <c r="B1331" s="1" t="s">
        <v>1254</v>
      </c>
      <c r="C1331" s="9" t="s">
        <v>4139</v>
      </c>
      <c r="D1331" s="114">
        <v>75</v>
      </c>
      <c r="E1331" s="115">
        <v>0</v>
      </c>
      <c r="F1331" s="116">
        <f t="shared" ref="F1331:F1336" si="293">TRUNC(E1331*D1331,1)</f>
        <v>0</v>
      </c>
      <c r="G1331" s="115">
        <v>0</v>
      </c>
      <c r="H1331" s="116">
        <f t="shared" ref="H1331:H1336" si="294">TRUNC(G1331*D1331,1)</f>
        <v>0</v>
      </c>
      <c r="I1331" s="115">
        <v>0</v>
      </c>
      <c r="J1331" s="116">
        <f t="shared" ref="J1331:J1336" si="295">TRUNC(I1331*D1331,1)</f>
        <v>0</v>
      </c>
      <c r="K1331" s="115">
        <f t="shared" ref="K1331:L1336" si="296">TRUNC(E1331+G1331+I1331,1)</f>
        <v>0</v>
      </c>
      <c r="L1331" s="116">
        <f t="shared" si="296"/>
        <v>0</v>
      </c>
      <c r="M1331" s="9" t="s">
        <v>1255</v>
      </c>
      <c r="N1331" s="10" t="s">
        <v>274</v>
      </c>
      <c r="O1331" s="10" t="s">
        <v>1496</v>
      </c>
      <c r="P1331" s="10" t="s">
        <v>29</v>
      </c>
      <c r="Q1331" s="10" t="s">
        <v>30</v>
      </c>
      <c r="R1331" s="10" t="s">
        <v>30</v>
      </c>
      <c r="S1331" s="119"/>
      <c r="T1331" s="119"/>
      <c r="U1331" s="119"/>
      <c r="V1331" s="119"/>
      <c r="W1331" s="119"/>
      <c r="X1331" s="119"/>
      <c r="Y1331" s="119"/>
      <c r="Z1331" s="119"/>
      <c r="AA1331" s="119"/>
      <c r="AB1331" s="119"/>
      <c r="AC1331" s="119"/>
      <c r="AD1331" s="119"/>
      <c r="AE1331" s="119"/>
      <c r="AF1331" s="119"/>
      <c r="AG1331" s="119"/>
      <c r="AH1331" s="119"/>
      <c r="AI1331" s="119"/>
      <c r="AJ1331" s="10" t="s">
        <v>27</v>
      </c>
      <c r="AK1331" s="10" t="s">
        <v>1497</v>
      </c>
      <c r="AL1331" s="10" t="s">
        <v>27</v>
      </c>
    </row>
    <row r="1332" spans="1:38" ht="30" customHeight="1">
      <c r="A1332" s="9" t="s">
        <v>1271</v>
      </c>
      <c r="B1332" s="9" t="s">
        <v>1254</v>
      </c>
      <c r="C1332" s="9" t="s">
        <v>466</v>
      </c>
      <c r="D1332" s="114">
        <v>9.69</v>
      </c>
      <c r="E1332" s="115">
        <v>0</v>
      </c>
      <c r="F1332" s="116">
        <f t="shared" si="293"/>
        <v>0</v>
      </c>
      <c r="G1332" s="115">
        <v>0</v>
      </c>
      <c r="H1332" s="116">
        <f t="shared" si="294"/>
        <v>0</v>
      </c>
      <c r="I1332" s="115">
        <v>0</v>
      </c>
      <c r="J1332" s="116">
        <f t="shared" si="295"/>
        <v>0</v>
      </c>
      <c r="K1332" s="115">
        <f>TRUNC(E1332+G1332+I1332,1)</f>
        <v>0</v>
      </c>
      <c r="L1332" s="116">
        <f>TRUNC(F1332+H1332+J1332,1)</f>
        <v>0</v>
      </c>
      <c r="M1332" s="9" t="s">
        <v>1255</v>
      </c>
      <c r="N1332" s="10" t="s">
        <v>1496</v>
      </c>
      <c r="O1332" s="10" t="s">
        <v>1272</v>
      </c>
      <c r="P1332" s="10" t="s">
        <v>30</v>
      </c>
      <c r="Q1332" s="10" t="s">
        <v>30</v>
      </c>
      <c r="R1332" s="10" t="s">
        <v>29</v>
      </c>
      <c r="S1332" s="119"/>
      <c r="T1332" s="119"/>
      <c r="U1332" s="119"/>
      <c r="V1332" s="119"/>
      <c r="W1332" s="119"/>
      <c r="X1332" s="119"/>
      <c r="Y1332" s="119"/>
      <c r="Z1332" s="119"/>
      <c r="AA1332" s="119"/>
      <c r="AB1332" s="119"/>
      <c r="AC1332" s="119"/>
      <c r="AD1332" s="119"/>
      <c r="AE1332" s="119"/>
      <c r="AF1332" s="119"/>
      <c r="AG1332" s="119"/>
      <c r="AH1332" s="119"/>
      <c r="AI1332" s="119"/>
      <c r="AJ1332" s="10" t="s">
        <v>27</v>
      </c>
      <c r="AK1332" s="10" t="s">
        <v>2747</v>
      </c>
      <c r="AL1332" s="10" t="s">
        <v>27</v>
      </c>
    </row>
    <row r="1333" spans="1:38" ht="30" customHeight="1">
      <c r="A1333" s="1" t="s">
        <v>3294</v>
      </c>
      <c r="B1333" s="1" t="s">
        <v>3295</v>
      </c>
      <c r="C1333" s="9" t="s">
        <v>79</v>
      </c>
      <c r="D1333" s="36">
        <v>2.0900000000000002E-2</v>
      </c>
      <c r="E1333" s="115">
        <f>단가대비표!E60</f>
        <v>50000</v>
      </c>
      <c r="F1333" s="116">
        <f t="shared" si="293"/>
        <v>1045</v>
      </c>
      <c r="G1333" s="115">
        <v>0</v>
      </c>
      <c r="H1333" s="116">
        <f t="shared" si="294"/>
        <v>0</v>
      </c>
      <c r="I1333" s="115">
        <v>0</v>
      </c>
      <c r="J1333" s="116">
        <f t="shared" si="295"/>
        <v>0</v>
      </c>
      <c r="K1333" s="115">
        <f>TRUNC(E1333+G1333+I1333,1)</f>
        <v>50000</v>
      </c>
      <c r="L1333" s="116">
        <f>TRUNC(F1333+H1333+J1333,1)</f>
        <v>1045</v>
      </c>
      <c r="M1333" s="9"/>
      <c r="N1333" s="10" t="s">
        <v>1496</v>
      </c>
      <c r="O1333" s="10" t="s">
        <v>1256</v>
      </c>
      <c r="P1333" s="10" t="s">
        <v>30</v>
      </c>
      <c r="Q1333" s="10" t="s">
        <v>30</v>
      </c>
      <c r="R1333" s="10" t="s">
        <v>29</v>
      </c>
      <c r="S1333" s="119"/>
      <c r="T1333" s="119"/>
      <c r="U1333" s="119"/>
      <c r="V1333" s="119"/>
      <c r="W1333" s="119"/>
      <c r="X1333" s="119"/>
      <c r="Y1333" s="119"/>
      <c r="Z1333" s="119"/>
      <c r="AA1333" s="119"/>
      <c r="AB1333" s="119"/>
      <c r="AC1333" s="119"/>
      <c r="AD1333" s="119"/>
      <c r="AE1333" s="119"/>
      <c r="AF1333" s="119"/>
      <c r="AG1333" s="119"/>
      <c r="AH1333" s="119"/>
      <c r="AI1333" s="119"/>
      <c r="AJ1333" s="10" t="s">
        <v>27</v>
      </c>
      <c r="AK1333" s="10" t="s">
        <v>2748</v>
      </c>
      <c r="AL1333" s="10" t="s">
        <v>27</v>
      </c>
    </row>
    <row r="1334" spans="1:38" ht="30" customHeight="1">
      <c r="A1334" s="9" t="s">
        <v>887</v>
      </c>
      <c r="B1334" s="9" t="s">
        <v>840</v>
      </c>
      <c r="C1334" s="9" t="s">
        <v>841</v>
      </c>
      <c r="D1334" s="114">
        <v>0.11</v>
      </c>
      <c r="E1334" s="115">
        <f>단가대비표!E568</f>
        <v>0</v>
      </c>
      <c r="F1334" s="116">
        <f t="shared" si="293"/>
        <v>0</v>
      </c>
      <c r="G1334" s="115">
        <f>단가대비표!F568</f>
        <v>209720</v>
      </c>
      <c r="H1334" s="116">
        <f t="shared" si="294"/>
        <v>23069.200000000001</v>
      </c>
      <c r="I1334" s="115">
        <f>단가대비표!G568</f>
        <v>0</v>
      </c>
      <c r="J1334" s="116">
        <f t="shared" si="295"/>
        <v>0</v>
      </c>
      <c r="K1334" s="115">
        <f t="shared" si="296"/>
        <v>209720</v>
      </c>
      <c r="L1334" s="116">
        <f t="shared" si="296"/>
        <v>23069.200000000001</v>
      </c>
      <c r="M1334" s="9" t="s">
        <v>27</v>
      </c>
      <c r="N1334" s="10" t="s">
        <v>274</v>
      </c>
      <c r="O1334" s="10" t="s">
        <v>888</v>
      </c>
      <c r="P1334" s="10" t="s">
        <v>30</v>
      </c>
      <c r="Q1334" s="10" t="s">
        <v>30</v>
      </c>
      <c r="R1334" s="10" t="s">
        <v>29</v>
      </c>
      <c r="S1334" s="119"/>
      <c r="T1334" s="119"/>
      <c r="U1334" s="119"/>
      <c r="V1334" s="119">
        <v>1</v>
      </c>
      <c r="W1334" s="119"/>
      <c r="X1334" s="119"/>
      <c r="Y1334" s="119"/>
      <c r="Z1334" s="119"/>
      <c r="AA1334" s="119"/>
      <c r="AB1334" s="119"/>
      <c r="AC1334" s="119"/>
      <c r="AD1334" s="119"/>
      <c r="AE1334" s="119"/>
      <c r="AF1334" s="119"/>
      <c r="AG1334" s="119"/>
      <c r="AH1334" s="119"/>
      <c r="AI1334" s="119"/>
      <c r="AJ1334" s="10" t="s">
        <v>27</v>
      </c>
      <c r="AK1334" s="10" t="s">
        <v>1498</v>
      </c>
      <c r="AL1334" s="10" t="s">
        <v>27</v>
      </c>
    </row>
    <row r="1335" spans="1:38" ht="30" customHeight="1">
      <c r="A1335" s="9" t="s">
        <v>867</v>
      </c>
      <c r="B1335" s="9" t="s">
        <v>840</v>
      </c>
      <c r="C1335" s="9" t="s">
        <v>841</v>
      </c>
      <c r="D1335" s="114">
        <v>3.8169999999999996E-2</v>
      </c>
      <c r="E1335" s="115">
        <f>단가대비표!E553</f>
        <v>0</v>
      </c>
      <c r="F1335" s="116">
        <f t="shared" si="293"/>
        <v>0</v>
      </c>
      <c r="G1335" s="115">
        <f>단가대비표!F553</f>
        <v>138290</v>
      </c>
      <c r="H1335" s="116">
        <f t="shared" si="294"/>
        <v>5278.5</v>
      </c>
      <c r="I1335" s="115">
        <f>단가대비표!G553</f>
        <v>0</v>
      </c>
      <c r="J1335" s="116">
        <f t="shared" si="295"/>
        <v>0</v>
      </c>
      <c r="K1335" s="115">
        <f t="shared" si="296"/>
        <v>138290</v>
      </c>
      <c r="L1335" s="116">
        <f t="shared" si="296"/>
        <v>5278.5</v>
      </c>
      <c r="M1335" s="9" t="s">
        <v>27</v>
      </c>
      <c r="N1335" s="10" t="s">
        <v>274</v>
      </c>
      <c r="O1335" s="10" t="s">
        <v>868</v>
      </c>
      <c r="P1335" s="10" t="s">
        <v>30</v>
      </c>
      <c r="Q1335" s="10" t="s">
        <v>30</v>
      </c>
      <c r="R1335" s="10" t="s">
        <v>29</v>
      </c>
      <c r="S1335" s="119"/>
      <c r="T1335" s="119"/>
      <c r="U1335" s="119"/>
      <c r="V1335" s="119">
        <v>1</v>
      </c>
      <c r="W1335" s="119"/>
      <c r="X1335" s="119"/>
      <c r="Y1335" s="119"/>
      <c r="Z1335" s="119"/>
      <c r="AA1335" s="119"/>
      <c r="AB1335" s="119"/>
      <c r="AC1335" s="119"/>
      <c r="AD1335" s="119"/>
      <c r="AE1335" s="119"/>
      <c r="AF1335" s="119"/>
      <c r="AG1335" s="119"/>
      <c r="AH1335" s="119"/>
      <c r="AI1335" s="119"/>
      <c r="AJ1335" s="10" t="s">
        <v>27</v>
      </c>
      <c r="AK1335" s="10" t="s">
        <v>1499</v>
      </c>
      <c r="AL1335" s="10" t="s">
        <v>27</v>
      </c>
    </row>
    <row r="1336" spans="1:38" ht="30" customHeight="1">
      <c r="A1336" s="9" t="s">
        <v>4220</v>
      </c>
      <c r="B1336" s="9" t="s">
        <v>1110</v>
      </c>
      <c r="C1336" s="9" t="s">
        <v>963</v>
      </c>
      <c r="D1336" s="114">
        <v>1</v>
      </c>
      <c r="E1336" s="115">
        <v>0</v>
      </c>
      <c r="F1336" s="116">
        <f t="shared" si="293"/>
        <v>0</v>
      </c>
      <c r="G1336" s="115">
        <v>0</v>
      </c>
      <c r="H1336" s="116">
        <f t="shared" si="294"/>
        <v>0</v>
      </c>
      <c r="I1336" s="115">
        <f>ROUNDDOWN(SUMIF(V1331:V1336, RIGHTB(O1336, 1), H1331:H1336)*U1336, 2)</f>
        <v>566.95000000000005</v>
      </c>
      <c r="J1336" s="116">
        <f t="shared" si="295"/>
        <v>566.9</v>
      </c>
      <c r="K1336" s="115">
        <f t="shared" si="296"/>
        <v>566.9</v>
      </c>
      <c r="L1336" s="116">
        <f t="shared" si="296"/>
        <v>566.9</v>
      </c>
      <c r="M1336" s="9" t="s">
        <v>27</v>
      </c>
      <c r="N1336" s="10" t="s">
        <v>274</v>
      </c>
      <c r="O1336" s="10" t="s">
        <v>964</v>
      </c>
      <c r="P1336" s="10" t="s">
        <v>30</v>
      </c>
      <c r="Q1336" s="10" t="s">
        <v>30</v>
      </c>
      <c r="R1336" s="10" t="s">
        <v>30</v>
      </c>
      <c r="S1336" s="119">
        <v>1</v>
      </c>
      <c r="T1336" s="119">
        <v>2</v>
      </c>
      <c r="U1336" s="119">
        <v>0.02</v>
      </c>
      <c r="V1336" s="119"/>
      <c r="W1336" s="119"/>
      <c r="X1336" s="119"/>
      <c r="Y1336" s="119"/>
      <c r="Z1336" s="119"/>
      <c r="AA1336" s="119"/>
      <c r="AB1336" s="119"/>
      <c r="AC1336" s="119"/>
      <c r="AD1336" s="119"/>
      <c r="AE1336" s="119"/>
      <c r="AF1336" s="119"/>
      <c r="AG1336" s="119"/>
      <c r="AH1336" s="119"/>
      <c r="AI1336" s="119"/>
      <c r="AJ1336" s="10" t="s">
        <v>27</v>
      </c>
      <c r="AK1336" s="10" t="s">
        <v>1500</v>
      </c>
      <c r="AL1336" s="10" t="s">
        <v>27</v>
      </c>
    </row>
    <row r="1337" spans="1:38" ht="30" customHeight="1">
      <c r="A1337" s="9" t="s">
        <v>965</v>
      </c>
      <c r="B1337" s="9" t="s">
        <v>27</v>
      </c>
      <c r="C1337" s="9" t="s">
        <v>27</v>
      </c>
      <c r="D1337" s="114"/>
      <c r="E1337" s="115"/>
      <c r="F1337" s="116">
        <f>TRUNC(SUM(F1331:F1336),0)</f>
        <v>1045</v>
      </c>
      <c r="G1337" s="115"/>
      <c r="H1337" s="116">
        <f>TRUNC(SUM(H1331:H1336),0)</f>
        <v>28347</v>
      </c>
      <c r="I1337" s="115"/>
      <c r="J1337" s="116">
        <f>TRUNC(SUM(J1331:J1336),0)</f>
        <v>566</v>
      </c>
      <c r="K1337" s="115"/>
      <c r="L1337" s="116">
        <f>F1337+H1337+J1337</f>
        <v>29958</v>
      </c>
      <c r="M1337" s="9" t="s">
        <v>27</v>
      </c>
      <c r="N1337" s="10" t="s">
        <v>117</v>
      </c>
      <c r="O1337" s="10" t="s">
        <v>117</v>
      </c>
      <c r="P1337" s="10" t="s">
        <v>27</v>
      </c>
      <c r="Q1337" s="10" t="s">
        <v>27</v>
      </c>
      <c r="R1337" s="10" t="s">
        <v>27</v>
      </c>
      <c r="S1337" s="119"/>
      <c r="T1337" s="119"/>
      <c r="U1337" s="119"/>
      <c r="V1337" s="119"/>
      <c r="W1337" s="119"/>
      <c r="X1337" s="119"/>
      <c r="Y1337" s="119"/>
      <c r="Z1337" s="119"/>
      <c r="AA1337" s="119"/>
      <c r="AB1337" s="119"/>
      <c r="AC1337" s="119"/>
      <c r="AD1337" s="119"/>
      <c r="AE1337" s="119"/>
      <c r="AF1337" s="119"/>
      <c r="AG1337" s="119"/>
      <c r="AH1337" s="119"/>
      <c r="AI1337" s="119"/>
      <c r="AJ1337" s="10" t="s">
        <v>27</v>
      </c>
      <c r="AK1337" s="10" t="s">
        <v>27</v>
      </c>
      <c r="AL1337" s="10" t="s">
        <v>27</v>
      </c>
    </row>
    <row r="1338" spans="1:38" ht="30" customHeight="1">
      <c r="A1338" s="114"/>
      <c r="B1338" s="114"/>
      <c r="C1338" s="114"/>
      <c r="D1338" s="114"/>
      <c r="E1338" s="115"/>
      <c r="F1338" s="116"/>
      <c r="G1338" s="115"/>
      <c r="H1338" s="116"/>
      <c r="I1338" s="115"/>
      <c r="J1338" s="116"/>
      <c r="K1338" s="115"/>
      <c r="L1338" s="116"/>
      <c r="M1338" s="114"/>
    </row>
    <row r="1339" spans="1:38" ht="30" customHeight="1">
      <c r="A1339" s="127" t="s">
        <v>4448</v>
      </c>
      <c r="B1339" s="127"/>
      <c r="C1339" s="127"/>
      <c r="D1339" s="127"/>
      <c r="E1339" s="128"/>
      <c r="F1339" s="129"/>
      <c r="G1339" s="128"/>
      <c r="H1339" s="129"/>
      <c r="I1339" s="128"/>
      <c r="J1339" s="129"/>
      <c r="K1339" s="128"/>
      <c r="L1339" s="129"/>
      <c r="M1339" s="127"/>
      <c r="N1339" s="118" t="s">
        <v>274</v>
      </c>
    </row>
    <row r="1340" spans="1:38" ht="30" customHeight="1">
      <c r="A1340" s="1" t="s">
        <v>4137</v>
      </c>
      <c r="B1340" s="1" t="s">
        <v>1254</v>
      </c>
      <c r="C1340" s="9" t="s">
        <v>4139</v>
      </c>
      <c r="D1340" s="114">
        <v>75</v>
      </c>
      <c r="E1340" s="115">
        <v>0</v>
      </c>
      <c r="F1340" s="116">
        <f t="shared" ref="F1340:F1345" si="297">TRUNC(E1340*D1340,1)</f>
        <v>0</v>
      </c>
      <c r="G1340" s="115">
        <v>0</v>
      </c>
      <c r="H1340" s="116">
        <f t="shared" ref="H1340:H1345" si="298">TRUNC(G1340*D1340,1)</f>
        <v>0</v>
      </c>
      <c r="I1340" s="115">
        <v>0</v>
      </c>
      <c r="J1340" s="116">
        <f t="shared" ref="J1340:J1345" si="299">TRUNC(I1340*D1340,1)</f>
        <v>0</v>
      </c>
      <c r="K1340" s="115">
        <f t="shared" ref="K1340:L1345" si="300">TRUNC(E1340+G1340+I1340,1)</f>
        <v>0</v>
      </c>
      <c r="L1340" s="116">
        <f t="shared" si="300"/>
        <v>0</v>
      </c>
      <c r="M1340" s="9" t="s">
        <v>1255</v>
      </c>
      <c r="N1340" s="10" t="s">
        <v>274</v>
      </c>
      <c r="O1340" s="10" t="s">
        <v>1496</v>
      </c>
      <c r="P1340" s="10" t="s">
        <v>29</v>
      </c>
      <c r="Q1340" s="10" t="s">
        <v>30</v>
      </c>
      <c r="R1340" s="10" t="s">
        <v>30</v>
      </c>
      <c r="S1340" s="119"/>
      <c r="T1340" s="119"/>
      <c r="U1340" s="119"/>
      <c r="V1340" s="119"/>
      <c r="W1340" s="119"/>
      <c r="X1340" s="119"/>
      <c r="Y1340" s="119"/>
      <c r="Z1340" s="119"/>
      <c r="AA1340" s="119"/>
      <c r="AB1340" s="119"/>
      <c r="AC1340" s="119"/>
      <c r="AD1340" s="119"/>
      <c r="AE1340" s="119"/>
      <c r="AF1340" s="119"/>
      <c r="AG1340" s="119"/>
      <c r="AH1340" s="119"/>
      <c r="AI1340" s="119"/>
      <c r="AJ1340" s="10" t="s">
        <v>27</v>
      </c>
      <c r="AK1340" s="10" t="s">
        <v>1497</v>
      </c>
      <c r="AL1340" s="10" t="s">
        <v>27</v>
      </c>
    </row>
    <row r="1341" spans="1:38" ht="30" customHeight="1">
      <c r="A1341" s="9" t="s">
        <v>1271</v>
      </c>
      <c r="B1341" s="9" t="s">
        <v>1254</v>
      </c>
      <c r="C1341" s="9" t="s">
        <v>466</v>
      </c>
      <c r="D1341" s="114">
        <v>9.69</v>
      </c>
      <c r="E1341" s="115">
        <v>0</v>
      </c>
      <c r="F1341" s="116">
        <f t="shared" si="297"/>
        <v>0</v>
      </c>
      <c r="G1341" s="115">
        <v>0</v>
      </c>
      <c r="H1341" s="116">
        <f t="shared" si="298"/>
        <v>0</v>
      </c>
      <c r="I1341" s="115">
        <v>0</v>
      </c>
      <c r="J1341" s="116">
        <f t="shared" si="299"/>
        <v>0</v>
      </c>
      <c r="K1341" s="115">
        <f>TRUNC(E1341+G1341+I1341,1)</f>
        <v>0</v>
      </c>
      <c r="L1341" s="116">
        <f>TRUNC(F1341+H1341+J1341,1)</f>
        <v>0</v>
      </c>
      <c r="M1341" s="9" t="s">
        <v>1255</v>
      </c>
      <c r="N1341" s="10" t="s">
        <v>1496</v>
      </c>
      <c r="O1341" s="10" t="s">
        <v>1272</v>
      </c>
      <c r="P1341" s="10" t="s">
        <v>30</v>
      </c>
      <c r="Q1341" s="10" t="s">
        <v>30</v>
      </c>
      <c r="R1341" s="10" t="s">
        <v>29</v>
      </c>
      <c r="S1341" s="119"/>
      <c r="T1341" s="119"/>
      <c r="U1341" s="119"/>
      <c r="V1341" s="119"/>
      <c r="W1341" s="119"/>
      <c r="X1341" s="119"/>
      <c r="Y1341" s="119"/>
      <c r="Z1341" s="119"/>
      <c r="AA1341" s="119"/>
      <c r="AB1341" s="119"/>
      <c r="AC1341" s="119"/>
      <c r="AD1341" s="119"/>
      <c r="AE1341" s="119"/>
      <c r="AF1341" s="119"/>
      <c r="AG1341" s="119"/>
      <c r="AH1341" s="119"/>
      <c r="AI1341" s="119"/>
      <c r="AJ1341" s="10" t="s">
        <v>27</v>
      </c>
      <c r="AK1341" s="10" t="s">
        <v>2747</v>
      </c>
      <c r="AL1341" s="10" t="s">
        <v>27</v>
      </c>
    </row>
    <row r="1342" spans="1:38" ht="30" customHeight="1">
      <c r="A1342" s="1" t="s">
        <v>3294</v>
      </c>
      <c r="B1342" s="1" t="s">
        <v>3295</v>
      </c>
      <c r="C1342" s="9" t="s">
        <v>79</v>
      </c>
      <c r="D1342" s="36">
        <v>2.0900000000000002E-2</v>
      </c>
      <c r="E1342" s="115">
        <f>단가대비표!E60</f>
        <v>50000</v>
      </c>
      <c r="F1342" s="116">
        <f t="shared" si="297"/>
        <v>1045</v>
      </c>
      <c r="G1342" s="115">
        <v>0</v>
      </c>
      <c r="H1342" s="116">
        <f t="shared" si="298"/>
        <v>0</v>
      </c>
      <c r="I1342" s="115">
        <v>0</v>
      </c>
      <c r="J1342" s="116">
        <f t="shared" si="299"/>
        <v>0</v>
      </c>
      <c r="K1342" s="115">
        <f>TRUNC(E1342+G1342+I1342,1)</f>
        <v>50000</v>
      </c>
      <c r="L1342" s="116">
        <f>TRUNC(F1342+H1342+J1342,1)</f>
        <v>1045</v>
      </c>
      <c r="M1342" s="9"/>
      <c r="N1342" s="10" t="s">
        <v>1496</v>
      </c>
      <c r="O1342" s="10" t="s">
        <v>1256</v>
      </c>
      <c r="P1342" s="10" t="s">
        <v>30</v>
      </c>
      <c r="Q1342" s="10" t="s">
        <v>30</v>
      </c>
      <c r="R1342" s="10" t="s">
        <v>29</v>
      </c>
      <c r="S1342" s="119"/>
      <c r="T1342" s="119"/>
      <c r="U1342" s="119"/>
      <c r="V1342" s="119"/>
      <c r="W1342" s="119"/>
      <c r="X1342" s="119"/>
      <c r="Y1342" s="119"/>
      <c r="Z1342" s="119"/>
      <c r="AA1342" s="119"/>
      <c r="AB1342" s="119"/>
      <c r="AC1342" s="119"/>
      <c r="AD1342" s="119"/>
      <c r="AE1342" s="119"/>
      <c r="AF1342" s="119"/>
      <c r="AG1342" s="119"/>
      <c r="AH1342" s="119"/>
      <c r="AI1342" s="119"/>
      <c r="AJ1342" s="10" t="s">
        <v>27</v>
      </c>
      <c r="AK1342" s="10" t="s">
        <v>2748</v>
      </c>
      <c r="AL1342" s="10" t="s">
        <v>27</v>
      </c>
    </row>
    <row r="1343" spans="1:38" ht="30" customHeight="1">
      <c r="A1343" s="9" t="s">
        <v>887</v>
      </c>
      <c r="B1343" s="9" t="s">
        <v>840</v>
      </c>
      <c r="C1343" s="9" t="s">
        <v>841</v>
      </c>
      <c r="D1343" s="114">
        <v>0.14000000000000001</v>
      </c>
      <c r="E1343" s="115">
        <f>단가대비표!E568</f>
        <v>0</v>
      </c>
      <c r="F1343" s="116">
        <f t="shared" si="297"/>
        <v>0</v>
      </c>
      <c r="G1343" s="115">
        <f>단가대비표!F568</f>
        <v>209720</v>
      </c>
      <c r="H1343" s="116">
        <f t="shared" si="298"/>
        <v>29360.799999999999</v>
      </c>
      <c r="I1343" s="115">
        <f>단가대비표!G568</f>
        <v>0</v>
      </c>
      <c r="J1343" s="116">
        <f t="shared" si="299"/>
        <v>0</v>
      </c>
      <c r="K1343" s="115">
        <f t="shared" si="300"/>
        <v>209720</v>
      </c>
      <c r="L1343" s="116">
        <f t="shared" si="300"/>
        <v>29360.799999999999</v>
      </c>
      <c r="M1343" s="9" t="s">
        <v>27</v>
      </c>
      <c r="N1343" s="10" t="s">
        <v>276</v>
      </c>
      <c r="O1343" s="10" t="s">
        <v>888</v>
      </c>
      <c r="P1343" s="10" t="s">
        <v>30</v>
      </c>
      <c r="Q1343" s="10" t="s">
        <v>30</v>
      </c>
      <c r="R1343" s="10" t="s">
        <v>29</v>
      </c>
      <c r="S1343" s="119"/>
      <c r="T1343" s="119"/>
      <c r="U1343" s="119"/>
      <c r="V1343" s="119">
        <v>1</v>
      </c>
      <c r="W1343" s="119"/>
      <c r="X1343" s="119"/>
      <c r="Y1343" s="119"/>
      <c r="Z1343" s="119"/>
      <c r="AA1343" s="119"/>
      <c r="AB1343" s="119"/>
      <c r="AC1343" s="119"/>
      <c r="AD1343" s="119"/>
      <c r="AE1343" s="119"/>
      <c r="AF1343" s="119"/>
      <c r="AG1343" s="119"/>
      <c r="AH1343" s="119"/>
      <c r="AI1343" s="119"/>
      <c r="AJ1343" s="10" t="s">
        <v>27</v>
      </c>
      <c r="AK1343" s="10" t="s">
        <v>1501</v>
      </c>
      <c r="AL1343" s="10" t="s">
        <v>27</v>
      </c>
    </row>
    <row r="1344" spans="1:38" ht="30" customHeight="1">
      <c r="A1344" s="9" t="s">
        <v>867</v>
      </c>
      <c r="B1344" s="9" t="s">
        <v>840</v>
      </c>
      <c r="C1344" s="9" t="s">
        <v>841</v>
      </c>
      <c r="D1344" s="114">
        <v>5.8169999999999999E-2</v>
      </c>
      <c r="E1344" s="115">
        <f>단가대비표!E553</f>
        <v>0</v>
      </c>
      <c r="F1344" s="116">
        <f t="shared" si="297"/>
        <v>0</v>
      </c>
      <c r="G1344" s="115">
        <f>단가대비표!F553</f>
        <v>138290</v>
      </c>
      <c r="H1344" s="116">
        <f t="shared" si="298"/>
        <v>8044.3</v>
      </c>
      <c r="I1344" s="115">
        <f>단가대비표!G553</f>
        <v>0</v>
      </c>
      <c r="J1344" s="116">
        <f t="shared" si="299"/>
        <v>0</v>
      </c>
      <c r="K1344" s="115">
        <f t="shared" si="300"/>
        <v>138290</v>
      </c>
      <c r="L1344" s="116">
        <f t="shared" si="300"/>
        <v>8044.3</v>
      </c>
      <c r="M1344" s="9" t="s">
        <v>27</v>
      </c>
      <c r="N1344" s="10" t="s">
        <v>276</v>
      </c>
      <c r="O1344" s="10" t="s">
        <v>868</v>
      </c>
      <c r="P1344" s="10" t="s">
        <v>30</v>
      </c>
      <c r="Q1344" s="10" t="s">
        <v>30</v>
      </c>
      <c r="R1344" s="10" t="s">
        <v>29</v>
      </c>
      <c r="S1344" s="119"/>
      <c r="T1344" s="119"/>
      <c r="U1344" s="119"/>
      <c r="V1344" s="119">
        <v>1</v>
      </c>
      <c r="W1344" s="119"/>
      <c r="X1344" s="119"/>
      <c r="Y1344" s="119"/>
      <c r="Z1344" s="119"/>
      <c r="AA1344" s="119"/>
      <c r="AB1344" s="119"/>
      <c r="AC1344" s="119"/>
      <c r="AD1344" s="119"/>
      <c r="AE1344" s="119"/>
      <c r="AF1344" s="119"/>
      <c r="AG1344" s="119"/>
      <c r="AH1344" s="119"/>
      <c r="AI1344" s="119"/>
      <c r="AJ1344" s="10" t="s">
        <v>27</v>
      </c>
      <c r="AK1344" s="10" t="s">
        <v>1502</v>
      </c>
      <c r="AL1344" s="10" t="s">
        <v>27</v>
      </c>
    </row>
    <row r="1345" spans="1:38" ht="30" customHeight="1">
      <c r="A1345" s="9" t="s">
        <v>4220</v>
      </c>
      <c r="B1345" s="9" t="s">
        <v>1110</v>
      </c>
      <c r="C1345" s="9" t="s">
        <v>963</v>
      </c>
      <c r="D1345" s="114">
        <v>1</v>
      </c>
      <c r="E1345" s="115">
        <v>0</v>
      </c>
      <c r="F1345" s="116">
        <f t="shared" si="297"/>
        <v>0</v>
      </c>
      <c r="G1345" s="115">
        <v>0</v>
      </c>
      <c r="H1345" s="116">
        <f t="shared" si="298"/>
        <v>0</v>
      </c>
      <c r="I1345" s="115">
        <f>ROUNDDOWN(SUMIF(V1340:V1345, RIGHTB(O1345, 1), H1340:H1345)*U1345, 2)</f>
        <v>748.1</v>
      </c>
      <c r="J1345" s="116">
        <f t="shared" si="299"/>
        <v>748.1</v>
      </c>
      <c r="K1345" s="115">
        <f t="shared" si="300"/>
        <v>748.1</v>
      </c>
      <c r="L1345" s="116">
        <f t="shared" si="300"/>
        <v>748.1</v>
      </c>
      <c r="M1345" s="9" t="s">
        <v>27</v>
      </c>
      <c r="N1345" s="10" t="s">
        <v>276</v>
      </c>
      <c r="O1345" s="10" t="s">
        <v>964</v>
      </c>
      <c r="P1345" s="10" t="s">
        <v>30</v>
      </c>
      <c r="Q1345" s="10" t="s">
        <v>30</v>
      </c>
      <c r="R1345" s="10" t="s">
        <v>30</v>
      </c>
      <c r="S1345" s="119">
        <v>1</v>
      </c>
      <c r="T1345" s="119">
        <v>2</v>
      </c>
      <c r="U1345" s="119">
        <v>0.02</v>
      </c>
      <c r="V1345" s="119"/>
      <c r="W1345" s="119"/>
      <c r="X1345" s="119"/>
      <c r="Y1345" s="119"/>
      <c r="Z1345" s="119"/>
      <c r="AA1345" s="119"/>
      <c r="AB1345" s="119"/>
      <c r="AC1345" s="119"/>
      <c r="AD1345" s="119"/>
      <c r="AE1345" s="119"/>
      <c r="AF1345" s="119"/>
      <c r="AG1345" s="119"/>
      <c r="AH1345" s="119"/>
      <c r="AI1345" s="119"/>
      <c r="AJ1345" s="10" t="s">
        <v>27</v>
      </c>
      <c r="AK1345" s="10" t="s">
        <v>1503</v>
      </c>
      <c r="AL1345" s="10" t="s">
        <v>27</v>
      </c>
    </row>
    <row r="1346" spans="1:38" ht="30" customHeight="1">
      <c r="A1346" s="9" t="s">
        <v>965</v>
      </c>
      <c r="B1346" s="9" t="s">
        <v>27</v>
      </c>
      <c r="C1346" s="9" t="s">
        <v>27</v>
      </c>
      <c r="D1346" s="114"/>
      <c r="E1346" s="115"/>
      <c r="F1346" s="116">
        <f>TRUNC(SUM(F1340:F1345),0)</f>
        <v>1045</v>
      </c>
      <c r="G1346" s="115"/>
      <c r="H1346" s="116">
        <f>TRUNC(SUM(H1340:H1345),0)</f>
        <v>37405</v>
      </c>
      <c r="I1346" s="115"/>
      <c r="J1346" s="116">
        <f>TRUNC(SUM(J1340:J1345),0)</f>
        <v>748</v>
      </c>
      <c r="K1346" s="115"/>
      <c r="L1346" s="116">
        <f>F1346+H1346+J1346</f>
        <v>39198</v>
      </c>
      <c r="M1346" s="9" t="s">
        <v>27</v>
      </c>
      <c r="N1346" s="10" t="s">
        <v>117</v>
      </c>
      <c r="O1346" s="10" t="s">
        <v>117</v>
      </c>
      <c r="P1346" s="10" t="s">
        <v>27</v>
      </c>
      <c r="Q1346" s="10" t="s">
        <v>27</v>
      </c>
      <c r="R1346" s="10" t="s">
        <v>27</v>
      </c>
      <c r="S1346" s="119"/>
      <c r="T1346" s="119"/>
      <c r="U1346" s="119"/>
      <c r="V1346" s="119"/>
      <c r="W1346" s="119"/>
      <c r="X1346" s="119"/>
      <c r="Y1346" s="119"/>
      <c r="Z1346" s="119"/>
      <c r="AA1346" s="119"/>
      <c r="AB1346" s="119"/>
      <c r="AC1346" s="119"/>
      <c r="AD1346" s="119"/>
      <c r="AE1346" s="119"/>
      <c r="AF1346" s="119"/>
      <c r="AG1346" s="119"/>
      <c r="AH1346" s="119"/>
      <c r="AI1346" s="119"/>
      <c r="AJ1346" s="10" t="s">
        <v>27</v>
      </c>
      <c r="AK1346" s="10" t="s">
        <v>27</v>
      </c>
      <c r="AL1346" s="10" t="s">
        <v>27</v>
      </c>
    </row>
    <row r="1347" spans="1:38" ht="30" customHeight="1">
      <c r="A1347" s="114"/>
      <c r="B1347" s="114"/>
      <c r="C1347" s="114"/>
      <c r="D1347" s="114"/>
      <c r="E1347" s="115"/>
      <c r="F1347" s="116"/>
      <c r="G1347" s="115"/>
      <c r="H1347" s="116"/>
      <c r="I1347" s="115"/>
      <c r="J1347" s="116"/>
      <c r="K1347" s="115"/>
      <c r="L1347" s="116"/>
      <c r="M1347" s="114"/>
    </row>
    <row r="1348" spans="1:38" ht="30" customHeight="1">
      <c r="A1348" s="127" t="s">
        <v>4449</v>
      </c>
      <c r="B1348" s="127"/>
      <c r="C1348" s="127"/>
      <c r="D1348" s="127"/>
      <c r="E1348" s="128"/>
      <c r="F1348" s="129"/>
      <c r="G1348" s="128"/>
      <c r="H1348" s="129"/>
      <c r="I1348" s="128"/>
      <c r="J1348" s="129"/>
      <c r="K1348" s="128"/>
      <c r="L1348" s="129"/>
      <c r="M1348" s="127"/>
      <c r="N1348" s="118" t="s">
        <v>278</v>
      </c>
    </row>
    <row r="1349" spans="1:38" ht="30" customHeight="1">
      <c r="A1349" s="1" t="s">
        <v>4137</v>
      </c>
      <c r="B1349" s="1" t="s">
        <v>1254</v>
      </c>
      <c r="C1349" s="9" t="s">
        <v>4139</v>
      </c>
      <c r="D1349" s="114">
        <v>75</v>
      </c>
      <c r="E1349" s="115">
        <v>0</v>
      </c>
      <c r="F1349" s="116">
        <f t="shared" ref="F1349:F1354" si="301">TRUNC(E1349*D1349,1)</f>
        <v>0</v>
      </c>
      <c r="G1349" s="115">
        <v>0</v>
      </c>
      <c r="H1349" s="116">
        <f t="shared" ref="H1349:H1354" si="302">TRUNC(G1349*D1349,1)</f>
        <v>0</v>
      </c>
      <c r="I1349" s="115">
        <v>0</v>
      </c>
      <c r="J1349" s="116">
        <f t="shared" ref="J1349:J1354" si="303">TRUNC(I1349*D1349,1)</f>
        <v>0</v>
      </c>
      <c r="K1349" s="115">
        <f t="shared" ref="K1349:L1354" si="304">TRUNC(E1349+G1349+I1349,1)</f>
        <v>0</v>
      </c>
      <c r="L1349" s="116">
        <f t="shared" si="304"/>
        <v>0</v>
      </c>
      <c r="M1349" s="9" t="s">
        <v>1255</v>
      </c>
      <c r="N1349" s="10" t="s">
        <v>274</v>
      </c>
      <c r="O1349" s="10" t="s">
        <v>1496</v>
      </c>
      <c r="P1349" s="10" t="s">
        <v>29</v>
      </c>
      <c r="Q1349" s="10" t="s">
        <v>30</v>
      </c>
      <c r="R1349" s="10" t="s">
        <v>30</v>
      </c>
      <c r="S1349" s="119"/>
      <c r="T1349" s="119"/>
      <c r="U1349" s="119"/>
      <c r="V1349" s="119"/>
      <c r="W1349" s="119"/>
      <c r="X1349" s="119"/>
      <c r="Y1349" s="119"/>
      <c r="Z1349" s="119"/>
      <c r="AA1349" s="119"/>
      <c r="AB1349" s="119"/>
      <c r="AC1349" s="119"/>
      <c r="AD1349" s="119"/>
      <c r="AE1349" s="119"/>
      <c r="AF1349" s="119"/>
      <c r="AG1349" s="119"/>
      <c r="AH1349" s="119"/>
      <c r="AI1349" s="119"/>
      <c r="AJ1349" s="10" t="s">
        <v>27</v>
      </c>
      <c r="AK1349" s="10" t="s">
        <v>1497</v>
      </c>
      <c r="AL1349" s="10" t="s">
        <v>27</v>
      </c>
    </row>
    <row r="1350" spans="1:38" ht="30" customHeight="1">
      <c r="A1350" s="9" t="s">
        <v>1271</v>
      </c>
      <c r="B1350" s="9" t="s">
        <v>1254</v>
      </c>
      <c r="C1350" s="9" t="s">
        <v>466</v>
      </c>
      <c r="D1350" s="114">
        <v>9.69</v>
      </c>
      <c r="E1350" s="115">
        <v>0</v>
      </c>
      <c r="F1350" s="116">
        <f t="shared" si="301"/>
        <v>0</v>
      </c>
      <c r="G1350" s="115">
        <v>0</v>
      </c>
      <c r="H1350" s="116">
        <f t="shared" si="302"/>
        <v>0</v>
      </c>
      <c r="I1350" s="115">
        <v>0</v>
      </c>
      <c r="J1350" s="116">
        <f t="shared" si="303"/>
        <v>0</v>
      </c>
      <c r="K1350" s="115">
        <f>TRUNC(E1350+G1350+I1350,1)</f>
        <v>0</v>
      </c>
      <c r="L1350" s="116">
        <f>TRUNC(F1350+H1350+J1350,1)</f>
        <v>0</v>
      </c>
      <c r="M1350" s="9" t="s">
        <v>1255</v>
      </c>
      <c r="N1350" s="10" t="s">
        <v>1496</v>
      </c>
      <c r="O1350" s="10" t="s">
        <v>1272</v>
      </c>
      <c r="P1350" s="10" t="s">
        <v>30</v>
      </c>
      <c r="Q1350" s="10" t="s">
        <v>30</v>
      </c>
      <c r="R1350" s="10" t="s">
        <v>29</v>
      </c>
      <c r="S1350" s="119"/>
      <c r="T1350" s="119"/>
      <c r="U1350" s="119"/>
      <c r="V1350" s="119"/>
      <c r="W1350" s="119"/>
      <c r="X1350" s="119"/>
      <c r="Y1350" s="119"/>
      <c r="Z1350" s="119"/>
      <c r="AA1350" s="119"/>
      <c r="AB1350" s="119"/>
      <c r="AC1350" s="119"/>
      <c r="AD1350" s="119"/>
      <c r="AE1350" s="119"/>
      <c r="AF1350" s="119"/>
      <c r="AG1350" s="119"/>
      <c r="AH1350" s="119"/>
      <c r="AI1350" s="119"/>
      <c r="AJ1350" s="10" t="s">
        <v>27</v>
      </c>
      <c r="AK1350" s="10" t="s">
        <v>2747</v>
      </c>
      <c r="AL1350" s="10" t="s">
        <v>27</v>
      </c>
    </row>
    <row r="1351" spans="1:38" ht="30" customHeight="1">
      <c r="A1351" s="1" t="s">
        <v>3294</v>
      </c>
      <c r="B1351" s="1" t="s">
        <v>3295</v>
      </c>
      <c r="C1351" s="9" t="s">
        <v>79</v>
      </c>
      <c r="D1351" s="36">
        <v>2.0900000000000002E-2</v>
      </c>
      <c r="E1351" s="115">
        <f>단가대비표!E60</f>
        <v>50000</v>
      </c>
      <c r="F1351" s="116">
        <f t="shared" si="301"/>
        <v>1045</v>
      </c>
      <c r="G1351" s="115">
        <v>0</v>
      </c>
      <c r="H1351" s="116">
        <f t="shared" si="302"/>
        <v>0</v>
      </c>
      <c r="I1351" s="115">
        <v>0</v>
      </c>
      <c r="J1351" s="116">
        <f t="shared" si="303"/>
        <v>0</v>
      </c>
      <c r="K1351" s="115">
        <f>TRUNC(E1351+G1351+I1351,1)</f>
        <v>50000</v>
      </c>
      <c r="L1351" s="116">
        <f>TRUNC(F1351+H1351+J1351,1)</f>
        <v>1045</v>
      </c>
      <c r="M1351" s="9"/>
      <c r="N1351" s="10" t="s">
        <v>1496</v>
      </c>
      <c r="O1351" s="10" t="s">
        <v>1256</v>
      </c>
      <c r="P1351" s="10" t="s">
        <v>30</v>
      </c>
      <c r="Q1351" s="10" t="s">
        <v>30</v>
      </c>
      <c r="R1351" s="10" t="s">
        <v>29</v>
      </c>
      <c r="S1351" s="119"/>
      <c r="T1351" s="119"/>
      <c r="U1351" s="119"/>
      <c r="V1351" s="119"/>
      <c r="W1351" s="119"/>
      <c r="X1351" s="119"/>
      <c r="Y1351" s="119"/>
      <c r="Z1351" s="119"/>
      <c r="AA1351" s="119"/>
      <c r="AB1351" s="119"/>
      <c r="AC1351" s="119"/>
      <c r="AD1351" s="119"/>
      <c r="AE1351" s="119"/>
      <c r="AF1351" s="119"/>
      <c r="AG1351" s="119"/>
      <c r="AH1351" s="119"/>
      <c r="AI1351" s="119"/>
      <c r="AJ1351" s="10" t="s">
        <v>27</v>
      </c>
      <c r="AK1351" s="10" t="s">
        <v>2748</v>
      </c>
      <c r="AL1351" s="10" t="s">
        <v>27</v>
      </c>
    </row>
    <row r="1352" spans="1:38" ht="30" customHeight="1">
      <c r="A1352" s="9" t="s">
        <v>887</v>
      </c>
      <c r="B1352" s="9" t="s">
        <v>840</v>
      </c>
      <c r="C1352" s="9" t="s">
        <v>841</v>
      </c>
      <c r="D1352" s="114">
        <v>0.12100000000000001</v>
      </c>
      <c r="E1352" s="115">
        <f>단가대비표!E568</f>
        <v>0</v>
      </c>
      <c r="F1352" s="116">
        <f t="shared" si="301"/>
        <v>0</v>
      </c>
      <c r="G1352" s="115">
        <f>단가대비표!F568</f>
        <v>209720</v>
      </c>
      <c r="H1352" s="116">
        <f t="shared" si="302"/>
        <v>25376.1</v>
      </c>
      <c r="I1352" s="115">
        <f>단가대비표!G568</f>
        <v>0</v>
      </c>
      <c r="J1352" s="116">
        <f t="shared" si="303"/>
        <v>0</v>
      </c>
      <c r="K1352" s="115">
        <f t="shared" si="304"/>
        <v>209720</v>
      </c>
      <c r="L1352" s="116">
        <f t="shared" si="304"/>
        <v>25376.1</v>
      </c>
      <c r="M1352" s="9" t="s">
        <v>27</v>
      </c>
      <c r="N1352" s="10" t="s">
        <v>278</v>
      </c>
      <c r="O1352" s="10" t="s">
        <v>888</v>
      </c>
      <c r="P1352" s="10" t="s">
        <v>30</v>
      </c>
      <c r="Q1352" s="10" t="s">
        <v>30</v>
      </c>
      <c r="R1352" s="10" t="s">
        <v>29</v>
      </c>
      <c r="S1352" s="119"/>
      <c r="T1352" s="119"/>
      <c r="U1352" s="119"/>
      <c r="V1352" s="119">
        <v>1</v>
      </c>
      <c r="W1352" s="119"/>
      <c r="X1352" s="119"/>
      <c r="Y1352" s="119"/>
      <c r="Z1352" s="119"/>
      <c r="AA1352" s="119"/>
      <c r="AB1352" s="119"/>
      <c r="AC1352" s="119"/>
      <c r="AD1352" s="119"/>
      <c r="AE1352" s="119"/>
      <c r="AF1352" s="119"/>
      <c r="AG1352" s="119"/>
      <c r="AH1352" s="119"/>
      <c r="AI1352" s="119"/>
      <c r="AJ1352" s="10" t="s">
        <v>27</v>
      </c>
      <c r="AK1352" s="10" t="s">
        <v>1504</v>
      </c>
      <c r="AL1352" s="10" t="s">
        <v>27</v>
      </c>
    </row>
    <row r="1353" spans="1:38" ht="30" customHeight="1">
      <c r="A1353" s="9" t="s">
        <v>867</v>
      </c>
      <c r="B1353" s="9" t="s">
        <v>840</v>
      </c>
      <c r="C1353" s="9" t="s">
        <v>841</v>
      </c>
      <c r="D1353" s="114">
        <v>4.1169999999999998E-2</v>
      </c>
      <c r="E1353" s="115">
        <f>단가대비표!E553</f>
        <v>0</v>
      </c>
      <c r="F1353" s="116">
        <f t="shared" si="301"/>
        <v>0</v>
      </c>
      <c r="G1353" s="115">
        <f>단가대비표!F553</f>
        <v>138290</v>
      </c>
      <c r="H1353" s="116">
        <f t="shared" si="302"/>
        <v>5693.3</v>
      </c>
      <c r="I1353" s="115">
        <f>단가대비표!G553</f>
        <v>0</v>
      </c>
      <c r="J1353" s="116">
        <f t="shared" si="303"/>
        <v>0</v>
      </c>
      <c r="K1353" s="115">
        <f t="shared" si="304"/>
        <v>138290</v>
      </c>
      <c r="L1353" s="116">
        <f t="shared" si="304"/>
        <v>5693.3</v>
      </c>
      <c r="M1353" s="9" t="s">
        <v>27</v>
      </c>
      <c r="N1353" s="10" t="s">
        <v>278</v>
      </c>
      <c r="O1353" s="10" t="s">
        <v>868</v>
      </c>
      <c r="P1353" s="10" t="s">
        <v>30</v>
      </c>
      <c r="Q1353" s="10" t="s">
        <v>30</v>
      </c>
      <c r="R1353" s="10" t="s">
        <v>29</v>
      </c>
      <c r="S1353" s="119"/>
      <c r="T1353" s="119"/>
      <c r="U1353" s="119"/>
      <c r="V1353" s="119">
        <v>1</v>
      </c>
      <c r="W1353" s="119"/>
      <c r="X1353" s="119"/>
      <c r="Y1353" s="119"/>
      <c r="Z1353" s="119"/>
      <c r="AA1353" s="119"/>
      <c r="AB1353" s="119"/>
      <c r="AC1353" s="119"/>
      <c r="AD1353" s="119"/>
      <c r="AE1353" s="119"/>
      <c r="AF1353" s="119"/>
      <c r="AG1353" s="119"/>
      <c r="AH1353" s="119"/>
      <c r="AI1353" s="119"/>
      <c r="AJ1353" s="10" t="s">
        <v>27</v>
      </c>
      <c r="AK1353" s="10" t="s">
        <v>1505</v>
      </c>
      <c r="AL1353" s="10" t="s">
        <v>27</v>
      </c>
    </row>
    <row r="1354" spans="1:38" ht="30" customHeight="1">
      <c r="A1354" s="9" t="s">
        <v>4220</v>
      </c>
      <c r="B1354" s="9" t="s">
        <v>1110</v>
      </c>
      <c r="C1354" s="9" t="s">
        <v>963</v>
      </c>
      <c r="D1354" s="114">
        <v>1</v>
      </c>
      <c r="E1354" s="115">
        <v>0</v>
      </c>
      <c r="F1354" s="116">
        <f t="shared" si="301"/>
        <v>0</v>
      </c>
      <c r="G1354" s="115">
        <v>0</v>
      </c>
      <c r="H1354" s="116">
        <f t="shared" si="302"/>
        <v>0</v>
      </c>
      <c r="I1354" s="115">
        <f>ROUNDDOWN(SUMIF(V1349:V1354, RIGHTB(O1354, 1), H1349:H1354)*U1354, 2)</f>
        <v>621.38</v>
      </c>
      <c r="J1354" s="116">
        <f t="shared" si="303"/>
        <v>621.29999999999995</v>
      </c>
      <c r="K1354" s="115">
        <f t="shared" si="304"/>
        <v>621.29999999999995</v>
      </c>
      <c r="L1354" s="116">
        <f t="shared" si="304"/>
        <v>621.29999999999995</v>
      </c>
      <c r="M1354" s="9" t="s">
        <v>27</v>
      </c>
      <c r="N1354" s="10" t="s">
        <v>278</v>
      </c>
      <c r="O1354" s="10" t="s">
        <v>964</v>
      </c>
      <c r="P1354" s="10" t="s">
        <v>30</v>
      </c>
      <c r="Q1354" s="10" t="s">
        <v>30</v>
      </c>
      <c r="R1354" s="10" t="s">
        <v>30</v>
      </c>
      <c r="S1354" s="119">
        <v>1</v>
      </c>
      <c r="T1354" s="119">
        <v>2</v>
      </c>
      <c r="U1354" s="119">
        <v>0.02</v>
      </c>
      <c r="V1354" s="119"/>
      <c r="W1354" s="119"/>
      <c r="X1354" s="119"/>
      <c r="Y1354" s="119"/>
      <c r="Z1354" s="119"/>
      <c r="AA1354" s="119"/>
      <c r="AB1354" s="119"/>
      <c r="AC1354" s="119"/>
      <c r="AD1354" s="119"/>
      <c r="AE1354" s="119"/>
      <c r="AF1354" s="119"/>
      <c r="AG1354" s="119"/>
      <c r="AH1354" s="119"/>
      <c r="AI1354" s="119"/>
      <c r="AJ1354" s="10" t="s">
        <v>27</v>
      </c>
      <c r="AK1354" s="10" t="s">
        <v>1506</v>
      </c>
      <c r="AL1354" s="10" t="s">
        <v>27</v>
      </c>
    </row>
    <row r="1355" spans="1:38" ht="30" customHeight="1">
      <c r="A1355" s="9" t="s">
        <v>965</v>
      </c>
      <c r="B1355" s="9" t="s">
        <v>27</v>
      </c>
      <c r="C1355" s="9" t="s">
        <v>27</v>
      </c>
      <c r="D1355" s="114"/>
      <c r="E1355" s="115"/>
      <c r="F1355" s="116">
        <f>TRUNC(SUM(F1349:F1354),0)</f>
        <v>1045</v>
      </c>
      <c r="G1355" s="115"/>
      <c r="H1355" s="116">
        <f>TRUNC(SUM(H1349:H1354),0)</f>
        <v>31069</v>
      </c>
      <c r="I1355" s="115"/>
      <c r="J1355" s="116">
        <f>TRUNC(SUM(J1349:J1354),0)</f>
        <v>621</v>
      </c>
      <c r="K1355" s="115"/>
      <c r="L1355" s="116">
        <f>F1355+H1355+J1355</f>
        <v>32735</v>
      </c>
      <c r="M1355" s="9" t="s">
        <v>27</v>
      </c>
      <c r="N1355" s="10" t="s">
        <v>117</v>
      </c>
      <c r="O1355" s="10" t="s">
        <v>117</v>
      </c>
      <c r="P1355" s="10" t="s">
        <v>27</v>
      </c>
      <c r="Q1355" s="10" t="s">
        <v>27</v>
      </c>
      <c r="R1355" s="10" t="s">
        <v>27</v>
      </c>
      <c r="S1355" s="119"/>
      <c r="T1355" s="119"/>
      <c r="U1355" s="119"/>
      <c r="V1355" s="119"/>
      <c r="W1355" s="119"/>
      <c r="X1355" s="119"/>
      <c r="Y1355" s="119"/>
      <c r="Z1355" s="119"/>
      <c r="AA1355" s="119"/>
      <c r="AB1355" s="119"/>
      <c r="AC1355" s="119"/>
      <c r="AD1355" s="119"/>
      <c r="AE1355" s="119"/>
      <c r="AF1355" s="119"/>
      <c r="AG1355" s="119"/>
      <c r="AH1355" s="119"/>
      <c r="AI1355" s="119"/>
      <c r="AJ1355" s="10" t="s">
        <v>27</v>
      </c>
      <c r="AK1355" s="10" t="s">
        <v>27</v>
      </c>
      <c r="AL1355" s="10" t="s">
        <v>27</v>
      </c>
    </row>
    <row r="1356" spans="1:38" ht="30" customHeight="1">
      <c r="A1356" s="114"/>
      <c r="B1356" s="114"/>
      <c r="C1356" s="114"/>
      <c r="D1356" s="114"/>
      <c r="E1356" s="115"/>
      <c r="F1356" s="116"/>
      <c r="G1356" s="115"/>
      <c r="H1356" s="116"/>
      <c r="I1356" s="115"/>
      <c r="J1356" s="116"/>
      <c r="K1356" s="115"/>
      <c r="L1356" s="116"/>
      <c r="M1356" s="114"/>
    </row>
    <row r="1357" spans="1:38" ht="30" customHeight="1">
      <c r="A1357" s="127" t="s">
        <v>4450</v>
      </c>
      <c r="B1357" s="127"/>
      <c r="C1357" s="127"/>
      <c r="D1357" s="127"/>
      <c r="E1357" s="128"/>
      <c r="F1357" s="129"/>
      <c r="G1357" s="128"/>
      <c r="H1357" s="129"/>
      <c r="I1357" s="128"/>
      <c r="J1357" s="129"/>
      <c r="K1357" s="128"/>
      <c r="L1357" s="129"/>
      <c r="M1357" s="127"/>
      <c r="N1357" s="118" t="s">
        <v>279</v>
      </c>
    </row>
    <row r="1358" spans="1:38" ht="30" customHeight="1">
      <c r="A1358" s="1" t="s">
        <v>4137</v>
      </c>
      <c r="B1358" s="1" t="s">
        <v>1254</v>
      </c>
      <c r="C1358" s="9" t="s">
        <v>4139</v>
      </c>
      <c r="D1358" s="114">
        <v>75</v>
      </c>
      <c r="E1358" s="115">
        <v>0</v>
      </c>
      <c r="F1358" s="116">
        <f t="shared" ref="F1358:F1363" si="305">TRUNC(E1358*D1358,1)</f>
        <v>0</v>
      </c>
      <c r="G1358" s="115">
        <v>0</v>
      </c>
      <c r="H1358" s="116">
        <f t="shared" ref="H1358:H1363" si="306">TRUNC(G1358*D1358,1)</f>
        <v>0</v>
      </c>
      <c r="I1358" s="115">
        <v>0</v>
      </c>
      <c r="J1358" s="116">
        <f t="shared" ref="J1358:J1363" si="307">TRUNC(I1358*D1358,1)</f>
        <v>0</v>
      </c>
      <c r="K1358" s="115">
        <f t="shared" ref="K1358:L1363" si="308">TRUNC(E1358+G1358+I1358,1)</f>
        <v>0</v>
      </c>
      <c r="L1358" s="116">
        <f t="shared" si="308"/>
        <v>0</v>
      </c>
      <c r="M1358" s="9" t="s">
        <v>1255</v>
      </c>
      <c r="N1358" s="10" t="s">
        <v>274</v>
      </c>
      <c r="O1358" s="10" t="s">
        <v>1496</v>
      </c>
      <c r="P1358" s="10" t="s">
        <v>29</v>
      </c>
      <c r="Q1358" s="10" t="s">
        <v>30</v>
      </c>
      <c r="R1358" s="10" t="s">
        <v>30</v>
      </c>
      <c r="S1358" s="119"/>
      <c r="T1358" s="119"/>
      <c r="U1358" s="119"/>
      <c r="V1358" s="119"/>
      <c r="W1358" s="119"/>
      <c r="X1358" s="119"/>
      <c r="Y1358" s="119"/>
      <c r="Z1358" s="119"/>
      <c r="AA1358" s="119"/>
      <c r="AB1358" s="119"/>
      <c r="AC1358" s="119"/>
      <c r="AD1358" s="119"/>
      <c r="AE1358" s="119"/>
      <c r="AF1358" s="119"/>
      <c r="AG1358" s="119"/>
      <c r="AH1358" s="119"/>
      <c r="AI1358" s="119"/>
      <c r="AJ1358" s="10" t="s">
        <v>27</v>
      </c>
      <c r="AK1358" s="10" t="s">
        <v>1497</v>
      </c>
      <c r="AL1358" s="10" t="s">
        <v>27</v>
      </c>
    </row>
    <row r="1359" spans="1:38" ht="30" customHeight="1">
      <c r="A1359" s="9" t="s">
        <v>1271</v>
      </c>
      <c r="B1359" s="9" t="s">
        <v>1254</v>
      </c>
      <c r="C1359" s="9" t="s">
        <v>466</v>
      </c>
      <c r="D1359" s="114">
        <v>9.69</v>
      </c>
      <c r="E1359" s="115">
        <v>0</v>
      </c>
      <c r="F1359" s="116">
        <f t="shared" si="305"/>
        <v>0</v>
      </c>
      <c r="G1359" s="115">
        <v>0</v>
      </c>
      <c r="H1359" s="116">
        <f t="shared" si="306"/>
        <v>0</v>
      </c>
      <c r="I1359" s="115">
        <v>0</v>
      </c>
      <c r="J1359" s="116">
        <f t="shared" si="307"/>
        <v>0</v>
      </c>
      <c r="K1359" s="115">
        <f>TRUNC(E1359+G1359+I1359,1)</f>
        <v>0</v>
      </c>
      <c r="L1359" s="116">
        <f>TRUNC(F1359+H1359+J1359,1)</f>
        <v>0</v>
      </c>
      <c r="M1359" s="9" t="s">
        <v>1255</v>
      </c>
      <c r="N1359" s="10" t="s">
        <v>1496</v>
      </c>
      <c r="O1359" s="10" t="s">
        <v>1272</v>
      </c>
      <c r="P1359" s="10" t="s">
        <v>30</v>
      </c>
      <c r="Q1359" s="10" t="s">
        <v>30</v>
      </c>
      <c r="R1359" s="10" t="s">
        <v>29</v>
      </c>
      <c r="S1359" s="119"/>
      <c r="T1359" s="119"/>
      <c r="U1359" s="119"/>
      <c r="V1359" s="119"/>
      <c r="W1359" s="119"/>
      <c r="X1359" s="119"/>
      <c r="Y1359" s="119"/>
      <c r="Z1359" s="119"/>
      <c r="AA1359" s="119"/>
      <c r="AB1359" s="119"/>
      <c r="AC1359" s="119"/>
      <c r="AD1359" s="119"/>
      <c r="AE1359" s="119"/>
      <c r="AF1359" s="119"/>
      <c r="AG1359" s="119"/>
      <c r="AH1359" s="119"/>
      <c r="AI1359" s="119"/>
      <c r="AJ1359" s="10" t="s">
        <v>27</v>
      </c>
      <c r="AK1359" s="10" t="s">
        <v>2747</v>
      </c>
      <c r="AL1359" s="10" t="s">
        <v>27</v>
      </c>
    </row>
    <row r="1360" spans="1:38" ht="30" customHeight="1">
      <c r="A1360" s="1" t="s">
        <v>3294</v>
      </c>
      <c r="B1360" s="1" t="s">
        <v>3295</v>
      </c>
      <c r="C1360" s="9" t="s">
        <v>79</v>
      </c>
      <c r="D1360" s="36">
        <v>2.0900000000000002E-2</v>
      </c>
      <c r="E1360" s="115">
        <f>단가대비표!E60</f>
        <v>50000</v>
      </c>
      <c r="F1360" s="116">
        <f t="shared" si="305"/>
        <v>1045</v>
      </c>
      <c r="G1360" s="115">
        <v>0</v>
      </c>
      <c r="H1360" s="116">
        <f t="shared" si="306"/>
        <v>0</v>
      </c>
      <c r="I1360" s="115">
        <v>0</v>
      </c>
      <c r="J1360" s="116">
        <f t="shared" si="307"/>
        <v>0</v>
      </c>
      <c r="K1360" s="115">
        <f>TRUNC(E1360+G1360+I1360,1)</f>
        <v>50000</v>
      </c>
      <c r="L1360" s="116">
        <f>TRUNC(F1360+H1360+J1360,1)</f>
        <v>1045</v>
      </c>
      <c r="M1360" s="9"/>
      <c r="N1360" s="10" t="s">
        <v>1496</v>
      </c>
      <c r="O1360" s="10" t="s">
        <v>1256</v>
      </c>
      <c r="P1360" s="10" t="s">
        <v>30</v>
      </c>
      <c r="Q1360" s="10" t="s">
        <v>30</v>
      </c>
      <c r="R1360" s="10" t="s">
        <v>29</v>
      </c>
      <c r="S1360" s="119"/>
      <c r="T1360" s="119"/>
      <c r="U1360" s="119"/>
      <c r="V1360" s="119"/>
      <c r="W1360" s="119"/>
      <c r="X1360" s="119"/>
      <c r="Y1360" s="119"/>
      <c r="Z1360" s="119"/>
      <c r="AA1360" s="119"/>
      <c r="AB1360" s="119"/>
      <c r="AC1360" s="119"/>
      <c r="AD1360" s="119"/>
      <c r="AE1360" s="119"/>
      <c r="AF1360" s="119"/>
      <c r="AG1360" s="119"/>
      <c r="AH1360" s="119"/>
      <c r="AI1360" s="119"/>
      <c r="AJ1360" s="10" t="s">
        <v>27</v>
      </c>
      <c r="AK1360" s="10" t="s">
        <v>2748</v>
      </c>
      <c r="AL1360" s="10" t="s">
        <v>27</v>
      </c>
    </row>
    <row r="1361" spans="1:38" ht="30" customHeight="1">
      <c r="A1361" s="9" t="s">
        <v>887</v>
      </c>
      <c r="B1361" s="9" t="s">
        <v>840</v>
      </c>
      <c r="C1361" s="9" t="s">
        <v>841</v>
      </c>
      <c r="D1361" s="114">
        <v>0.15400000000000003</v>
      </c>
      <c r="E1361" s="115">
        <f>단가대비표!E568</f>
        <v>0</v>
      </c>
      <c r="F1361" s="116">
        <f t="shared" si="305"/>
        <v>0</v>
      </c>
      <c r="G1361" s="115">
        <f>단가대비표!F568</f>
        <v>209720</v>
      </c>
      <c r="H1361" s="116">
        <f t="shared" si="306"/>
        <v>32296.799999999999</v>
      </c>
      <c r="I1361" s="115">
        <f>단가대비표!G568</f>
        <v>0</v>
      </c>
      <c r="J1361" s="116">
        <f t="shared" si="307"/>
        <v>0</v>
      </c>
      <c r="K1361" s="115">
        <f t="shared" si="308"/>
        <v>209720</v>
      </c>
      <c r="L1361" s="116">
        <f t="shared" si="308"/>
        <v>32296.799999999999</v>
      </c>
      <c r="M1361" s="9" t="s">
        <v>27</v>
      </c>
      <c r="N1361" s="10" t="s">
        <v>279</v>
      </c>
      <c r="O1361" s="10" t="s">
        <v>888</v>
      </c>
      <c r="P1361" s="10" t="s">
        <v>30</v>
      </c>
      <c r="Q1361" s="10" t="s">
        <v>30</v>
      </c>
      <c r="R1361" s="10" t="s">
        <v>29</v>
      </c>
      <c r="S1361" s="119"/>
      <c r="T1361" s="119"/>
      <c r="U1361" s="119"/>
      <c r="V1361" s="119">
        <v>1</v>
      </c>
      <c r="W1361" s="119"/>
      <c r="X1361" s="119"/>
      <c r="Y1361" s="119"/>
      <c r="Z1361" s="119"/>
      <c r="AA1361" s="119"/>
      <c r="AB1361" s="119"/>
      <c r="AC1361" s="119"/>
      <c r="AD1361" s="119"/>
      <c r="AE1361" s="119"/>
      <c r="AF1361" s="119"/>
      <c r="AG1361" s="119"/>
      <c r="AH1361" s="119"/>
      <c r="AI1361" s="119"/>
      <c r="AJ1361" s="10" t="s">
        <v>27</v>
      </c>
      <c r="AK1361" s="10" t="s">
        <v>1507</v>
      </c>
      <c r="AL1361" s="10" t="s">
        <v>27</v>
      </c>
    </row>
    <row r="1362" spans="1:38" ht="30" customHeight="1">
      <c r="A1362" s="9" t="s">
        <v>867</v>
      </c>
      <c r="B1362" s="9" t="s">
        <v>840</v>
      </c>
      <c r="C1362" s="9" t="s">
        <v>841</v>
      </c>
      <c r="D1362" s="114">
        <v>6.3170000000000004E-2</v>
      </c>
      <c r="E1362" s="115">
        <f>단가대비표!E553</f>
        <v>0</v>
      </c>
      <c r="F1362" s="116">
        <f t="shared" si="305"/>
        <v>0</v>
      </c>
      <c r="G1362" s="115">
        <f>단가대비표!F553</f>
        <v>138290</v>
      </c>
      <c r="H1362" s="116">
        <f t="shared" si="306"/>
        <v>8735.7000000000007</v>
      </c>
      <c r="I1362" s="115">
        <f>단가대비표!G553</f>
        <v>0</v>
      </c>
      <c r="J1362" s="116">
        <f t="shared" si="307"/>
        <v>0</v>
      </c>
      <c r="K1362" s="115">
        <f t="shared" si="308"/>
        <v>138290</v>
      </c>
      <c r="L1362" s="116">
        <f t="shared" si="308"/>
        <v>8735.7000000000007</v>
      </c>
      <c r="M1362" s="9" t="s">
        <v>27</v>
      </c>
      <c r="N1362" s="10" t="s">
        <v>279</v>
      </c>
      <c r="O1362" s="10" t="s">
        <v>868</v>
      </c>
      <c r="P1362" s="10" t="s">
        <v>30</v>
      </c>
      <c r="Q1362" s="10" t="s">
        <v>30</v>
      </c>
      <c r="R1362" s="10" t="s">
        <v>29</v>
      </c>
      <c r="S1362" s="119"/>
      <c r="T1362" s="119"/>
      <c r="U1362" s="119"/>
      <c r="V1362" s="119">
        <v>1</v>
      </c>
      <c r="W1362" s="119"/>
      <c r="X1362" s="119"/>
      <c r="Y1362" s="119"/>
      <c r="Z1362" s="119"/>
      <c r="AA1362" s="119"/>
      <c r="AB1362" s="119"/>
      <c r="AC1362" s="119"/>
      <c r="AD1362" s="119"/>
      <c r="AE1362" s="119"/>
      <c r="AF1362" s="119"/>
      <c r="AG1362" s="119"/>
      <c r="AH1362" s="119"/>
      <c r="AI1362" s="119"/>
      <c r="AJ1362" s="10" t="s">
        <v>27</v>
      </c>
      <c r="AK1362" s="10" t="s">
        <v>1508</v>
      </c>
      <c r="AL1362" s="10" t="s">
        <v>27</v>
      </c>
    </row>
    <row r="1363" spans="1:38" ht="30" customHeight="1">
      <c r="A1363" s="9" t="s">
        <v>4220</v>
      </c>
      <c r="B1363" s="9" t="s">
        <v>1110</v>
      </c>
      <c r="C1363" s="9" t="s">
        <v>963</v>
      </c>
      <c r="D1363" s="114">
        <v>1</v>
      </c>
      <c r="E1363" s="115">
        <v>0</v>
      </c>
      <c r="F1363" s="116">
        <f t="shared" si="305"/>
        <v>0</v>
      </c>
      <c r="G1363" s="115">
        <v>0</v>
      </c>
      <c r="H1363" s="116">
        <f t="shared" si="306"/>
        <v>0</v>
      </c>
      <c r="I1363" s="115">
        <f>ROUNDDOWN(SUMIF(V1358:V1363, RIGHTB(O1363, 1), H1358:H1363)*U1363, 2)</f>
        <v>820.65</v>
      </c>
      <c r="J1363" s="116">
        <f t="shared" si="307"/>
        <v>820.6</v>
      </c>
      <c r="K1363" s="115">
        <f t="shared" si="308"/>
        <v>820.6</v>
      </c>
      <c r="L1363" s="116">
        <f t="shared" si="308"/>
        <v>820.6</v>
      </c>
      <c r="M1363" s="9" t="s">
        <v>27</v>
      </c>
      <c r="N1363" s="10" t="s">
        <v>279</v>
      </c>
      <c r="O1363" s="10" t="s">
        <v>964</v>
      </c>
      <c r="P1363" s="10" t="s">
        <v>30</v>
      </c>
      <c r="Q1363" s="10" t="s">
        <v>30</v>
      </c>
      <c r="R1363" s="10" t="s">
        <v>30</v>
      </c>
      <c r="S1363" s="119">
        <v>1</v>
      </c>
      <c r="T1363" s="119">
        <v>2</v>
      </c>
      <c r="U1363" s="119">
        <v>0.02</v>
      </c>
      <c r="V1363" s="119"/>
      <c r="W1363" s="119"/>
      <c r="X1363" s="119"/>
      <c r="Y1363" s="119"/>
      <c r="Z1363" s="119"/>
      <c r="AA1363" s="119"/>
      <c r="AB1363" s="119"/>
      <c r="AC1363" s="119"/>
      <c r="AD1363" s="119"/>
      <c r="AE1363" s="119"/>
      <c r="AF1363" s="119"/>
      <c r="AG1363" s="119"/>
      <c r="AH1363" s="119"/>
      <c r="AI1363" s="119"/>
      <c r="AJ1363" s="10" t="s">
        <v>27</v>
      </c>
      <c r="AK1363" s="10" t="s">
        <v>1509</v>
      </c>
      <c r="AL1363" s="10" t="s">
        <v>27</v>
      </c>
    </row>
    <row r="1364" spans="1:38" ht="30" customHeight="1">
      <c r="A1364" s="9" t="s">
        <v>965</v>
      </c>
      <c r="B1364" s="9" t="s">
        <v>27</v>
      </c>
      <c r="C1364" s="9" t="s">
        <v>27</v>
      </c>
      <c r="D1364" s="114"/>
      <c r="E1364" s="115"/>
      <c r="F1364" s="116">
        <f>TRUNC(SUM(F1358:F1363),0)</f>
        <v>1045</v>
      </c>
      <c r="G1364" s="115"/>
      <c r="H1364" s="116">
        <f>TRUNC(SUM(H1358:H1363),0)</f>
        <v>41032</v>
      </c>
      <c r="I1364" s="115"/>
      <c r="J1364" s="116">
        <f>TRUNC(SUM(J1358:J1363),0)</f>
        <v>820</v>
      </c>
      <c r="K1364" s="115"/>
      <c r="L1364" s="116">
        <f>F1364+H1364+J1364</f>
        <v>42897</v>
      </c>
      <c r="M1364" s="9" t="s">
        <v>27</v>
      </c>
      <c r="N1364" s="10" t="s">
        <v>117</v>
      </c>
      <c r="O1364" s="10" t="s">
        <v>117</v>
      </c>
      <c r="P1364" s="10" t="s">
        <v>27</v>
      </c>
      <c r="Q1364" s="10" t="s">
        <v>27</v>
      </c>
      <c r="R1364" s="10" t="s">
        <v>27</v>
      </c>
      <c r="S1364" s="119"/>
      <c r="T1364" s="119"/>
      <c r="U1364" s="119"/>
      <c r="V1364" s="119"/>
      <c r="W1364" s="119"/>
      <c r="X1364" s="119"/>
      <c r="Y1364" s="119"/>
      <c r="Z1364" s="119"/>
      <c r="AA1364" s="119"/>
      <c r="AB1364" s="119"/>
      <c r="AC1364" s="119"/>
      <c r="AD1364" s="119"/>
      <c r="AE1364" s="119"/>
      <c r="AF1364" s="119"/>
      <c r="AG1364" s="119"/>
      <c r="AH1364" s="119"/>
      <c r="AI1364" s="119"/>
      <c r="AJ1364" s="10" t="s">
        <v>27</v>
      </c>
      <c r="AK1364" s="10" t="s">
        <v>27</v>
      </c>
      <c r="AL1364" s="10" t="s">
        <v>27</v>
      </c>
    </row>
    <row r="1365" spans="1:38" ht="30" customHeight="1">
      <c r="A1365" s="114"/>
      <c r="B1365" s="114"/>
      <c r="C1365" s="114"/>
      <c r="D1365" s="114"/>
      <c r="E1365" s="115"/>
      <c r="F1365" s="116"/>
      <c r="G1365" s="115"/>
      <c r="H1365" s="116"/>
      <c r="I1365" s="115"/>
      <c r="J1365" s="116"/>
      <c r="K1365" s="115"/>
      <c r="L1365" s="116"/>
      <c r="M1365" s="114"/>
    </row>
    <row r="1366" spans="1:38" ht="30" customHeight="1">
      <c r="A1366" s="127" t="s">
        <v>4451</v>
      </c>
      <c r="B1366" s="127"/>
      <c r="C1366" s="127"/>
      <c r="D1366" s="127"/>
      <c r="E1366" s="128"/>
      <c r="F1366" s="129"/>
      <c r="G1366" s="128"/>
      <c r="H1366" s="129"/>
      <c r="I1366" s="128"/>
      <c r="J1366" s="129"/>
      <c r="K1366" s="128"/>
      <c r="L1366" s="129"/>
      <c r="M1366" s="127"/>
      <c r="N1366" s="118" t="s">
        <v>281</v>
      </c>
    </row>
    <row r="1367" spans="1:38" ht="30" customHeight="1">
      <c r="A1367" s="1" t="s">
        <v>4137</v>
      </c>
      <c r="B1367" s="1" t="s">
        <v>1254</v>
      </c>
      <c r="C1367" s="9" t="s">
        <v>4139</v>
      </c>
      <c r="D1367" s="114">
        <v>149</v>
      </c>
      <c r="E1367" s="115">
        <v>0</v>
      </c>
      <c r="F1367" s="116">
        <f t="shared" ref="F1367:F1372" si="309">TRUNC(E1367*D1367,1)</f>
        <v>0</v>
      </c>
      <c r="G1367" s="115">
        <v>0</v>
      </c>
      <c r="H1367" s="116">
        <f t="shared" ref="H1367:H1372" si="310">TRUNC(G1367*D1367,1)</f>
        <v>0</v>
      </c>
      <c r="I1367" s="115">
        <v>0</v>
      </c>
      <c r="J1367" s="116">
        <f t="shared" ref="J1367:J1372" si="311">TRUNC(I1367*D1367,1)</f>
        <v>0</v>
      </c>
      <c r="K1367" s="115">
        <f t="shared" ref="K1367:L1372" si="312">TRUNC(E1367+G1367+I1367,1)</f>
        <v>0</v>
      </c>
      <c r="L1367" s="116">
        <f t="shared" si="312"/>
        <v>0</v>
      </c>
      <c r="M1367" s="9" t="s">
        <v>1255</v>
      </c>
      <c r="N1367" s="10" t="s">
        <v>274</v>
      </c>
      <c r="O1367" s="10" t="s">
        <v>1496</v>
      </c>
      <c r="P1367" s="10" t="s">
        <v>29</v>
      </c>
      <c r="Q1367" s="10" t="s">
        <v>30</v>
      </c>
      <c r="R1367" s="10" t="s">
        <v>30</v>
      </c>
      <c r="S1367" s="119"/>
      <c r="T1367" s="119"/>
      <c r="U1367" s="119"/>
      <c r="V1367" s="119"/>
      <c r="W1367" s="119"/>
      <c r="X1367" s="119"/>
      <c r="Y1367" s="119"/>
      <c r="Z1367" s="119"/>
      <c r="AA1367" s="119"/>
      <c r="AB1367" s="119"/>
      <c r="AC1367" s="119"/>
      <c r="AD1367" s="119"/>
      <c r="AE1367" s="119"/>
      <c r="AF1367" s="119"/>
      <c r="AG1367" s="119"/>
      <c r="AH1367" s="119"/>
      <c r="AI1367" s="119"/>
      <c r="AJ1367" s="10" t="s">
        <v>27</v>
      </c>
      <c r="AK1367" s="10" t="s">
        <v>1497</v>
      </c>
      <c r="AL1367" s="10" t="s">
        <v>27</v>
      </c>
    </row>
    <row r="1368" spans="1:38" ht="30" customHeight="1">
      <c r="A1368" s="9" t="s">
        <v>1271</v>
      </c>
      <c r="B1368" s="9" t="s">
        <v>1254</v>
      </c>
      <c r="C1368" s="9" t="s">
        <v>466</v>
      </c>
      <c r="D1368" s="114">
        <v>24.990000000000002</v>
      </c>
      <c r="E1368" s="115">
        <v>0</v>
      </c>
      <c r="F1368" s="116">
        <f t="shared" si="309"/>
        <v>0</v>
      </c>
      <c r="G1368" s="115">
        <v>0</v>
      </c>
      <c r="H1368" s="116">
        <f t="shared" si="310"/>
        <v>0</v>
      </c>
      <c r="I1368" s="115">
        <v>0</v>
      </c>
      <c r="J1368" s="116">
        <f t="shared" si="311"/>
        <v>0</v>
      </c>
      <c r="K1368" s="115">
        <f>TRUNC(E1368+G1368+I1368,1)</f>
        <v>0</v>
      </c>
      <c r="L1368" s="116">
        <f>TRUNC(F1368+H1368+J1368,1)</f>
        <v>0</v>
      </c>
      <c r="M1368" s="9" t="s">
        <v>1255</v>
      </c>
      <c r="N1368" s="10" t="s">
        <v>1496</v>
      </c>
      <c r="O1368" s="10" t="s">
        <v>1272</v>
      </c>
      <c r="P1368" s="10" t="s">
        <v>30</v>
      </c>
      <c r="Q1368" s="10" t="s">
        <v>30</v>
      </c>
      <c r="R1368" s="10" t="s">
        <v>29</v>
      </c>
      <c r="S1368" s="119"/>
      <c r="T1368" s="119"/>
      <c r="U1368" s="119"/>
      <c r="V1368" s="119"/>
      <c r="W1368" s="119"/>
      <c r="X1368" s="119"/>
      <c r="Y1368" s="119"/>
      <c r="Z1368" s="119"/>
      <c r="AA1368" s="119"/>
      <c r="AB1368" s="119"/>
      <c r="AC1368" s="119"/>
      <c r="AD1368" s="119"/>
      <c r="AE1368" s="119"/>
      <c r="AF1368" s="119"/>
      <c r="AG1368" s="119"/>
      <c r="AH1368" s="119"/>
      <c r="AI1368" s="119"/>
      <c r="AJ1368" s="10" t="s">
        <v>27</v>
      </c>
      <c r="AK1368" s="10" t="s">
        <v>2747</v>
      </c>
      <c r="AL1368" s="10" t="s">
        <v>27</v>
      </c>
    </row>
    <row r="1369" spans="1:38" ht="30" customHeight="1">
      <c r="A1369" s="1" t="s">
        <v>3294</v>
      </c>
      <c r="B1369" s="1" t="s">
        <v>3295</v>
      </c>
      <c r="C1369" s="9" t="s">
        <v>79</v>
      </c>
      <c r="D1369" s="36">
        <v>5.3900000000000003E-2</v>
      </c>
      <c r="E1369" s="115">
        <f>단가대비표!E60</f>
        <v>50000</v>
      </c>
      <c r="F1369" s="116">
        <f t="shared" si="309"/>
        <v>2695</v>
      </c>
      <c r="G1369" s="115">
        <v>0</v>
      </c>
      <c r="H1369" s="116">
        <f t="shared" si="310"/>
        <v>0</v>
      </c>
      <c r="I1369" s="115">
        <v>0</v>
      </c>
      <c r="J1369" s="116">
        <f t="shared" si="311"/>
        <v>0</v>
      </c>
      <c r="K1369" s="115">
        <f>TRUNC(E1369+G1369+I1369,1)</f>
        <v>50000</v>
      </c>
      <c r="L1369" s="116">
        <f>TRUNC(F1369+H1369+J1369,1)</f>
        <v>2695</v>
      </c>
      <c r="M1369" s="9"/>
      <c r="N1369" s="10" t="s">
        <v>1496</v>
      </c>
      <c r="O1369" s="10" t="s">
        <v>1256</v>
      </c>
      <c r="P1369" s="10" t="s">
        <v>30</v>
      </c>
      <c r="Q1369" s="10" t="s">
        <v>30</v>
      </c>
      <c r="R1369" s="10" t="s">
        <v>29</v>
      </c>
      <c r="S1369" s="119"/>
      <c r="T1369" s="119"/>
      <c r="U1369" s="119"/>
      <c r="V1369" s="119"/>
      <c r="W1369" s="119"/>
      <c r="X1369" s="119"/>
      <c r="Y1369" s="119"/>
      <c r="Z1369" s="119"/>
      <c r="AA1369" s="119"/>
      <c r="AB1369" s="119"/>
      <c r="AC1369" s="119"/>
      <c r="AD1369" s="119"/>
      <c r="AE1369" s="119"/>
      <c r="AF1369" s="119"/>
      <c r="AG1369" s="119"/>
      <c r="AH1369" s="119"/>
      <c r="AI1369" s="119"/>
      <c r="AJ1369" s="10" t="s">
        <v>27</v>
      </c>
      <c r="AK1369" s="10" t="s">
        <v>2748</v>
      </c>
      <c r="AL1369" s="10" t="s">
        <v>27</v>
      </c>
    </row>
    <row r="1370" spans="1:38" ht="30" customHeight="1">
      <c r="A1370" s="9" t="s">
        <v>887</v>
      </c>
      <c r="B1370" s="9" t="s">
        <v>840</v>
      </c>
      <c r="C1370" s="9" t="s">
        <v>841</v>
      </c>
      <c r="D1370" s="114">
        <v>0.19</v>
      </c>
      <c r="E1370" s="115">
        <f>단가대비표!E568</f>
        <v>0</v>
      </c>
      <c r="F1370" s="116">
        <f t="shared" si="309"/>
        <v>0</v>
      </c>
      <c r="G1370" s="115">
        <f>단가대비표!F568</f>
        <v>209720</v>
      </c>
      <c r="H1370" s="116">
        <f t="shared" si="310"/>
        <v>39846.800000000003</v>
      </c>
      <c r="I1370" s="115">
        <f>단가대비표!G568</f>
        <v>0</v>
      </c>
      <c r="J1370" s="116">
        <f t="shared" si="311"/>
        <v>0</v>
      </c>
      <c r="K1370" s="115">
        <f t="shared" si="312"/>
        <v>209720</v>
      </c>
      <c r="L1370" s="116">
        <f t="shared" si="312"/>
        <v>39846.800000000003</v>
      </c>
      <c r="M1370" s="9" t="s">
        <v>27</v>
      </c>
      <c r="N1370" s="10" t="s">
        <v>281</v>
      </c>
      <c r="O1370" s="10" t="s">
        <v>888</v>
      </c>
      <c r="P1370" s="10" t="s">
        <v>30</v>
      </c>
      <c r="Q1370" s="10" t="s">
        <v>30</v>
      </c>
      <c r="R1370" s="10" t="s">
        <v>29</v>
      </c>
      <c r="S1370" s="119"/>
      <c r="T1370" s="119"/>
      <c r="U1370" s="119"/>
      <c r="V1370" s="119">
        <v>1</v>
      </c>
      <c r="W1370" s="119"/>
      <c r="X1370" s="119"/>
      <c r="Y1370" s="119"/>
      <c r="Z1370" s="119"/>
      <c r="AA1370" s="119"/>
      <c r="AB1370" s="119"/>
      <c r="AC1370" s="119"/>
      <c r="AD1370" s="119"/>
      <c r="AE1370" s="119"/>
      <c r="AF1370" s="119"/>
      <c r="AG1370" s="119"/>
      <c r="AH1370" s="119"/>
      <c r="AI1370" s="119"/>
      <c r="AJ1370" s="10" t="s">
        <v>27</v>
      </c>
      <c r="AK1370" s="10" t="s">
        <v>1510</v>
      </c>
      <c r="AL1370" s="10" t="s">
        <v>27</v>
      </c>
    </row>
    <row r="1371" spans="1:38" ht="30" customHeight="1">
      <c r="A1371" s="9" t="s">
        <v>867</v>
      </c>
      <c r="B1371" s="9" t="s">
        <v>840</v>
      </c>
      <c r="C1371" s="9" t="s">
        <v>841</v>
      </c>
      <c r="D1371" s="114">
        <v>8.1070000000000003E-2</v>
      </c>
      <c r="E1371" s="115">
        <f>단가대비표!E553</f>
        <v>0</v>
      </c>
      <c r="F1371" s="116">
        <f t="shared" si="309"/>
        <v>0</v>
      </c>
      <c r="G1371" s="115">
        <f>단가대비표!F553</f>
        <v>138290</v>
      </c>
      <c r="H1371" s="116">
        <f t="shared" si="310"/>
        <v>11211.1</v>
      </c>
      <c r="I1371" s="115">
        <f>단가대비표!G553</f>
        <v>0</v>
      </c>
      <c r="J1371" s="116">
        <f t="shared" si="311"/>
        <v>0</v>
      </c>
      <c r="K1371" s="115">
        <f t="shared" si="312"/>
        <v>138290</v>
      </c>
      <c r="L1371" s="116">
        <f t="shared" si="312"/>
        <v>11211.1</v>
      </c>
      <c r="M1371" s="9" t="s">
        <v>27</v>
      </c>
      <c r="N1371" s="10" t="s">
        <v>281</v>
      </c>
      <c r="O1371" s="10" t="s">
        <v>868</v>
      </c>
      <c r="P1371" s="10" t="s">
        <v>30</v>
      </c>
      <c r="Q1371" s="10" t="s">
        <v>30</v>
      </c>
      <c r="R1371" s="10" t="s">
        <v>29</v>
      </c>
      <c r="S1371" s="119"/>
      <c r="T1371" s="119"/>
      <c r="U1371" s="119"/>
      <c r="V1371" s="119">
        <v>1</v>
      </c>
      <c r="W1371" s="119"/>
      <c r="X1371" s="119"/>
      <c r="Y1371" s="119"/>
      <c r="Z1371" s="119"/>
      <c r="AA1371" s="119"/>
      <c r="AB1371" s="119"/>
      <c r="AC1371" s="119"/>
      <c r="AD1371" s="119"/>
      <c r="AE1371" s="119"/>
      <c r="AF1371" s="119"/>
      <c r="AG1371" s="119"/>
      <c r="AH1371" s="119"/>
      <c r="AI1371" s="119"/>
      <c r="AJ1371" s="10" t="s">
        <v>27</v>
      </c>
      <c r="AK1371" s="10" t="s">
        <v>1511</v>
      </c>
      <c r="AL1371" s="10" t="s">
        <v>27</v>
      </c>
    </row>
    <row r="1372" spans="1:38" ht="30" customHeight="1">
      <c r="A1372" s="9" t="s">
        <v>4220</v>
      </c>
      <c r="B1372" s="9" t="s">
        <v>1110</v>
      </c>
      <c r="C1372" s="9" t="s">
        <v>963</v>
      </c>
      <c r="D1372" s="114">
        <v>1</v>
      </c>
      <c r="E1372" s="115">
        <v>0</v>
      </c>
      <c r="F1372" s="116">
        <f t="shared" si="309"/>
        <v>0</v>
      </c>
      <c r="G1372" s="115">
        <v>0</v>
      </c>
      <c r="H1372" s="116">
        <f t="shared" si="310"/>
        <v>0</v>
      </c>
      <c r="I1372" s="115">
        <f>ROUNDDOWN(SUMIF(V1367:V1372, RIGHTB(O1372, 1), H1367:H1372)*U1372, 2)</f>
        <v>1021.15</v>
      </c>
      <c r="J1372" s="116">
        <f t="shared" si="311"/>
        <v>1021.1</v>
      </c>
      <c r="K1372" s="115">
        <f t="shared" si="312"/>
        <v>1021.1</v>
      </c>
      <c r="L1372" s="116">
        <f t="shared" si="312"/>
        <v>1021.1</v>
      </c>
      <c r="M1372" s="9" t="s">
        <v>27</v>
      </c>
      <c r="N1372" s="10" t="s">
        <v>281</v>
      </c>
      <c r="O1372" s="10" t="s">
        <v>964</v>
      </c>
      <c r="P1372" s="10" t="s">
        <v>30</v>
      </c>
      <c r="Q1372" s="10" t="s">
        <v>30</v>
      </c>
      <c r="R1372" s="10" t="s">
        <v>30</v>
      </c>
      <c r="S1372" s="119">
        <v>1</v>
      </c>
      <c r="T1372" s="119">
        <v>2</v>
      </c>
      <c r="U1372" s="119">
        <v>0.02</v>
      </c>
      <c r="V1372" s="119"/>
      <c r="W1372" s="119"/>
      <c r="X1372" s="119"/>
      <c r="Y1372" s="119"/>
      <c r="Z1372" s="119"/>
      <c r="AA1372" s="119"/>
      <c r="AB1372" s="119"/>
      <c r="AC1372" s="119"/>
      <c r="AD1372" s="119"/>
      <c r="AE1372" s="119"/>
      <c r="AF1372" s="119"/>
      <c r="AG1372" s="119"/>
      <c r="AH1372" s="119"/>
      <c r="AI1372" s="119"/>
      <c r="AJ1372" s="10" t="s">
        <v>27</v>
      </c>
      <c r="AK1372" s="10" t="s">
        <v>1512</v>
      </c>
      <c r="AL1372" s="10" t="s">
        <v>27</v>
      </c>
    </row>
    <row r="1373" spans="1:38" ht="30" customHeight="1">
      <c r="A1373" s="9" t="s">
        <v>965</v>
      </c>
      <c r="B1373" s="9" t="s">
        <v>27</v>
      </c>
      <c r="C1373" s="9" t="s">
        <v>27</v>
      </c>
      <c r="D1373" s="114"/>
      <c r="E1373" s="115"/>
      <c r="F1373" s="116">
        <f>TRUNC(SUM(F1367:F1372),0)</f>
        <v>2695</v>
      </c>
      <c r="G1373" s="115"/>
      <c r="H1373" s="116">
        <f>TRUNC(SUM(H1367:H1372),0)</f>
        <v>51057</v>
      </c>
      <c r="I1373" s="115"/>
      <c r="J1373" s="116">
        <f>TRUNC(SUM(J1367:J1372),0)</f>
        <v>1021</v>
      </c>
      <c r="K1373" s="115"/>
      <c r="L1373" s="116">
        <f>F1373+H1373+J1373</f>
        <v>54773</v>
      </c>
      <c r="M1373" s="9" t="s">
        <v>27</v>
      </c>
      <c r="N1373" s="10" t="s">
        <v>117</v>
      </c>
      <c r="O1373" s="10" t="s">
        <v>117</v>
      </c>
      <c r="P1373" s="10" t="s">
        <v>27</v>
      </c>
      <c r="Q1373" s="10" t="s">
        <v>27</v>
      </c>
      <c r="R1373" s="10" t="s">
        <v>27</v>
      </c>
      <c r="S1373" s="119"/>
      <c r="T1373" s="119"/>
      <c r="U1373" s="119"/>
      <c r="V1373" s="119"/>
      <c r="W1373" s="119"/>
      <c r="X1373" s="119"/>
      <c r="Y1373" s="119"/>
      <c r="Z1373" s="119"/>
      <c r="AA1373" s="119"/>
      <c r="AB1373" s="119"/>
      <c r="AC1373" s="119"/>
      <c r="AD1373" s="119"/>
      <c r="AE1373" s="119"/>
      <c r="AF1373" s="119"/>
      <c r="AG1373" s="119"/>
      <c r="AH1373" s="119"/>
      <c r="AI1373" s="119"/>
      <c r="AJ1373" s="10" t="s">
        <v>27</v>
      </c>
      <c r="AK1373" s="10" t="s">
        <v>27</v>
      </c>
      <c r="AL1373" s="10" t="s">
        <v>27</v>
      </c>
    </row>
    <row r="1374" spans="1:38" ht="30" customHeight="1">
      <c r="A1374" s="114"/>
      <c r="B1374" s="114"/>
      <c r="C1374" s="114"/>
      <c r="D1374" s="114"/>
      <c r="E1374" s="115"/>
      <c r="F1374" s="116"/>
      <c r="G1374" s="115"/>
      <c r="H1374" s="116"/>
      <c r="I1374" s="115"/>
      <c r="J1374" s="116"/>
      <c r="K1374" s="115"/>
      <c r="L1374" s="116"/>
      <c r="M1374" s="114"/>
    </row>
    <row r="1375" spans="1:38" ht="30" customHeight="1">
      <c r="A1375" s="127" t="s">
        <v>4452</v>
      </c>
      <c r="B1375" s="127"/>
      <c r="C1375" s="127"/>
      <c r="D1375" s="127"/>
      <c r="E1375" s="128"/>
      <c r="F1375" s="129"/>
      <c r="G1375" s="128"/>
      <c r="H1375" s="129"/>
      <c r="I1375" s="128"/>
      <c r="J1375" s="129"/>
      <c r="K1375" s="128"/>
      <c r="L1375" s="129"/>
      <c r="M1375" s="127"/>
      <c r="N1375" s="118" t="s">
        <v>282</v>
      </c>
    </row>
    <row r="1376" spans="1:38" ht="30" customHeight="1">
      <c r="A1376" s="1" t="s">
        <v>4137</v>
      </c>
      <c r="B1376" s="1" t="s">
        <v>1254</v>
      </c>
      <c r="C1376" s="9" t="s">
        <v>4139</v>
      </c>
      <c r="D1376" s="114">
        <v>149</v>
      </c>
      <c r="E1376" s="115">
        <v>0</v>
      </c>
      <c r="F1376" s="116">
        <f t="shared" ref="F1376:F1381" si="313">TRUNC(E1376*D1376,1)</f>
        <v>0</v>
      </c>
      <c r="G1376" s="115">
        <v>0</v>
      </c>
      <c r="H1376" s="116">
        <f t="shared" ref="H1376:H1381" si="314">TRUNC(G1376*D1376,1)</f>
        <v>0</v>
      </c>
      <c r="I1376" s="115">
        <v>0</v>
      </c>
      <c r="J1376" s="116">
        <f t="shared" ref="J1376:J1381" si="315">TRUNC(I1376*D1376,1)</f>
        <v>0</v>
      </c>
      <c r="K1376" s="115">
        <f t="shared" ref="K1376:L1381" si="316">TRUNC(E1376+G1376+I1376,1)</f>
        <v>0</v>
      </c>
      <c r="L1376" s="116">
        <f t="shared" si="316"/>
        <v>0</v>
      </c>
      <c r="M1376" s="9" t="s">
        <v>1255</v>
      </c>
      <c r="N1376" s="10" t="s">
        <v>274</v>
      </c>
      <c r="O1376" s="10" t="s">
        <v>1496</v>
      </c>
      <c r="P1376" s="10" t="s">
        <v>29</v>
      </c>
      <c r="Q1376" s="10" t="s">
        <v>30</v>
      </c>
      <c r="R1376" s="10" t="s">
        <v>30</v>
      </c>
      <c r="S1376" s="119"/>
      <c r="T1376" s="119"/>
      <c r="U1376" s="119"/>
      <c r="V1376" s="119"/>
      <c r="W1376" s="119"/>
      <c r="X1376" s="119"/>
      <c r="Y1376" s="119"/>
      <c r="Z1376" s="119"/>
      <c r="AA1376" s="119"/>
      <c r="AB1376" s="119"/>
      <c r="AC1376" s="119"/>
      <c r="AD1376" s="119"/>
      <c r="AE1376" s="119"/>
      <c r="AF1376" s="119"/>
      <c r="AG1376" s="119"/>
      <c r="AH1376" s="119"/>
      <c r="AI1376" s="119"/>
      <c r="AJ1376" s="10" t="s">
        <v>27</v>
      </c>
      <c r="AK1376" s="10" t="s">
        <v>1497</v>
      </c>
      <c r="AL1376" s="10" t="s">
        <v>27</v>
      </c>
    </row>
    <row r="1377" spans="1:38" ht="30" customHeight="1">
      <c r="A1377" s="9" t="s">
        <v>1271</v>
      </c>
      <c r="B1377" s="9" t="s">
        <v>1254</v>
      </c>
      <c r="C1377" s="9" t="s">
        <v>466</v>
      </c>
      <c r="D1377" s="114">
        <v>24.990000000000002</v>
      </c>
      <c r="E1377" s="115">
        <v>0</v>
      </c>
      <c r="F1377" s="116">
        <f t="shared" si="313"/>
        <v>0</v>
      </c>
      <c r="G1377" s="115">
        <v>0</v>
      </c>
      <c r="H1377" s="116">
        <f t="shared" si="314"/>
        <v>0</v>
      </c>
      <c r="I1377" s="115">
        <v>0</v>
      </c>
      <c r="J1377" s="116">
        <f t="shared" si="315"/>
        <v>0</v>
      </c>
      <c r="K1377" s="115">
        <f>TRUNC(E1377+G1377+I1377,1)</f>
        <v>0</v>
      </c>
      <c r="L1377" s="116">
        <f>TRUNC(F1377+H1377+J1377,1)</f>
        <v>0</v>
      </c>
      <c r="M1377" s="9" t="s">
        <v>1255</v>
      </c>
      <c r="N1377" s="10" t="s">
        <v>1496</v>
      </c>
      <c r="O1377" s="10" t="s">
        <v>1272</v>
      </c>
      <c r="P1377" s="10" t="s">
        <v>30</v>
      </c>
      <c r="Q1377" s="10" t="s">
        <v>30</v>
      </c>
      <c r="R1377" s="10" t="s">
        <v>29</v>
      </c>
      <c r="S1377" s="119"/>
      <c r="T1377" s="119"/>
      <c r="U1377" s="119"/>
      <c r="V1377" s="119"/>
      <c r="W1377" s="119"/>
      <c r="X1377" s="119"/>
      <c r="Y1377" s="119"/>
      <c r="Z1377" s="119"/>
      <c r="AA1377" s="119"/>
      <c r="AB1377" s="119"/>
      <c r="AC1377" s="119"/>
      <c r="AD1377" s="119"/>
      <c r="AE1377" s="119"/>
      <c r="AF1377" s="119"/>
      <c r="AG1377" s="119"/>
      <c r="AH1377" s="119"/>
      <c r="AI1377" s="119"/>
      <c r="AJ1377" s="10" t="s">
        <v>27</v>
      </c>
      <c r="AK1377" s="10" t="s">
        <v>2747</v>
      </c>
      <c r="AL1377" s="10" t="s">
        <v>27</v>
      </c>
    </row>
    <row r="1378" spans="1:38" ht="30" customHeight="1">
      <c r="A1378" s="1" t="s">
        <v>3294</v>
      </c>
      <c r="B1378" s="1" t="s">
        <v>3295</v>
      </c>
      <c r="C1378" s="9" t="s">
        <v>79</v>
      </c>
      <c r="D1378" s="36">
        <v>5.3900000000000003E-2</v>
      </c>
      <c r="E1378" s="115">
        <f>단가대비표!E60</f>
        <v>50000</v>
      </c>
      <c r="F1378" s="116">
        <f t="shared" si="313"/>
        <v>2695</v>
      </c>
      <c r="G1378" s="115">
        <v>0</v>
      </c>
      <c r="H1378" s="116">
        <f t="shared" si="314"/>
        <v>0</v>
      </c>
      <c r="I1378" s="115">
        <v>0</v>
      </c>
      <c r="J1378" s="116">
        <f t="shared" si="315"/>
        <v>0</v>
      </c>
      <c r="K1378" s="115">
        <f>TRUNC(E1378+G1378+I1378,1)</f>
        <v>50000</v>
      </c>
      <c r="L1378" s="116">
        <f>TRUNC(F1378+H1378+J1378,1)</f>
        <v>2695</v>
      </c>
      <c r="M1378" s="9"/>
      <c r="N1378" s="10" t="s">
        <v>1496</v>
      </c>
      <c r="O1378" s="10" t="s">
        <v>1256</v>
      </c>
      <c r="P1378" s="10" t="s">
        <v>30</v>
      </c>
      <c r="Q1378" s="10" t="s">
        <v>30</v>
      </c>
      <c r="R1378" s="10" t="s">
        <v>29</v>
      </c>
      <c r="S1378" s="119"/>
      <c r="T1378" s="119"/>
      <c r="U1378" s="119"/>
      <c r="V1378" s="119"/>
      <c r="W1378" s="119"/>
      <c r="X1378" s="119"/>
      <c r="Y1378" s="119"/>
      <c r="Z1378" s="119"/>
      <c r="AA1378" s="119"/>
      <c r="AB1378" s="119"/>
      <c r="AC1378" s="119"/>
      <c r="AD1378" s="119"/>
      <c r="AE1378" s="119"/>
      <c r="AF1378" s="119"/>
      <c r="AG1378" s="119"/>
      <c r="AH1378" s="119"/>
      <c r="AI1378" s="119"/>
      <c r="AJ1378" s="10" t="s">
        <v>27</v>
      </c>
      <c r="AK1378" s="10" t="s">
        <v>2748</v>
      </c>
      <c r="AL1378" s="10" t="s">
        <v>27</v>
      </c>
    </row>
    <row r="1379" spans="1:38" ht="30" customHeight="1">
      <c r="A1379" s="9" t="s">
        <v>887</v>
      </c>
      <c r="B1379" s="9" t="s">
        <v>840</v>
      </c>
      <c r="C1379" s="9" t="s">
        <v>841</v>
      </c>
      <c r="D1379" s="114">
        <v>0.26</v>
      </c>
      <c r="E1379" s="115">
        <f>단가대비표!E568</f>
        <v>0</v>
      </c>
      <c r="F1379" s="116">
        <f t="shared" si="313"/>
        <v>0</v>
      </c>
      <c r="G1379" s="115">
        <f>단가대비표!F568</f>
        <v>209720</v>
      </c>
      <c r="H1379" s="116">
        <f t="shared" si="314"/>
        <v>54527.199999999997</v>
      </c>
      <c r="I1379" s="115">
        <f>단가대비표!G568</f>
        <v>0</v>
      </c>
      <c r="J1379" s="116">
        <f t="shared" si="315"/>
        <v>0</v>
      </c>
      <c r="K1379" s="115">
        <f t="shared" si="316"/>
        <v>209720</v>
      </c>
      <c r="L1379" s="116">
        <f t="shared" si="316"/>
        <v>54527.199999999997</v>
      </c>
      <c r="M1379" s="9" t="s">
        <v>27</v>
      </c>
      <c r="N1379" s="10" t="s">
        <v>282</v>
      </c>
      <c r="O1379" s="10" t="s">
        <v>888</v>
      </c>
      <c r="P1379" s="10" t="s">
        <v>30</v>
      </c>
      <c r="Q1379" s="10" t="s">
        <v>30</v>
      </c>
      <c r="R1379" s="10" t="s">
        <v>29</v>
      </c>
      <c r="S1379" s="119"/>
      <c r="T1379" s="119"/>
      <c r="U1379" s="119"/>
      <c r="V1379" s="119">
        <v>1</v>
      </c>
      <c r="W1379" s="119"/>
      <c r="X1379" s="119"/>
      <c r="Y1379" s="119"/>
      <c r="Z1379" s="119"/>
      <c r="AA1379" s="119"/>
      <c r="AB1379" s="119"/>
      <c r="AC1379" s="119"/>
      <c r="AD1379" s="119"/>
      <c r="AE1379" s="119"/>
      <c r="AF1379" s="119"/>
      <c r="AG1379" s="119"/>
      <c r="AH1379" s="119"/>
      <c r="AI1379" s="119"/>
      <c r="AJ1379" s="10" t="s">
        <v>27</v>
      </c>
      <c r="AK1379" s="10" t="s">
        <v>1513</v>
      </c>
      <c r="AL1379" s="10" t="s">
        <v>27</v>
      </c>
    </row>
    <row r="1380" spans="1:38" ht="30" customHeight="1">
      <c r="A1380" s="9" t="s">
        <v>867</v>
      </c>
      <c r="B1380" s="9" t="s">
        <v>840</v>
      </c>
      <c r="C1380" s="9" t="s">
        <v>841</v>
      </c>
      <c r="D1380" s="114">
        <v>0.10107000000000001</v>
      </c>
      <c r="E1380" s="115">
        <f>단가대비표!E553</f>
        <v>0</v>
      </c>
      <c r="F1380" s="116">
        <f t="shared" si="313"/>
        <v>0</v>
      </c>
      <c r="G1380" s="115">
        <f>단가대비표!F553</f>
        <v>138290</v>
      </c>
      <c r="H1380" s="116">
        <f t="shared" si="314"/>
        <v>13976.9</v>
      </c>
      <c r="I1380" s="115">
        <f>단가대비표!G553</f>
        <v>0</v>
      </c>
      <c r="J1380" s="116">
        <f t="shared" si="315"/>
        <v>0</v>
      </c>
      <c r="K1380" s="115">
        <f t="shared" si="316"/>
        <v>138290</v>
      </c>
      <c r="L1380" s="116">
        <f t="shared" si="316"/>
        <v>13976.9</v>
      </c>
      <c r="M1380" s="9" t="s">
        <v>27</v>
      </c>
      <c r="N1380" s="10" t="s">
        <v>282</v>
      </c>
      <c r="O1380" s="10" t="s">
        <v>868</v>
      </c>
      <c r="P1380" s="10" t="s">
        <v>30</v>
      </c>
      <c r="Q1380" s="10" t="s">
        <v>30</v>
      </c>
      <c r="R1380" s="10" t="s">
        <v>29</v>
      </c>
      <c r="S1380" s="119"/>
      <c r="T1380" s="119"/>
      <c r="U1380" s="119"/>
      <c r="V1380" s="119">
        <v>1</v>
      </c>
      <c r="W1380" s="119"/>
      <c r="X1380" s="119"/>
      <c r="Y1380" s="119"/>
      <c r="Z1380" s="119"/>
      <c r="AA1380" s="119"/>
      <c r="AB1380" s="119"/>
      <c r="AC1380" s="119"/>
      <c r="AD1380" s="119"/>
      <c r="AE1380" s="119"/>
      <c r="AF1380" s="119"/>
      <c r="AG1380" s="119"/>
      <c r="AH1380" s="119"/>
      <c r="AI1380" s="119"/>
      <c r="AJ1380" s="10" t="s">
        <v>27</v>
      </c>
      <c r="AK1380" s="10" t="s">
        <v>1514</v>
      </c>
      <c r="AL1380" s="10" t="s">
        <v>27</v>
      </c>
    </row>
    <row r="1381" spans="1:38" ht="30" customHeight="1">
      <c r="A1381" s="9" t="s">
        <v>4220</v>
      </c>
      <c r="B1381" s="9" t="s">
        <v>1110</v>
      </c>
      <c r="C1381" s="9" t="s">
        <v>963</v>
      </c>
      <c r="D1381" s="114">
        <v>1</v>
      </c>
      <c r="E1381" s="115">
        <v>0</v>
      </c>
      <c r="F1381" s="116">
        <f t="shared" si="313"/>
        <v>0</v>
      </c>
      <c r="G1381" s="115">
        <v>0</v>
      </c>
      <c r="H1381" s="116">
        <f t="shared" si="314"/>
        <v>0</v>
      </c>
      <c r="I1381" s="115">
        <f>ROUNDDOWN(SUMIF(V1376:V1381, RIGHTB(O1381, 1), H1376:H1381)*U1381, 2)</f>
        <v>1370.08</v>
      </c>
      <c r="J1381" s="116">
        <f t="shared" si="315"/>
        <v>1370</v>
      </c>
      <c r="K1381" s="115">
        <f t="shared" si="316"/>
        <v>1370</v>
      </c>
      <c r="L1381" s="116">
        <f t="shared" si="316"/>
        <v>1370</v>
      </c>
      <c r="M1381" s="9" t="s">
        <v>27</v>
      </c>
      <c r="N1381" s="10" t="s">
        <v>282</v>
      </c>
      <c r="O1381" s="10" t="s">
        <v>964</v>
      </c>
      <c r="P1381" s="10" t="s">
        <v>30</v>
      </c>
      <c r="Q1381" s="10" t="s">
        <v>30</v>
      </c>
      <c r="R1381" s="10" t="s">
        <v>30</v>
      </c>
      <c r="S1381" s="119">
        <v>1</v>
      </c>
      <c r="T1381" s="119">
        <v>2</v>
      </c>
      <c r="U1381" s="119">
        <v>0.02</v>
      </c>
      <c r="V1381" s="119"/>
      <c r="W1381" s="119"/>
      <c r="X1381" s="119"/>
      <c r="Y1381" s="119"/>
      <c r="Z1381" s="119"/>
      <c r="AA1381" s="119"/>
      <c r="AB1381" s="119"/>
      <c r="AC1381" s="119"/>
      <c r="AD1381" s="119"/>
      <c r="AE1381" s="119"/>
      <c r="AF1381" s="119"/>
      <c r="AG1381" s="119"/>
      <c r="AH1381" s="119"/>
      <c r="AI1381" s="119"/>
      <c r="AJ1381" s="10" t="s">
        <v>27</v>
      </c>
      <c r="AK1381" s="10" t="s">
        <v>1515</v>
      </c>
      <c r="AL1381" s="10" t="s">
        <v>27</v>
      </c>
    </row>
    <row r="1382" spans="1:38" ht="30" customHeight="1">
      <c r="A1382" s="9" t="s">
        <v>965</v>
      </c>
      <c r="B1382" s="9" t="s">
        <v>27</v>
      </c>
      <c r="C1382" s="9" t="s">
        <v>27</v>
      </c>
      <c r="D1382" s="114"/>
      <c r="E1382" s="115"/>
      <c r="F1382" s="116">
        <f>TRUNC(SUM(F1376:F1381),0)</f>
        <v>2695</v>
      </c>
      <c r="G1382" s="115"/>
      <c r="H1382" s="116">
        <f>TRUNC(SUM(H1376:H1381),0)</f>
        <v>68504</v>
      </c>
      <c r="I1382" s="115"/>
      <c r="J1382" s="116">
        <f>TRUNC(SUM(J1376:J1381),0)</f>
        <v>1370</v>
      </c>
      <c r="K1382" s="115"/>
      <c r="L1382" s="116">
        <f>F1382+H1382+J1382</f>
        <v>72569</v>
      </c>
      <c r="M1382" s="9" t="s">
        <v>27</v>
      </c>
      <c r="N1382" s="10" t="s">
        <v>117</v>
      </c>
      <c r="O1382" s="10" t="s">
        <v>117</v>
      </c>
      <c r="P1382" s="10" t="s">
        <v>27</v>
      </c>
      <c r="Q1382" s="10" t="s">
        <v>27</v>
      </c>
      <c r="R1382" s="10" t="s">
        <v>27</v>
      </c>
      <c r="S1382" s="119"/>
      <c r="T1382" s="119"/>
      <c r="U1382" s="119"/>
      <c r="V1382" s="119"/>
      <c r="W1382" s="119"/>
      <c r="X1382" s="119"/>
      <c r="Y1382" s="119"/>
      <c r="Z1382" s="119"/>
      <c r="AA1382" s="119"/>
      <c r="AB1382" s="119"/>
      <c r="AC1382" s="119"/>
      <c r="AD1382" s="119"/>
      <c r="AE1382" s="119"/>
      <c r="AF1382" s="119"/>
      <c r="AG1382" s="119"/>
      <c r="AH1382" s="119"/>
      <c r="AI1382" s="119"/>
      <c r="AJ1382" s="10" t="s">
        <v>27</v>
      </c>
      <c r="AK1382" s="10" t="s">
        <v>27</v>
      </c>
      <c r="AL1382" s="10" t="s">
        <v>27</v>
      </c>
    </row>
    <row r="1383" spans="1:38" ht="30" customHeight="1">
      <c r="A1383" s="114"/>
      <c r="B1383" s="114"/>
      <c r="C1383" s="114"/>
      <c r="D1383" s="114"/>
      <c r="E1383" s="115"/>
      <c r="F1383" s="116"/>
      <c r="G1383" s="115"/>
      <c r="H1383" s="116"/>
      <c r="I1383" s="115"/>
      <c r="J1383" s="116"/>
      <c r="K1383" s="115"/>
      <c r="L1383" s="116"/>
      <c r="M1383" s="114"/>
    </row>
    <row r="1384" spans="1:38" ht="30" customHeight="1">
      <c r="A1384" s="127" t="s">
        <v>4453</v>
      </c>
      <c r="B1384" s="127"/>
      <c r="C1384" s="127"/>
      <c r="D1384" s="127"/>
      <c r="E1384" s="128"/>
      <c r="F1384" s="129"/>
      <c r="G1384" s="128"/>
      <c r="H1384" s="129"/>
      <c r="I1384" s="128"/>
      <c r="J1384" s="129"/>
      <c r="K1384" s="128"/>
      <c r="L1384" s="129"/>
      <c r="M1384" s="127"/>
      <c r="N1384" s="118" t="s">
        <v>284</v>
      </c>
    </row>
    <row r="1385" spans="1:38" ht="30" customHeight="1">
      <c r="A1385" s="1" t="s">
        <v>4137</v>
      </c>
      <c r="B1385" s="1" t="s">
        <v>1254</v>
      </c>
      <c r="C1385" s="9" t="s">
        <v>4139</v>
      </c>
      <c r="D1385" s="114">
        <v>224</v>
      </c>
      <c r="E1385" s="115">
        <v>0</v>
      </c>
      <c r="F1385" s="116">
        <f t="shared" ref="F1385:F1390" si="317">TRUNC(E1385*D1385,1)</f>
        <v>0</v>
      </c>
      <c r="G1385" s="115">
        <v>0</v>
      </c>
      <c r="H1385" s="116">
        <f t="shared" ref="H1385:H1390" si="318">TRUNC(G1385*D1385,1)</f>
        <v>0</v>
      </c>
      <c r="I1385" s="115">
        <v>0</v>
      </c>
      <c r="J1385" s="116">
        <f t="shared" ref="J1385:J1390" si="319">TRUNC(I1385*D1385,1)</f>
        <v>0</v>
      </c>
      <c r="K1385" s="115">
        <f t="shared" ref="K1385:L1390" si="320">TRUNC(E1385+G1385+I1385,1)</f>
        <v>0</v>
      </c>
      <c r="L1385" s="116">
        <f t="shared" si="320"/>
        <v>0</v>
      </c>
      <c r="M1385" s="9" t="s">
        <v>1255</v>
      </c>
      <c r="N1385" s="10" t="s">
        <v>274</v>
      </c>
      <c r="O1385" s="10" t="s">
        <v>1496</v>
      </c>
      <c r="P1385" s="10" t="s">
        <v>29</v>
      </c>
      <c r="Q1385" s="10" t="s">
        <v>30</v>
      </c>
      <c r="R1385" s="10" t="s">
        <v>30</v>
      </c>
      <c r="S1385" s="119"/>
      <c r="T1385" s="119"/>
      <c r="U1385" s="119"/>
      <c r="V1385" s="119"/>
      <c r="W1385" s="119"/>
      <c r="X1385" s="119"/>
      <c r="Y1385" s="119"/>
      <c r="Z1385" s="119"/>
      <c r="AA1385" s="119"/>
      <c r="AB1385" s="119"/>
      <c r="AC1385" s="119"/>
      <c r="AD1385" s="119"/>
      <c r="AE1385" s="119"/>
      <c r="AF1385" s="119"/>
      <c r="AG1385" s="119"/>
      <c r="AH1385" s="119"/>
      <c r="AI1385" s="119"/>
      <c r="AJ1385" s="10" t="s">
        <v>27</v>
      </c>
      <c r="AK1385" s="10" t="s">
        <v>1497</v>
      </c>
      <c r="AL1385" s="10" t="s">
        <v>27</v>
      </c>
    </row>
    <row r="1386" spans="1:38" ht="30" customHeight="1">
      <c r="A1386" s="9" t="s">
        <v>1271</v>
      </c>
      <c r="B1386" s="9" t="s">
        <v>1254</v>
      </c>
      <c r="C1386" s="9" t="s">
        <v>466</v>
      </c>
      <c r="D1386" s="114">
        <v>39.78</v>
      </c>
      <c r="E1386" s="115">
        <v>0</v>
      </c>
      <c r="F1386" s="116">
        <f t="shared" si="317"/>
        <v>0</v>
      </c>
      <c r="G1386" s="115">
        <v>0</v>
      </c>
      <c r="H1386" s="116">
        <f t="shared" si="318"/>
        <v>0</v>
      </c>
      <c r="I1386" s="115">
        <v>0</v>
      </c>
      <c r="J1386" s="116">
        <f t="shared" si="319"/>
        <v>0</v>
      </c>
      <c r="K1386" s="115">
        <f>TRUNC(E1386+G1386+I1386,1)</f>
        <v>0</v>
      </c>
      <c r="L1386" s="116">
        <f>TRUNC(F1386+H1386+J1386,1)</f>
        <v>0</v>
      </c>
      <c r="M1386" s="9" t="s">
        <v>1255</v>
      </c>
      <c r="N1386" s="10" t="s">
        <v>1496</v>
      </c>
      <c r="O1386" s="10" t="s">
        <v>1272</v>
      </c>
      <c r="P1386" s="10" t="s">
        <v>30</v>
      </c>
      <c r="Q1386" s="10" t="s">
        <v>30</v>
      </c>
      <c r="R1386" s="10" t="s">
        <v>29</v>
      </c>
      <c r="S1386" s="119"/>
      <c r="T1386" s="119"/>
      <c r="U1386" s="119"/>
      <c r="V1386" s="119"/>
      <c r="W1386" s="119"/>
      <c r="X1386" s="119"/>
      <c r="Y1386" s="119"/>
      <c r="Z1386" s="119"/>
      <c r="AA1386" s="119"/>
      <c r="AB1386" s="119"/>
      <c r="AC1386" s="119"/>
      <c r="AD1386" s="119"/>
      <c r="AE1386" s="119"/>
      <c r="AF1386" s="119"/>
      <c r="AG1386" s="119"/>
      <c r="AH1386" s="119"/>
      <c r="AI1386" s="119"/>
      <c r="AJ1386" s="10" t="s">
        <v>27</v>
      </c>
      <c r="AK1386" s="10" t="s">
        <v>2747</v>
      </c>
      <c r="AL1386" s="10" t="s">
        <v>27</v>
      </c>
    </row>
    <row r="1387" spans="1:38" ht="30" customHeight="1">
      <c r="A1387" s="1" t="s">
        <v>3294</v>
      </c>
      <c r="B1387" s="1" t="s">
        <v>3295</v>
      </c>
      <c r="C1387" s="9" t="s">
        <v>79</v>
      </c>
      <c r="D1387" s="36">
        <v>8.5800000000000001E-2</v>
      </c>
      <c r="E1387" s="115">
        <f>단가대비표!E60</f>
        <v>50000</v>
      </c>
      <c r="F1387" s="116">
        <f t="shared" si="317"/>
        <v>4290</v>
      </c>
      <c r="G1387" s="115">
        <v>0</v>
      </c>
      <c r="H1387" s="116">
        <f t="shared" si="318"/>
        <v>0</v>
      </c>
      <c r="I1387" s="115">
        <v>0</v>
      </c>
      <c r="J1387" s="116">
        <f t="shared" si="319"/>
        <v>0</v>
      </c>
      <c r="K1387" s="115">
        <f>TRUNC(E1387+G1387+I1387,1)</f>
        <v>50000</v>
      </c>
      <c r="L1387" s="116">
        <f>TRUNC(F1387+H1387+J1387,1)</f>
        <v>4290</v>
      </c>
      <c r="M1387" s="9"/>
      <c r="N1387" s="10" t="s">
        <v>1496</v>
      </c>
      <c r="O1387" s="10" t="s">
        <v>1256</v>
      </c>
      <c r="P1387" s="10" t="s">
        <v>30</v>
      </c>
      <c r="Q1387" s="10" t="s">
        <v>30</v>
      </c>
      <c r="R1387" s="10" t="s">
        <v>29</v>
      </c>
      <c r="S1387" s="119"/>
      <c r="T1387" s="119"/>
      <c r="U1387" s="119"/>
      <c r="V1387" s="119"/>
      <c r="W1387" s="119"/>
      <c r="X1387" s="119"/>
      <c r="Y1387" s="119"/>
      <c r="Z1387" s="119"/>
      <c r="AA1387" s="119"/>
      <c r="AB1387" s="119"/>
      <c r="AC1387" s="119"/>
      <c r="AD1387" s="119"/>
      <c r="AE1387" s="119"/>
      <c r="AF1387" s="119"/>
      <c r="AG1387" s="119"/>
      <c r="AH1387" s="119"/>
      <c r="AI1387" s="119"/>
      <c r="AJ1387" s="10" t="s">
        <v>27</v>
      </c>
      <c r="AK1387" s="10" t="s">
        <v>2748</v>
      </c>
      <c r="AL1387" s="10" t="s">
        <v>27</v>
      </c>
    </row>
    <row r="1388" spans="1:38" ht="30" customHeight="1">
      <c r="A1388" s="9" t="s">
        <v>887</v>
      </c>
      <c r="B1388" s="9" t="s">
        <v>840</v>
      </c>
      <c r="C1388" s="9" t="s">
        <v>841</v>
      </c>
      <c r="D1388" s="114">
        <v>0.27</v>
      </c>
      <c r="E1388" s="115">
        <f>단가대비표!E568</f>
        <v>0</v>
      </c>
      <c r="F1388" s="116">
        <f t="shared" si="317"/>
        <v>0</v>
      </c>
      <c r="G1388" s="115">
        <f>단가대비표!F568</f>
        <v>209720</v>
      </c>
      <c r="H1388" s="116">
        <f t="shared" si="318"/>
        <v>56624.4</v>
      </c>
      <c r="I1388" s="115">
        <f>단가대비표!G568</f>
        <v>0</v>
      </c>
      <c r="J1388" s="116">
        <f t="shared" si="319"/>
        <v>0</v>
      </c>
      <c r="K1388" s="115">
        <f t="shared" si="320"/>
        <v>209720</v>
      </c>
      <c r="L1388" s="116">
        <f t="shared" si="320"/>
        <v>56624.4</v>
      </c>
      <c r="M1388" s="9" t="s">
        <v>27</v>
      </c>
      <c r="N1388" s="10" t="s">
        <v>284</v>
      </c>
      <c r="O1388" s="10" t="s">
        <v>888</v>
      </c>
      <c r="P1388" s="10" t="s">
        <v>30</v>
      </c>
      <c r="Q1388" s="10" t="s">
        <v>30</v>
      </c>
      <c r="R1388" s="10" t="s">
        <v>29</v>
      </c>
      <c r="S1388" s="119"/>
      <c r="T1388" s="119"/>
      <c r="U1388" s="119"/>
      <c r="V1388" s="119">
        <v>1</v>
      </c>
      <c r="W1388" s="119"/>
      <c r="X1388" s="119"/>
      <c r="Y1388" s="119"/>
      <c r="Z1388" s="119"/>
      <c r="AA1388" s="119"/>
      <c r="AB1388" s="119"/>
      <c r="AC1388" s="119"/>
      <c r="AD1388" s="119"/>
      <c r="AE1388" s="119"/>
      <c r="AF1388" s="119"/>
      <c r="AG1388" s="119"/>
      <c r="AH1388" s="119"/>
      <c r="AI1388" s="119"/>
      <c r="AJ1388" s="10" t="s">
        <v>27</v>
      </c>
      <c r="AK1388" s="10" t="s">
        <v>1516</v>
      </c>
      <c r="AL1388" s="10" t="s">
        <v>27</v>
      </c>
    </row>
    <row r="1389" spans="1:38" ht="30" customHeight="1">
      <c r="A1389" s="9" t="s">
        <v>867</v>
      </c>
      <c r="B1389" s="9" t="s">
        <v>840</v>
      </c>
      <c r="C1389" s="9" t="s">
        <v>841</v>
      </c>
      <c r="D1389" s="114">
        <v>0.11354</v>
      </c>
      <c r="E1389" s="115">
        <f>단가대비표!E553</f>
        <v>0</v>
      </c>
      <c r="F1389" s="116">
        <f t="shared" si="317"/>
        <v>0</v>
      </c>
      <c r="G1389" s="115">
        <f>단가대비표!F553</f>
        <v>138290</v>
      </c>
      <c r="H1389" s="116">
        <f t="shared" si="318"/>
        <v>15701.4</v>
      </c>
      <c r="I1389" s="115">
        <f>단가대비표!G553</f>
        <v>0</v>
      </c>
      <c r="J1389" s="116">
        <f t="shared" si="319"/>
        <v>0</v>
      </c>
      <c r="K1389" s="115">
        <f t="shared" si="320"/>
        <v>138290</v>
      </c>
      <c r="L1389" s="116">
        <f t="shared" si="320"/>
        <v>15701.4</v>
      </c>
      <c r="M1389" s="9" t="s">
        <v>27</v>
      </c>
      <c r="N1389" s="10" t="s">
        <v>284</v>
      </c>
      <c r="O1389" s="10" t="s">
        <v>868</v>
      </c>
      <c r="P1389" s="10" t="s">
        <v>30</v>
      </c>
      <c r="Q1389" s="10" t="s">
        <v>30</v>
      </c>
      <c r="R1389" s="10" t="s">
        <v>29</v>
      </c>
      <c r="S1389" s="119"/>
      <c r="T1389" s="119"/>
      <c r="U1389" s="119"/>
      <c r="V1389" s="119">
        <v>1</v>
      </c>
      <c r="W1389" s="119"/>
      <c r="X1389" s="119"/>
      <c r="Y1389" s="119"/>
      <c r="Z1389" s="119"/>
      <c r="AA1389" s="119"/>
      <c r="AB1389" s="119"/>
      <c r="AC1389" s="119"/>
      <c r="AD1389" s="119"/>
      <c r="AE1389" s="119"/>
      <c r="AF1389" s="119"/>
      <c r="AG1389" s="119"/>
      <c r="AH1389" s="119"/>
      <c r="AI1389" s="119"/>
      <c r="AJ1389" s="10" t="s">
        <v>27</v>
      </c>
      <c r="AK1389" s="10" t="s">
        <v>1517</v>
      </c>
      <c r="AL1389" s="10" t="s">
        <v>27</v>
      </c>
    </row>
    <row r="1390" spans="1:38" ht="30" customHeight="1">
      <c r="A1390" s="9" t="s">
        <v>4220</v>
      </c>
      <c r="B1390" s="9" t="s">
        <v>1110</v>
      </c>
      <c r="C1390" s="9" t="s">
        <v>963</v>
      </c>
      <c r="D1390" s="114">
        <v>1</v>
      </c>
      <c r="E1390" s="115">
        <v>0</v>
      </c>
      <c r="F1390" s="116">
        <f t="shared" si="317"/>
        <v>0</v>
      </c>
      <c r="G1390" s="115">
        <v>0</v>
      </c>
      <c r="H1390" s="116">
        <f t="shared" si="318"/>
        <v>0</v>
      </c>
      <c r="I1390" s="115">
        <f>ROUNDDOWN(SUMIF(V1385:V1390, RIGHTB(O1390, 1), H1385:H1390)*U1390, 2)</f>
        <v>1446.51</v>
      </c>
      <c r="J1390" s="116">
        <f t="shared" si="319"/>
        <v>1446.5</v>
      </c>
      <c r="K1390" s="115">
        <f t="shared" si="320"/>
        <v>1446.5</v>
      </c>
      <c r="L1390" s="116">
        <f t="shared" si="320"/>
        <v>1446.5</v>
      </c>
      <c r="M1390" s="9" t="s">
        <v>27</v>
      </c>
      <c r="N1390" s="10" t="s">
        <v>284</v>
      </c>
      <c r="O1390" s="10" t="s">
        <v>964</v>
      </c>
      <c r="P1390" s="10" t="s">
        <v>30</v>
      </c>
      <c r="Q1390" s="10" t="s">
        <v>30</v>
      </c>
      <c r="R1390" s="10" t="s">
        <v>30</v>
      </c>
      <c r="S1390" s="119">
        <v>1</v>
      </c>
      <c r="T1390" s="119">
        <v>2</v>
      </c>
      <c r="U1390" s="119">
        <v>0.02</v>
      </c>
      <c r="V1390" s="119"/>
      <c r="W1390" s="119"/>
      <c r="X1390" s="119"/>
      <c r="Y1390" s="119"/>
      <c r="Z1390" s="119"/>
      <c r="AA1390" s="119"/>
      <c r="AB1390" s="119"/>
      <c r="AC1390" s="119"/>
      <c r="AD1390" s="119"/>
      <c r="AE1390" s="119"/>
      <c r="AF1390" s="119"/>
      <c r="AG1390" s="119"/>
      <c r="AH1390" s="119"/>
      <c r="AI1390" s="119"/>
      <c r="AJ1390" s="10" t="s">
        <v>27</v>
      </c>
      <c r="AK1390" s="10" t="s">
        <v>1518</v>
      </c>
      <c r="AL1390" s="10" t="s">
        <v>27</v>
      </c>
    </row>
    <row r="1391" spans="1:38" ht="30" customHeight="1">
      <c r="A1391" s="9" t="s">
        <v>965</v>
      </c>
      <c r="B1391" s="9" t="s">
        <v>27</v>
      </c>
      <c r="C1391" s="9" t="s">
        <v>27</v>
      </c>
      <c r="D1391" s="114"/>
      <c r="E1391" s="115"/>
      <c r="F1391" s="116">
        <f>TRUNC(SUM(F1385:F1390),0)</f>
        <v>4290</v>
      </c>
      <c r="G1391" s="115"/>
      <c r="H1391" s="116">
        <f>TRUNC(SUM(H1385:H1390),0)</f>
        <v>72325</v>
      </c>
      <c r="I1391" s="115"/>
      <c r="J1391" s="116">
        <f>TRUNC(SUM(J1385:J1390),0)</f>
        <v>1446</v>
      </c>
      <c r="K1391" s="115"/>
      <c r="L1391" s="116">
        <f>F1391+H1391+J1391</f>
        <v>78061</v>
      </c>
      <c r="M1391" s="9" t="s">
        <v>27</v>
      </c>
      <c r="N1391" s="10" t="s">
        <v>117</v>
      </c>
      <c r="O1391" s="10" t="s">
        <v>117</v>
      </c>
      <c r="P1391" s="10" t="s">
        <v>27</v>
      </c>
      <c r="Q1391" s="10" t="s">
        <v>27</v>
      </c>
      <c r="R1391" s="10" t="s">
        <v>27</v>
      </c>
      <c r="S1391" s="119"/>
      <c r="T1391" s="119"/>
      <c r="U1391" s="119"/>
      <c r="V1391" s="119"/>
      <c r="W1391" s="119"/>
      <c r="X1391" s="119"/>
      <c r="Y1391" s="119"/>
      <c r="Z1391" s="119"/>
      <c r="AA1391" s="119"/>
      <c r="AB1391" s="119"/>
      <c r="AC1391" s="119"/>
      <c r="AD1391" s="119"/>
      <c r="AE1391" s="119"/>
      <c r="AF1391" s="119"/>
      <c r="AG1391" s="119"/>
      <c r="AH1391" s="119"/>
      <c r="AI1391" s="119"/>
      <c r="AJ1391" s="10" t="s">
        <v>27</v>
      </c>
      <c r="AK1391" s="10" t="s">
        <v>27</v>
      </c>
      <c r="AL1391" s="10" t="s">
        <v>27</v>
      </c>
    </row>
    <row r="1392" spans="1:38" ht="30" customHeight="1">
      <c r="A1392" s="114"/>
      <c r="B1392" s="114"/>
      <c r="C1392" s="114"/>
      <c r="D1392" s="114"/>
      <c r="E1392" s="115"/>
      <c r="F1392" s="116"/>
      <c r="G1392" s="115"/>
      <c r="H1392" s="116"/>
      <c r="I1392" s="115"/>
      <c r="J1392" s="116"/>
      <c r="K1392" s="115"/>
      <c r="L1392" s="116"/>
      <c r="M1392" s="114"/>
    </row>
    <row r="1393" spans="1:38" ht="30" customHeight="1">
      <c r="A1393" s="127" t="s">
        <v>4454</v>
      </c>
      <c r="B1393" s="127"/>
      <c r="C1393" s="127"/>
      <c r="D1393" s="127"/>
      <c r="E1393" s="128"/>
      <c r="F1393" s="129"/>
      <c r="G1393" s="128"/>
      <c r="H1393" s="129"/>
      <c r="I1393" s="128"/>
      <c r="J1393" s="129"/>
      <c r="K1393" s="128"/>
      <c r="L1393" s="129"/>
      <c r="M1393" s="127"/>
      <c r="N1393" s="118" t="s">
        <v>285</v>
      </c>
    </row>
    <row r="1394" spans="1:38" ht="30" customHeight="1">
      <c r="A1394" s="1" t="s">
        <v>4137</v>
      </c>
      <c r="B1394" s="1" t="s">
        <v>1254</v>
      </c>
      <c r="C1394" s="9" t="s">
        <v>4139</v>
      </c>
      <c r="D1394" s="114">
        <v>224</v>
      </c>
      <c r="E1394" s="115">
        <v>0</v>
      </c>
      <c r="F1394" s="116">
        <f t="shared" ref="F1394:F1399" si="321">TRUNC(E1394*D1394,1)</f>
        <v>0</v>
      </c>
      <c r="G1394" s="115">
        <v>0</v>
      </c>
      <c r="H1394" s="116">
        <f t="shared" ref="H1394:H1399" si="322">TRUNC(G1394*D1394,1)</f>
        <v>0</v>
      </c>
      <c r="I1394" s="115">
        <v>0</v>
      </c>
      <c r="J1394" s="116">
        <f t="shared" ref="J1394:J1399" si="323">TRUNC(I1394*D1394,1)</f>
        <v>0</v>
      </c>
      <c r="K1394" s="115">
        <f t="shared" ref="K1394:L1399" si="324">TRUNC(E1394+G1394+I1394,1)</f>
        <v>0</v>
      </c>
      <c r="L1394" s="116">
        <f t="shared" si="324"/>
        <v>0</v>
      </c>
      <c r="M1394" s="9" t="s">
        <v>1255</v>
      </c>
      <c r="N1394" s="10" t="s">
        <v>274</v>
      </c>
      <c r="O1394" s="10" t="s">
        <v>1496</v>
      </c>
      <c r="P1394" s="10" t="s">
        <v>29</v>
      </c>
      <c r="Q1394" s="10" t="s">
        <v>30</v>
      </c>
      <c r="R1394" s="10" t="s">
        <v>30</v>
      </c>
      <c r="S1394" s="119"/>
      <c r="T1394" s="119"/>
      <c r="U1394" s="119"/>
      <c r="V1394" s="119"/>
      <c r="W1394" s="119"/>
      <c r="X1394" s="119"/>
      <c r="Y1394" s="119"/>
      <c r="Z1394" s="119"/>
      <c r="AA1394" s="119"/>
      <c r="AB1394" s="119"/>
      <c r="AC1394" s="119"/>
      <c r="AD1394" s="119"/>
      <c r="AE1394" s="119"/>
      <c r="AF1394" s="119"/>
      <c r="AG1394" s="119"/>
      <c r="AH1394" s="119"/>
      <c r="AI1394" s="119"/>
      <c r="AJ1394" s="10" t="s">
        <v>27</v>
      </c>
      <c r="AK1394" s="10" t="s">
        <v>1497</v>
      </c>
      <c r="AL1394" s="10" t="s">
        <v>27</v>
      </c>
    </row>
    <row r="1395" spans="1:38" ht="30" customHeight="1">
      <c r="A1395" s="9" t="s">
        <v>1271</v>
      </c>
      <c r="B1395" s="9" t="s">
        <v>1254</v>
      </c>
      <c r="C1395" s="9" t="s">
        <v>466</v>
      </c>
      <c r="D1395" s="114">
        <v>39.78</v>
      </c>
      <c r="E1395" s="115">
        <v>0</v>
      </c>
      <c r="F1395" s="116">
        <f t="shared" si="321"/>
        <v>0</v>
      </c>
      <c r="G1395" s="115">
        <v>0</v>
      </c>
      <c r="H1395" s="116">
        <f t="shared" si="322"/>
        <v>0</v>
      </c>
      <c r="I1395" s="115">
        <v>0</v>
      </c>
      <c r="J1395" s="116">
        <f t="shared" si="323"/>
        <v>0</v>
      </c>
      <c r="K1395" s="115">
        <f>TRUNC(E1395+G1395+I1395,1)</f>
        <v>0</v>
      </c>
      <c r="L1395" s="116">
        <f>TRUNC(F1395+H1395+J1395,1)</f>
        <v>0</v>
      </c>
      <c r="M1395" s="9" t="s">
        <v>1255</v>
      </c>
      <c r="N1395" s="10" t="s">
        <v>1496</v>
      </c>
      <c r="O1395" s="10" t="s">
        <v>1272</v>
      </c>
      <c r="P1395" s="10" t="s">
        <v>30</v>
      </c>
      <c r="Q1395" s="10" t="s">
        <v>30</v>
      </c>
      <c r="R1395" s="10" t="s">
        <v>29</v>
      </c>
      <c r="S1395" s="119"/>
      <c r="T1395" s="119"/>
      <c r="U1395" s="119"/>
      <c r="V1395" s="119"/>
      <c r="W1395" s="119"/>
      <c r="X1395" s="119"/>
      <c r="Y1395" s="119"/>
      <c r="Z1395" s="119"/>
      <c r="AA1395" s="119"/>
      <c r="AB1395" s="119"/>
      <c r="AC1395" s="119"/>
      <c r="AD1395" s="119"/>
      <c r="AE1395" s="119"/>
      <c r="AF1395" s="119"/>
      <c r="AG1395" s="119"/>
      <c r="AH1395" s="119"/>
      <c r="AI1395" s="119"/>
      <c r="AJ1395" s="10" t="s">
        <v>27</v>
      </c>
      <c r="AK1395" s="10" t="s">
        <v>2747</v>
      </c>
      <c r="AL1395" s="10" t="s">
        <v>27</v>
      </c>
    </row>
    <row r="1396" spans="1:38" ht="30" customHeight="1">
      <c r="A1396" s="1" t="s">
        <v>3294</v>
      </c>
      <c r="B1396" s="1" t="s">
        <v>3295</v>
      </c>
      <c r="C1396" s="9" t="s">
        <v>79</v>
      </c>
      <c r="D1396" s="36">
        <v>8.5800000000000001E-2</v>
      </c>
      <c r="E1396" s="115">
        <f>단가대비표!E60</f>
        <v>50000</v>
      </c>
      <c r="F1396" s="116">
        <f t="shared" si="321"/>
        <v>4290</v>
      </c>
      <c r="G1396" s="115">
        <v>0</v>
      </c>
      <c r="H1396" s="116">
        <f t="shared" si="322"/>
        <v>0</v>
      </c>
      <c r="I1396" s="115">
        <v>0</v>
      </c>
      <c r="J1396" s="116">
        <f t="shared" si="323"/>
        <v>0</v>
      </c>
      <c r="K1396" s="115">
        <f>TRUNC(E1396+G1396+I1396,1)</f>
        <v>50000</v>
      </c>
      <c r="L1396" s="116">
        <f>TRUNC(F1396+H1396+J1396,1)</f>
        <v>4290</v>
      </c>
      <c r="M1396" s="9"/>
      <c r="N1396" s="10" t="s">
        <v>1496</v>
      </c>
      <c r="O1396" s="10" t="s">
        <v>1256</v>
      </c>
      <c r="P1396" s="10" t="s">
        <v>30</v>
      </c>
      <c r="Q1396" s="10" t="s">
        <v>30</v>
      </c>
      <c r="R1396" s="10" t="s">
        <v>29</v>
      </c>
      <c r="S1396" s="119"/>
      <c r="T1396" s="119"/>
      <c r="U1396" s="119"/>
      <c r="V1396" s="119"/>
      <c r="W1396" s="119"/>
      <c r="X1396" s="119"/>
      <c r="Y1396" s="119"/>
      <c r="Z1396" s="119"/>
      <c r="AA1396" s="119"/>
      <c r="AB1396" s="119"/>
      <c r="AC1396" s="119"/>
      <c r="AD1396" s="119"/>
      <c r="AE1396" s="119"/>
      <c r="AF1396" s="119"/>
      <c r="AG1396" s="119"/>
      <c r="AH1396" s="119"/>
      <c r="AI1396" s="119"/>
      <c r="AJ1396" s="10" t="s">
        <v>27</v>
      </c>
      <c r="AK1396" s="10" t="s">
        <v>2748</v>
      </c>
      <c r="AL1396" s="10" t="s">
        <v>27</v>
      </c>
    </row>
    <row r="1397" spans="1:38" ht="30" customHeight="1">
      <c r="A1397" s="9" t="s">
        <v>887</v>
      </c>
      <c r="B1397" s="9" t="s">
        <v>840</v>
      </c>
      <c r="C1397" s="9" t="s">
        <v>841</v>
      </c>
      <c r="D1397" s="114">
        <v>0.35</v>
      </c>
      <c r="E1397" s="115">
        <f>단가대비표!E568</f>
        <v>0</v>
      </c>
      <c r="F1397" s="116">
        <f t="shared" si="321"/>
        <v>0</v>
      </c>
      <c r="G1397" s="115">
        <f>단가대비표!F568</f>
        <v>209720</v>
      </c>
      <c r="H1397" s="116">
        <f t="shared" si="322"/>
        <v>73402</v>
      </c>
      <c r="I1397" s="115">
        <f>단가대비표!G568</f>
        <v>0</v>
      </c>
      <c r="J1397" s="116">
        <f t="shared" si="323"/>
        <v>0</v>
      </c>
      <c r="K1397" s="115">
        <f t="shared" si="324"/>
        <v>209720</v>
      </c>
      <c r="L1397" s="116">
        <f t="shared" si="324"/>
        <v>73402</v>
      </c>
      <c r="M1397" s="9" t="s">
        <v>27</v>
      </c>
      <c r="N1397" s="10" t="s">
        <v>285</v>
      </c>
      <c r="O1397" s="10" t="s">
        <v>888</v>
      </c>
      <c r="P1397" s="10" t="s">
        <v>30</v>
      </c>
      <c r="Q1397" s="10" t="s">
        <v>30</v>
      </c>
      <c r="R1397" s="10" t="s">
        <v>29</v>
      </c>
      <c r="S1397" s="119"/>
      <c r="T1397" s="119"/>
      <c r="U1397" s="119"/>
      <c r="V1397" s="119">
        <v>1</v>
      </c>
      <c r="W1397" s="119"/>
      <c r="X1397" s="119"/>
      <c r="Y1397" s="119"/>
      <c r="Z1397" s="119"/>
      <c r="AA1397" s="119"/>
      <c r="AB1397" s="119"/>
      <c r="AC1397" s="119"/>
      <c r="AD1397" s="119"/>
      <c r="AE1397" s="119"/>
      <c r="AF1397" s="119"/>
      <c r="AG1397" s="119"/>
      <c r="AH1397" s="119"/>
      <c r="AI1397" s="119"/>
      <c r="AJ1397" s="10" t="s">
        <v>27</v>
      </c>
      <c r="AK1397" s="10" t="s">
        <v>1519</v>
      </c>
      <c r="AL1397" s="10" t="s">
        <v>27</v>
      </c>
    </row>
    <row r="1398" spans="1:38" ht="30" customHeight="1">
      <c r="A1398" s="9" t="s">
        <v>867</v>
      </c>
      <c r="B1398" s="9" t="s">
        <v>840</v>
      </c>
      <c r="C1398" s="9" t="s">
        <v>841</v>
      </c>
      <c r="D1398" s="114">
        <v>0.14354</v>
      </c>
      <c r="E1398" s="115">
        <f>단가대비표!E553</f>
        <v>0</v>
      </c>
      <c r="F1398" s="116">
        <f t="shared" si="321"/>
        <v>0</v>
      </c>
      <c r="G1398" s="115">
        <f>단가대비표!F553</f>
        <v>138290</v>
      </c>
      <c r="H1398" s="116">
        <f t="shared" si="322"/>
        <v>19850.099999999999</v>
      </c>
      <c r="I1398" s="115">
        <f>단가대비표!G553</f>
        <v>0</v>
      </c>
      <c r="J1398" s="116">
        <f t="shared" si="323"/>
        <v>0</v>
      </c>
      <c r="K1398" s="115">
        <f t="shared" si="324"/>
        <v>138290</v>
      </c>
      <c r="L1398" s="116">
        <f t="shared" si="324"/>
        <v>19850.099999999999</v>
      </c>
      <c r="M1398" s="9" t="s">
        <v>27</v>
      </c>
      <c r="N1398" s="10" t="s">
        <v>285</v>
      </c>
      <c r="O1398" s="10" t="s">
        <v>868</v>
      </c>
      <c r="P1398" s="10" t="s">
        <v>30</v>
      </c>
      <c r="Q1398" s="10" t="s">
        <v>30</v>
      </c>
      <c r="R1398" s="10" t="s">
        <v>29</v>
      </c>
      <c r="S1398" s="119"/>
      <c r="T1398" s="119"/>
      <c r="U1398" s="119"/>
      <c r="V1398" s="119">
        <v>1</v>
      </c>
      <c r="W1398" s="119"/>
      <c r="X1398" s="119"/>
      <c r="Y1398" s="119"/>
      <c r="Z1398" s="119"/>
      <c r="AA1398" s="119"/>
      <c r="AB1398" s="119"/>
      <c r="AC1398" s="119"/>
      <c r="AD1398" s="119"/>
      <c r="AE1398" s="119"/>
      <c r="AF1398" s="119"/>
      <c r="AG1398" s="119"/>
      <c r="AH1398" s="119"/>
      <c r="AI1398" s="119"/>
      <c r="AJ1398" s="10" t="s">
        <v>27</v>
      </c>
      <c r="AK1398" s="10" t="s">
        <v>1520</v>
      </c>
      <c r="AL1398" s="10" t="s">
        <v>27</v>
      </c>
    </row>
    <row r="1399" spans="1:38" ht="30" customHeight="1">
      <c r="A1399" s="9" t="s">
        <v>4220</v>
      </c>
      <c r="B1399" s="9" t="s">
        <v>1110</v>
      </c>
      <c r="C1399" s="9" t="s">
        <v>963</v>
      </c>
      <c r="D1399" s="114">
        <v>1</v>
      </c>
      <c r="E1399" s="115">
        <v>0</v>
      </c>
      <c r="F1399" s="116">
        <f t="shared" si="321"/>
        <v>0</v>
      </c>
      <c r="G1399" s="115">
        <v>0</v>
      </c>
      <c r="H1399" s="116">
        <f t="shared" si="322"/>
        <v>0</v>
      </c>
      <c r="I1399" s="115">
        <f>ROUNDDOWN(SUMIF(V1394:V1399, RIGHTB(O1399, 1), H1394:H1399)*U1399, 2)</f>
        <v>1865.04</v>
      </c>
      <c r="J1399" s="116">
        <f t="shared" si="323"/>
        <v>1865</v>
      </c>
      <c r="K1399" s="115">
        <f t="shared" si="324"/>
        <v>1865</v>
      </c>
      <c r="L1399" s="116">
        <f t="shared" si="324"/>
        <v>1865</v>
      </c>
      <c r="M1399" s="9" t="s">
        <v>27</v>
      </c>
      <c r="N1399" s="10" t="s">
        <v>285</v>
      </c>
      <c r="O1399" s="10" t="s">
        <v>964</v>
      </c>
      <c r="P1399" s="10" t="s">
        <v>30</v>
      </c>
      <c r="Q1399" s="10" t="s">
        <v>30</v>
      </c>
      <c r="R1399" s="10" t="s">
        <v>30</v>
      </c>
      <c r="S1399" s="119">
        <v>1</v>
      </c>
      <c r="T1399" s="119">
        <v>2</v>
      </c>
      <c r="U1399" s="119">
        <v>0.02</v>
      </c>
      <c r="V1399" s="119"/>
      <c r="W1399" s="119"/>
      <c r="X1399" s="119"/>
      <c r="Y1399" s="119"/>
      <c r="Z1399" s="119"/>
      <c r="AA1399" s="119"/>
      <c r="AB1399" s="119"/>
      <c r="AC1399" s="119"/>
      <c r="AD1399" s="119"/>
      <c r="AE1399" s="119"/>
      <c r="AF1399" s="119"/>
      <c r="AG1399" s="119"/>
      <c r="AH1399" s="119"/>
      <c r="AI1399" s="119"/>
      <c r="AJ1399" s="10" t="s">
        <v>27</v>
      </c>
      <c r="AK1399" s="10" t="s">
        <v>1521</v>
      </c>
      <c r="AL1399" s="10" t="s">
        <v>27</v>
      </c>
    </row>
    <row r="1400" spans="1:38" ht="30" customHeight="1">
      <c r="A1400" s="9" t="s">
        <v>965</v>
      </c>
      <c r="B1400" s="9" t="s">
        <v>27</v>
      </c>
      <c r="C1400" s="9" t="s">
        <v>27</v>
      </c>
      <c r="D1400" s="114"/>
      <c r="E1400" s="115"/>
      <c r="F1400" s="116">
        <f>TRUNC(SUM(F1394:F1399),0)</f>
        <v>4290</v>
      </c>
      <c r="G1400" s="115"/>
      <c r="H1400" s="116">
        <f>TRUNC(SUM(H1394:H1399),0)</f>
        <v>93252</v>
      </c>
      <c r="I1400" s="115"/>
      <c r="J1400" s="116">
        <f>TRUNC(SUM(J1394:J1399),0)</f>
        <v>1865</v>
      </c>
      <c r="K1400" s="115"/>
      <c r="L1400" s="116">
        <f>F1400+H1400+J1400</f>
        <v>99407</v>
      </c>
      <c r="M1400" s="9" t="s">
        <v>27</v>
      </c>
      <c r="N1400" s="10" t="s">
        <v>117</v>
      </c>
      <c r="O1400" s="10" t="s">
        <v>117</v>
      </c>
      <c r="P1400" s="10" t="s">
        <v>27</v>
      </c>
      <c r="Q1400" s="10" t="s">
        <v>27</v>
      </c>
      <c r="R1400" s="10" t="s">
        <v>27</v>
      </c>
      <c r="S1400" s="119"/>
      <c r="T1400" s="119"/>
      <c r="U1400" s="119"/>
      <c r="V1400" s="119"/>
      <c r="W1400" s="119"/>
      <c r="X1400" s="119"/>
      <c r="Y1400" s="119"/>
      <c r="Z1400" s="119"/>
      <c r="AA1400" s="119"/>
      <c r="AB1400" s="119"/>
      <c r="AC1400" s="119"/>
      <c r="AD1400" s="119"/>
      <c r="AE1400" s="119"/>
      <c r="AF1400" s="119"/>
      <c r="AG1400" s="119"/>
      <c r="AH1400" s="119"/>
      <c r="AI1400" s="119"/>
      <c r="AJ1400" s="10" t="s">
        <v>27</v>
      </c>
      <c r="AK1400" s="10" t="s">
        <v>27</v>
      </c>
      <c r="AL1400" s="10" t="s">
        <v>27</v>
      </c>
    </row>
    <row r="1401" spans="1:38" ht="30" customHeight="1">
      <c r="A1401" s="114"/>
      <c r="B1401" s="114"/>
      <c r="C1401" s="114"/>
      <c r="D1401" s="114"/>
      <c r="E1401" s="115"/>
      <c r="F1401" s="116"/>
      <c r="G1401" s="115"/>
      <c r="H1401" s="116"/>
      <c r="I1401" s="115"/>
      <c r="J1401" s="116"/>
      <c r="K1401" s="115"/>
      <c r="L1401" s="116"/>
      <c r="M1401" s="114"/>
    </row>
    <row r="1402" spans="1:38" ht="30" customHeight="1">
      <c r="A1402" s="127" t="s">
        <v>4455</v>
      </c>
      <c r="B1402" s="127"/>
      <c r="C1402" s="127"/>
      <c r="D1402" s="127"/>
      <c r="E1402" s="128"/>
      <c r="F1402" s="129"/>
      <c r="G1402" s="128"/>
      <c r="H1402" s="129"/>
      <c r="I1402" s="128"/>
      <c r="J1402" s="129"/>
      <c r="K1402" s="128"/>
      <c r="L1402" s="129"/>
      <c r="M1402" s="127"/>
      <c r="N1402" s="118" t="s">
        <v>287</v>
      </c>
    </row>
    <row r="1403" spans="1:38" ht="30" customHeight="1">
      <c r="A1403" s="1" t="s">
        <v>4140</v>
      </c>
      <c r="B1403" s="1" t="s">
        <v>1254</v>
      </c>
      <c r="C1403" s="9" t="s">
        <v>4138</v>
      </c>
      <c r="D1403" s="114">
        <v>75</v>
      </c>
      <c r="E1403" s="115">
        <v>0</v>
      </c>
      <c r="F1403" s="116">
        <f t="shared" ref="F1403:F1409" si="325">TRUNC(E1403*D1403,1)</f>
        <v>0</v>
      </c>
      <c r="G1403" s="115">
        <v>0</v>
      </c>
      <c r="H1403" s="116">
        <f t="shared" ref="H1403:H1409" si="326">TRUNC(G1403*D1403,1)</f>
        <v>0</v>
      </c>
      <c r="I1403" s="115">
        <v>0</v>
      </c>
      <c r="J1403" s="116">
        <f t="shared" ref="J1403:J1409" si="327">TRUNC(I1403*D1403,1)</f>
        <v>0</v>
      </c>
      <c r="K1403" s="115">
        <f t="shared" ref="K1403:L1409" si="328">TRUNC(E1403+G1403+I1403,1)</f>
        <v>0</v>
      </c>
      <c r="L1403" s="116">
        <f t="shared" si="328"/>
        <v>0</v>
      </c>
      <c r="M1403" s="9" t="s">
        <v>1255</v>
      </c>
      <c r="N1403" s="10" t="s">
        <v>274</v>
      </c>
      <c r="O1403" s="10" t="s">
        <v>1496</v>
      </c>
      <c r="P1403" s="10" t="s">
        <v>29</v>
      </c>
      <c r="Q1403" s="10" t="s">
        <v>30</v>
      </c>
      <c r="R1403" s="10" t="s">
        <v>30</v>
      </c>
      <c r="S1403" s="119"/>
      <c r="T1403" s="119"/>
      <c r="U1403" s="119"/>
      <c r="V1403" s="119"/>
      <c r="W1403" s="119"/>
      <c r="X1403" s="119"/>
      <c r="Y1403" s="119"/>
      <c r="Z1403" s="119"/>
      <c r="AA1403" s="119"/>
      <c r="AB1403" s="119"/>
      <c r="AC1403" s="119"/>
      <c r="AD1403" s="119"/>
      <c r="AE1403" s="119"/>
      <c r="AF1403" s="119"/>
      <c r="AG1403" s="119"/>
      <c r="AH1403" s="119"/>
      <c r="AI1403" s="119"/>
      <c r="AJ1403" s="10" t="s">
        <v>27</v>
      </c>
      <c r="AK1403" s="10" t="s">
        <v>1497</v>
      </c>
      <c r="AL1403" s="10" t="s">
        <v>27</v>
      </c>
    </row>
    <row r="1404" spans="1:38" ht="30" customHeight="1">
      <c r="A1404" s="9" t="s">
        <v>1271</v>
      </c>
      <c r="B1404" s="9" t="s">
        <v>1254</v>
      </c>
      <c r="C1404" s="9" t="s">
        <v>466</v>
      </c>
      <c r="D1404" s="114">
        <v>12.968999999999999</v>
      </c>
      <c r="E1404" s="115">
        <v>0</v>
      </c>
      <c r="F1404" s="116">
        <f t="shared" si="325"/>
        <v>0</v>
      </c>
      <c r="G1404" s="115">
        <v>0</v>
      </c>
      <c r="H1404" s="116">
        <f t="shared" si="326"/>
        <v>0</v>
      </c>
      <c r="I1404" s="115">
        <v>0</v>
      </c>
      <c r="J1404" s="116">
        <f t="shared" si="327"/>
        <v>0</v>
      </c>
      <c r="K1404" s="115">
        <f t="shared" si="328"/>
        <v>0</v>
      </c>
      <c r="L1404" s="116">
        <f t="shared" si="328"/>
        <v>0</v>
      </c>
      <c r="M1404" s="9" t="s">
        <v>1255</v>
      </c>
      <c r="N1404" s="10" t="s">
        <v>1496</v>
      </c>
      <c r="O1404" s="10" t="s">
        <v>1272</v>
      </c>
      <c r="P1404" s="10" t="s">
        <v>30</v>
      </c>
      <c r="Q1404" s="10" t="s">
        <v>30</v>
      </c>
      <c r="R1404" s="10" t="s">
        <v>29</v>
      </c>
      <c r="S1404" s="119"/>
      <c r="T1404" s="119"/>
      <c r="U1404" s="119"/>
      <c r="V1404" s="119"/>
      <c r="W1404" s="119"/>
      <c r="X1404" s="119"/>
      <c r="Y1404" s="119"/>
      <c r="Z1404" s="119"/>
      <c r="AA1404" s="119"/>
      <c r="AB1404" s="119"/>
      <c r="AC1404" s="119"/>
      <c r="AD1404" s="119"/>
      <c r="AE1404" s="119"/>
      <c r="AF1404" s="119"/>
      <c r="AG1404" s="119"/>
      <c r="AH1404" s="119"/>
      <c r="AI1404" s="119"/>
      <c r="AJ1404" s="10" t="s">
        <v>27</v>
      </c>
      <c r="AK1404" s="10" t="s">
        <v>2747</v>
      </c>
      <c r="AL1404" s="10" t="s">
        <v>27</v>
      </c>
    </row>
    <row r="1405" spans="1:38" ht="30" customHeight="1">
      <c r="A1405" s="1" t="s">
        <v>3294</v>
      </c>
      <c r="B1405" s="1" t="s">
        <v>3295</v>
      </c>
      <c r="C1405" s="9" t="s">
        <v>79</v>
      </c>
      <c r="D1405" s="114">
        <v>2.3240000000000004E-2</v>
      </c>
      <c r="E1405" s="115">
        <f>단가대비표!E60</f>
        <v>50000</v>
      </c>
      <c r="F1405" s="116">
        <f t="shared" si="325"/>
        <v>1162</v>
      </c>
      <c r="G1405" s="115">
        <v>0</v>
      </c>
      <c r="H1405" s="116">
        <f t="shared" si="326"/>
        <v>0</v>
      </c>
      <c r="I1405" s="115">
        <v>0</v>
      </c>
      <c r="J1405" s="116">
        <f t="shared" si="327"/>
        <v>0</v>
      </c>
      <c r="K1405" s="115">
        <f t="shared" si="328"/>
        <v>50000</v>
      </c>
      <c r="L1405" s="116">
        <f t="shared" si="328"/>
        <v>1162</v>
      </c>
      <c r="M1405" s="9"/>
      <c r="N1405" s="10" t="s">
        <v>1496</v>
      </c>
      <c r="O1405" s="10" t="s">
        <v>1256</v>
      </c>
      <c r="P1405" s="10" t="s">
        <v>30</v>
      </c>
      <c r="Q1405" s="10" t="s">
        <v>30</v>
      </c>
      <c r="R1405" s="10" t="s">
        <v>29</v>
      </c>
      <c r="S1405" s="119"/>
      <c r="T1405" s="119"/>
      <c r="U1405" s="119"/>
      <c r="V1405" s="119"/>
      <c r="W1405" s="119"/>
      <c r="X1405" s="119"/>
      <c r="Y1405" s="119"/>
      <c r="Z1405" s="119"/>
      <c r="AA1405" s="119"/>
      <c r="AB1405" s="119"/>
      <c r="AC1405" s="119"/>
      <c r="AD1405" s="119"/>
      <c r="AE1405" s="119"/>
      <c r="AF1405" s="119"/>
      <c r="AG1405" s="119"/>
      <c r="AH1405" s="119"/>
      <c r="AI1405" s="119"/>
      <c r="AJ1405" s="10" t="s">
        <v>27</v>
      </c>
      <c r="AK1405" s="10" t="s">
        <v>2748</v>
      </c>
      <c r="AL1405" s="10" t="s">
        <v>27</v>
      </c>
    </row>
    <row r="1406" spans="1:38" ht="30" customHeight="1">
      <c r="A1406" s="1" t="s">
        <v>4141</v>
      </c>
      <c r="B1406" s="1" t="s">
        <v>4142</v>
      </c>
      <c r="C1406" s="9" t="s">
        <v>841</v>
      </c>
      <c r="D1406" s="114">
        <v>0.16</v>
      </c>
      <c r="E1406" s="115">
        <v>0</v>
      </c>
      <c r="F1406" s="116">
        <f t="shared" si="325"/>
        <v>0</v>
      </c>
      <c r="G1406" s="115">
        <f>단가대비표!F568</f>
        <v>209720</v>
      </c>
      <c r="H1406" s="116">
        <f t="shared" si="326"/>
        <v>33555.199999999997</v>
      </c>
      <c r="I1406" s="115">
        <v>0</v>
      </c>
      <c r="J1406" s="116">
        <f t="shared" si="327"/>
        <v>0</v>
      </c>
      <c r="K1406" s="115">
        <f t="shared" si="328"/>
        <v>209720</v>
      </c>
      <c r="L1406" s="116">
        <f t="shared" si="328"/>
        <v>33555.199999999997</v>
      </c>
      <c r="M1406" s="9" t="s">
        <v>27</v>
      </c>
      <c r="N1406" s="10" t="s">
        <v>285</v>
      </c>
      <c r="O1406" s="10" t="s">
        <v>888</v>
      </c>
      <c r="P1406" s="10" t="s">
        <v>30</v>
      </c>
      <c r="Q1406" s="10" t="s">
        <v>30</v>
      </c>
      <c r="R1406" s="10" t="s">
        <v>29</v>
      </c>
      <c r="S1406" s="119"/>
      <c r="T1406" s="119"/>
      <c r="U1406" s="119"/>
      <c r="V1406" s="119">
        <v>1</v>
      </c>
      <c r="W1406" s="119"/>
      <c r="X1406" s="119"/>
      <c r="Y1406" s="119"/>
      <c r="Z1406" s="119"/>
      <c r="AA1406" s="119"/>
      <c r="AB1406" s="119"/>
      <c r="AC1406" s="119"/>
      <c r="AD1406" s="119"/>
      <c r="AE1406" s="119"/>
      <c r="AF1406" s="119"/>
      <c r="AG1406" s="119"/>
      <c r="AH1406" s="119"/>
      <c r="AI1406" s="119"/>
      <c r="AJ1406" s="10" t="s">
        <v>27</v>
      </c>
      <c r="AK1406" s="10" t="s">
        <v>1519</v>
      </c>
      <c r="AL1406" s="10" t="s">
        <v>27</v>
      </c>
    </row>
    <row r="1407" spans="1:38" ht="30" customHeight="1">
      <c r="A1407" s="1" t="s">
        <v>4143</v>
      </c>
      <c r="B1407" s="1" t="s">
        <v>4142</v>
      </c>
      <c r="C1407" s="9" t="s">
        <v>841</v>
      </c>
      <c r="D1407" s="114">
        <v>0.05</v>
      </c>
      <c r="E1407" s="115">
        <v>0</v>
      </c>
      <c r="F1407" s="116">
        <f>TRUNC(E1407*D1407,1)</f>
        <v>0</v>
      </c>
      <c r="G1407" s="115">
        <f>단가대비표!F569</f>
        <v>156858</v>
      </c>
      <c r="H1407" s="116">
        <f>TRUNC(G1407*D1407,1)</f>
        <v>7842.9</v>
      </c>
      <c r="I1407" s="115">
        <v>0</v>
      </c>
      <c r="J1407" s="116">
        <f>TRUNC(I1407*D1407,1)</f>
        <v>0</v>
      </c>
      <c r="K1407" s="115">
        <f t="shared" si="328"/>
        <v>156858</v>
      </c>
      <c r="L1407" s="116">
        <f t="shared" si="328"/>
        <v>7842.9</v>
      </c>
      <c r="M1407" s="9" t="s">
        <v>27</v>
      </c>
      <c r="N1407" s="10" t="s">
        <v>285</v>
      </c>
      <c r="O1407" s="10" t="s">
        <v>888</v>
      </c>
      <c r="P1407" s="10" t="s">
        <v>30</v>
      </c>
      <c r="Q1407" s="10" t="s">
        <v>30</v>
      </c>
      <c r="R1407" s="10" t="s">
        <v>29</v>
      </c>
      <c r="S1407" s="119"/>
      <c r="T1407" s="119"/>
      <c r="U1407" s="119"/>
      <c r="V1407" s="119">
        <v>1</v>
      </c>
      <c r="W1407" s="119"/>
      <c r="X1407" s="119"/>
      <c r="Y1407" s="119"/>
      <c r="Z1407" s="119"/>
      <c r="AA1407" s="119"/>
      <c r="AB1407" s="119"/>
      <c r="AC1407" s="119"/>
      <c r="AD1407" s="119"/>
      <c r="AE1407" s="119"/>
      <c r="AF1407" s="119"/>
      <c r="AG1407" s="119"/>
      <c r="AH1407" s="119"/>
      <c r="AI1407" s="119"/>
      <c r="AJ1407" s="10" t="s">
        <v>27</v>
      </c>
      <c r="AK1407" s="10" t="s">
        <v>1519</v>
      </c>
      <c r="AL1407" s="10" t="s">
        <v>27</v>
      </c>
    </row>
    <row r="1408" spans="1:38" ht="30" customHeight="1">
      <c r="A1408" s="1" t="s">
        <v>4144</v>
      </c>
      <c r="B1408" s="1" t="s">
        <v>4142</v>
      </c>
      <c r="C1408" s="9" t="s">
        <v>841</v>
      </c>
      <c r="D1408" s="114">
        <v>6.9459999999999994E-2</v>
      </c>
      <c r="E1408" s="115">
        <v>0</v>
      </c>
      <c r="F1408" s="116">
        <f t="shared" si="325"/>
        <v>0</v>
      </c>
      <c r="G1408" s="115">
        <f>단가대비표!F553</f>
        <v>138290</v>
      </c>
      <c r="H1408" s="116">
        <f t="shared" si="326"/>
        <v>9605.6</v>
      </c>
      <c r="I1408" s="115">
        <v>0</v>
      </c>
      <c r="J1408" s="116">
        <f t="shared" si="327"/>
        <v>0</v>
      </c>
      <c r="K1408" s="115">
        <f t="shared" si="328"/>
        <v>138290</v>
      </c>
      <c r="L1408" s="116">
        <f t="shared" si="328"/>
        <v>9605.6</v>
      </c>
      <c r="M1408" s="9" t="s">
        <v>27</v>
      </c>
      <c r="N1408" s="10" t="s">
        <v>285</v>
      </c>
      <c r="O1408" s="10" t="s">
        <v>868</v>
      </c>
      <c r="P1408" s="10" t="s">
        <v>30</v>
      </c>
      <c r="Q1408" s="10" t="s">
        <v>30</v>
      </c>
      <c r="R1408" s="10" t="s">
        <v>29</v>
      </c>
      <c r="S1408" s="119"/>
      <c r="T1408" s="119"/>
      <c r="U1408" s="119"/>
      <c r="V1408" s="119">
        <v>1</v>
      </c>
      <c r="W1408" s="119"/>
      <c r="X1408" s="119"/>
      <c r="Y1408" s="119"/>
      <c r="Z1408" s="119"/>
      <c r="AA1408" s="119"/>
      <c r="AB1408" s="119"/>
      <c r="AC1408" s="119"/>
      <c r="AD1408" s="119"/>
      <c r="AE1408" s="119"/>
      <c r="AF1408" s="119"/>
      <c r="AG1408" s="119"/>
      <c r="AH1408" s="119"/>
      <c r="AI1408" s="119"/>
      <c r="AJ1408" s="10" t="s">
        <v>27</v>
      </c>
      <c r="AK1408" s="10" t="s">
        <v>1520</v>
      </c>
      <c r="AL1408" s="10" t="s">
        <v>27</v>
      </c>
    </row>
    <row r="1409" spans="1:38" ht="30" customHeight="1">
      <c r="A1409" s="1" t="s">
        <v>4220</v>
      </c>
      <c r="B1409" s="1" t="s">
        <v>4145</v>
      </c>
      <c r="C1409" s="9" t="s">
        <v>963</v>
      </c>
      <c r="D1409" s="36">
        <v>1</v>
      </c>
      <c r="E1409" s="115">
        <v>0</v>
      </c>
      <c r="F1409" s="116">
        <f t="shared" si="325"/>
        <v>0</v>
      </c>
      <c r="G1409" s="115">
        <v>0</v>
      </c>
      <c r="H1409" s="116">
        <f t="shared" si="326"/>
        <v>0</v>
      </c>
      <c r="I1409" s="115">
        <f>ROUNDDOWN(SUMIF(V1403:V1409, RIGHTB(O1409, 1), H1403:H1409)*U1409, 2)</f>
        <v>1020.07</v>
      </c>
      <c r="J1409" s="116">
        <f t="shared" si="327"/>
        <v>1020</v>
      </c>
      <c r="K1409" s="115">
        <f t="shared" si="328"/>
        <v>1020</v>
      </c>
      <c r="L1409" s="116">
        <f t="shared" si="328"/>
        <v>1020</v>
      </c>
      <c r="M1409" s="9" t="s">
        <v>27</v>
      </c>
      <c r="N1409" s="10" t="s">
        <v>287</v>
      </c>
      <c r="O1409" s="10" t="s">
        <v>964</v>
      </c>
      <c r="P1409" s="10" t="s">
        <v>30</v>
      </c>
      <c r="Q1409" s="10" t="s">
        <v>30</v>
      </c>
      <c r="R1409" s="10" t="s">
        <v>30</v>
      </c>
      <c r="S1409" s="119">
        <v>1</v>
      </c>
      <c r="T1409" s="119">
        <v>2</v>
      </c>
      <c r="U1409" s="119">
        <v>0.02</v>
      </c>
      <c r="V1409" s="119"/>
      <c r="W1409" s="119"/>
      <c r="X1409" s="119"/>
      <c r="Y1409" s="119"/>
      <c r="Z1409" s="119"/>
      <c r="AA1409" s="119"/>
      <c r="AB1409" s="119"/>
      <c r="AC1409" s="119"/>
      <c r="AD1409" s="119"/>
      <c r="AE1409" s="119"/>
      <c r="AF1409" s="119"/>
      <c r="AG1409" s="119"/>
      <c r="AH1409" s="119"/>
      <c r="AI1409" s="119"/>
      <c r="AJ1409" s="10" t="s">
        <v>27</v>
      </c>
      <c r="AK1409" s="10" t="s">
        <v>1524</v>
      </c>
      <c r="AL1409" s="10" t="s">
        <v>27</v>
      </c>
    </row>
    <row r="1410" spans="1:38" ht="30" customHeight="1">
      <c r="A1410" s="9" t="s">
        <v>965</v>
      </c>
      <c r="B1410" s="9" t="s">
        <v>27</v>
      </c>
      <c r="C1410" s="9" t="s">
        <v>27</v>
      </c>
      <c r="D1410" s="114"/>
      <c r="E1410" s="115"/>
      <c r="F1410" s="116">
        <f>TRUNC(SUM(F1403:F1409),0)</f>
        <v>1162</v>
      </c>
      <c r="G1410" s="115"/>
      <c r="H1410" s="116">
        <f>TRUNC(SUM(H1403:H1409),0)</f>
        <v>51003</v>
      </c>
      <c r="I1410" s="115"/>
      <c r="J1410" s="116">
        <f>TRUNC(SUM(J1403:J1409),0)</f>
        <v>1020</v>
      </c>
      <c r="K1410" s="115"/>
      <c r="L1410" s="116">
        <f>F1410+H1410+J1410</f>
        <v>53185</v>
      </c>
      <c r="M1410" s="9" t="s">
        <v>27</v>
      </c>
      <c r="N1410" s="10" t="s">
        <v>117</v>
      </c>
      <c r="O1410" s="10" t="s">
        <v>117</v>
      </c>
      <c r="P1410" s="10" t="s">
        <v>27</v>
      </c>
      <c r="Q1410" s="10" t="s">
        <v>27</v>
      </c>
      <c r="R1410" s="10" t="s">
        <v>27</v>
      </c>
      <c r="S1410" s="119"/>
      <c r="T1410" s="119"/>
      <c r="U1410" s="119"/>
      <c r="V1410" s="119"/>
      <c r="W1410" s="119"/>
      <c r="X1410" s="119"/>
      <c r="Y1410" s="119"/>
      <c r="Z1410" s="119"/>
      <c r="AA1410" s="119"/>
      <c r="AB1410" s="119"/>
      <c r="AC1410" s="119"/>
      <c r="AD1410" s="119"/>
      <c r="AE1410" s="119"/>
      <c r="AF1410" s="119"/>
      <c r="AG1410" s="119"/>
      <c r="AH1410" s="119"/>
      <c r="AI1410" s="119"/>
      <c r="AJ1410" s="10" t="s">
        <v>27</v>
      </c>
      <c r="AK1410" s="10" t="s">
        <v>27</v>
      </c>
      <c r="AL1410" s="10" t="s">
        <v>27</v>
      </c>
    </row>
    <row r="1411" spans="1:38" ht="30" customHeight="1">
      <c r="A1411" s="114"/>
      <c r="B1411" s="114"/>
      <c r="C1411" s="114"/>
      <c r="D1411" s="114"/>
      <c r="E1411" s="115"/>
      <c r="F1411" s="116"/>
      <c r="G1411" s="115"/>
      <c r="H1411" s="116"/>
      <c r="I1411" s="115"/>
      <c r="J1411" s="116"/>
      <c r="K1411" s="115"/>
      <c r="L1411" s="116"/>
      <c r="M1411" s="114"/>
    </row>
    <row r="1412" spans="1:38" ht="30" customHeight="1">
      <c r="A1412" s="127" t="s">
        <v>4456</v>
      </c>
      <c r="B1412" s="127"/>
      <c r="C1412" s="127"/>
      <c r="D1412" s="127"/>
      <c r="E1412" s="128"/>
      <c r="F1412" s="129"/>
      <c r="G1412" s="128"/>
      <c r="H1412" s="129"/>
      <c r="I1412" s="128"/>
      <c r="J1412" s="129"/>
      <c r="K1412" s="128"/>
      <c r="L1412" s="129"/>
      <c r="M1412" s="127"/>
      <c r="N1412" s="118" t="s">
        <v>288</v>
      </c>
    </row>
    <row r="1413" spans="1:38" ht="30" customHeight="1">
      <c r="A1413" s="1" t="s">
        <v>4140</v>
      </c>
      <c r="B1413" s="1" t="s">
        <v>1254</v>
      </c>
      <c r="C1413" s="9" t="s">
        <v>4138</v>
      </c>
      <c r="D1413" s="114">
        <v>75</v>
      </c>
      <c r="E1413" s="115">
        <v>0</v>
      </c>
      <c r="F1413" s="116">
        <f t="shared" ref="F1413:F1419" si="329">TRUNC(E1413*D1413,1)</f>
        <v>0</v>
      </c>
      <c r="G1413" s="115">
        <v>0</v>
      </c>
      <c r="H1413" s="116">
        <f t="shared" ref="H1413:H1419" si="330">TRUNC(G1413*D1413,1)</f>
        <v>0</v>
      </c>
      <c r="I1413" s="115">
        <v>0</v>
      </c>
      <c r="J1413" s="116">
        <f t="shared" ref="J1413:J1419" si="331">TRUNC(I1413*D1413,1)</f>
        <v>0</v>
      </c>
      <c r="K1413" s="115">
        <f t="shared" ref="K1413:L1419" si="332">TRUNC(E1413+G1413+I1413,1)</f>
        <v>0</v>
      </c>
      <c r="L1413" s="116">
        <f t="shared" si="332"/>
        <v>0</v>
      </c>
      <c r="M1413" s="9" t="s">
        <v>1255</v>
      </c>
      <c r="N1413" s="10" t="s">
        <v>274</v>
      </c>
      <c r="O1413" s="10" t="s">
        <v>1496</v>
      </c>
      <c r="P1413" s="10" t="s">
        <v>29</v>
      </c>
      <c r="Q1413" s="10" t="s">
        <v>30</v>
      </c>
      <c r="R1413" s="10" t="s">
        <v>30</v>
      </c>
      <c r="S1413" s="119"/>
      <c r="T1413" s="119"/>
      <c r="U1413" s="119"/>
      <c r="V1413" s="119"/>
      <c r="W1413" s="119"/>
      <c r="X1413" s="119"/>
      <c r="Y1413" s="119"/>
      <c r="Z1413" s="119"/>
      <c r="AA1413" s="119"/>
      <c r="AB1413" s="119"/>
      <c r="AC1413" s="119"/>
      <c r="AD1413" s="119"/>
      <c r="AE1413" s="119"/>
      <c r="AF1413" s="119"/>
      <c r="AG1413" s="119"/>
      <c r="AH1413" s="119"/>
      <c r="AI1413" s="119"/>
      <c r="AJ1413" s="10" t="s">
        <v>27</v>
      </c>
      <c r="AK1413" s="10" t="s">
        <v>1497</v>
      </c>
      <c r="AL1413" s="10" t="s">
        <v>27</v>
      </c>
    </row>
    <row r="1414" spans="1:38" ht="30" customHeight="1">
      <c r="A1414" s="9" t="s">
        <v>1271</v>
      </c>
      <c r="B1414" s="9" t="s">
        <v>1254</v>
      </c>
      <c r="C1414" s="9" t="s">
        <v>466</v>
      </c>
      <c r="D1414" s="114">
        <v>12.968999999999999</v>
      </c>
      <c r="E1414" s="115">
        <v>0</v>
      </c>
      <c r="F1414" s="116">
        <f t="shared" si="329"/>
        <v>0</v>
      </c>
      <c r="G1414" s="115">
        <v>0</v>
      </c>
      <c r="H1414" s="116">
        <f t="shared" si="330"/>
        <v>0</v>
      </c>
      <c r="I1414" s="115">
        <v>0</v>
      </c>
      <c r="J1414" s="116">
        <f t="shared" si="331"/>
        <v>0</v>
      </c>
      <c r="K1414" s="115">
        <f t="shared" si="332"/>
        <v>0</v>
      </c>
      <c r="L1414" s="116">
        <f t="shared" si="332"/>
        <v>0</v>
      </c>
      <c r="M1414" s="9" t="s">
        <v>1255</v>
      </c>
      <c r="N1414" s="10" t="s">
        <v>1496</v>
      </c>
      <c r="O1414" s="10" t="s">
        <v>1272</v>
      </c>
      <c r="P1414" s="10" t="s">
        <v>30</v>
      </c>
      <c r="Q1414" s="10" t="s">
        <v>30</v>
      </c>
      <c r="R1414" s="10" t="s">
        <v>29</v>
      </c>
      <c r="S1414" s="119"/>
      <c r="T1414" s="119"/>
      <c r="U1414" s="119"/>
      <c r="V1414" s="119"/>
      <c r="W1414" s="119"/>
      <c r="X1414" s="119"/>
      <c r="Y1414" s="119"/>
      <c r="Z1414" s="119"/>
      <c r="AA1414" s="119"/>
      <c r="AB1414" s="119"/>
      <c r="AC1414" s="119"/>
      <c r="AD1414" s="119"/>
      <c r="AE1414" s="119"/>
      <c r="AF1414" s="119"/>
      <c r="AG1414" s="119"/>
      <c r="AH1414" s="119"/>
      <c r="AI1414" s="119"/>
      <c r="AJ1414" s="10" t="s">
        <v>27</v>
      </c>
      <c r="AK1414" s="10" t="s">
        <v>2747</v>
      </c>
      <c r="AL1414" s="10" t="s">
        <v>27</v>
      </c>
    </row>
    <row r="1415" spans="1:38" ht="30" customHeight="1">
      <c r="A1415" s="1" t="s">
        <v>3294</v>
      </c>
      <c r="B1415" s="1" t="s">
        <v>3295</v>
      </c>
      <c r="C1415" s="9" t="s">
        <v>79</v>
      </c>
      <c r="D1415" s="114">
        <v>2.3240000000000004E-2</v>
      </c>
      <c r="E1415" s="115">
        <f>단가대비표!E60</f>
        <v>50000</v>
      </c>
      <c r="F1415" s="116">
        <f t="shared" si="329"/>
        <v>1162</v>
      </c>
      <c r="G1415" s="115">
        <v>0</v>
      </c>
      <c r="H1415" s="116">
        <f t="shared" si="330"/>
        <v>0</v>
      </c>
      <c r="I1415" s="115">
        <v>0</v>
      </c>
      <c r="J1415" s="116">
        <f t="shared" si="331"/>
        <v>0</v>
      </c>
      <c r="K1415" s="115">
        <f t="shared" si="332"/>
        <v>50000</v>
      </c>
      <c r="L1415" s="116">
        <f t="shared" si="332"/>
        <v>1162</v>
      </c>
      <c r="M1415" s="9"/>
      <c r="N1415" s="10" t="s">
        <v>1496</v>
      </c>
      <c r="O1415" s="10" t="s">
        <v>1256</v>
      </c>
      <c r="P1415" s="10" t="s">
        <v>30</v>
      </c>
      <c r="Q1415" s="10" t="s">
        <v>30</v>
      </c>
      <c r="R1415" s="10" t="s">
        <v>29</v>
      </c>
      <c r="S1415" s="119"/>
      <c r="T1415" s="119"/>
      <c r="U1415" s="119"/>
      <c r="V1415" s="119"/>
      <c r="W1415" s="119"/>
      <c r="X1415" s="119"/>
      <c r="Y1415" s="119"/>
      <c r="Z1415" s="119"/>
      <c r="AA1415" s="119"/>
      <c r="AB1415" s="119"/>
      <c r="AC1415" s="119"/>
      <c r="AD1415" s="119"/>
      <c r="AE1415" s="119"/>
      <c r="AF1415" s="119"/>
      <c r="AG1415" s="119"/>
      <c r="AH1415" s="119"/>
      <c r="AI1415" s="119"/>
      <c r="AJ1415" s="10" t="s">
        <v>27</v>
      </c>
      <c r="AK1415" s="10" t="s">
        <v>2748</v>
      </c>
      <c r="AL1415" s="10" t="s">
        <v>27</v>
      </c>
    </row>
    <row r="1416" spans="1:38" ht="30" customHeight="1">
      <c r="A1416" s="1" t="s">
        <v>4141</v>
      </c>
      <c r="B1416" s="1" t="s">
        <v>4142</v>
      </c>
      <c r="C1416" s="9" t="s">
        <v>841</v>
      </c>
      <c r="D1416" s="114">
        <v>0.2</v>
      </c>
      <c r="E1416" s="115">
        <v>0</v>
      </c>
      <c r="F1416" s="116">
        <f t="shared" si="329"/>
        <v>0</v>
      </c>
      <c r="G1416" s="115">
        <f>단가대비표!F568</f>
        <v>209720</v>
      </c>
      <c r="H1416" s="116">
        <f t="shared" si="330"/>
        <v>41944</v>
      </c>
      <c r="I1416" s="115">
        <v>0</v>
      </c>
      <c r="J1416" s="116">
        <f t="shared" si="331"/>
        <v>0</v>
      </c>
      <c r="K1416" s="115">
        <f t="shared" si="332"/>
        <v>209720</v>
      </c>
      <c r="L1416" s="116">
        <f t="shared" si="332"/>
        <v>41944</v>
      </c>
      <c r="M1416" s="9" t="s">
        <v>27</v>
      </c>
      <c r="N1416" s="10" t="s">
        <v>285</v>
      </c>
      <c r="O1416" s="10" t="s">
        <v>888</v>
      </c>
      <c r="P1416" s="10" t="s">
        <v>30</v>
      </c>
      <c r="Q1416" s="10" t="s">
        <v>30</v>
      </c>
      <c r="R1416" s="10" t="s">
        <v>29</v>
      </c>
      <c r="S1416" s="119"/>
      <c r="T1416" s="119"/>
      <c r="U1416" s="119"/>
      <c r="V1416" s="119">
        <v>1</v>
      </c>
      <c r="W1416" s="119"/>
      <c r="X1416" s="119"/>
      <c r="Y1416" s="119"/>
      <c r="Z1416" s="119"/>
      <c r="AA1416" s="119"/>
      <c r="AB1416" s="119"/>
      <c r="AC1416" s="119"/>
      <c r="AD1416" s="119"/>
      <c r="AE1416" s="119"/>
      <c r="AF1416" s="119"/>
      <c r="AG1416" s="119"/>
      <c r="AH1416" s="119"/>
      <c r="AI1416" s="119"/>
      <c r="AJ1416" s="10" t="s">
        <v>27</v>
      </c>
      <c r="AK1416" s="10" t="s">
        <v>1519</v>
      </c>
      <c r="AL1416" s="10" t="s">
        <v>27</v>
      </c>
    </row>
    <row r="1417" spans="1:38" ht="30" customHeight="1">
      <c r="A1417" s="1" t="s">
        <v>4143</v>
      </c>
      <c r="B1417" s="1" t="s">
        <v>4142</v>
      </c>
      <c r="C1417" s="9" t="s">
        <v>841</v>
      </c>
      <c r="D1417" s="114">
        <v>7.0000000000000007E-2</v>
      </c>
      <c r="E1417" s="115">
        <v>0</v>
      </c>
      <c r="F1417" s="116">
        <f t="shared" si="329"/>
        <v>0</v>
      </c>
      <c r="G1417" s="115">
        <f>단가대비표!F569</f>
        <v>156858</v>
      </c>
      <c r="H1417" s="116">
        <f t="shared" si="330"/>
        <v>10980</v>
      </c>
      <c r="I1417" s="115">
        <v>0</v>
      </c>
      <c r="J1417" s="116">
        <f t="shared" si="331"/>
        <v>0</v>
      </c>
      <c r="K1417" s="115">
        <f t="shared" si="332"/>
        <v>156858</v>
      </c>
      <c r="L1417" s="116">
        <f t="shared" si="332"/>
        <v>10980</v>
      </c>
      <c r="M1417" s="9" t="s">
        <v>27</v>
      </c>
      <c r="N1417" s="10" t="s">
        <v>285</v>
      </c>
      <c r="O1417" s="10" t="s">
        <v>888</v>
      </c>
      <c r="P1417" s="10" t="s">
        <v>30</v>
      </c>
      <c r="Q1417" s="10" t="s">
        <v>30</v>
      </c>
      <c r="R1417" s="10" t="s">
        <v>29</v>
      </c>
      <c r="S1417" s="119"/>
      <c r="T1417" s="119"/>
      <c r="U1417" s="119"/>
      <c r="V1417" s="119">
        <v>1</v>
      </c>
      <c r="W1417" s="119"/>
      <c r="X1417" s="119"/>
      <c r="Y1417" s="119"/>
      <c r="Z1417" s="119"/>
      <c r="AA1417" s="119"/>
      <c r="AB1417" s="119"/>
      <c r="AC1417" s="119"/>
      <c r="AD1417" s="119"/>
      <c r="AE1417" s="119"/>
      <c r="AF1417" s="119"/>
      <c r="AG1417" s="119"/>
      <c r="AH1417" s="119"/>
      <c r="AI1417" s="119"/>
      <c r="AJ1417" s="10" t="s">
        <v>27</v>
      </c>
      <c r="AK1417" s="10" t="s">
        <v>1519</v>
      </c>
      <c r="AL1417" s="10" t="s">
        <v>27</v>
      </c>
    </row>
    <row r="1418" spans="1:38" ht="30" customHeight="1">
      <c r="A1418" s="1" t="s">
        <v>4144</v>
      </c>
      <c r="B1418" s="1" t="s">
        <v>4142</v>
      </c>
      <c r="C1418" s="9" t="s">
        <v>841</v>
      </c>
      <c r="D1418" s="114">
        <v>7.9460000000000003E-2</v>
      </c>
      <c r="E1418" s="115">
        <v>0</v>
      </c>
      <c r="F1418" s="116">
        <f t="shared" si="329"/>
        <v>0</v>
      </c>
      <c r="G1418" s="115">
        <f>단가대비표!F553</f>
        <v>138290</v>
      </c>
      <c r="H1418" s="116">
        <f t="shared" si="330"/>
        <v>10988.5</v>
      </c>
      <c r="I1418" s="115">
        <v>0</v>
      </c>
      <c r="J1418" s="116">
        <f t="shared" si="331"/>
        <v>0</v>
      </c>
      <c r="K1418" s="115">
        <f t="shared" si="332"/>
        <v>138290</v>
      </c>
      <c r="L1418" s="116">
        <f t="shared" si="332"/>
        <v>10988.5</v>
      </c>
      <c r="M1418" s="9" t="s">
        <v>27</v>
      </c>
      <c r="N1418" s="10" t="s">
        <v>285</v>
      </c>
      <c r="O1418" s="10" t="s">
        <v>868</v>
      </c>
      <c r="P1418" s="10" t="s">
        <v>30</v>
      </c>
      <c r="Q1418" s="10" t="s">
        <v>30</v>
      </c>
      <c r="R1418" s="10" t="s">
        <v>29</v>
      </c>
      <c r="S1418" s="119"/>
      <c r="T1418" s="119"/>
      <c r="U1418" s="119"/>
      <c r="V1418" s="119">
        <v>1</v>
      </c>
      <c r="W1418" s="119"/>
      <c r="X1418" s="119"/>
      <c r="Y1418" s="119"/>
      <c r="Z1418" s="119"/>
      <c r="AA1418" s="119"/>
      <c r="AB1418" s="119"/>
      <c r="AC1418" s="119"/>
      <c r="AD1418" s="119"/>
      <c r="AE1418" s="119"/>
      <c r="AF1418" s="119"/>
      <c r="AG1418" s="119"/>
      <c r="AH1418" s="119"/>
      <c r="AI1418" s="119"/>
      <c r="AJ1418" s="10" t="s">
        <v>27</v>
      </c>
      <c r="AK1418" s="10" t="s">
        <v>1520</v>
      </c>
      <c r="AL1418" s="10" t="s">
        <v>27</v>
      </c>
    </row>
    <row r="1419" spans="1:38" ht="30" customHeight="1">
      <c r="A1419" s="9" t="s">
        <v>4220</v>
      </c>
      <c r="B1419" s="9" t="s">
        <v>1110</v>
      </c>
      <c r="C1419" s="9" t="s">
        <v>963</v>
      </c>
      <c r="D1419" s="114">
        <v>1</v>
      </c>
      <c r="E1419" s="115">
        <v>0</v>
      </c>
      <c r="F1419" s="116">
        <f t="shared" si="329"/>
        <v>0</v>
      </c>
      <c r="G1419" s="115">
        <v>0</v>
      </c>
      <c r="H1419" s="116">
        <f t="shared" si="330"/>
        <v>0</v>
      </c>
      <c r="I1419" s="115">
        <f>ROUNDDOWN(SUMIF(V1413:V1419, RIGHTB(O1419, 1), H1413:H1419)*U1419, 2)</f>
        <v>1278.25</v>
      </c>
      <c r="J1419" s="116">
        <f t="shared" si="331"/>
        <v>1278.2</v>
      </c>
      <c r="K1419" s="115">
        <f t="shared" si="332"/>
        <v>1278.2</v>
      </c>
      <c r="L1419" s="116">
        <f t="shared" si="332"/>
        <v>1278.2</v>
      </c>
      <c r="M1419" s="9" t="s">
        <v>27</v>
      </c>
      <c r="N1419" s="10" t="s">
        <v>288</v>
      </c>
      <c r="O1419" s="10" t="s">
        <v>964</v>
      </c>
      <c r="P1419" s="10" t="s">
        <v>30</v>
      </c>
      <c r="Q1419" s="10" t="s">
        <v>30</v>
      </c>
      <c r="R1419" s="10" t="s">
        <v>30</v>
      </c>
      <c r="S1419" s="119">
        <v>1</v>
      </c>
      <c r="T1419" s="119">
        <v>2</v>
      </c>
      <c r="U1419" s="119">
        <v>0.02</v>
      </c>
      <c r="V1419" s="119"/>
      <c r="W1419" s="119"/>
      <c r="X1419" s="119"/>
      <c r="Y1419" s="119"/>
      <c r="Z1419" s="119"/>
      <c r="AA1419" s="119"/>
      <c r="AB1419" s="119"/>
      <c r="AC1419" s="119"/>
      <c r="AD1419" s="119"/>
      <c r="AE1419" s="119"/>
      <c r="AF1419" s="119"/>
      <c r="AG1419" s="119"/>
      <c r="AH1419" s="119"/>
      <c r="AI1419" s="119"/>
      <c r="AJ1419" s="10" t="s">
        <v>27</v>
      </c>
      <c r="AK1419" s="10" t="s">
        <v>1525</v>
      </c>
      <c r="AL1419" s="10" t="s">
        <v>27</v>
      </c>
    </row>
    <row r="1420" spans="1:38" ht="30" customHeight="1">
      <c r="A1420" s="9" t="s">
        <v>965</v>
      </c>
      <c r="B1420" s="9" t="s">
        <v>27</v>
      </c>
      <c r="C1420" s="9" t="s">
        <v>27</v>
      </c>
      <c r="D1420" s="114"/>
      <c r="E1420" s="115"/>
      <c r="F1420" s="116">
        <f>TRUNC(SUM(F1413:F1419),0)</f>
        <v>1162</v>
      </c>
      <c r="G1420" s="115"/>
      <c r="H1420" s="116">
        <f>TRUNC(SUM(H1413:H1419),0)</f>
        <v>63912</v>
      </c>
      <c r="I1420" s="115"/>
      <c r="J1420" s="116">
        <f>TRUNC(SUM(J1413:J1419),0)</f>
        <v>1278</v>
      </c>
      <c r="K1420" s="115"/>
      <c r="L1420" s="116">
        <f>F1420+H1420+J1420</f>
        <v>66352</v>
      </c>
      <c r="M1420" s="9" t="s">
        <v>27</v>
      </c>
      <c r="N1420" s="10" t="s">
        <v>117</v>
      </c>
      <c r="O1420" s="10" t="s">
        <v>117</v>
      </c>
      <c r="P1420" s="10" t="s">
        <v>27</v>
      </c>
      <c r="Q1420" s="10" t="s">
        <v>27</v>
      </c>
      <c r="R1420" s="10" t="s">
        <v>27</v>
      </c>
      <c r="S1420" s="119"/>
      <c r="T1420" s="119"/>
      <c r="U1420" s="119"/>
      <c r="V1420" s="119"/>
      <c r="W1420" s="119"/>
      <c r="X1420" s="119"/>
      <c r="Y1420" s="119"/>
      <c r="Z1420" s="119"/>
      <c r="AA1420" s="119"/>
      <c r="AB1420" s="119"/>
      <c r="AC1420" s="119"/>
      <c r="AD1420" s="119"/>
      <c r="AE1420" s="119"/>
      <c r="AF1420" s="119"/>
      <c r="AG1420" s="119"/>
      <c r="AH1420" s="119"/>
      <c r="AI1420" s="119"/>
      <c r="AJ1420" s="10" t="s">
        <v>27</v>
      </c>
      <c r="AK1420" s="10" t="s">
        <v>27</v>
      </c>
      <c r="AL1420" s="10" t="s">
        <v>27</v>
      </c>
    </row>
    <row r="1421" spans="1:38" ht="30" customHeight="1">
      <c r="A1421" s="114"/>
      <c r="B1421" s="114"/>
      <c r="C1421" s="114"/>
      <c r="D1421" s="114"/>
      <c r="E1421" s="115"/>
      <c r="F1421" s="116"/>
      <c r="G1421" s="115"/>
      <c r="H1421" s="116"/>
      <c r="I1421" s="115"/>
      <c r="J1421" s="116"/>
      <c r="K1421" s="115"/>
      <c r="L1421" s="116"/>
      <c r="M1421" s="114"/>
    </row>
    <row r="1422" spans="1:38" ht="30" customHeight="1">
      <c r="A1422" s="127" t="s">
        <v>4457</v>
      </c>
      <c r="B1422" s="127"/>
      <c r="C1422" s="127"/>
      <c r="D1422" s="127"/>
      <c r="E1422" s="128"/>
      <c r="F1422" s="129"/>
      <c r="G1422" s="128"/>
      <c r="H1422" s="129"/>
      <c r="I1422" s="128"/>
      <c r="J1422" s="129"/>
      <c r="K1422" s="128"/>
      <c r="L1422" s="129"/>
      <c r="M1422" s="127"/>
      <c r="N1422" s="118" t="s">
        <v>290</v>
      </c>
    </row>
    <row r="1423" spans="1:38" ht="30" customHeight="1">
      <c r="A1423" s="1" t="s">
        <v>4140</v>
      </c>
      <c r="B1423" s="1" t="s">
        <v>1254</v>
      </c>
      <c r="C1423" s="9" t="s">
        <v>4138</v>
      </c>
      <c r="D1423" s="114">
        <v>149</v>
      </c>
      <c r="E1423" s="115">
        <v>0</v>
      </c>
      <c r="F1423" s="116">
        <f t="shared" ref="F1423:F1428" si="333">TRUNC(E1423*D1423,1)</f>
        <v>0</v>
      </c>
      <c r="G1423" s="115">
        <v>0</v>
      </c>
      <c r="H1423" s="116">
        <f t="shared" ref="H1423:H1428" si="334">TRUNC(G1423*D1423,1)</f>
        <v>0</v>
      </c>
      <c r="I1423" s="115">
        <v>0</v>
      </c>
      <c r="J1423" s="116">
        <f t="shared" ref="J1423:J1428" si="335">TRUNC(I1423*D1423,1)</f>
        <v>0</v>
      </c>
      <c r="K1423" s="115">
        <f t="shared" ref="K1423:L1429" si="336">TRUNC(E1423+G1423+I1423,1)</f>
        <v>0</v>
      </c>
      <c r="L1423" s="116">
        <f t="shared" si="336"/>
        <v>0</v>
      </c>
      <c r="M1423" s="9" t="s">
        <v>1255</v>
      </c>
      <c r="N1423" s="10" t="s">
        <v>274</v>
      </c>
      <c r="O1423" s="10" t="s">
        <v>1496</v>
      </c>
      <c r="P1423" s="10" t="s">
        <v>29</v>
      </c>
      <c r="Q1423" s="10" t="s">
        <v>30</v>
      </c>
      <c r="R1423" s="10" t="s">
        <v>30</v>
      </c>
      <c r="S1423" s="119"/>
      <c r="T1423" s="119"/>
      <c r="U1423" s="119"/>
      <c r="V1423" s="119"/>
      <c r="W1423" s="119"/>
      <c r="X1423" s="119"/>
      <c r="Y1423" s="119"/>
      <c r="Z1423" s="119"/>
      <c r="AA1423" s="119"/>
      <c r="AB1423" s="119"/>
      <c r="AC1423" s="119"/>
      <c r="AD1423" s="119"/>
      <c r="AE1423" s="119"/>
      <c r="AF1423" s="119"/>
      <c r="AG1423" s="119"/>
      <c r="AH1423" s="119"/>
      <c r="AI1423" s="119"/>
      <c r="AJ1423" s="10" t="s">
        <v>27</v>
      </c>
      <c r="AK1423" s="10" t="s">
        <v>1497</v>
      </c>
      <c r="AL1423" s="10" t="s">
        <v>27</v>
      </c>
    </row>
    <row r="1424" spans="1:38" ht="30" customHeight="1">
      <c r="A1424" s="9" t="s">
        <v>1271</v>
      </c>
      <c r="B1424" s="9" t="s">
        <v>1254</v>
      </c>
      <c r="C1424" s="9" t="s">
        <v>466</v>
      </c>
      <c r="D1424" s="114">
        <v>28.269000000000002</v>
      </c>
      <c r="E1424" s="115">
        <v>0</v>
      </c>
      <c r="F1424" s="116">
        <f t="shared" si="333"/>
        <v>0</v>
      </c>
      <c r="G1424" s="115">
        <v>0</v>
      </c>
      <c r="H1424" s="116">
        <f t="shared" si="334"/>
        <v>0</v>
      </c>
      <c r="I1424" s="115">
        <v>0</v>
      </c>
      <c r="J1424" s="116">
        <f t="shared" si="335"/>
        <v>0</v>
      </c>
      <c r="K1424" s="115">
        <f t="shared" si="336"/>
        <v>0</v>
      </c>
      <c r="L1424" s="116">
        <f t="shared" si="336"/>
        <v>0</v>
      </c>
      <c r="M1424" s="9" t="s">
        <v>1255</v>
      </c>
      <c r="N1424" s="10" t="s">
        <v>1496</v>
      </c>
      <c r="O1424" s="10" t="s">
        <v>1272</v>
      </c>
      <c r="P1424" s="10" t="s">
        <v>30</v>
      </c>
      <c r="Q1424" s="10" t="s">
        <v>30</v>
      </c>
      <c r="R1424" s="10" t="s">
        <v>29</v>
      </c>
      <c r="S1424" s="119"/>
      <c r="T1424" s="119"/>
      <c r="U1424" s="119"/>
      <c r="V1424" s="119"/>
      <c r="W1424" s="119"/>
      <c r="X1424" s="119"/>
      <c r="Y1424" s="119"/>
      <c r="Z1424" s="119"/>
      <c r="AA1424" s="119"/>
      <c r="AB1424" s="119"/>
      <c r="AC1424" s="119"/>
      <c r="AD1424" s="119"/>
      <c r="AE1424" s="119"/>
      <c r="AF1424" s="119"/>
      <c r="AG1424" s="119"/>
      <c r="AH1424" s="119"/>
      <c r="AI1424" s="119"/>
      <c r="AJ1424" s="10" t="s">
        <v>27</v>
      </c>
      <c r="AK1424" s="10" t="s">
        <v>2747</v>
      </c>
      <c r="AL1424" s="10" t="s">
        <v>27</v>
      </c>
    </row>
    <row r="1425" spans="1:38" ht="30" customHeight="1">
      <c r="A1425" s="1" t="s">
        <v>3294</v>
      </c>
      <c r="B1425" s="1" t="s">
        <v>3295</v>
      </c>
      <c r="C1425" s="9" t="s">
        <v>79</v>
      </c>
      <c r="D1425" s="114">
        <v>5.6240000000000005E-2</v>
      </c>
      <c r="E1425" s="115">
        <f>단가대비표!E60</f>
        <v>50000</v>
      </c>
      <c r="F1425" s="116">
        <f t="shared" si="333"/>
        <v>2812</v>
      </c>
      <c r="G1425" s="115">
        <v>0</v>
      </c>
      <c r="H1425" s="116">
        <f t="shared" si="334"/>
        <v>0</v>
      </c>
      <c r="I1425" s="115">
        <v>0</v>
      </c>
      <c r="J1425" s="116">
        <f t="shared" si="335"/>
        <v>0</v>
      </c>
      <c r="K1425" s="115">
        <f t="shared" si="336"/>
        <v>50000</v>
      </c>
      <c r="L1425" s="116">
        <f t="shared" si="336"/>
        <v>2812</v>
      </c>
      <c r="M1425" s="9"/>
      <c r="N1425" s="10" t="s">
        <v>1496</v>
      </c>
      <c r="O1425" s="10" t="s">
        <v>1256</v>
      </c>
      <c r="P1425" s="10" t="s">
        <v>30</v>
      </c>
      <c r="Q1425" s="10" t="s">
        <v>30</v>
      </c>
      <c r="R1425" s="10" t="s">
        <v>29</v>
      </c>
      <c r="S1425" s="119"/>
      <c r="T1425" s="119"/>
      <c r="U1425" s="119"/>
      <c r="V1425" s="119"/>
      <c r="W1425" s="119"/>
      <c r="X1425" s="119"/>
      <c r="Y1425" s="119"/>
      <c r="Z1425" s="119"/>
      <c r="AA1425" s="119"/>
      <c r="AB1425" s="119"/>
      <c r="AC1425" s="119"/>
      <c r="AD1425" s="119"/>
      <c r="AE1425" s="119"/>
      <c r="AF1425" s="119"/>
      <c r="AG1425" s="119"/>
      <c r="AH1425" s="119"/>
      <c r="AI1425" s="119"/>
      <c r="AJ1425" s="10" t="s">
        <v>27</v>
      </c>
      <c r="AK1425" s="10" t="s">
        <v>2748</v>
      </c>
      <c r="AL1425" s="10" t="s">
        <v>27</v>
      </c>
    </row>
    <row r="1426" spans="1:38" ht="30" customHeight="1">
      <c r="A1426" s="1" t="s">
        <v>4141</v>
      </c>
      <c r="B1426" s="1" t="s">
        <v>4142</v>
      </c>
      <c r="C1426" s="9" t="s">
        <v>841</v>
      </c>
      <c r="D1426" s="114">
        <v>0.27</v>
      </c>
      <c r="E1426" s="115">
        <v>0</v>
      </c>
      <c r="F1426" s="116">
        <f t="shared" si="333"/>
        <v>0</v>
      </c>
      <c r="G1426" s="115">
        <f>단가대비표!F568</f>
        <v>209720</v>
      </c>
      <c r="H1426" s="116">
        <f t="shared" si="334"/>
        <v>56624.4</v>
      </c>
      <c r="I1426" s="115">
        <v>0</v>
      </c>
      <c r="J1426" s="116">
        <f t="shared" si="335"/>
        <v>0</v>
      </c>
      <c r="K1426" s="115">
        <f t="shared" si="336"/>
        <v>209720</v>
      </c>
      <c r="L1426" s="116">
        <f t="shared" si="336"/>
        <v>56624.4</v>
      </c>
      <c r="M1426" s="9" t="s">
        <v>27</v>
      </c>
      <c r="N1426" s="10" t="s">
        <v>285</v>
      </c>
      <c r="O1426" s="10" t="s">
        <v>888</v>
      </c>
      <c r="P1426" s="10" t="s">
        <v>30</v>
      </c>
      <c r="Q1426" s="10" t="s">
        <v>30</v>
      </c>
      <c r="R1426" s="10" t="s">
        <v>29</v>
      </c>
      <c r="S1426" s="119"/>
      <c r="T1426" s="119"/>
      <c r="U1426" s="119"/>
      <c r="V1426" s="119">
        <v>1</v>
      </c>
      <c r="W1426" s="119"/>
      <c r="X1426" s="119"/>
      <c r="Y1426" s="119"/>
      <c r="Z1426" s="119"/>
      <c r="AA1426" s="119"/>
      <c r="AB1426" s="119"/>
      <c r="AC1426" s="119"/>
      <c r="AD1426" s="119"/>
      <c r="AE1426" s="119"/>
      <c r="AF1426" s="119"/>
      <c r="AG1426" s="119"/>
      <c r="AH1426" s="119"/>
      <c r="AI1426" s="119"/>
      <c r="AJ1426" s="10" t="s">
        <v>27</v>
      </c>
      <c r="AK1426" s="10" t="s">
        <v>1519</v>
      </c>
      <c r="AL1426" s="10" t="s">
        <v>27</v>
      </c>
    </row>
    <row r="1427" spans="1:38" ht="30" customHeight="1">
      <c r="A1427" s="1" t="s">
        <v>4143</v>
      </c>
      <c r="B1427" s="1" t="s">
        <v>4142</v>
      </c>
      <c r="C1427" s="9" t="s">
        <v>841</v>
      </c>
      <c r="D1427" s="114">
        <v>0.05</v>
      </c>
      <c r="E1427" s="115">
        <v>0</v>
      </c>
      <c r="F1427" s="116">
        <f t="shared" si="333"/>
        <v>0</v>
      </c>
      <c r="G1427" s="115">
        <f>단가대비표!F569</f>
        <v>156858</v>
      </c>
      <c r="H1427" s="116">
        <f t="shared" si="334"/>
        <v>7842.9</v>
      </c>
      <c r="I1427" s="115">
        <v>0</v>
      </c>
      <c r="J1427" s="116">
        <f t="shared" si="335"/>
        <v>0</v>
      </c>
      <c r="K1427" s="115">
        <f t="shared" si="336"/>
        <v>156858</v>
      </c>
      <c r="L1427" s="116">
        <f t="shared" si="336"/>
        <v>7842.9</v>
      </c>
      <c r="M1427" s="9" t="s">
        <v>27</v>
      </c>
      <c r="N1427" s="10" t="s">
        <v>285</v>
      </c>
      <c r="O1427" s="10" t="s">
        <v>888</v>
      </c>
      <c r="P1427" s="10" t="s">
        <v>30</v>
      </c>
      <c r="Q1427" s="10" t="s">
        <v>30</v>
      </c>
      <c r="R1427" s="10" t="s">
        <v>29</v>
      </c>
      <c r="S1427" s="119"/>
      <c r="T1427" s="119"/>
      <c r="U1427" s="119"/>
      <c r="V1427" s="119">
        <v>1</v>
      </c>
      <c r="W1427" s="119"/>
      <c r="X1427" s="119"/>
      <c r="Y1427" s="119"/>
      <c r="Z1427" s="119"/>
      <c r="AA1427" s="119"/>
      <c r="AB1427" s="119"/>
      <c r="AC1427" s="119"/>
      <c r="AD1427" s="119"/>
      <c r="AE1427" s="119"/>
      <c r="AF1427" s="119"/>
      <c r="AG1427" s="119"/>
      <c r="AH1427" s="119"/>
      <c r="AI1427" s="119"/>
      <c r="AJ1427" s="10" t="s">
        <v>27</v>
      </c>
      <c r="AK1427" s="10" t="s">
        <v>1519</v>
      </c>
      <c r="AL1427" s="10" t="s">
        <v>27</v>
      </c>
    </row>
    <row r="1428" spans="1:38" ht="30" customHeight="1">
      <c r="A1428" s="1" t="s">
        <v>4144</v>
      </c>
      <c r="B1428" s="1" t="s">
        <v>4142</v>
      </c>
      <c r="C1428" s="9" t="s">
        <v>841</v>
      </c>
      <c r="D1428" s="114">
        <v>0.12236000000000001</v>
      </c>
      <c r="E1428" s="115">
        <v>0</v>
      </c>
      <c r="F1428" s="116">
        <f t="shared" si="333"/>
        <v>0</v>
      </c>
      <c r="G1428" s="115">
        <f>단가대비표!F553</f>
        <v>138290</v>
      </c>
      <c r="H1428" s="116">
        <f t="shared" si="334"/>
        <v>16921.099999999999</v>
      </c>
      <c r="I1428" s="115">
        <v>0</v>
      </c>
      <c r="J1428" s="116">
        <f t="shared" si="335"/>
        <v>0</v>
      </c>
      <c r="K1428" s="115">
        <f t="shared" si="336"/>
        <v>138290</v>
      </c>
      <c r="L1428" s="116">
        <f t="shared" si="336"/>
        <v>16921.099999999999</v>
      </c>
      <c r="M1428" s="9" t="s">
        <v>27</v>
      </c>
      <c r="N1428" s="10" t="s">
        <v>285</v>
      </c>
      <c r="O1428" s="10" t="s">
        <v>868</v>
      </c>
      <c r="P1428" s="10" t="s">
        <v>30</v>
      </c>
      <c r="Q1428" s="10" t="s">
        <v>30</v>
      </c>
      <c r="R1428" s="10" t="s">
        <v>29</v>
      </c>
      <c r="S1428" s="119"/>
      <c r="T1428" s="119"/>
      <c r="U1428" s="119"/>
      <c r="V1428" s="119">
        <v>1</v>
      </c>
      <c r="W1428" s="119"/>
      <c r="X1428" s="119"/>
      <c r="Y1428" s="119"/>
      <c r="Z1428" s="119"/>
      <c r="AA1428" s="119"/>
      <c r="AB1428" s="119"/>
      <c r="AC1428" s="119"/>
      <c r="AD1428" s="119"/>
      <c r="AE1428" s="119"/>
      <c r="AF1428" s="119"/>
      <c r="AG1428" s="119"/>
      <c r="AH1428" s="119"/>
      <c r="AI1428" s="119"/>
      <c r="AJ1428" s="10" t="s">
        <v>27</v>
      </c>
      <c r="AK1428" s="10" t="s">
        <v>1520</v>
      </c>
      <c r="AL1428" s="10" t="s">
        <v>27</v>
      </c>
    </row>
    <row r="1429" spans="1:38" ht="30" customHeight="1">
      <c r="A1429" s="9" t="s">
        <v>4220</v>
      </c>
      <c r="B1429" s="9" t="s">
        <v>1110</v>
      </c>
      <c r="C1429" s="9" t="s">
        <v>963</v>
      </c>
      <c r="D1429" s="114">
        <v>1</v>
      </c>
      <c r="E1429" s="115">
        <v>0</v>
      </c>
      <c r="F1429" s="116">
        <f>TRUNC(E1429*D1429,1)</f>
        <v>0</v>
      </c>
      <c r="G1429" s="115">
        <v>0</v>
      </c>
      <c r="H1429" s="116">
        <f>TRUNC(G1429*D1429,1)</f>
        <v>0</v>
      </c>
      <c r="I1429" s="115">
        <f>ROUNDDOWN(SUMIF(V1423:V1429, RIGHTB(O1429, 1), H1423:H1429)*U1429, 2)</f>
        <v>1627.76</v>
      </c>
      <c r="J1429" s="116">
        <f>TRUNC(I1429*D1429,1)</f>
        <v>1627.7</v>
      </c>
      <c r="K1429" s="115">
        <f t="shared" si="336"/>
        <v>1627.7</v>
      </c>
      <c r="L1429" s="116">
        <f t="shared" si="336"/>
        <v>1627.7</v>
      </c>
      <c r="M1429" s="9" t="s">
        <v>27</v>
      </c>
      <c r="N1429" s="10" t="s">
        <v>290</v>
      </c>
      <c r="O1429" s="10" t="s">
        <v>964</v>
      </c>
      <c r="P1429" s="10" t="s">
        <v>30</v>
      </c>
      <c r="Q1429" s="10" t="s">
        <v>30</v>
      </c>
      <c r="R1429" s="10" t="s">
        <v>30</v>
      </c>
      <c r="S1429" s="119">
        <v>1</v>
      </c>
      <c r="T1429" s="119">
        <v>2</v>
      </c>
      <c r="U1429" s="119">
        <v>0.02</v>
      </c>
      <c r="V1429" s="119"/>
      <c r="W1429" s="119"/>
      <c r="X1429" s="119"/>
      <c r="Y1429" s="119"/>
      <c r="Z1429" s="119"/>
      <c r="AA1429" s="119"/>
      <c r="AB1429" s="119"/>
      <c r="AC1429" s="119"/>
      <c r="AD1429" s="119"/>
      <c r="AE1429" s="119"/>
      <c r="AF1429" s="119"/>
      <c r="AG1429" s="119"/>
      <c r="AH1429" s="119"/>
      <c r="AI1429" s="119"/>
      <c r="AJ1429" s="10" t="s">
        <v>27</v>
      </c>
      <c r="AK1429" s="10" t="s">
        <v>1526</v>
      </c>
      <c r="AL1429" s="10" t="s">
        <v>27</v>
      </c>
    </row>
    <row r="1430" spans="1:38" ht="30" customHeight="1">
      <c r="A1430" s="9" t="s">
        <v>965</v>
      </c>
      <c r="B1430" s="9" t="s">
        <v>27</v>
      </c>
      <c r="C1430" s="9" t="s">
        <v>27</v>
      </c>
      <c r="D1430" s="114"/>
      <c r="E1430" s="115"/>
      <c r="F1430" s="116">
        <f>TRUNC(SUM(F1423:F1429),0)</f>
        <v>2812</v>
      </c>
      <c r="G1430" s="115"/>
      <c r="H1430" s="116">
        <f>TRUNC(SUM(H1423:H1429),0)</f>
        <v>81388</v>
      </c>
      <c r="I1430" s="115"/>
      <c r="J1430" s="116">
        <f>TRUNC(SUM(J1423:J1429),0)</f>
        <v>1627</v>
      </c>
      <c r="K1430" s="115"/>
      <c r="L1430" s="116">
        <f>F1430+H1430+J1430</f>
        <v>85827</v>
      </c>
      <c r="M1430" s="9" t="s">
        <v>27</v>
      </c>
      <c r="N1430" s="10" t="s">
        <v>117</v>
      </c>
      <c r="O1430" s="10" t="s">
        <v>117</v>
      </c>
      <c r="P1430" s="10" t="s">
        <v>27</v>
      </c>
      <c r="Q1430" s="10" t="s">
        <v>27</v>
      </c>
      <c r="R1430" s="10" t="s">
        <v>27</v>
      </c>
      <c r="S1430" s="119"/>
      <c r="T1430" s="119"/>
      <c r="U1430" s="119"/>
      <c r="V1430" s="119"/>
      <c r="W1430" s="119"/>
      <c r="X1430" s="119"/>
      <c r="Y1430" s="119"/>
      <c r="Z1430" s="119"/>
      <c r="AA1430" s="119"/>
      <c r="AB1430" s="119"/>
      <c r="AC1430" s="119"/>
      <c r="AD1430" s="119"/>
      <c r="AE1430" s="119"/>
      <c r="AF1430" s="119"/>
      <c r="AG1430" s="119"/>
      <c r="AH1430" s="119"/>
      <c r="AI1430" s="119"/>
      <c r="AJ1430" s="10" t="s">
        <v>27</v>
      </c>
      <c r="AK1430" s="10" t="s">
        <v>27</v>
      </c>
      <c r="AL1430" s="10" t="s">
        <v>27</v>
      </c>
    </row>
    <row r="1431" spans="1:38" ht="30" customHeight="1">
      <c r="A1431" s="114"/>
      <c r="B1431" s="114"/>
      <c r="C1431" s="114"/>
      <c r="D1431" s="114"/>
      <c r="E1431" s="115"/>
      <c r="F1431" s="116"/>
      <c r="G1431" s="115"/>
      <c r="H1431" s="116"/>
      <c r="I1431" s="115"/>
      <c r="J1431" s="116"/>
      <c r="K1431" s="115"/>
      <c r="L1431" s="116"/>
      <c r="M1431" s="114"/>
    </row>
    <row r="1432" spans="1:38" ht="30" customHeight="1">
      <c r="A1432" s="127" t="s">
        <v>4458</v>
      </c>
      <c r="B1432" s="127"/>
      <c r="C1432" s="127"/>
      <c r="D1432" s="127"/>
      <c r="E1432" s="128"/>
      <c r="F1432" s="129"/>
      <c r="G1432" s="128"/>
      <c r="H1432" s="129"/>
      <c r="I1432" s="128"/>
      <c r="J1432" s="129"/>
      <c r="K1432" s="128"/>
      <c r="L1432" s="129"/>
      <c r="M1432" s="127"/>
      <c r="N1432" s="118" t="s">
        <v>291</v>
      </c>
    </row>
    <row r="1433" spans="1:38" ht="30" customHeight="1">
      <c r="A1433" s="1" t="s">
        <v>4140</v>
      </c>
      <c r="B1433" s="1" t="s">
        <v>1254</v>
      </c>
      <c r="C1433" s="9" t="s">
        <v>4138</v>
      </c>
      <c r="D1433" s="114">
        <v>149</v>
      </c>
      <c r="E1433" s="115">
        <v>0</v>
      </c>
      <c r="F1433" s="116">
        <f t="shared" ref="F1433:F1438" si="337">TRUNC(E1433*D1433,1)</f>
        <v>0</v>
      </c>
      <c r="G1433" s="115">
        <v>0</v>
      </c>
      <c r="H1433" s="116">
        <f t="shared" ref="H1433:H1438" si="338">TRUNC(G1433*D1433,1)</f>
        <v>0</v>
      </c>
      <c r="I1433" s="115">
        <v>0</v>
      </c>
      <c r="J1433" s="116">
        <f t="shared" ref="J1433:J1438" si="339">TRUNC(I1433*D1433,1)</f>
        <v>0</v>
      </c>
      <c r="K1433" s="115">
        <f t="shared" ref="K1433:L1439" si="340">TRUNC(E1433+G1433+I1433,1)</f>
        <v>0</v>
      </c>
      <c r="L1433" s="116">
        <f t="shared" si="340"/>
        <v>0</v>
      </c>
      <c r="M1433" s="9" t="s">
        <v>1255</v>
      </c>
      <c r="N1433" s="10" t="s">
        <v>274</v>
      </c>
      <c r="O1433" s="10" t="s">
        <v>1496</v>
      </c>
      <c r="P1433" s="10" t="s">
        <v>29</v>
      </c>
      <c r="Q1433" s="10" t="s">
        <v>30</v>
      </c>
      <c r="R1433" s="10" t="s">
        <v>30</v>
      </c>
      <c r="S1433" s="119"/>
      <c r="T1433" s="119"/>
      <c r="U1433" s="119"/>
      <c r="V1433" s="119"/>
      <c r="W1433" s="119"/>
      <c r="X1433" s="119"/>
      <c r="Y1433" s="119"/>
      <c r="Z1433" s="119"/>
      <c r="AA1433" s="119"/>
      <c r="AB1433" s="119"/>
      <c r="AC1433" s="119"/>
      <c r="AD1433" s="119"/>
      <c r="AE1433" s="119"/>
      <c r="AF1433" s="119"/>
      <c r="AG1433" s="119"/>
      <c r="AH1433" s="119"/>
      <c r="AI1433" s="119"/>
      <c r="AJ1433" s="10" t="s">
        <v>27</v>
      </c>
      <c r="AK1433" s="10" t="s">
        <v>1497</v>
      </c>
      <c r="AL1433" s="10" t="s">
        <v>27</v>
      </c>
    </row>
    <row r="1434" spans="1:38" ht="30" customHeight="1">
      <c r="A1434" s="9" t="s">
        <v>1271</v>
      </c>
      <c r="B1434" s="9" t="s">
        <v>1254</v>
      </c>
      <c r="C1434" s="9" t="s">
        <v>466</v>
      </c>
      <c r="D1434" s="114">
        <v>28.269000000000002</v>
      </c>
      <c r="E1434" s="115">
        <v>0</v>
      </c>
      <c r="F1434" s="116">
        <f t="shared" si="337"/>
        <v>0</v>
      </c>
      <c r="G1434" s="115">
        <v>0</v>
      </c>
      <c r="H1434" s="116">
        <f t="shared" si="338"/>
        <v>0</v>
      </c>
      <c r="I1434" s="115">
        <v>0</v>
      </c>
      <c r="J1434" s="116">
        <f t="shared" si="339"/>
        <v>0</v>
      </c>
      <c r="K1434" s="115">
        <f t="shared" si="340"/>
        <v>0</v>
      </c>
      <c r="L1434" s="116">
        <f t="shared" si="340"/>
        <v>0</v>
      </c>
      <c r="M1434" s="9" t="s">
        <v>1255</v>
      </c>
      <c r="N1434" s="10" t="s">
        <v>1496</v>
      </c>
      <c r="O1434" s="10" t="s">
        <v>1272</v>
      </c>
      <c r="P1434" s="10" t="s">
        <v>30</v>
      </c>
      <c r="Q1434" s="10" t="s">
        <v>30</v>
      </c>
      <c r="R1434" s="10" t="s">
        <v>29</v>
      </c>
      <c r="S1434" s="119"/>
      <c r="T1434" s="119"/>
      <c r="U1434" s="119"/>
      <c r="V1434" s="119"/>
      <c r="W1434" s="119"/>
      <c r="X1434" s="119"/>
      <c r="Y1434" s="119"/>
      <c r="Z1434" s="119"/>
      <c r="AA1434" s="119"/>
      <c r="AB1434" s="119"/>
      <c r="AC1434" s="119"/>
      <c r="AD1434" s="119"/>
      <c r="AE1434" s="119"/>
      <c r="AF1434" s="119"/>
      <c r="AG1434" s="119"/>
      <c r="AH1434" s="119"/>
      <c r="AI1434" s="119"/>
      <c r="AJ1434" s="10" t="s">
        <v>27</v>
      </c>
      <c r="AK1434" s="10" t="s">
        <v>2747</v>
      </c>
      <c r="AL1434" s="10" t="s">
        <v>27</v>
      </c>
    </row>
    <row r="1435" spans="1:38" ht="30" customHeight="1">
      <c r="A1435" s="1" t="s">
        <v>3294</v>
      </c>
      <c r="B1435" s="1" t="s">
        <v>3295</v>
      </c>
      <c r="C1435" s="9" t="s">
        <v>79</v>
      </c>
      <c r="D1435" s="114">
        <v>5.6240000000000005E-2</v>
      </c>
      <c r="E1435" s="115">
        <f>단가대비표!E60</f>
        <v>50000</v>
      </c>
      <c r="F1435" s="116">
        <f t="shared" si="337"/>
        <v>2812</v>
      </c>
      <c r="G1435" s="115">
        <v>0</v>
      </c>
      <c r="H1435" s="116">
        <f t="shared" si="338"/>
        <v>0</v>
      </c>
      <c r="I1435" s="115">
        <v>0</v>
      </c>
      <c r="J1435" s="116">
        <f t="shared" si="339"/>
        <v>0</v>
      </c>
      <c r="K1435" s="115">
        <f t="shared" si="340"/>
        <v>50000</v>
      </c>
      <c r="L1435" s="116">
        <f t="shared" si="340"/>
        <v>2812</v>
      </c>
      <c r="M1435" s="9"/>
      <c r="N1435" s="10" t="s">
        <v>1496</v>
      </c>
      <c r="O1435" s="10" t="s">
        <v>1256</v>
      </c>
      <c r="P1435" s="10" t="s">
        <v>30</v>
      </c>
      <c r="Q1435" s="10" t="s">
        <v>30</v>
      </c>
      <c r="R1435" s="10" t="s">
        <v>29</v>
      </c>
      <c r="S1435" s="119"/>
      <c r="T1435" s="119"/>
      <c r="U1435" s="119"/>
      <c r="V1435" s="119"/>
      <c r="W1435" s="119"/>
      <c r="X1435" s="119"/>
      <c r="Y1435" s="119"/>
      <c r="Z1435" s="119"/>
      <c r="AA1435" s="119"/>
      <c r="AB1435" s="119"/>
      <c r="AC1435" s="119"/>
      <c r="AD1435" s="119"/>
      <c r="AE1435" s="119"/>
      <c r="AF1435" s="119"/>
      <c r="AG1435" s="119"/>
      <c r="AH1435" s="119"/>
      <c r="AI1435" s="119"/>
      <c r="AJ1435" s="10" t="s">
        <v>27</v>
      </c>
      <c r="AK1435" s="10" t="s">
        <v>2748</v>
      </c>
      <c r="AL1435" s="10" t="s">
        <v>27</v>
      </c>
    </row>
    <row r="1436" spans="1:38" ht="30" customHeight="1">
      <c r="A1436" s="1" t="s">
        <v>4141</v>
      </c>
      <c r="B1436" s="1" t="s">
        <v>4142</v>
      </c>
      <c r="C1436" s="9" t="s">
        <v>841</v>
      </c>
      <c r="D1436" s="114">
        <v>0.35</v>
      </c>
      <c r="E1436" s="115">
        <v>0</v>
      </c>
      <c r="F1436" s="116">
        <f t="shared" si="337"/>
        <v>0</v>
      </c>
      <c r="G1436" s="115">
        <f>단가대비표!F568</f>
        <v>209720</v>
      </c>
      <c r="H1436" s="116">
        <f t="shared" si="338"/>
        <v>73402</v>
      </c>
      <c r="I1436" s="115">
        <v>0</v>
      </c>
      <c r="J1436" s="116">
        <f t="shared" si="339"/>
        <v>0</v>
      </c>
      <c r="K1436" s="115">
        <f t="shared" si="340"/>
        <v>209720</v>
      </c>
      <c r="L1436" s="116">
        <f t="shared" si="340"/>
        <v>73402</v>
      </c>
      <c r="M1436" s="9" t="s">
        <v>27</v>
      </c>
      <c r="N1436" s="10" t="s">
        <v>285</v>
      </c>
      <c r="O1436" s="10" t="s">
        <v>888</v>
      </c>
      <c r="P1436" s="10" t="s">
        <v>30</v>
      </c>
      <c r="Q1436" s="10" t="s">
        <v>30</v>
      </c>
      <c r="R1436" s="10" t="s">
        <v>29</v>
      </c>
      <c r="S1436" s="119"/>
      <c r="T1436" s="119"/>
      <c r="U1436" s="119"/>
      <c r="V1436" s="119">
        <v>1</v>
      </c>
      <c r="W1436" s="119"/>
      <c r="X1436" s="119"/>
      <c r="Y1436" s="119"/>
      <c r="Z1436" s="119"/>
      <c r="AA1436" s="119"/>
      <c r="AB1436" s="119"/>
      <c r="AC1436" s="119"/>
      <c r="AD1436" s="119"/>
      <c r="AE1436" s="119"/>
      <c r="AF1436" s="119"/>
      <c r="AG1436" s="119"/>
      <c r="AH1436" s="119"/>
      <c r="AI1436" s="119"/>
      <c r="AJ1436" s="10" t="s">
        <v>27</v>
      </c>
      <c r="AK1436" s="10" t="s">
        <v>1519</v>
      </c>
      <c r="AL1436" s="10" t="s">
        <v>27</v>
      </c>
    </row>
    <row r="1437" spans="1:38" ht="30" customHeight="1">
      <c r="A1437" s="1" t="s">
        <v>4143</v>
      </c>
      <c r="B1437" s="1" t="s">
        <v>4142</v>
      </c>
      <c r="C1437" s="9" t="s">
        <v>841</v>
      </c>
      <c r="D1437" s="114">
        <v>7.0000000000000007E-2</v>
      </c>
      <c r="E1437" s="115">
        <v>0</v>
      </c>
      <c r="F1437" s="116">
        <f t="shared" si="337"/>
        <v>0</v>
      </c>
      <c r="G1437" s="115">
        <f>단가대비표!F569</f>
        <v>156858</v>
      </c>
      <c r="H1437" s="116">
        <f t="shared" si="338"/>
        <v>10980</v>
      </c>
      <c r="I1437" s="115">
        <v>0</v>
      </c>
      <c r="J1437" s="116">
        <f t="shared" si="339"/>
        <v>0</v>
      </c>
      <c r="K1437" s="115">
        <f t="shared" si="340"/>
        <v>156858</v>
      </c>
      <c r="L1437" s="116">
        <f t="shared" si="340"/>
        <v>10980</v>
      </c>
      <c r="M1437" s="9" t="s">
        <v>27</v>
      </c>
      <c r="N1437" s="10" t="s">
        <v>285</v>
      </c>
      <c r="O1437" s="10" t="s">
        <v>888</v>
      </c>
      <c r="P1437" s="10" t="s">
        <v>30</v>
      </c>
      <c r="Q1437" s="10" t="s">
        <v>30</v>
      </c>
      <c r="R1437" s="10" t="s">
        <v>29</v>
      </c>
      <c r="S1437" s="119"/>
      <c r="T1437" s="119"/>
      <c r="U1437" s="119"/>
      <c r="V1437" s="119">
        <v>1</v>
      </c>
      <c r="W1437" s="119"/>
      <c r="X1437" s="119"/>
      <c r="Y1437" s="119"/>
      <c r="Z1437" s="119"/>
      <c r="AA1437" s="119"/>
      <c r="AB1437" s="119"/>
      <c r="AC1437" s="119"/>
      <c r="AD1437" s="119"/>
      <c r="AE1437" s="119"/>
      <c r="AF1437" s="119"/>
      <c r="AG1437" s="119"/>
      <c r="AH1437" s="119"/>
      <c r="AI1437" s="119"/>
      <c r="AJ1437" s="10" t="s">
        <v>27</v>
      </c>
      <c r="AK1437" s="10" t="s">
        <v>1519</v>
      </c>
      <c r="AL1437" s="10" t="s">
        <v>27</v>
      </c>
    </row>
    <row r="1438" spans="1:38" ht="30" customHeight="1">
      <c r="A1438" s="1" t="s">
        <v>4144</v>
      </c>
      <c r="B1438" s="1" t="s">
        <v>4142</v>
      </c>
      <c r="C1438" s="9" t="s">
        <v>841</v>
      </c>
      <c r="D1438" s="114">
        <v>0.15236</v>
      </c>
      <c r="E1438" s="115">
        <v>0</v>
      </c>
      <c r="F1438" s="116">
        <f t="shared" si="337"/>
        <v>0</v>
      </c>
      <c r="G1438" s="115">
        <f>단가대비표!F553</f>
        <v>138290</v>
      </c>
      <c r="H1438" s="116">
        <f t="shared" si="338"/>
        <v>21069.8</v>
      </c>
      <c r="I1438" s="115">
        <v>0</v>
      </c>
      <c r="J1438" s="116">
        <f t="shared" si="339"/>
        <v>0</v>
      </c>
      <c r="K1438" s="115">
        <f t="shared" si="340"/>
        <v>138290</v>
      </c>
      <c r="L1438" s="116">
        <f t="shared" si="340"/>
        <v>21069.8</v>
      </c>
      <c r="M1438" s="9" t="s">
        <v>27</v>
      </c>
      <c r="N1438" s="10" t="s">
        <v>285</v>
      </c>
      <c r="O1438" s="10" t="s">
        <v>868</v>
      </c>
      <c r="P1438" s="10" t="s">
        <v>30</v>
      </c>
      <c r="Q1438" s="10" t="s">
        <v>30</v>
      </c>
      <c r="R1438" s="10" t="s">
        <v>29</v>
      </c>
      <c r="S1438" s="119"/>
      <c r="T1438" s="119"/>
      <c r="U1438" s="119"/>
      <c r="V1438" s="119">
        <v>1</v>
      </c>
      <c r="W1438" s="119"/>
      <c r="X1438" s="119"/>
      <c r="Y1438" s="119"/>
      <c r="Z1438" s="119"/>
      <c r="AA1438" s="119"/>
      <c r="AB1438" s="119"/>
      <c r="AC1438" s="119"/>
      <c r="AD1438" s="119"/>
      <c r="AE1438" s="119"/>
      <c r="AF1438" s="119"/>
      <c r="AG1438" s="119"/>
      <c r="AH1438" s="119"/>
      <c r="AI1438" s="119"/>
      <c r="AJ1438" s="10" t="s">
        <v>27</v>
      </c>
      <c r="AK1438" s="10" t="s">
        <v>1520</v>
      </c>
      <c r="AL1438" s="10" t="s">
        <v>27</v>
      </c>
    </row>
    <row r="1439" spans="1:38" ht="30" customHeight="1">
      <c r="A1439" s="9" t="s">
        <v>4220</v>
      </c>
      <c r="B1439" s="9" t="s">
        <v>1110</v>
      </c>
      <c r="C1439" s="9" t="s">
        <v>963</v>
      </c>
      <c r="D1439" s="114">
        <v>1</v>
      </c>
      <c r="E1439" s="115">
        <v>0</v>
      </c>
      <c r="F1439" s="116">
        <f>TRUNC(E1439*D1439,1)</f>
        <v>0</v>
      </c>
      <c r="G1439" s="115">
        <v>0</v>
      </c>
      <c r="H1439" s="116">
        <f>TRUNC(G1439*D1439,1)</f>
        <v>0</v>
      </c>
      <c r="I1439" s="115">
        <f>ROUNDDOWN(SUMIF(V1433:V1439, RIGHTB(O1439, 1), H1433:H1439)*U1439, 2)</f>
        <v>2109.0300000000002</v>
      </c>
      <c r="J1439" s="116">
        <f>TRUNC(I1439*D1439,1)</f>
        <v>2109</v>
      </c>
      <c r="K1439" s="115">
        <f t="shared" si="340"/>
        <v>2109</v>
      </c>
      <c r="L1439" s="116">
        <f t="shared" si="340"/>
        <v>2109</v>
      </c>
      <c r="M1439" s="9" t="s">
        <v>27</v>
      </c>
      <c r="N1439" s="10" t="s">
        <v>291</v>
      </c>
      <c r="O1439" s="10" t="s">
        <v>964</v>
      </c>
      <c r="P1439" s="10" t="s">
        <v>30</v>
      </c>
      <c r="Q1439" s="10" t="s">
        <v>30</v>
      </c>
      <c r="R1439" s="10" t="s">
        <v>30</v>
      </c>
      <c r="S1439" s="119">
        <v>1</v>
      </c>
      <c r="T1439" s="119">
        <v>2</v>
      </c>
      <c r="U1439" s="119">
        <v>0.02</v>
      </c>
      <c r="V1439" s="119"/>
      <c r="W1439" s="119"/>
      <c r="X1439" s="119"/>
      <c r="Y1439" s="119"/>
      <c r="Z1439" s="119"/>
      <c r="AA1439" s="119"/>
      <c r="AB1439" s="119"/>
      <c r="AC1439" s="119"/>
      <c r="AD1439" s="119"/>
      <c r="AE1439" s="119"/>
      <c r="AF1439" s="119"/>
      <c r="AG1439" s="119"/>
      <c r="AH1439" s="119"/>
      <c r="AI1439" s="119"/>
      <c r="AJ1439" s="10" t="s">
        <v>27</v>
      </c>
      <c r="AK1439" s="10" t="s">
        <v>1527</v>
      </c>
      <c r="AL1439" s="10" t="s">
        <v>27</v>
      </c>
    </row>
    <row r="1440" spans="1:38" ht="30" customHeight="1">
      <c r="A1440" s="9" t="s">
        <v>965</v>
      </c>
      <c r="B1440" s="9" t="s">
        <v>27</v>
      </c>
      <c r="C1440" s="9" t="s">
        <v>27</v>
      </c>
      <c r="D1440" s="114"/>
      <c r="E1440" s="115"/>
      <c r="F1440" s="116">
        <f>TRUNC(SUM(F1433:F1439),0)</f>
        <v>2812</v>
      </c>
      <c r="G1440" s="115"/>
      <c r="H1440" s="116">
        <f>TRUNC(SUM(H1433:H1439),0)</f>
        <v>105451</v>
      </c>
      <c r="I1440" s="115"/>
      <c r="J1440" s="116">
        <f>TRUNC(SUM(J1433:J1439),0)</f>
        <v>2109</v>
      </c>
      <c r="K1440" s="115"/>
      <c r="L1440" s="116">
        <f>F1440+H1440+J1440</f>
        <v>110372</v>
      </c>
      <c r="M1440" s="9" t="s">
        <v>27</v>
      </c>
      <c r="N1440" s="10" t="s">
        <v>117</v>
      </c>
      <c r="O1440" s="10" t="s">
        <v>117</v>
      </c>
      <c r="P1440" s="10" t="s">
        <v>27</v>
      </c>
      <c r="Q1440" s="10" t="s">
        <v>27</v>
      </c>
      <c r="R1440" s="10" t="s">
        <v>27</v>
      </c>
      <c r="S1440" s="119"/>
      <c r="T1440" s="119"/>
      <c r="U1440" s="119"/>
      <c r="V1440" s="119"/>
      <c r="W1440" s="119"/>
      <c r="X1440" s="119"/>
      <c r="Y1440" s="119"/>
      <c r="Z1440" s="119"/>
      <c r="AA1440" s="119"/>
      <c r="AB1440" s="119"/>
      <c r="AC1440" s="119"/>
      <c r="AD1440" s="119"/>
      <c r="AE1440" s="119"/>
      <c r="AF1440" s="119"/>
      <c r="AG1440" s="119"/>
      <c r="AH1440" s="119"/>
      <c r="AI1440" s="119"/>
      <c r="AJ1440" s="10" t="s">
        <v>27</v>
      </c>
      <c r="AK1440" s="10" t="s">
        <v>27</v>
      </c>
      <c r="AL1440" s="10" t="s">
        <v>27</v>
      </c>
    </row>
    <row r="1441" spans="1:38" ht="30" customHeight="1">
      <c r="A1441" s="114"/>
      <c r="B1441" s="114"/>
      <c r="C1441" s="114"/>
      <c r="D1441" s="114"/>
      <c r="E1441" s="115"/>
      <c r="F1441" s="116"/>
      <c r="G1441" s="115"/>
      <c r="H1441" s="116"/>
      <c r="I1441" s="115"/>
      <c r="J1441" s="116"/>
      <c r="K1441" s="115"/>
      <c r="L1441" s="116"/>
      <c r="M1441" s="114"/>
    </row>
    <row r="1442" spans="1:38" ht="30" customHeight="1">
      <c r="A1442" s="127" t="s">
        <v>4160</v>
      </c>
      <c r="B1442" s="127"/>
      <c r="C1442" s="127"/>
      <c r="D1442" s="127"/>
      <c r="E1442" s="128"/>
      <c r="F1442" s="129"/>
      <c r="G1442" s="128"/>
      <c r="H1442" s="129"/>
      <c r="I1442" s="128"/>
      <c r="J1442" s="129"/>
      <c r="K1442" s="128"/>
      <c r="L1442" s="129"/>
      <c r="M1442" s="127"/>
      <c r="N1442" s="118" t="s">
        <v>295</v>
      </c>
    </row>
    <row r="1443" spans="1:38" ht="30" customHeight="1">
      <c r="A1443" s="9" t="s">
        <v>867</v>
      </c>
      <c r="B1443" s="9" t="s">
        <v>840</v>
      </c>
      <c r="C1443" s="9" t="s">
        <v>841</v>
      </c>
      <c r="D1443" s="114">
        <v>0.38279999999999997</v>
      </c>
      <c r="E1443" s="115">
        <f>단가대비표!E553</f>
        <v>0</v>
      </c>
      <c r="F1443" s="116">
        <f>TRUNC(E1443*D1443,1)</f>
        <v>0</v>
      </c>
      <c r="G1443" s="115">
        <f>단가대비표!F553</f>
        <v>138290</v>
      </c>
      <c r="H1443" s="116">
        <f>TRUNC(G1443*D1443,1)</f>
        <v>52937.4</v>
      </c>
      <c r="I1443" s="115">
        <f>단가대비표!G553</f>
        <v>0</v>
      </c>
      <c r="J1443" s="116">
        <f>TRUNC(I1443*D1443,1)</f>
        <v>0</v>
      </c>
      <c r="K1443" s="115">
        <f>TRUNC(E1443+G1443+I1443,1)</f>
        <v>138290</v>
      </c>
      <c r="L1443" s="116">
        <f>TRUNC(F1443+H1443+J1443,1)</f>
        <v>52937.4</v>
      </c>
      <c r="M1443" s="9" t="s">
        <v>27</v>
      </c>
      <c r="N1443" s="10" t="s">
        <v>295</v>
      </c>
      <c r="O1443" s="10" t="s">
        <v>868</v>
      </c>
      <c r="P1443" s="10" t="s">
        <v>30</v>
      </c>
      <c r="Q1443" s="10" t="s">
        <v>30</v>
      </c>
      <c r="R1443" s="10" t="s">
        <v>29</v>
      </c>
      <c r="S1443" s="119"/>
      <c r="T1443" s="119"/>
      <c r="U1443" s="119"/>
      <c r="V1443" s="119"/>
      <c r="W1443" s="119"/>
      <c r="X1443" s="119"/>
      <c r="Y1443" s="119"/>
      <c r="Z1443" s="119"/>
      <c r="AA1443" s="119"/>
      <c r="AB1443" s="119"/>
      <c r="AC1443" s="119"/>
      <c r="AD1443" s="119"/>
      <c r="AE1443" s="119"/>
      <c r="AF1443" s="119"/>
      <c r="AG1443" s="119"/>
      <c r="AH1443" s="119"/>
      <c r="AI1443" s="119"/>
      <c r="AJ1443" s="10" t="s">
        <v>27</v>
      </c>
      <c r="AK1443" s="10" t="s">
        <v>1528</v>
      </c>
      <c r="AL1443" s="10" t="s">
        <v>27</v>
      </c>
    </row>
    <row r="1444" spans="1:38" ht="30" customHeight="1">
      <c r="A1444" s="9" t="s">
        <v>965</v>
      </c>
      <c r="B1444" s="9" t="s">
        <v>27</v>
      </c>
      <c r="C1444" s="9" t="s">
        <v>27</v>
      </c>
      <c r="D1444" s="114"/>
      <c r="E1444" s="115"/>
      <c r="F1444" s="116">
        <f>TRUNC(SUMIF(N1443:N1443, N1442, F1443:F1443),0)</f>
        <v>0</v>
      </c>
      <c r="G1444" s="115"/>
      <c r="H1444" s="116">
        <f>TRUNC(SUMIF(N1443:N1443, N1442, H1443:H1443),0)</f>
        <v>52937</v>
      </c>
      <c r="I1444" s="115"/>
      <c r="J1444" s="116">
        <f>TRUNC(SUMIF(N1443:N1443, N1442, J1443:J1443),0)</f>
        <v>0</v>
      </c>
      <c r="K1444" s="115"/>
      <c r="L1444" s="116">
        <f>F1444+H1444+J1444</f>
        <v>52937</v>
      </c>
      <c r="M1444" s="9" t="s">
        <v>27</v>
      </c>
      <c r="N1444" s="10" t="s">
        <v>117</v>
      </c>
      <c r="O1444" s="10" t="s">
        <v>117</v>
      </c>
      <c r="P1444" s="10" t="s">
        <v>27</v>
      </c>
      <c r="Q1444" s="10" t="s">
        <v>27</v>
      </c>
      <c r="R1444" s="10" t="s">
        <v>27</v>
      </c>
      <c r="S1444" s="119"/>
      <c r="T1444" s="119"/>
      <c r="U1444" s="119"/>
      <c r="V1444" s="119"/>
      <c r="W1444" s="119"/>
      <c r="X1444" s="119"/>
      <c r="Y1444" s="119"/>
      <c r="Z1444" s="119"/>
      <c r="AA1444" s="119"/>
      <c r="AB1444" s="119"/>
      <c r="AC1444" s="119"/>
      <c r="AD1444" s="119"/>
      <c r="AE1444" s="119"/>
      <c r="AF1444" s="119"/>
      <c r="AG1444" s="119"/>
      <c r="AH1444" s="119"/>
      <c r="AI1444" s="119"/>
      <c r="AJ1444" s="10" t="s">
        <v>27</v>
      </c>
      <c r="AK1444" s="10" t="s">
        <v>27</v>
      </c>
      <c r="AL1444" s="10" t="s">
        <v>27</v>
      </c>
    </row>
    <row r="1445" spans="1:38" ht="30" customHeight="1">
      <c r="A1445" s="114"/>
      <c r="B1445" s="114"/>
      <c r="C1445" s="114"/>
      <c r="D1445" s="114"/>
      <c r="E1445" s="115"/>
      <c r="F1445" s="116"/>
      <c r="G1445" s="115"/>
      <c r="H1445" s="116"/>
      <c r="I1445" s="115"/>
      <c r="J1445" s="116"/>
      <c r="K1445" s="115"/>
      <c r="L1445" s="116"/>
      <c r="M1445" s="114"/>
    </row>
    <row r="1446" spans="1:38" ht="30" customHeight="1">
      <c r="A1446" s="127" t="s">
        <v>4159</v>
      </c>
      <c r="B1446" s="127"/>
      <c r="C1446" s="127"/>
      <c r="D1446" s="127"/>
      <c r="E1446" s="128"/>
      <c r="F1446" s="129"/>
      <c r="G1446" s="128"/>
      <c r="H1446" s="129"/>
      <c r="I1446" s="128"/>
      <c r="J1446" s="129"/>
      <c r="K1446" s="128"/>
      <c r="L1446" s="129"/>
      <c r="M1446" s="127"/>
      <c r="N1446" s="118" t="s">
        <v>297</v>
      </c>
    </row>
    <row r="1447" spans="1:38" ht="30" customHeight="1">
      <c r="A1447" s="9" t="s">
        <v>867</v>
      </c>
      <c r="B1447" s="9" t="s">
        <v>840</v>
      </c>
      <c r="C1447" s="9" t="s">
        <v>841</v>
      </c>
      <c r="D1447" s="114">
        <v>0.48720000000000002</v>
      </c>
      <c r="E1447" s="115">
        <f>단가대비표!E553</f>
        <v>0</v>
      </c>
      <c r="F1447" s="116">
        <f>TRUNC(E1447*D1447,1)</f>
        <v>0</v>
      </c>
      <c r="G1447" s="115">
        <f>단가대비표!F553</f>
        <v>138290</v>
      </c>
      <c r="H1447" s="116">
        <f>TRUNC(G1447*D1447,1)</f>
        <v>67374.8</v>
      </c>
      <c r="I1447" s="115">
        <f>단가대비표!G553</f>
        <v>0</v>
      </c>
      <c r="J1447" s="116">
        <f>TRUNC(I1447*D1447,1)</f>
        <v>0</v>
      </c>
      <c r="K1447" s="115">
        <f>TRUNC(E1447+G1447+I1447,1)</f>
        <v>138290</v>
      </c>
      <c r="L1447" s="116">
        <f>TRUNC(F1447+H1447+J1447,1)</f>
        <v>67374.8</v>
      </c>
      <c r="M1447" s="9" t="s">
        <v>27</v>
      </c>
      <c r="N1447" s="10" t="s">
        <v>297</v>
      </c>
      <c r="O1447" s="10" t="s">
        <v>868</v>
      </c>
      <c r="P1447" s="10" t="s">
        <v>30</v>
      </c>
      <c r="Q1447" s="10" t="s">
        <v>30</v>
      </c>
      <c r="R1447" s="10" t="s">
        <v>29</v>
      </c>
      <c r="S1447" s="119"/>
      <c r="T1447" s="119"/>
      <c r="U1447" s="119"/>
      <c r="V1447" s="119"/>
      <c r="W1447" s="119"/>
      <c r="X1447" s="119"/>
      <c r="Y1447" s="119"/>
      <c r="Z1447" s="119"/>
      <c r="AA1447" s="119"/>
      <c r="AB1447" s="119"/>
      <c r="AC1447" s="119"/>
      <c r="AD1447" s="119"/>
      <c r="AE1447" s="119"/>
      <c r="AF1447" s="119"/>
      <c r="AG1447" s="119"/>
      <c r="AH1447" s="119"/>
      <c r="AI1447" s="119"/>
      <c r="AJ1447" s="10" t="s">
        <v>27</v>
      </c>
      <c r="AK1447" s="10" t="s">
        <v>1529</v>
      </c>
      <c r="AL1447" s="10" t="s">
        <v>27</v>
      </c>
    </row>
    <row r="1448" spans="1:38" ht="30" customHeight="1">
      <c r="A1448" s="9" t="s">
        <v>965</v>
      </c>
      <c r="B1448" s="9" t="s">
        <v>27</v>
      </c>
      <c r="C1448" s="9" t="s">
        <v>27</v>
      </c>
      <c r="D1448" s="114"/>
      <c r="E1448" s="115"/>
      <c r="F1448" s="116">
        <f>TRUNC(SUMIF(N1447:N1447, N1446, F1447:F1447),0)</f>
        <v>0</v>
      </c>
      <c r="G1448" s="115"/>
      <c r="H1448" s="116">
        <f>TRUNC(SUMIF(N1447:N1447, N1446, H1447:H1447),0)</f>
        <v>67374</v>
      </c>
      <c r="I1448" s="115"/>
      <c r="J1448" s="116">
        <f>TRUNC(SUMIF(N1447:N1447, N1446, J1447:J1447),0)</f>
        <v>0</v>
      </c>
      <c r="K1448" s="115"/>
      <c r="L1448" s="116">
        <f>F1448+H1448+J1448</f>
        <v>67374</v>
      </c>
      <c r="M1448" s="9" t="s">
        <v>27</v>
      </c>
      <c r="N1448" s="10" t="s">
        <v>117</v>
      </c>
      <c r="O1448" s="10" t="s">
        <v>117</v>
      </c>
      <c r="P1448" s="10" t="s">
        <v>27</v>
      </c>
      <c r="Q1448" s="10" t="s">
        <v>27</v>
      </c>
      <c r="R1448" s="10" t="s">
        <v>27</v>
      </c>
      <c r="S1448" s="119"/>
      <c r="T1448" s="119"/>
      <c r="U1448" s="119"/>
      <c r="V1448" s="119"/>
      <c r="W1448" s="119"/>
      <c r="X1448" s="119"/>
      <c r="Y1448" s="119"/>
      <c r="Z1448" s="119"/>
      <c r="AA1448" s="119"/>
      <c r="AB1448" s="119"/>
      <c r="AC1448" s="119"/>
      <c r="AD1448" s="119"/>
      <c r="AE1448" s="119"/>
      <c r="AF1448" s="119"/>
      <c r="AG1448" s="119"/>
      <c r="AH1448" s="119"/>
      <c r="AI1448" s="119"/>
      <c r="AJ1448" s="10" t="s">
        <v>27</v>
      </c>
      <c r="AK1448" s="10" t="s">
        <v>27</v>
      </c>
      <c r="AL1448" s="10" t="s">
        <v>27</v>
      </c>
    </row>
    <row r="1449" spans="1:38" ht="30" customHeight="1">
      <c r="A1449" s="114"/>
      <c r="B1449" s="114"/>
      <c r="C1449" s="114"/>
      <c r="D1449" s="114"/>
      <c r="E1449" s="115"/>
      <c r="F1449" s="116"/>
      <c r="G1449" s="115"/>
      <c r="H1449" s="116"/>
      <c r="I1449" s="115"/>
      <c r="J1449" s="116"/>
      <c r="K1449" s="115"/>
      <c r="L1449" s="116"/>
      <c r="M1449" s="114"/>
    </row>
    <row r="1450" spans="1:38" ht="30" customHeight="1">
      <c r="A1450" s="127" t="s">
        <v>4158</v>
      </c>
      <c r="B1450" s="127"/>
      <c r="C1450" s="127"/>
      <c r="D1450" s="127"/>
      <c r="E1450" s="128"/>
      <c r="F1450" s="129"/>
      <c r="G1450" s="128"/>
      <c r="H1450" s="129"/>
      <c r="I1450" s="128"/>
      <c r="J1450" s="129"/>
      <c r="K1450" s="128"/>
      <c r="L1450" s="129"/>
      <c r="M1450" s="127"/>
      <c r="N1450" s="118" t="s">
        <v>299</v>
      </c>
    </row>
    <row r="1451" spans="1:38" ht="30" customHeight="1">
      <c r="A1451" s="9" t="s">
        <v>867</v>
      </c>
      <c r="B1451" s="9" t="s">
        <v>840</v>
      </c>
      <c r="C1451" s="9" t="s">
        <v>841</v>
      </c>
      <c r="D1451" s="114">
        <v>0.64380000000000004</v>
      </c>
      <c r="E1451" s="115">
        <f>단가대비표!E553</f>
        <v>0</v>
      </c>
      <c r="F1451" s="116">
        <f>TRUNC(E1451*D1451,1)</f>
        <v>0</v>
      </c>
      <c r="G1451" s="115">
        <f>단가대비표!F553</f>
        <v>138290</v>
      </c>
      <c r="H1451" s="116">
        <f>TRUNC(G1451*D1451,1)</f>
        <v>89031.1</v>
      </c>
      <c r="I1451" s="115">
        <f>단가대비표!G553</f>
        <v>0</v>
      </c>
      <c r="J1451" s="116">
        <f>TRUNC(I1451*D1451,1)</f>
        <v>0</v>
      </c>
      <c r="K1451" s="115">
        <f>TRUNC(E1451+G1451+I1451,1)</f>
        <v>138290</v>
      </c>
      <c r="L1451" s="116">
        <f>TRUNC(F1451+H1451+J1451,1)</f>
        <v>89031.1</v>
      </c>
      <c r="M1451" s="9" t="s">
        <v>27</v>
      </c>
      <c r="N1451" s="10" t="s">
        <v>299</v>
      </c>
      <c r="O1451" s="10" t="s">
        <v>868</v>
      </c>
      <c r="P1451" s="10" t="s">
        <v>30</v>
      </c>
      <c r="Q1451" s="10" t="s">
        <v>30</v>
      </c>
      <c r="R1451" s="10" t="s">
        <v>29</v>
      </c>
      <c r="S1451" s="119"/>
      <c r="T1451" s="119"/>
      <c r="U1451" s="119"/>
      <c r="V1451" s="119"/>
      <c r="W1451" s="119"/>
      <c r="X1451" s="119"/>
      <c r="Y1451" s="119"/>
      <c r="Z1451" s="119"/>
      <c r="AA1451" s="119"/>
      <c r="AB1451" s="119"/>
      <c r="AC1451" s="119"/>
      <c r="AD1451" s="119"/>
      <c r="AE1451" s="119"/>
      <c r="AF1451" s="119"/>
      <c r="AG1451" s="119"/>
      <c r="AH1451" s="119"/>
      <c r="AI1451" s="119"/>
      <c r="AJ1451" s="10" t="s">
        <v>27</v>
      </c>
      <c r="AK1451" s="10" t="s">
        <v>1530</v>
      </c>
      <c r="AL1451" s="10" t="s">
        <v>27</v>
      </c>
    </row>
    <row r="1452" spans="1:38" ht="30" customHeight="1">
      <c r="A1452" s="9" t="s">
        <v>965</v>
      </c>
      <c r="B1452" s="9" t="s">
        <v>27</v>
      </c>
      <c r="C1452" s="9" t="s">
        <v>27</v>
      </c>
      <c r="D1452" s="114"/>
      <c r="E1452" s="115"/>
      <c r="F1452" s="116">
        <f>TRUNC(SUMIF(N1451:N1451, N1450, F1451:F1451),0)</f>
        <v>0</v>
      </c>
      <c r="G1452" s="115"/>
      <c r="H1452" s="116">
        <f>TRUNC(SUMIF(N1451:N1451, N1450, H1451:H1451),0)</f>
        <v>89031</v>
      </c>
      <c r="I1452" s="115"/>
      <c r="J1452" s="116">
        <f>TRUNC(SUMIF(N1451:N1451, N1450, J1451:J1451),0)</f>
        <v>0</v>
      </c>
      <c r="K1452" s="115"/>
      <c r="L1452" s="116">
        <f>F1452+H1452+J1452</f>
        <v>89031</v>
      </c>
      <c r="M1452" s="9" t="s">
        <v>27</v>
      </c>
      <c r="N1452" s="10" t="s">
        <v>117</v>
      </c>
      <c r="O1452" s="10" t="s">
        <v>117</v>
      </c>
      <c r="P1452" s="10" t="s">
        <v>27</v>
      </c>
      <c r="Q1452" s="10" t="s">
        <v>27</v>
      </c>
      <c r="R1452" s="10" t="s">
        <v>27</v>
      </c>
      <c r="S1452" s="119"/>
      <c r="T1452" s="119"/>
      <c r="U1452" s="119"/>
      <c r="V1452" s="119"/>
      <c r="W1452" s="119"/>
      <c r="X1452" s="119"/>
      <c r="Y1452" s="119"/>
      <c r="Z1452" s="119"/>
      <c r="AA1452" s="119"/>
      <c r="AB1452" s="119"/>
      <c r="AC1452" s="119"/>
      <c r="AD1452" s="119"/>
      <c r="AE1452" s="119"/>
      <c r="AF1452" s="119"/>
      <c r="AG1452" s="119"/>
      <c r="AH1452" s="119"/>
      <c r="AI1452" s="119"/>
      <c r="AJ1452" s="10" t="s">
        <v>27</v>
      </c>
      <c r="AK1452" s="10" t="s">
        <v>27</v>
      </c>
      <c r="AL1452" s="10" t="s">
        <v>27</v>
      </c>
    </row>
    <row r="1453" spans="1:38" ht="30" customHeight="1">
      <c r="A1453" s="114"/>
      <c r="B1453" s="114"/>
      <c r="C1453" s="114"/>
      <c r="D1453" s="114"/>
      <c r="E1453" s="115"/>
      <c r="F1453" s="116"/>
      <c r="G1453" s="115"/>
      <c r="H1453" s="116"/>
      <c r="I1453" s="115"/>
      <c r="J1453" s="116"/>
      <c r="K1453" s="115"/>
      <c r="L1453" s="116"/>
      <c r="M1453" s="114"/>
    </row>
    <row r="1454" spans="1:38" ht="30" customHeight="1">
      <c r="A1454" s="127" t="s">
        <v>4157</v>
      </c>
      <c r="B1454" s="127"/>
      <c r="C1454" s="127"/>
      <c r="D1454" s="127"/>
      <c r="E1454" s="128"/>
      <c r="F1454" s="129"/>
      <c r="G1454" s="128"/>
      <c r="H1454" s="129"/>
      <c r="I1454" s="128"/>
      <c r="J1454" s="129"/>
      <c r="K1454" s="128"/>
      <c r="L1454" s="129"/>
      <c r="M1454" s="127"/>
      <c r="N1454" s="118" t="s">
        <v>301</v>
      </c>
    </row>
    <row r="1455" spans="1:38" ht="30" customHeight="1">
      <c r="A1455" s="9" t="s">
        <v>867</v>
      </c>
      <c r="B1455" s="9" t="s">
        <v>840</v>
      </c>
      <c r="C1455" s="9" t="s">
        <v>841</v>
      </c>
      <c r="D1455" s="114">
        <v>0.83520000000000005</v>
      </c>
      <c r="E1455" s="115">
        <f>단가대비표!E553</f>
        <v>0</v>
      </c>
      <c r="F1455" s="116">
        <f>TRUNC(E1455*D1455,1)</f>
        <v>0</v>
      </c>
      <c r="G1455" s="115">
        <f>단가대비표!F553</f>
        <v>138290</v>
      </c>
      <c r="H1455" s="116">
        <f>TRUNC(G1455*D1455,1)</f>
        <v>115499.8</v>
      </c>
      <c r="I1455" s="115">
        <f>단가대비표!G553</f>
        <v>0</v>
      </c>
      <c r="J1455" s="116">
        <f>TRUNC(I1455*D1455,1)</f>
        <v>0</v>
      </c>
      <c r="K1455" s="115">
        <f>TRUNC(E1455+G1455+I1455,1)</f>
        <v>138290</v>
      </c>
      <c r="L1455" s="116">
        <f>TRUNC(F1455+H1455+J1455,1)</f>
        <v>115499.8</v>
      </c>
      <c r="M1455" s="9" t="s">
        <v>27</v>
      </c>
      <c r="N1455" s="10" t="s">
        <v>301</v>
      </c>
      <c r="O1455" s="10" t="s">
        <v>868</v>
      </c>
      <c r="P1455" s="10" t="s">
        <v>30</v>
      </c>
      <c r="Q1455" s="10" t="s">
        <v>30</v>
      </c>
      <c r="R1455" s="10" t="s">
        <v>29</v>
      </c>
      <c r="S1455" s="119"/>
      <c r="T1455" s="119"/>
      <c r="U1455" s="119"/>
      <c r="V1455" s="119"/>
      <c r="W1455" s="119"/>
      <c r="X1455" s="119"/>
      <c r="Y1455" s="119"/>
      <c r="Z1455" s="119"/>
      <c r="AA1455" s="119"/>
      <c r="AB1455" s="119"/>
      <c r="AC1455" s="119"/>
      <c r="AD1455" s="119"/>
      <c r="AE1455" s="119"/>
      <c r="AF1455" s="119"/>
      <c r="AG1455" s="119"/>
      <c r="AH1455" s="119"/>
      <c r="AI1455" s="119"/>
      <c r="AJ1455" s="10" t="s">
        <v>27</v>
      </c>
      <c r="AK1455" s="10" t="s">
        <v>1531</v>
      </c>
      <c r="AL1455" s="10" t="s">
        <v>27</v>
      </c>
    </row>
    <row r="1456" spans="1:38" ht="30" customHeight="1">
      <c r="A1456" s="9" t="s">
        <v>965</v>
      </c>
      <c r="B1456" s="9" t="s">
        <v>27</v>
      </c>
      <c r="C1456" s="9" t="s">
        <v>27</v>
      </c>
      <c r="D1456" s="114"/>
      <c r="E1456" s="115"/>
      <c r="F1456" s="116">
        <f>TRUNC(SUMIF(N1455:N1455, N1454, F1455:F1455),0)</f>
        <v>0</v>
      </c>
      <c r="G1456" s="115"/>
      <c r="H1456" s="116">
        <f>TRUNC(SUMIF(N1455:N1455, N1454, H1455:H1455),0)</f>
        <v>115499</v>
      </c>
      <c r="I1456" s="115"/>
      <c r="J1456" s="116">
        <f>TRUNC(SUMIF(N1455:N1455, N1454, J1455:J1455),0)</f>
        <v>0</v>
      </c>
      <c r="K1456" s="115"/>
      <c r="L1456" s="116">
        <f>F1456+H1456+J1456</f>
        <v>115499</v>
      </c>
      <c r="M1456" s="9" t="s">
        <v>27</v>
      </c>
      <c r="N1456" s="10" t="s">
        <v>117</v>
      </c>
      <c r="O1456" s="10" t="s">
        <v>117</v>
      </c>
      <c r="P1456" s="10" t="s">
        <v>27</v>
      </c>
      <c r="Q1456" s="10" t="s">
        <v>27</v>
      </c>
      <c r="R1456" s="10" t="s">
        <v>27</v>
      </c>
      <c r="S1456" s="119"/>
      <c r="T1456" s="119"/>
      <c r="U1456" s="119"/>
      <c r="V1456" s="119"/>
      <c r="W1456" s="119"/>
      <c r="X1456" s="119"/>
      <c r="Y1456" s="119"/>
      <c r="Z1456" s="119"/>
      <c r="AA1456" s="119"/>
      <c r="AB1456" s="119"/>
      <c r="AC1456" s="119"/>
      <c r="AD1456" s="119"/>
      <c r="AE1456" s="119"/>
      <c r="AF1456" s="119"/>
      <c r="AG1456" s="119"/>
      <c r="AH1456" s="119"/>
      <c r="AI1456" s="119"/>
      <c r="AJ1456" s="10" t="s">
        <v>27</v>
      </c>
      <c r="AK1456" s="10" t="s">
        <v>27</v>
      </c>
      <c r="AL1456" s="10" t="s">
        <v>27</v>
      </c>
    </row>
    <row r="1457" spans="1:38" ht="30" customHeight="1">
      <c r="A1457" s="114"/>
      <c r="B1457" s="114"/>
      <c r="C1457" s="114"/>
      <c r="D1457" s="114"/>
      <c r="E1457" s="115"/>
      <c r="F1457" s="116"/>
      <c r="G1457" s="115"/>
      <c r="H1457" s="116"/>
      <c r="I1457" s="115"/>
      <c r="J1457" s="116"/>
      <c r="K1457" s="115"/>
      <c r="L1457" s="116"/>
      <c r="M1457" s="114"/>
    </row>
    <row r="1458" spans="1:38" ht="30" customHeight="1">
      <c r="A1458" s="127" t="s">
        <v>4156</v>
      </c>
      <c r="B1458" s="127"/>
      <c r="C1458" s="127"/>
      <c r="D1458" s="127"/>
      <c r="E1458" s="128"/>
      <c r="F1458" s="129"/>
      <c r="G1458" s="128"/>
      <c r="H1458" s="129"/>
      <c r="I1458" s="128"/>
      <c r="J1458" s="129"/>
      <c r="K1458" s="128"/>
      <c r="L1458" s="129"/>
      <c r="M1458" s="127"/>
      <c r="N1458" s="118" t="s">
        <v>303</v>
      </c>
    </row>
    <row r="1459" spans="1:38" ht="30" customHeight="1">
      <c r="A1459" s="9" t="s">
        <v>867</v>
      </c>
      <c r="B1459" s="9" t="s">
        <v>840</v>
      </c>
      <c r="C1459" s="9" t="s">
        <v>841</v>
      </c>
      <c r="D1459" s="114">
        <v>1.0353000000000001</v>
      </c>
      <c r="E1459" s="115">
        <f>단가대비표!E553</f>
        <v>0</v>
      </c>
      <c r="F1459" s="116">
        <f>TRUNC(E1459*D1459,1)</f>
        <v>0</v>
      </c>
      <c r="G1459" s="115">
        <f>단가대비표!F553</f>
        <v>138290</v>
      </c>
      <c r="H1459" s="116">
        <f>TRUNC(G1459*D1459,1)</f>
        <v>143171.6</v>
      </c>
      <c r="I1459" s="115">
        <f>단가대비표!G553</f>
        <v>0</v>
      </c>
      <c r="J1459" s="116">
        <f>TRUNC(I1459*D1459,1)</f>
        <v>0</v>
      </c>
      <c r="K1459" s="115">
        <f>TRUNC(E1459+G1459+I1459,1)</f>
        <v>138290</v>
      </c>
      <c r="L1459" s="116">
        <f>TRUNC(F1459+H1459+J1459,1)</f>
        <v>143171.6</v>
      </c>
      <c r="M1459" s="9" t="s">
        <v>27</v>
      </c>
      <c r="N1459" s="10" t="s">
        <v>303</v>
      </c>
      <c r="O1459" s="10" t="s">
        <v>868</v>
      </c>
      <c r="P1459" s="10" t="s">
        <v>30</v>
      </c>
      <c r="Q1459" s="10" t="s">
        <v>30</v>
      </c>
      <c r="R1459" s="10" t="s">
        <v>29</v>
      </c>
      <c r="S1459" s="119"/>
      <c r="T1459" s="119"/>
      <c r="U1459" s="119"/>
      <c r="V1459" s="119"/>
      <c r="W1459" s="119"/>
      <c r="X1459" s="119"/>
      <c r="Y1459" s="119"/>
      <c r="Z1459" s="119"/>
      <c r="AA1459" s="119"/>
      <c r="AB1459" s="119"/>
      <c r="AC1459" s="119"/>
      <c r="AD1459" s="119"/>
      <c r="AE1459" s="119"/>
      <c r="AF1459" s="119"/>
      <c r="AG1459" s="119"/>
      <c r="AH1459" s="119"/>
      <c r="AI1459" s="119"/>
      <c r="AJ1459" s="10" t="s">
        <v>27</v>
      </c>
      <c r="AK1459" s="10" t="s">
        <v>1532</v>
      </c>
      <c r="AL1459" s="10" t="s">
        <v>27</v>
      </c>
    </row>
    <row r="1460" spans="1:38" ht="30" customHeight="1">
      <c r="A1460" s="9" t="s">
        <v>965</v>
      </c>
      <c r="B1460" s="9" t="s">
        <v>27</v>
      </c>
      <c r="C1460" s="9" t="s">
        <v>27</v>
      </c>
      <c r="D1460" s="114"/>
      <c r="E1460" s="115"/>
      <c r="F1460" s="116">
        <f>TRUNC(SUMIF(N1459:N1459, N1458, F1459:F1459),0)</f>
        <v>0</v>
      </c>
      <c r="G1460" s="115"/>
      <c r="H1460" s="116">
        <f>TRUNC(SUMIF(N1459:N1459, N1458, H1459:H1459),0)</f>
        <v>143171</v>
      </c>
      <c r="I1460" s="115"/>
      <c r="J1460" s="116">
        <f>TRUNC(SUMIF(N1459:N1459, N1458, J1459:J1459),0)</f>
        <v>0</v>
      </c>
      <c r="K1460" s="115"/>
      <c r="L1460" s="116">
        <f>F1460+H1460+J1460</f>
        <v>143171</v>
      </c>
      <c r="M1460" s="9" t="s">
        <v>27</v>
      </c>
      <c r="N1460" s="10" t="s">
        <v>117</v>
      </c>
      <c r="O1460" s="10" t="s">
        <v>117</v>
      </c>
      <c r="P1460" s="10" t="s">
        <v>27</v>
      </c>
      <c r="Q1460" s="10" t="s">
        <v>27</v>
      </c>
      <c r="R1460" s="10" t="s">
        <v>27</v>
      </c>
      <c r="S1460" s="119"/>
      <c r="T1460" s="119"/>
      <c r="U1460" s="119"/>
      <c r="V1460" s="119"/>
      <c r="W1460" s="119"/>
      <c r="X1460" s="119"/>
      <c r="Y1460" s="119"/>
      <c r="Z1460" s="119"/>
      <c r="AA1460" s="119"/>
      <c r="AB1460" s="119"/>
      <c r="AC1460" s="119"/>
      <c r="AD1460" s="119"/>
      <c r="AE1460" s="119"/>
      <c r="AF1460" s="119"/>
      <c r="AG1460" s="119"/>
      <c r="AH1460" s="119"/>
      <c r="AI1460" s="119"/>
      <c r="AJ1460" s="10" t="s">
        <v>27</v>
      </c>
      <c r="AK1460" s="10" t="s">
        <v>27</v>
      </c>
      <c r="AL1460" s="10" t="s">
        <v>27</v>
      </c>
    </row>
    <row r="1461" spans="1:38" ht="30" customHeight="1">
      <c r="A1461" s="114"/>
      <c r="B1461" s="114"/>
      <c r="C1461" s="114"/>
      <c r="D1461" s="114"/>
      <c r="E1461" s="115"/>
      <c r="F1461" s="116"/>
      <c r="G1461" s="115"/>
      <c r="H1461" s="116"/>
      <c r="I1461" s="115"/>
      <c r="J1461" s="116"/>
      <c r="K1461" s="115"/>
      <c r="L1461" s="116"/>
      <c r="M1461" s="114"/>
    </row>
    <row r="1462" spans="1:38" ht="30" customHeight="1">
      <c r="A1462" s="127" t="s">
        <v>4515</v>
      </c>
      <c r="B1462" s="127"/>
      <c r="C1462" s="127"/>
      <c r="D1462" s="127"/>
      <c r="E1462" s="128"/>
      <c r="F1462" s="129"/>
      <c r="G1462" s="128"/>
      <c r="H1462" s="129"/>
      <c r="I1462" s="128"/>
      <c r="J1462" s="129"/>
      <c r="K1462" s="128"/>
      <c r="L1462" s="129"/>
      <c r="M1462" s="127"/>
      <c r="N1462" s="118" t="s">
        <v>303</v>
      </c>
    </row>
    <row r="1463" spans="1:38" ht="30" customHeight="1">
      <c r="A1463" s="9" t="s">
        <v>867</v>
      </c>
      <c r="B1463" s="9" t="s">
        <v>840</v>
      </c>
      <c r="C1463" s="9" t="s">
        <v>841</v>
      </c>
      <c r="D1463" s="114">
        <v>0.2697</v>
      </c>
      <c r="E1463" s="115">
        <f>단가대비표!E553</f>
        <v>0</v>
      </c>
      <c r="F1463" s="116">
        <f>TRUNC(E1463*D1463,1)</f>
        <v>0</v>
      </c>
      <c r="G1463" s="115">
        <f>단가대비표!F553</f>
        <v>138290</v>
      </c>
      <c r="H1463" s="116">
        <f>TRUNC(G1463*D1463,1)</f>
        <v>37296.800000000003</v>
      </c>
      <c r="I1463" s="115">
        <f>단가대비표!G553</f>
        <v>0</v>
      </c>
      <c r="J1463" s="116">
        <f>TRUNC(I1463*D1463,1)</f>
        <v>0</v>
      </c>
      <c r="K1463" s="115">
        <f>TRUNC(E1463+G1463+I1463,1)</f>
        <v>138290</v>
      </c>
      <c r="L1463" s="116">
        <f>TRUNC(F1463+H1463+J1463,1)</f>
        <v>37296.800000000003</v>
      </c>
      <c r="M1463" s="9" t="s">
        <v>27</v>
      </c>
      <c r="N1463" s="10" t="s">
        <v>303</v>
      </c>
      <c r="O1463" s="10" t="s">
        <v>868</v>
      </c>
      <c r="P1463" s="10" t="s">
        <v>30</v>
      </c>
      <c r="Q1463" s="10" t="s">
        <v>30</v>
      </c>
      <c r="R1463" s="10" t="s">
        <v>29</v>
      </c>
      <c r="S1463" s="119"/>
      <c r="T1463" s="119"/>
      <c r="U1463" s="119"/>
      <c r="V1463" s="119"/>
      <c r="W1463" s="119"/>
      <c r="X1463" s="119"/>
      <c r="Y1463" s="119"/>
      <c r="Z1463" s="119"/>
      <c r="AA1463" s="119"/>
      <c r="AB1463" s="119"/>
      <c r="AC1463" s="119"/>
      <c r="AD1463" s="119"/>
      <c r="AE1463" s="119"/>
      <c r="AF1463" s="119"/>
      <c r="AG1463" s="119"/>
      <c r="AH1463" s="119"/>
      <c r="AI1463" s="119"/>
      <c r="AJ1463" s="10" t="s">
        <v>27</v>
      </c>
      <c r="AK1463" s="10" t="s">
        <v>1532</v>
      </c>
      <c r="AL1463" s="10" t="s">
        <v>27</v>
      </c>
    </row>
    <row r="1464" spans="1:38" ht="30" customHeight="1">
      <c r="A1464" s="9" t="s">
        <v>965</v>
      </c>
      <c r="B1464" s="9" t="s">
        <v>27</v>
      </c>
      <c r="C1464" s="9" t="s">
        <v>27</v>
      </c>
      <c r="D1464" s="114"/>
      <c r="E1464" s="115"/>
      <c r="F1464" s="116">
        <f>TRUNC(SUMIF(N1463:N1463, N1462, F1463:F1463),0)</f>
        <v>0</v>
      </c>
      <c r="G1464" s="115"/>
      <c r="H1464" s="116">
        <f>TRUNC(SUMIF(N1463:N1463, N1462, H1463:H1463),0)</f>
        <v>37296</v>
      </c>
      <c r="I1464" s="115"/>
      <c r="J1464" s="116">
        <f>TRUNC(SUMIF(N1463:N1463, N1462, J1463:J1463),0)</f>
        <v>0</v>
      </c>
      <c r="K1464" s="115"/>
      <c r="L1464" s="116">
        <f>F1464+H1464+J1464</f>
        <v>37296</v>
      </c>
      <c r="M1464" s="9" t="s">
        <v>27</v>
      </c>
      <c r="N1464" s="10" t="s">
        <v>117</v>
      </c>
      <c r="O1464" s="10" t="s">
        <v>117</v>
      </c>
      <c r="P1464" s="10" t="s">
        <v>27</v>
      </c>
      <c r="Q1464" s="10" t="s">
        <v>27</v>
      </c>
      <c r="R1464" s="10" t="s">
        <v>27</v>
      </c>
      <c r="S1464" s="119"/>
      <c r="T1464" s="119"/>
      <c r="U1464" s="119"/>
      <c r="V1464" s="119"/>
      <c r="W1464" s="119"/>
      <c r="X1464" s="119"/>
      <c r="Y1464" s="119"/>
      <c r="Z1464" s="119"/>
      <c r="AA1464" s="119"/>
      <c r="AB1464" s="119"/>
      <c r="AC1464" s="119"/>
      <c r="AD1464" s="119"/>
      <c r="AE1464" s="119"/>
      <c r="AF1464" s="119"/>
      <c r="AG1464" s="119"/>
      <c r="AH1464" s="119"/>
      <c r="AI1464" s="119"/>
      <c r="AJ1464" s="10" t="s">
        <v>27</v>
      </c>
      <c r="AK1464" s="10" t="s">
        <v>27</v>
      </c>
      <c r="AL1464" s="10" t="s">
        <v>27</v>
      </c>
    </row>
    <row r="1465" spans="1:38" ht="30" customHeight="1">
      <c r="A1465" s="114"/>
      <c r="B1465" s="114"/>
      <c r="C1465" s="114"/>
      <c r="D1465" s="114"/>
      <c r="E1465" s="115"/>
      <c r="F1465" s="116"/>
      <c r="G1465" s="115"/>
      <c r="H1465" s="116"/>
      <c r="I1465" s="115"/>
      <c r="J1465" s="116"/>
      <c r="K1465" s="115"/>
      <c r="L1465" s="116"/>
      <c r="M1465" s="114"/>
    </row>
    <row r="1466" spans="1:38" ht="30" customHeight="1">
      <c r="A1466" s="127" t="s">
        <v>4155</v>
      </c>
      <c r="B1466" s="127"/>
      <c r="C1466" s="127"/>
      <c r="D1466" s="127"/>
      <c r="E1466" s="128"/>
      <c r="F1466" s="129"/>
      <c r="G1466" s="128"/>
      <c r="H1466" s="129"/>
      <c r="I1466" s="128"/>
      <c r="J1466" s="129"/>
      <c r="K1466" s="128"/>
      <c r="L1466" s="129"/>
      <c r="M1466" s="127"/>
      <c r="N1466" s="118" t="s">
        <v>305</v>
      </c>
    </row>
    <row r="1467" spans="1:38" ht="30" customHeight="1">
      <c r="A1467" s="9" t="s">
        <v>4149</v>
      </c>
      <c r="B1467" s="9" t="s">
        <v>4153</v>
      </c>
      <c r="C1467" s="9" t="s">
        <v>4150</v>
      </c>
      <c r="D1467" s="114">
        <v>0.5</v>
      </c>
      <c r="E1467" s="115">
        <f>단가대비표!E83</f>
        <v>1400</v>
      </c>
      <c r="F1467" s="116">
        <f>TRUNC(E1467*D1467,1)</f>
        <v>700</v>
      </c>
      <c r="G1467" s="115">
        <f>단가대비표!F83</f>
        <v>0</v>
      </c>
      <c r="H1467" s="116">
        <f>TRUNC(G1467*D1467,1)</f>
        <v>0</v>
      </c>
      <c r="I1467" s="115">
        <f>단가대비표!G83</f>
        <v>0</v>
      </c>
      <c r="J1467" s="116">
        <f>TRUNC(I1467*D1467,1)</f>
        <v>0</v>
      </c>
      <c r="K1467" s="115">
        <f t="shared" ref="K1467:L1469" si="341">TRUNC(E1467+G1467+I1467,1)</f>
        <v>1400</v>
      </c>
      <c r="L1467" s="116">
        <f t="shared" si="341"/>
        <v>700</v>
      </c>
      <c r="M1467" s="9" t="s">
        <v>27</v>
      </c>
      <c r="N1467" s="10" t="s">
        <v>305</v>
      </c>
      <c r="O1467" s="10" t="s">
        <v>1536</v>
      </c>
      <c r="P1467" s="10" t="s">
        <v>30</v>
      </c>
      <c r="Q1467" s="10" t="s">
        <v>30</v>
      </c>
      <c r="R1467" s="10" t="s">
        <v>29</v>
      </c>
      <c r="S1467" s="119"/>
      <c r="T1467" s="119"/>
      <c r="U1467" s="119"/>
      <c r="V1467" s="119"/>
      <c r="W1467" s="119"/>
      <c r="X1467" s="119"/>
      <c r="Y1467" s="119"/>
      <c r="Z1467" s="119"/>
      <c r="AA1467" s="119"/>
      <c r="AB1467" s="119"/>
      <c r="AC1467" s="119"/>
      <c r="AD1467" s="119"/>
      <c r="AE1467" s="119"/>
      <c r="AF1467" s="119"/>
      <c r="AG1467" s="119"/>
      <c r="AH1467" s="119"/>
      <c r="AI1467" s="119"/>
      <c r="AJ1467" s="10" t="s">
        <v>27</v>
      </c>
      <c r="AK1467" s="10" t="s">
        <v>1537</v>
      </c>
      <c r="AL1467" s="10" t="s">
        <v>27</v>
      </c>
    </row>
    <row r="1468" spans="1:38" ht="30" customHeight="1">
      <c r="A1468" s="1" t="s">
        <v>4412</v>
      </c>
      <c r="B1468" s="1" t="s">
        <v>4413</v>
      </c>
      <c r="C1468" s="9" t="s">
        <v>231</v>
      </c>
      <c r="D1468" s="114">
        <v>1</v>
      </c>
      <c r="E1468" s="115">
        <f>단가대비표!E84</f>
        <v>170</v>
      </c>
      <c r="F1468" s="116">
        <f>TRUNC(E1468*D1468,1)</f>
        <v>170</v>
      </c>
      <c r="G1468" s="115">
        <f>단가대비표!F84</f>
        <v>0</v>
      </c>
      <c r="H1468" s="116">
        <f>TRUNC(G1468*D1468,1)</f>
        <v>0</v>
      </c>
      <c r="I1468" s="115">
        <f>단가대비표!G84</f>
        <v>0</v>
      </c>
      <c r="J1468" s="116">
        <f>TRUNC(I1468*D1468,1)</f>
        <v>0</v>
      </c>
      <c r="K1468" s="115">
        <f t="shared" si="341"/>
        <v>170</v>
      </c>
      <c r="L1468" s="116">
        <f t="shared" si="341"/>
        <v>170</v>
      </c>
      <c r="M1468" s="9" t="s">
        <v>27</v>
      </c>
      <c r="N1468" s="10" t="s">
        <v>305</v>
      </c>
      <c r="O1468" s="10" t="s">
        <v>1538</v>
      </c>
      <c r="P1468" s="10" t="s">
        <v>30</v>
      </c>
      <c r="Q1468" s="10" t="s">
        <v>30</v>
      </c>
      <c r="R1468" s="10" t="s">
        <v>29</v>
      </c>
      <c r="S1468" s="119"/>
      <c r="T1468" s="119"/>
      <c r="U1468" s="119"/>
      <c r="V1468" s="119"/>
      <c r="W1468" s="119"/>
      <c r="X1468" s="119"/>
      <c r="Y1468" s="119"/>
      <c r="Z1468" s="119"/>
      <c r="AA1468" s="119"/>
      <c r="AB1468" s="119"/>
      <c r="AC1468" s="119"/>
      <c r="AD1468" s="119"/>
      <c r="AE1468" s="119"/>
      <c r="AF1468" s="119"/>
      <c r="AG1468" s="119"/>
      <c r="AH1468" s="119"/>
      <c r="AI1468" s="119"/>
      <c r="AJ1468" s="10" t="s">
        <v>27</v>
      </c>
      <c r="AK1468" s="10" t="s">
        <v>1539</v>
      </c>
      <c r="AL1468" s="10" t="s">
        <v>27</v>
      </c>
    </row>
    <row r="1469" spans="1:38" ht="30" customHeight="1">
      <c r="A1469" s="9" t="s">
        <v>4154</v>
      </c>
      <c r="B1469" s="9" t="s">
        <v>4151</v>
      </c>
      <c r="C1469" s="9" t="s">
        <v>4152</v>
      </c>
      <c r="D1469" s="114">
        <v>0.01</v>
      </c>
      <c r="E1469" s="115">
        <v>0</v>
      </c>
      <c r="F1469" s="116">
        <f>TRUNC(E1469*D1469,1)</f>
        <v>0</v>
      </c>
      <c r="G1469" s="115">
        <f>단가대비표!F553</f>
        <v>138290</v>
      </c>
      <c r="H1469" s="116">
        <f>TRUNC(G1469*D1469,1)</f>
        <v>1382.9</v>
      </c>
      <c r="I1469" s="115">
        <v>0</v>
      </c>
      <c r="J1469" s="116">
        <f>TRUNC(I1469*D1469,1)</f>
        <v>0</v>
      </c>
      <c r="K1469" s="115">
        <f t="shared" si="341"/>
        <v>138290</v>
      </c>
      <c r="L1469" s="116">
        <f t="shared" si="341"/>
        <v>1382.9</v>
      </c>
      <c r="M1469" s="9" t="s">
        <v>27</v>
      </c>
      <c r="N1469" s="10" t="s">
        <v>305</v>
      </c>
      <c r="O1469" s="10" t="s">
        <v>1540</v>
      </c>
      <c r="P1469" s="10" t="s">
        <v>29</v>
      </c>
      <c r="Q1469" s="10" t="s">
        <v>30</v>
      </c>
      <c r="R1469" s="10" t="s">
        <v>30</v>
      </c>
      <c r="S1469" s="119"/>
      <c r="T1469" s="119"/>
      <c r="U1469" s="119"/>
      <c r="V1469" s="119"/>
      <c r="W1469" s="119"/>
      <c r="X1469" s="119"/>
      <c r="Y1469" s="119"/>
      <c r="Z1469" s="119"/>
      <c r="AA1469" s="119"/>
      <c r="AB1469" s="119"/>
      <c r="AC1469" s="119"/>
      <c r="AD1469" s="119"/>
      <c r="AE1469" s="119"/>
      <c r="AF1469" s="119"/>
      <c r="AG1469" s="119"/>
      <c r="AH1469" s="119"/>
      <c r="AI1469" s="119"/>
      <c r="AJ1469" s="10" t="s">
        <v>27</v>
      </c>
      <c r="AK1469" s="10" t="s">
        <v>1541</v>
      </c>
      <c r="AL1469" s="10" t="s">
        <v>27</v>
      </c>
    </row>
    <row r="1470" spans="1:38" ht="30" customHeight="1">
      <c r="A1470" s="9" t="s">
        <v>965</v>
      </c>
      <c r="B1470" s="9" t="s">
        <v>27</v>
      </c>
      <c r="C1470" s="9" t="s">
        <v>27</v>
      </c>
      <c r="D1470" s="114"/>
      <c r="E1470" s="115"/>
      <c r="F1470" s="116">
        <f>TRUNC(SUM(F1467:F1469),0)</f>
        <v>870</v>
      </c>
      <c r="G1470" s="115"/>
      <c r="H1470" s="116">
        <f>TRUNC(SUM(H1467:H1469),0)</f>
        <v>1382</v>
      </c>
      <c r="I1470" s="115"/>
      <c r="J1470" s="116">
        <f>TRUNC(SUM(J1467:J1469),0)</f>
        <v>0</v>
      </c>
      <c r="K1470" s="115"/>
      <c r="L1470" s="116">
        <f>F1470+H1470+J1470</f>
        <v>2252</v>
      </c>
      <c r="M1470" s="9" t="s">
        <v>27</v>
      </c>
      <c r="N1470" s="10" t="s">
        <v>117</v>
      </c>
      <c r="O1470" s="10" t="s">
        <v>117</v>
      </c>
      <c r="P1470" s="10" t="s">
        <v>27</v>
      </c>
      <c r="Q1470" s="10" t="s">
        <v>27</v>
      </c>
      <c r="R1470" s="10" t="s">
        <v>27</v>
      </c>
      <c r="S1470" s="119"/>
      <c r="T1470" s="119"/>
      <c r="U1470" s="119"/>
      <c r="V1470" s="119"/>
      <c r="W1470" s="119"/>
      <c r="X1470" s="119"/>
      <c r="Y1470" s="119"/>
      <c r="Z1470" s="119"/>
      <c r="AA1470" s="119"/>
      <c r="AB1470" s="119"/>
      <c r="AC1470" s="119"/>
      <c r="AD1470" s="119"/>
      <c r="AE1470" s="119"/>
      <c r="AF1470" s="119"/>
      <c r="AG1470" s="119"/>
      <c r="AH1470" s="119"/>
      <c r="AI1470" s="119"/>
      <c r="AJ1470" s="10" t="s">
        <v>27</v>
      </c>
      <c r="AK1470" s="10" t="s">
        <v>27</v>
      </c>
      <c r="AL1470" s="10" t="s">
        <v>27</v>
      </c>
    </row>
    <row r="1471" spans="1:38" ht="30" customHeight="1">
      <c r="A1471" s="114"/>
      <c r="B1471" s="114"/>
      <c r="C1471" s="114"/>
      <c r="D1471" s="114"/>
      <c r="E1471" s="115"/>
      <c r="F1471" s="116"/>
      <c r="G1471" s="115"/>
      <c r="H1471" s="116"/>
      <c r="I1471" s="115"/>
      <c r="J1471" s="116"/>
      <c r="K1471" s="115"/>
      <c r="L1471" s="116"/>
      <c r="M1471" s="114"/>
    </row>
    <row r="1472" spans="1:38" ht="30" customHeight="1">
      <c r="A1472" s="127" t="s">
        <v>4167</v>
      </c>
      <c r="B1472" s="127"/>
      <c r="C1472" s="127"/>
      <c r="D1472" s="127"/>
      <c r="E1472" s="128"/>
      <c r="F1472" s="129"/>
      <c r="G1472" s="128"/>
      <c r="H1472" s="129"/>
      <c r="I1472" s="128"/>
      <c r="J1472" s="129"/>
      <c r="K1472" s="128"/>
      <c r="L1472" s="129"/>
      <c r="M1472" s="127"/>
      <c r="N1472" s="118" t="s">
        <v>1523</v>
      </c>
    </row>
    <row r="1473" spans="1:38" ht="30" customHeight="1">
      <c r="A1473" s="1" t="s">
        <v>3303</v>
      </c>
      <c r="B1473" s="1" t="s">
        <v>4165</v>
      </c>
      <c r="C1473" s="9" t="s">
        <v>466</v>
      </c>
      <c r="D1473" s="114">
        <v>6.4</v>
      </c>
      <c r="E1473" s="115">
        <f>단가대비표!E80/40</f>
        <v>147.72499999999999</v>
      </c>
      <c r="F1473" s="116">
        <f>TRUNC(E1473*D1473,1)</f>
        <v>945.4</v>
      </c>
      <c r="G1473" s="115">
        <v>0</v>
      </c>
      <c r="H1473" s="116">
        <f>TRUNC(G1473*D1473,1)</f>
        <v>0</v>
      </c>
      <c r="I1473" s="115">
        <v>0</v>
      </c>
      <c r="J1473" s="116">
        <f>TRUNC(I1473*D1473,1)</f>
        <v>0</v>
      </c>
      <c r="K1473" s="115">
        <f>TRUNC(E1473+G1473+I1473,1)</f>
        <v>147.69999999999999</v>
      </c>
      <c r="L1473" s="116">
        <f>TRUNC(F1473+H1473+J1473,1)</f>
        <v>945.4</v>
      </c>
      <c r="M1473" s="9" t="s">
        <v>27</v>
      </c>
      <c r="N1473" s="10" t="s">
        <v>1523</v>
      </c>
      <c r="O1473" s="10" t="s">
        <v>888</v>
      </c>
      <c r="P1473" s="10" t="s">
        <v>30</v>
      </c>
      <c r="Q1473" s="10" t="s">
        <v>30</v>
      </c>
      <c r="R1473" s="10" t="s">
        <v>29</v>
      </c>
      <c r="S1473" s="119"/>
      <c r="T1473" s="119"/>
      <c r="U1473" s="119"/>
      <c r="V1473" s="119"/>
      <c r="W1473" s="119"/>
      <c r="X1473" s="119"/>
      <c r="Y1473" s="119"/>
      <c r="Z1473" s="119"/>
      <c r="AA1473" s="119"/>
      <c r="AB1473" s="119"/>
      <c r="AC1473" s="119"/>
      <c r="AD1473" s="119"/>
      <c r="AE1473" s="119"/>
      <c r="AF1473" s="119"/>
      <c r="AG1473" s="119"/>
      <c r="AH1473" s="119"/>
      <c r="AI1473" s="119"/>
      <c r="AJ1473" s="10" t="s">
        <v>27</v>
      </c>
      <c r="AK1473" s="10" t="s">
        <v>2749</v>
      </c>
      <c r="AL1473" s="10" t="s">
        <v>27</v>
      </c>
    </row>
    <row r="1474" spans="1:38" ht="30" customHeight="1">
      <c r="A1474" s="1" t="s">
        <v>3300</v>
      </c>
      <c r="B1474" s="1" t="s">
        <v>3298</v>
      </c>
      <c r="C1474" s="9" t="s">
        <v>4163</v>
      </c>
      <c r="D1474" s="114">
        <v>1.7999999999999999E-2</v>
      </c>
      <c r="E1474" s="115">
        <f>단가대비표!E61</f>
        <v>21000</v>
      </c>
      <c r="F1474" s="116">
        <f t="shared" ref="F1474:F1480" si="342">TRUNC(E1474*D1474,1)</f>
        <v>378</v>
      </c>
      <c r="G1474" s="115">
        <v>0</v>
      </c>
      <c r="H1474" s="116">
        <f t="shared" ref="H1474:H1480" si="343">TRUNC(G1474*D1474,1)</f>
        <v>0</v>
      </c>
      <c r="I1474" s="115">
        <v>0</v>
      </c>
      <c r="J1474" s="116">
        <f t="shared" ref="J1474:J1480" si="344">TRUNC(I1474*D1474,1)</f>
        <v>0</v>
      </c>
      <c r="K1474" s="115">
        <f t="shared" ref="K1474:K1480" si="345">TRUNC(E1474+G1474+I1474,1)</f>
        <v>21000</v>
      </c>
      <c r="L1474" s="116">
        <f t="shared" ref="L1474:L1480" si="346">TRUNC(F1474+H1474+J1474,1)</f>
        <v>378</v>
      </c>
      <c r="M1474" s="9"/>
      <c r="N1474" s="10"/>
      <c r="O1474" s="10"/>
      <c r="P1474" s="10"/>
      <c r="Q1474" s="10"/>
      <c r="R1474" s="10"/>
      <c r="S1474" s="119"/>
      <c r="T1474" s="119"/>
      <c r="U1474" s="119"/>
      <c r="V1474" s="119"/>
      <c r="W1474" s="119"/>
      <c r="X1474" s="119"/>
      <c r="Y1474" s="119"/>
      <c r="Z1474" s="119"/>
      <c r="AA1474" s="119"/>
      <c r="AB1474" s="119"/>
      <c r="AC1474" s="119"/>
      <c r="AD1474" s="119"/>
      <c r="AE1474" s="119"/>
      <c r="AF1474" s="119"/>
      <c r="AG1474" s="119"/>
      <c r="AH1474" s="119"/>
      <c r="AI1474" s="119"/>
      <c r="AJ1474" s="10"/>
      <c r="AK1474" s="10"/>
      <c r="AL1474" s="10"/>
    </row>
    <row r="1475" spans="1:38" ht="30" customHeight="1">
      <c r="A1475" s="1" t="s">
        <v>3294</v>
      </c>
      <c r="B1475" s="1" t="s">
        <v>3295</v>
      </c>
      <c r="C1475" s="9" t="s">
        <v>4163</v>
      </c>
      <c r="D1475" s="114">
        <v>8.9999999999999993E-3</v>
      </c>
      <c r="E1475" s="115">
        <f>단가대비표!E60</f>
        <v>50000</v>
      </c>
      <c r="F1475" s="116">
        <f t="shared" si="342"/>
        <v>450</v>
      </c>
      <c r="G1475" s="115">
        <v>0</v>
      </c>
      <c r="H1475" s="116">
        <f t="shared" si="343"/>
        <v>0</v>
      </c>
      <c r="I1475" s="115">
        <v>0</v>
      </c>
      <c r="J1475" s="116">
        <f t="shared" si="344"/>
        <v>0</v>
      </c>
      <c r="K1475" s="115">
        <f t="shared" si="345"/>
        <v>50000</v>
      </c>
      <c r="L1475" s="116">
        <f t="shared" si="346"/>
        <v>450</v>
      </c>
      <c r="M1475" s="9"/>
      <c r="N1475" s="10"/>
      <c r="O1475" s="10"/>
      <c r="P1475" s="10"/>
      <c r="Q1475" s="10"/>
      <c r="R1475" s="10"/>
      <c r="S1475" s="119"/>
      <c r="T1475" s="119"/>
      <c r="U1475" s="119"/>
      <c r="V1475" s="119"/>
      <c r="W1475" s="119"/>
      <c r="X1475" s="119"/>
      <c r="Y1475" s="119"/>
      <c r="Z1475" s="119"/>
      <c r="AA1475" s="119"/>
      <c r="AB1475" s="119"/>
      <c r="AC1475" s="119"/>
      <c r="AD1475" s="119"/>
      <c r="AE1475" s="119"/>
      <c r="AF1475" s="119"/>
      <c r="AG1475" s="119"/>
      <c r="AH1475" s="119"/>
      <c r="AI1475" s="119"/>
      <c r="AJ1475" s="10"/>
      <c r="AK1475" s="10"/>
      <c r="AL1475" s="10"/>
    </row>
    <row r="1476" spans="1:38" ht="30" customHeight="1">
      <c r="A1476" s="1" t="s">
        <v>4166</v>
      </c>
      <c r="B1476" s="1" t="s">
        <v>4146</v>
      </c>
      <c r="C1476" s="9" t="s">
        <v>706</v>
      </c>
      <c r="D1476" s="114">
        <v>2.5000000000000001E-3</v>
      </c>
      <c r="E1476" s="115">
        <f>단가대비표!E86</f>
        <v>644000</v>
      </c>
      <c r="F1476" s="116">
        <f t="shared" si="342"/>
        <v>1610</v>
      </c>
      <c r="G1476" s="115">
        <v>0</v>
      </c>
      <c r="H1476" s="116">
        <f t="shared" si="343"/>
        <v>0</v>
      </c>
      <c r="I1476" s="115">
        <v>0</v>
      </c>
      <c r="J1476" s="116">
        <f t="shared" si="344"/>
        <v>0</v>
      </c>
      <c r="K1476" s="115">
        <f t="shared" si="345"/>
        <v>644000</v>
      </c>
      <c r="L1476" s="116">
        <f t="shared" si="346"/>
        <v>1610</v>
      </c>
      <c r="M1476" s="9"/>
      <c r="N1476" s="10"/>
      <c r="O1476" s="10"/>
      <c r="P1476" s="10"/>
      <c r="Q1476" s="10"/>
      <c r="R1476" s="10"/>
      <c r="S1476" s="119"/>
      <c r="T1476" s="119"/>
      <c r="U1476" s="119"/>
      <c r="V1476" s="119"/>
      <c r="W1476" s="119"/>
      <c r="X1476" s="119"/>
      <c r="Y1476" s="119"/>
      <c r="Z1476" s="119"/>
      <c r="AA1476" s="119"/>
      <c r="AB1476" s="119"/>
      <c r="AC1476" s="119"/>
      <c r="AD1476" s="119"/>
      <c r="AE1476" s="119"/>
      <c r="AF1476" s="119"/>
      <c r="AG1476" s="119"/>
      <c r="AH1476" s="119"/>
      <c r="AI1476" s="119"/>
      <c r="AJ1476" s="10"/>
      <c r="AK1476" s="10"/>
      <c r="AL1476" s="10"/>
    </row>
    <row r="1477" spans="1:38" ht="30" customHeight="1">
      <c r="A1477" s="9" t="s">
        <v>4161</v>
      </c>
      <c r="B1477" s="9" t="s">
        <v>458</v>
      </c>
      <c r="C1477" s="9" t="s">
        <v>706</v>
      </c>
      <c r="D1477" s="114">
        <v>2.3999999999999998E-3</v>
      </c>
      <c r="E1477" s="115">
        <f>일위대가목록!E141</f>
        <v>10140</v>
      </c>
      <c r="F1477" s="116">
        <f t="shared" si="342"/>
        <v>24.3</v>
      </c>
      <c r="G1477" s="115">
        <f>일위대가목록!F141</f>
        <v>841674</v>
      </c>
      <c r="H1477" s="116">
        <f t="shared" si="343"/>
        <v>2020</v>
      </c>
      <c r="I1477" s="115">
        <f>일위대가목록!G141</f>
        <v>6685</v>
      </c>
      <c r="J1477" s="116">
        <f t="shared" si="344"/>
        <v>16</v>
      </c>
      <c r="K1477" s="115">
        <f t="shared" si="345"/>
        <v>858499</v>
      </c>
      <c r="L1477" s="116">
        <f t="shared" si="346"/>
        <v>2060.3000000000002</v>
      </c>
      <c r="M1477" s="9"/>
      <c r="N1477" s="10"/>
      <c r="O1477" s="10"/>
      <c r="P1477" s="10"/>
      <c r="Q1477" s="10"/>
      <c r="R1477" s="10"/>
      <c r="S1477" s="119"/>
      <c r="T1477" s="119"/>
      <c r="U1477" s="119"/>
      <c r="V1477" s="119"/>
      <c r="W1477" s="119"/>
      <c r="X1477" s="119"/>
      <c r="Y1477" s="119"/>
      <c r="Z1477" s="119"/>
      <c r="AA1477" s="119"/>
      <c r="AB1477" s="119"/>
      <c r="AC1477" s="119"/>
      <c r="AD1477" s="119"/>
      <c r="AE1477" s="119"/>
      <c r="AF1477" s="119"/>
      <c r="AG1477" s="119"/>
      <c r="AH1477" s="119"/>
      <c r="AI1477" s="119"/>
      <c r="AJ1477" s="10"/>
      <c r="AK1477" s="10"/>
      <c r="AL1477" s="10"/>
    </row>
    <row r="1478" spans="1:38" ht="30" customHeight="1">
      <c r="A1478" s="9" t="s">
        <v>205</v>
      </c>
      <c r="B1478" s="9" t="s">
        <v>4162</v>
      </c>
      <c r="C1478" s="9" t="s">
        <v>4164</v>
      </c>
      <c r="D1478" s="114">
        <v>0.4</v>
      </c>
      <c r="E1478" s="115">
        <f>일위대가목록!E160</f>
        <v>12345</v>
      </c>
      <c r="F1478" s="116">
        <f t="shared" si="342"/>
        <v>4938</v>
      </c>
      <c r="G1478" s="115">
        <f>일위대가목록!F160</f>
        <v>27904</v>
      </c>
      <c r="H1478" s="116">
        <f t="shared" si="343"/>
        <v>11161.6</v>
      </c>
      <c r="I1478" s="115">
        <f>일위대가목록!G160</f>
        <v>279</v>
      </c>
      <c r="J1478" s="116">
        <f t="shared" si="344"/>
        <v>111.6</v>
      </c>
      <c r="K1478" s="115">
        <f t="shared" si="345"/>
        <v>40528</v>
      </c>
      <c r="L1478" s="116">
        <f t="shared" si="346"/>
        <v>16211.2</v>
      </c>
      <c r="M1478" s="9"/>
      <c r="N1478" s="10"/>
      <c r="O1478" s="10"/>
      <c r="P1478" s="10"/>
      <c r="Q1478" s="10"/>
      <c r="R1478" s="10"/>
      <c r="S1478" s="119"/>
      <c r="T1478" s="119"/>
      <c r="U1478" s="119"/>
      <c r="V1478" s="119"/>
      <c r="W1478" s="119"/>
      <c r="X1478" s="119"/>
      <c r="Y1478" s="119"/>
      <c r="Z1478" s="119"/>
      <c r="AA1478" s="119"/>
      <c r="AB1478" s="119"/>
      <c r="AC1478" s="119"/>
      <c r="AD1478" s="119"/>
      <c r="AE1478" s="119"/>
      <c r="AF1478" s="119"/>
      <c r="AG1478" s="119"/>
      <c r="AH1478" s="119"/>
      <c r="AI1478" s="119"/>
      <c r="AJ1478" s="10"/>
      <c r="AK1478" s="10"/>
      <c r="AL1478" s="10"/>
    </row>
    <row r="1479" spans="1:38" ht="30" customHeight="1">
      <c r="A1479" s="9" t="s">
        <v>907</v>
      </c>
      <c r="B1479" s="9"/>
      <c r="C1479" s="9" t="s">
        <v>841</v>
      </c>
      <c r="D1479" s="114">
        <v>1.7999999999999999E-2</v>
      </c>
      <c r="E1479" s="115">
        <v>0</v>
      </c>
      <c r="F1479" s="116">
        <f t="shared" si="342"/>
        <v>0</v>
      </c>
      <c r="G1479" s="115">
        <f>단가대비표!F579</f>
        <v>216409</v>
      </c>
      <c r="H1479" s="116">
        <f t="shared" si="343"/>
        <v>3895.3</v>
      </c>
      <c r="I1479" s="115">
        <v>0</v>
      </c>
      <c r="J1479" s="116">
        <f t="shared" si="344"/>
        <v>0</v>
      </c>
      <c r="K1479" s="115">
        <f t="shared" si="345"/>
        <v>216409</v>
      </c>
      <c r="L1479" s="116">
        <f t="shared" si="346"/>
        <v>3895.3</v>
      </c>
      <c r="M1479" s="9"/>
      <c r="N1479" s="10"/>
      <c r="O1479" s="10"/>
      <c r="P1479" s="10"/>
      <c r="Q1479" s="10"/>
      <c r="R1479" s="10"/>
      <c r="S1479" s="119"/>
      <c r="T1479" s="119"/>
      <c r="U1479" s="119"/>
      <c r="V1479" s="119"/>
      <c r="W1479" s="119"/>
      <c r="X1479" s="119"/>
      <c r="Y1479" s="119"/>
      <c r="Z1479" s="119"/>
      <c r="AA1479" s="119"/>
      <c r="AB1479" s="119"/>
      <c r="AC1479" s="119"/>
      <c r="AD1479" s="119"/>
      <c r="AE1479" s="119"/>
      <c r="AF1479" s="119"/>
      <c r="AG1479" s="119"/>
      <c r="AH1479" s="119"/>
      <c r="AI1479" s="119"/>
      <c r="AJ1479" s="10"/>
      <c r="AK1479" s="10"/>
      <c r="AL1479" s="10"/>
    </row>
    <row r="1480" spans="1:38" ht="30" customHeight="1">
      <c r="A1480" s="9" t="s">
        <v>844</v>
      </c>
      <c r="B1480" s="9"/>
      <c r="C1480" s="9" t="s">
        <v>841</v>
      </c>
      <c r="D1480" s="114">
        <v>0.05</v>
      </c>
      <c r="E1480" s="115">
        <v>0</v>
      </c>
      <c r="F1480" s="116">
        <f t="shared" si="342"/>
        <v>0</v>
      </c>
      <c r="G1480" s="115">
        <f>단가대비표!F581</f>
        <v>166063</v>
      </c>
      <c r="H1480" s="116">
        <f t="shared" si="343"/>
        <v>8303.1</v>
      </c>
      <c r="I1480" s="115">
        <v>0</v>
      </c>
      <c r="J1480" s="116">
        <f t="shared" si="344"/>
        <v>0</v>
      </c>
      <c r="K1480" s="115">
        <f t="shared" si="345"/>
        <v>166063</v>
      </c>
      <c r="L1480" s="116">
        <f t="shared" si="346"/>
        <v>8303.1</v>
      </c>
      <c r="M1480" s="9"/>
      <c r="N1480" s="10"/>
      <c r="O1480" s="10"/>
      <c r="P1480" s="10"/>
      <c r="Q1480" s="10"/>
      <c r="R1480" s="10"/>
      <c r="S1480" s="119"/>
      <c r="T1480" s="119"/>
      <c r="U1480" s="119"/>
      <c r="V1480" s="119"/>
      <c r="W1480" s="119"/>
      <c r="X1480" s="119"/>
      <c r="Y1480" s="119"/>
      <c r="Z1480" s="119"/>
      <c r="AA1480" s="119"/>
      <c r="AB1480" s="119"/>
      <c r="AC1480" s="119"/>
      <c r="AD1480" s="119"/>
      <c r="AE1480" s="119"/>
      <c r="AF1480" s="119"/>
      <c r="AG1480" s="119"/>
      <c r="AH1480" s="119"/>
      <c r="AI1480" s="119"/>
      <c r="AJ1480" s="10"/>
      <c r="AK1480" s="10"/>
      <c r="AL1480" s="10"/>
    </row>
    <row r="1481" spans="1:38" ht="30" customHeight="1">
      <c r="A1481" s="9" t="s">
        <v>867</v>
      </c>
      <c r="B1481" s="9" t="s">
        <v>840</v>
      </c>
      <c r="C1481" s="9" t="s">
        <v>841</v>
      </c>
      <c r="D1481" s="114">
        <v>7.0000000000000007E-2</v>
      </c>
      <c r="E1481" s="115">
        <v>0</v>
      </c>
      <c r="F1481" s="116">
        <f>TRUNC(E1481*D1481,1)</f>
        <v>0</v>
      </c>
      <c r="G1481" s="115">
        <f>단가대비표!F553</f>
        <v>138290</v>
      </c>
      <c r="H1481" s="116">
        <f>TRUNC(G1481*D1481,1)</f>
        <v>9680.2999999999993</v>
      </c>
      <c r="I1481" s="115">
        <v>0</v>
      </c>
      <c r="J1481" s="116">
        <f>TRUNC(I1481*D1481,1)</f>
        <v>0</v>
      </c>
      <c r="K1481" s="115">
        <f>TRUNC(E1481+G1481+I1481,1)</f>
        <v>138290</v>
      </c>
      <c r="L1481" s="116">
        <f>TRUNC(F1481+H1481+J1481,1)</f>
        <v>9680.2999999999993</v>
      </c>
      <c r="M1481" s="9" t="s">
        <v>27</v>
      </c>
      <c r="N1481" s="10" t="s">
        <v>1523</v>
      </c>
      <c r="O1481" s="10" t="s">
        <v>868</v>
      </c>
      <c r="P1481" s="10" t="s">
        <v>30</v>
      </c>
      <c r="Q1481" s="10" t="s">
        <v>30</v>
      </c>
      <c r="R1481" s="10" t="s">
        <v>29</v>
      </c>
      <c r="S1481" s="119"/>
      <c r="T1481" s="119"/>
      <c r="U1481" s="119"/>
      <c r="V1481" s="119"/>
      <c r="W1481" s="119"/>
      <c r="X1481" s="119"/>
      <c r="Y1481" s="119"/>
      <c r="Z1481" s="119"/>
      <c r="AA1481" s="119"/>
      <c r="AB1481" s="119"/>
      <c r="AC1481" s="119"/>
      <c r="AD1481" s="119"/>
      <c r="AE1481" s="119"/>
      <c r="AF1481" s="119"/>
      <c r="AG1481" s="119"/>
      <c r="AH1481" s="119"/>
      <c r="AI1481" s="119"/>
      <c r="AJ1481" s="10" t="s">
        <v>27</v>
      </c>
      <c r="AK1481" s="10" t="s">
        <v>2750</v>
      </c>
      <c r="AL1481" s="10" t="s">
        <v>27</v>
      </c>
    </row>
    <row r="1482" spans="1:38" ht="30" customHeight="1">
      <c r="A1482" s="9" t="s">
        <v>965</v>
      </c>
      <c r="B1482" s="9" t="s">
        <v>27</v>
      </c>
      <c r="C1482" s="9" t="s">
        <v>27</v>
      </c>
      <c r="D1482" s="114"/>
      <c r="E1482" s="115"/>
      <c r="F1482" s="116">
        <f>TRUNC(SUM(F1473:F1481),0)</f>
        <v>8345</v>
      </c>
      <c r="G1482" s="115"/>
      <c r="H1482" s="116">
        <f>TRUNC(SUM(H1473:H1481),0)</f>
        <v>35060</v>
      </c>
      <c r="I1482" s="115"/>
      <c r="J1482" s="116">
        <f>TRUNC(SUM(J1473:J1481),0)</f>
        <v>127</v>
      </c>
      <c r="K1482" s="115"/>
      <c r="L1482" s="116">
        <f>F1482+H1482+J1482</f>
        <v>43532</v>
      </c>
      <c r="M1482" s="9" t="s">
        <v>27</v>
      </c>
      <c r="N1482" s="10" t="s">
        <v>117</v>
      </c>
      <c r="O1482" s="10" t="s">
        <v>117</v>
      </c>
      <c r="P1482" s="10" t="s">
        <v>27</v>
      </c>
      <c r="Q1482" s="10" t="s">
        <v>27</v>
      </c>
      <c r="R1482" s="10" t="s">
        <v>27</v>
      </c>
      <c r="S1482" s="119"/>
      <c r="T1482" s="119"/>
      <c r="U1482" s="119"/>
      <c r="V1482" s="119"/>
      <c r="W1482" s="119"/>
      <c r="X1482" s="119"/>
      <c r="Y1482" s="119"/>
      <c r="Z1482" s="119"/>
      <c r="AA1482" s="119"/>
      <c r="AB1482" s="119"/>
      <c r="AC1482" s="119"/>
      <c r="AD1482" s="119"/>
      <c r="AE1482" s="119"/>
      <c r="AF1482" s="119"/>
      <c r="AG1482" s="119"/>
      <c r="AH1482" s="119"/>
      <c r="AI1482" s="119"/>
      <c r="AJ1482" s="10" t="s">
        <v>27</v>
      </c>
      <c r="AK1482" s="10" t="s">
        <v>27</v>
      </c>
      <c r="AL1482" s="10" t="s">
        <v>27</v>
      </c>
    </row>
    <row r="1483" spans="1:38" ht="30" customHeight="1">
      <c r="A1483" s="114"/>
      <c r="B1483" s="114"/>
      <c r="C1483" s="114"/>
      <c r="D1483" s="114"/>
      <c r="E1483" s="115"/>
      <c r="F1483" s="116"/>
      <c r="G1483" s="115"/>
      <c r="H1483" s="116"/>
      <c r="I1483" s="115"/>
      <c r="J1483" s="116"/>
      <c r="K1483" s="115"/>
      <c r="L1483" s="116"/>
      <c r="M1483" s="114"/>
    </row>
    <row r="1484" spans="1:38" ht="30" customHeight="1">
      <c r="A1484" s="127" t="s">
        <v>4172</v>
      </c>
      <c r="B1484" s="127"/>
      <c r="C1484" s="127"/>
      <c r="D1484" s="127"/>
      <c r="E1484" s="128"/>
      <c r="F1484" s="129"/>
      <c r="G1484" s="128"/>
      <c r="H1484" s="129"/>
      <c r="I1484" s="128"/>
      <c r="J1484" s="129"/>
      <c r="K1484" s="128"/>
      <c r="L1484" s="129"/>
      <c r="M1484" s="127"/>
      <c r="N1484" s="118" t="s">
        <v>1523</v>
      </c>
    </row>
    <row r="1485" spans="1:38" ht="30" customHeight="1">
      <c r="A1485" s="1" t="s">
        <v>3303</v>
      </c>
      <c r="B1485" s="1" t="s">
        <v>4165</v>
      </c>
      <c r="C1485" s="9" t="s">
        <v>466</v>
      </c>
      <c r="D1485" s="114">
        <v>12.8</v>
      </c>
      <c r="E1485" s="115">
        <f>단가대비표!E80/40</f>
        <v>147.72499999999999</v>
      </c>
      <c r="F1485" s="116">
        <f>TRUNC(E1485*D1485,1)</f>
        <v>1890.8</v>
      </c>
      <c r="G1485" s="115">
        <v>0</v>
      </c>
      <c r="H1485" s="116">
        <f>TRUNC(G1485*D1485,1)</f>
        <v>0</v>
      </c>
      <c r="I1485" s="115">
        <v>0</v>
      </c>
      <c r="J1485" s="116">
        <f>TRUNC(I1485*D1485,1)</f>
        <v>0</v>
      </c>
      <c r="K1485" s="115">
        <f>TRUNC(E1485+G1485+I1485,1)</f>
        <v>147.69999999999999</v>
      </c>
      <c r="L1485" s="116">
        <f>TRUNC(F1485+H1485+J1485,1)</f>
        <v>1890.8</v>
      </c>
      <c r="M1485" s="9" t="s">
        <v>27</v>
      </c>
      <c r="N1485" s="10" t="s">
        <v>1523</v>
      </c>
      <c r="O1485" s="10" t="s">
        <v>888</v>
      </c>
      <c r="P1485" s="10" t="s">
        <v>30</v>
      </c>
      <c r="Q1485" s="10" t="s">
        <v>30</v>
      </c>
      <c r="R1485" s="10" t="s">
        <v>29</v>
      </c>
      <c r="S1485" s="119"/>
      <c r="T1485" s="119"/>
      <c r="U1485" s="119"/>
      <c r="V1485" s="119"/>
      <c r="W1485" s="119"/>
      <c r="X1485" s="119"/>
      <c r="Y1485" s="119"/>
      <c r="Z1485" s="119"/>
      <c r="AA1485" s="119"/>
      <c r="AB1485" s="119"/>
      <c r="AC1485" s="119"/>
      <c r="AD1485" s="119"/>
      <c r="AE1485" s="119"/>
      <c r="AF1485" s="119"/>
      <c r="AG1485" s="119"/>
      <c r="AH1485" s="119"/>
      <c r="AI1485" s="119"/>
      <c r="AJ1485" s="10" t="s">
        <v>27</v>
      </c>
      <c r="AK1485" s="10" t="s">
        <v>2749</v>
      </c>
      <c r="AL1485" s="10" t="s">
        <v>27</v>
      </c>
    </row>
    <row r="1486" spans="1:38" ht="30" customHeight="1">
      <c r="A1486" s="1" t="s">
        <v>3300</v>
      </c>
      <c r="B1486" s="1" t="s">
        <v>3298</v>
      </c>
      <c r="C1486" s="9" t="s">
        <v>4163</v>
      </c>
      <c r="D1486" s="114">
        <v>3.5999999999999997E-2</v>
      </c>
      <c r="E1486" s="115">
        <f>단가대비표!E61</f>
        <v>21000</v>
      </c>
      <c r="F1486" s="116">
        <f t="shared" ref="F1486:F1492" si="347">TRUNC(E1486*D1486,1)</f>
        <v>756</v>
      </c>
      <c r="G1486" s="115">
        <v>0</v>
      </c>
      <c r="H1486" s="116">
        <f t="shared" ref="H1486:H1492" si="348">TRUNC(G1486*D1486,1)</f>
        <v>0</v>
      </c>
      <c r="I1486" s="115">
        <v>0</v>
      </c>
      <c r="J1486" s="116">
        <f t="shared" ref="J1486:J1492" si="349">TRUNC(I1486*D1486,1)</f>
        <v>0</v>
      </c>
      <c r="K1486" s="115">
        <f t="shared" ref="K1486:K1492" si="350">TRUNC(E1486+G1486+I1486,1)</f>
        <v>21000</v>
      </c>
      <c r="L1486" s="116">
        <f t="shared" ref="L1486:L1492" si="351">TRUNC(F1486+H1486+J1486,1)</f>
        <v>756</v>
      </c>
      <c r="M1486" s="9"/>
      <c r="N1486" s="10"/>
      <c r="O1486" s="10"/>
      <c r="P1486" s="10"/>
      <c r="Q1486" s="10"/>
      <c r="R1486" s="10"/>
      <c r="S1486" s="119"/>
      <c r="T1486" s="119"/>
      <c r="U1486" s="119"/>
      <c r="V1486" s="119"/>
      <c r="W1486" s="119"/>
      <c r="X1486" s="119"/>
      <c r="Y1486" s="119"/>
      <c r="Z1486" s="119"/>
      <c r="AA1486" s="119"/>
      <c r="AB1486" s="119"/>
      <c r="AC1486" s="119"/>
      <c r="AD1486" s="119"/>
      <c r="AE1486" s="119"/>
      <c r="AF1486" s="119"/>
      <c r="AG1486" s="119"/>
      <c r="AH1486" s="119"/>
      <c r="AI1486" s="119"/>
      <c r="AJ1486" s="10"/>
      <c r="AK1486" s="10"/>
      <c r="AL1486" s="10"/>
    </row>
    <row r="1487" spans="1:38" ht="30" customHeight="1">
      <c r="A1487" s="1" t="s">
        <v>3294</v>
      </c>
      <c r="B1487" s="1" t="s">
        <v>3295</v>
      </c>
      <c r="C1487" s="9" t="s">
        <v>4163</v>
      </c>
      <c r="D1487" s="114">
        <v>1.7999999999999999E-2</v>
      </c>
      <c r="E1487" s="115">
        <f>단가대비표!E60</f>
        <v>50000</v>
      </c>
      <c r="F1487" s="116">
        <f t="shared" si="347"/>
        <v>900</v>
      </c>
      <c r="G1487" s="115">
        <v>0</v>
      </c>
      <c r="H1487" s="116">
        <f t="shared" si="348"/>
        <v>0</v>
      </c>
      <c r="I1487" s="115">
        <v>0</v>
      </c>
      <c r="J1487" s="116">
        <f t="shared" si="349"/>
        <v>0</v>
      </c>
      <c r="K1487" s="115">
        <f t="shared" si="350"/>
        <v>50000</v>
      </c>
      <c r="L1487" s="116">
        <f t="shared" si="351"/>
        <v>900</v>
      </c>
      <c r="M1487" s="9"/>
      <c r="N1487" s="10"/>
      <c r="O1487" s="10"/>
      <c r="P1487" s="10"/>
      <c r="Q1487" s="10"/>
      <c r="R1487" s="10"/>
      <c r="S1487" s="119"/>
      <c r="T1487" s="119"/>
      <c r="U1487" s="119"/>
      <c r="V1487" s="119"/>
      <c r="W1487" s="119"/>
      <c r="X1487" s="119"/>
      <c r="Y1487" s="119"/>
      <c r="Z1487" s="119"/>
      <c r="AA1487" s="119"/>
      <c r="AB1487" s="119"/>
      <c r="AC1487" s="119"/>
      <c r="AD1487" s="119"/>
      <c r="AE1487" s="119"/>
      <c r="AF1487" s="119"/>
      <c r="AG1487" s="119"/>
      <c r="AH1487" s="119"/>
      <c r="AI1487" s="119"/>
      <c r="AJ1487" s="10"/>
      <c r="AK1487" s="10"/>
      <c r="AL1487" s="10"/>
    </row>
    <row r="1488" spans="1:38" ht="30" customHeight="1">
      <c r="A1488" s="1" t="s">
        <v>4166</v>
      </c>
      <c r="B1488" s="1" t="s">
        <v>4146</v>
      </c>
      <c r="C1488" s="9" t="s">
        <v>706</v>
      </c>
      <c r="D1488" s="114">
        <v>4.8999999999999998E-3</v>
      </c>
      <c r="E1488" s="115">
        <f>단가대비표!E86</f>
        <v>644000</v>
      </c>
      <c r="F1488" s="116">
        <f t="shared" si="347"/>
        <v>3155.6</v>
      </c>
      <c r="G1488" s="115">
        <v>0</v>
      </c>
      <c r="H1488" s="116">
        <f t="shared" si="348"/>
        <v>0</v>
      </c>
      <c r="I1488" s="115">
        <v>0</v>
      </c>
      <c r="J1488" s="116">
        <f t="shared" si="349"/>
        <v>0</v>
      </c>
      <c r="K1488" s="115">
        <f t="shared" si="350"/>
        <v>644000</v>
      </c>
      <c r="L1488" s="116">
        <f t="shared" si="351"/>
        <v>3155.6</v>
      </c>
      <c r="M1488" s="9"/>
      <c r="N1488" s="10"/>
      <c r="O1488" s="10"/>
      <c r="P1488" s="10"/>
      <c r="Q1488" s="10"/>
      <c r="R1488" s="10"/>
      <c r="S1488" s="119"/>
      <c r="T1488" s="119"/>
      <c r="U1488" s="119"/>
      <c r="V1488" s="119"/>
      <c r="W1488" s="119"/>
      <c r="X1488" s="119"/>
      <c r="Y1488" s="119"/>
      <c r="Z1488" s="119"/>
      <c r="AA1488" s="119"/>
      <c r="AB1488" s="119"/>
      <c r="AC1488" s="119"/>
      <c r="AD1488" s="119"/>
      <c r="AE1488" s="119"/>
      <c r="AF1488" s="119"/>
      <c r="AG1488" s="119"/>
      <c r="AH1488" s="119"/>
      <c r="AI1488" s="119"/>
      <c r="AJ1488" s="10"/>
      <c r="AK1488" s="10"/>
      <c r="AL1488" s="10"/>
    </row>
    <row r="1489" spans="1:38" ht="30" customHeight="1">
      <c r="A1489" s="9" t="s">
        <v>4161</v>
      </c>
      <c r="B1489" s="9" t="s">
        <v>458</v>
      </c>
      <c r="C1489" s="9" t="s">
        <v>706</v>
      </c>
      <c r="D1489" s="114">
        <v>4.7999999999999996E-3</v>
      </c>
      <c r="E1489" s="115">
        <f>일위대가목록!E141</f>
        <v>10140</v>
      </c>
      <c r="F1489" s="116">
        <f t="shared" si="347"/>
        <v>48.6</v>
      </c>
      <c r="G1489" s="115">
        <f>일위대가목록!F141</f>
        <v>841674</v>
      </c>
      <c r="H1489" s="116">
        <f t="shared" si="348"/>
        <v>4040</v>
      </c>
      <c r="I1489" s="115">
        <f>일위대가목록!G141</f>
        <v>6685</v>
      </c>
      <c r="J1489" s="116">
        <f t="shared" si="349"/>
        <v>32</v>
      </c>
      <c r="K1489" s="115">
        <f t="shared" si="350"/>
        <v>858499</v>
      </c>
      <c r="L1489" s="116">
        <f t="shared" si="351"/>
        <v>4120.6000000000004</v>
      </c>
      <c r="M1489" s="9"/>
      <c r="N1489" s="10"/>
      <c r="O1489" s="10"/>
      <c r="P1489" s="10"/>
      <c r="Q1489" s="10"/>
      <c r="R1489" s="10"/>
      <c r="S1489" s="119"/>
      <c r="T1489" s="119"/>
      <c r="U1489" s="119"/>
      <c r="V1489" s="119"/>
      <c r="W1489" s="119"/>
      <c r="X1489" s="119"/>
      <c r="Y1489" s="119"/>
      <c r="Z1489" s="119"/>
      <c r="AA1489" s="119"/>
      <c r="AB1489" s="119"/>
      <c r="AC1489" s="119"/>
      <c r="AD1489" s="119"/>
      <c r="AE1489" s="119"/>
      <c r="AF1489" s="119"/>
      <c r="AG1489" s="119"/>
      <c r="AH1489" s="119"/>
      <c r="AI1489" s="119"/>
      <c r="AJ1489" s="10"/>
      <c r="AK1489" s="10"/>
      <c r="AL1489" s="10"/>
    </row>
    <row r="1490" spans="1:38" ht="30" customHeight="1">
      <c r="A1490" s="9" t="s">
        <v>205</v>
      </c>
      <c r="B1490" s="9" t="s">
        <v>4162</v>
      </c>
      <c r="C1490" s="9" t="s">
        <v>4164</v>
      </c>
      <c r="D1490" s="114">
        <v>0.6</v>
      </c>
      <c r="E1490" s="115">
        <f>일위대가목록!E160</f>
        <v>12345</v>
      </c>
      <c r="F1490" s="116">
        <f t="shared" si="347"/>
        <v>7407</v>
      </c>
      <c r="G1490" s="115">
        <f>일위대가목록!F160</f>
        <v>27904</v>
      </c>
      <c r="H1490" s="116">
        <f t="shared" si="348"/>
        <v>16742.400000000001</v>
      </c>
      <c r="I1490" s="115">
        <f>일위대가목록!G160</f>
        <v>279</v>
      </c>
      <c r="J1490" s="116">
        <f t="shared" si="349"/>
        <v>167.4</v>
      </c>
      <c r="K1490" s="115">
        <f t="shared" si="350"/>
        <v>40528</v>
      </c>
      <c r="L1490" s="116">
        <f t="shared" si="351"/>
        <v>24316.799999999999</v>
      </c>
      <c r="M1490" s="9"/>
      <c r="N1490" s="10"/>
      <c r="O1490" s="10"/>
      <c r="P1490" s="10"/>
      <c r="Q1490" s="10"/>
      <c r="R1490" s="10"/>
      <c r="S1490" s="119"/>
      <c r="T1490" s="119"/>
      <c r="U1490" s="119"/>
      <c r="V1490" s="119"/>
      <c r="W1490" s="119"/>
      <c r="X1490" s="119"/>
      <c r="Y1490" s="119"/>
      <c r="Z1490" s="119"/>
      <c r="AA1490" s="119"/>
      <c r="AB1490" s="119"/>
      <c r="AC1490" s="119"/>
      <c r="AD1490" s="119"/>
      <c r="AE1490" s="119"/>
      <c r="AF1490" s="119"/>
      <c r="AG1490" s="119"/>
      <c r="AH1490" s="119"/>
      <c r="AI1490" s="119"/>
      <c r="AJ1490" s="10"/>
      <c r="AK1490" s="10"/>
      <c r="AL1490" s="10"/>
    </row>
    <row r="1491" spans="1:38" ht="30" customHeight="1">
      <c r="A1491" s="9" t="s">
        <v>907</v>
      </c>
      <c r="B1491" s="9"/>
      <c r="C1491" s="9" t="s">
        <v>841</v>
      </c>
      <c r="D1491" s="114">
        <v>3.5999999999999997E-2</v>
      </c>
      <c r="E1491" s="115">
        <v>0</v>
      </c>
      <c r="F1491" s="116">
        <f t="shared" si="347"/>
        <v>0</v>
      </c>
      <c r="G1491" s="115">
        <f>단가대비표!F579</f>
        <v>216409</v>
      </c>
      <c r="H1491" s="116">
        <f t="shared" si="348"/>
        <v>7790.7</v>
      </c>
      <c r="I1491" s="115">
        <v>0</v>
      </c>
      <c r="J1491" s="116">
        <f t="shared" si="349"/>
        <v>0</v>
      </c>
      <c r="K1491" s="115">
        <f t="shared" si="350"/>
        <v>216409</v>
      </c>
      <c r="L1491" s="116">
        <f t="shared" si="351"/>
        <v>7790.7</v>
      </c>
      <c r="M1491" s="9"/>
      <c r="N1491" s="10"/>
      <c r="O1491" s="10"/>
      <c r="P1491" s="10"/>
      <c r="Q1491" s="10"/>
      <c r="R1491" s="10"/>
      <c r="S1491" s="119"/>
      <c r="T1491" s="119"/>
      <c r="U1491" s="119"/>
      <c r="V1491" s="119"/>
      <c r="W1491" s="119"/>
      <c r="X1491" s="119"/>
      <c r="Y1491" s="119"/>
      <c r="Z1491" s="119"/>
      <c r="AA1491" s="119"/>
      <c r="AB1491" s="119"/>
      <c r="AC1491" s="119"/>
      <c r="AD1491" s="119"/>
      <c r="AE1491" s="119"/>
      <c r="AF1491" s="119"/>
      <c r="AG1491" s="119"/>
      <c r="AH1491" s="119"/>
      <c r="AI1491" s="119"/>
      <c r="AJ1491" s="10"/>
      <c r="AK1491" s="10"/>
      <c r="AL1491" s="10"/>
    </row>
    <row r="1492" spans="1:38" ht="30" customHeight="1">
      <c r="A1492" s="9" t="s">
        <v>844</v>
      </c>
      <c r="B1492" s="9"/>
      <c r="C1492" s="9" t="s">
        <v>841</v>
      </c>
      <c r="D1492" s="114">
        <v>0.05</v>
      </c>
      <c r="E1492" s="115">
        <v>0</v>
      </c>
      <c r="F1492" s="116">
        <f t="shared" si="347"/>
        <v>0</v>
      </c>
      <c r="G1492" s="115">
        <f>단가대비표!F581</f>
        <v>166063</v>
      </c>
      <c r="H1492" s="116">
        <f t="shared" si="348"/>
        <v>8303.1</v>
      </c>
      <c r="I1492" s="115">
        <v>0</v>
      </c>
      <c r="J1492" s="116">
        <f t="shared" si="349"/>
        <v>0</v>
      </c>
      <c r="K1492" s="115">
        <f t="shared" si="350"/>
        <v>166063</v>
      </c>
      <c r="L1492" s="116">
        <f t="shared" si="351"/>
        <v>8303.1</v>
      </c>
      <c r="M1492" s="9"/>
      <c r="N1492" s="10"/>
      <c r="O1492" s="10"/>
      <c r="P1492" s="10"/>
      <c r="Q1492" s="10"/>
      <c r="R1492" s="10"/>
      <c r="S1492" s="119"/>
      <c r="T1492" s="119"/>
      <c r="U1492" s="119"/>
      <c r="V1492" s="119"/>
      <c r="W1492" s="119"/>
      <c r="X1492" s="119"/>
      <c r="Y1492" s="119"/>
      <c r="Z1492" s="119"/>
      <c r="AA1492" s="119"/>
      <c r="AB1492" s="119"/>
      <c r="AC1492" s="119"/>
      <c r="AD1492" s="119"/>
      <c r="AE1492" s="119"/>
      <c r="AF1492" s="119"/>
      <c r="AG1492" s="119"/>
      <c r="AH1492" s="119"/>
      <c r="AI1492" s="119"/>
      <c r="AJ1492" s="10"/>
      <c r="AK1492" s="10"/>
      <c r="AL1492" s="10"/>
    </row>
    <row r="1493" spans="1:38" ht="30" customHeight="1">
      <c r="A1493" s="9" t="s">
        <v>867</v>
      </c>
      <c r="B1493" s="9" t="s">
        <v>840</v>
      </c>
      <c r="C1493" s="9" t="s">
        <v>841</v>
      </c>
      <c r="D1493" s="114">
        <v>0.09</v>
      </c>
      <c r="E1493" s="115">
        <v>0</v>
      </c>
      <c r="F1493" s="116">
        <f>TRUNC(E1493*D1493,1)</f>
        <v>0</v>
      </c>
      <c r="G1493" s="115">
        <f>단가대비표!F553</f>
        <v>138290</v>
      </c>
      <c r="H1493" s="116">
        <f>TRUNC(G1493*D1493,1)</f>
        <v>12446.1</v>
      </c>
      <c r="I1493" s="115">
        <v>0</v>
      </c>
      <c r="J1493" s="116">
        <f>TRUNC(I1493*D1493,1)</f>
        <v>0</v>
      </c>
      <c r="K1493" s="115">
        <f>TRUNC(E1493+G1493+I1493,1)</f>
        <v>138290</v>
      </c>
      <c r="L1493" s="116">
        <f>TRUNC(F1493+H1493+J1493,1)</f>
        <v>12446.1</v>
      </c>
      <c r="M1493" s="9" t="s">
        <v>27</v>
      </c>
      <c r="N1493" s="10" t="s">
        <v>1523</v>
      </c>
      <c r="O1493" s="10" t="s">
        <v>868</v>
      </c>
      <c r="P1493" s="10" t="s">
        <v>30</v>
      </c>
      <c r="Q1493" s="10" t="s">
        <v>30</v>
      </c>
      <c r="R1493" s="10" t="s">
        <v>29</v>
      </c>
      <c r="S1493" s="119"/>
      <c r="T1493" s="119"/>
      <c r="U1493" s="119"/>
      <c r="V1493" s="119"/>
      <c r="W1493" s="119"/>
      <c r="X1493" s="119"/>
      <c r="Y1493" s="119"/>
      <c r="Z1493" s="119"/>
      <c r="AA1493" s="119"/>
      <c r="AB1493" s="119"/>
      <c r="AC1493" s="119"/>
      <c r="AD1493" s="119"/>
      <c r="AE1493" s="119"/>
      <c r="AF1493" s="119"/>
      <c r="AG1493" s="119"/>
      <c r="AH1493" s="119"/>
      <c r="AI1493" s="119"/>
      <c r="AJ1493" s="10" t="s">
        <v>27</v>
      </c>
      <c r="AK1493" s="10" t="s">
        <v>2750</v>
      </c>
      <c r="AL1493" s="10" t="s">
        <v>27</v>
      </c>
    </row>
    <row r="1494" spans="1:38" ht="30" customHeight="1">
      <c r="A1494" s="9" t="s">
        <v>965</v>
      </c>
      <c r="B1494" s="9" t="s">
        <v>27</v>
      </c>
      <c r="C1494" s="9" t="s">
        <v>27</v>
      </c>
      <c r="D1494" s="114"/>
      <c r="E1494" s="115"/>
      <c r="F1494" s="116">
        <f>TRUNC(SUM(F1485:F1493),0)</f>
        <v>14158</v>
      </c>
      <c r="G1494" s="115"/>
      <c r="H1494" s="116">
        <f>TRUNC(SUM(H1485:H1493),0)</f>
        <v>49322</v>
      </c>
      <c r="I1494" s="115"/>
      <c r="J1494" s="116">
        <f>TRUNC(SUM(J1485:J1493),0)</f>
        <v>199</v>
      </c>
      <c r="K1494" s="115"/>
      <c r="L1494" s="116">
        <f>F1494+H1494+J1494</f>
        <v>63679</v>
      </c>
      <c r="M1494" s="9" t="s">
        <v>27</v>
      </c>
      <c r="N1494" s="10" t="s">
        <v>117</v>
      </c>
      <c r="O1494" s="10" t="s">
        <v>117</v>
      </c>
      <c r="P1494" s="10" t="s">
        <v>27</v>
      </c>
      <c r="Q1494" s="10" t="s">
        <v>27</v>
      </c>
      <c r="R1494" s="10" t="s">
        <v>27</v>
      </c>
      <c r="S1494" s="119"/>
      <c r="T1494" s="119"/>
      <c r="U1494" s="119"/>
      <c r="V1494" s="119"/>
      <c r="W1494" s="119"/>
      <c r="X1494" s="119"/>
      <c r="Y1494" s="119"/>
      <c r="Z1494" s="119"/>
      <c r="AA1494" s="119"/>
      <c r="AB1494" s="119"/>
      <c r="AC1494" s="119"/>
      <c r="AD1494" s="119"/>
      <c r="AE1494" s="119"/>
      <c r="AF1494" s="119"/>
      <c r="AG1494" s="119"/>
      <c r="AH1494" s="119"/>
      <c r="AI1494" s="119"/>
      <c r="AJ1494" s="10" t="s">
        <v>27</v>
      </c>
      <c r="AK1494" s="10" t="s">
        <v>27</v>
      </c>
      <c r="AL1494" s="10" t="s">
        <v>27</v>
      </c>
    </row>
    <row r="1495" spans="1:38" ht="30" customHeight="1">
      <c r="A1495" s="114"/>
      <c r="B1495" s="114"/>
      <c r="C1495" s="114"/>
      <c r="D1495" s="114"/>
      <c r="E1495" s="115"/>
      <c r="F1495" s="116"/>
      <c r="G1495" s="115"/>
      <c r="H1495" s="116"/>
      <c r="I1495" s="115"/>
      <c r="J1495" s="116"/>
      <c r="K1495" s="115"/>
      <c r="L1495" s="116"/>
      <c r="M1495" s="114"/>
    </row>
    <row r="1496" spans="1:38" ht="30" customHeight="1">
      <c r="A1496" s="389" t="s">
        <v>4133</v>
      </c>
      <c r="B1496" s="390"/>
      <c r="C1496" s="390"/>
      <c r="D1496" s="390"/>
      <c r="E1496" s="391"/>
      <c r="F1496" s="392"/>
      <c r="G1496" s="391"/>
      <c r="H1496" s="392"/>
      <c r="I1496" s="391"/>
      <c r="J1496" s="392"/>
      <c r="K1496" s="391"/>
      <c r="L1496" s="392"/>
      <c r="M1496" s="390"/>
      <c r="N1496" s="118"/>
    </row>
    <row r="1497" spans="1:38" ht="30" customHeight="1">
      <c r="A1497" s="127" t="s">
        <v>4442</v>
      </c>
      <c r="B1497" s="127"/>
      <c r="C1497" s="127"/>
      <c r="D1497" s="127"/>
      <c r="E1497" s="128"/>
      <c r="F1497" s="129"/>
      <c r="G1497" s="128"/>
      <c r="H1497" s="129"/>
      <c r="I1497" s="128"/>
      <c r="J1497" s="129"/>
      <c r="K1497" s="128"/>
      <c r="L1497" s="129"/>
      <c r="M1497" s="127"/>
      <c r="N1497" s="118" t="s">
        <v>307</v>
      </c>
    </row>
    <row r="1498" spans="1:38" ht="30" customHeight="1">
      <c r="A1498" s="9" t="s">
        <v>757</v>
      </c>
      <c r="B1498" s="9" t="s">
        <v>759</v>
      </c>
      <c r="C1498" s="9" t="s">
        <v>28</v>
      </c>
      <c r="D1498" s="114">
        <v>1.1000000000000001</v>
      </c>
      <c r="E1498" s="115">
        <f>단가대비표!E89</f>
        <v>33000</v>
      </c>
      <c r="F1498" s="116">
        <f t="shared" ref="F1498:F1503" si="352">TRUNC(E1498*D1498,1)</f>
        <v>36300</v>
      </c>
      <c r="G1498" s="115">
        <f>단가대비표!F89</f>
        <v>0</v>
      </c>
      <c r="H1498" s="116">
        <f t="shared" ref="H1498:H1503" si="353">TRUNC(G1498*D1498,1)</f>
        <v>0</v>
      </c>
      <c r="I1498" s="115">
        <f>단가대비표!G89</f>
        <v>0</v>
      </c>
      <c r="J1498" s="116">
        <f t="shared" ref="J1498:J1503" si="354">TRUNC(I1498*D1498,1)</f>
        <v>0</v>
      </c>
      <c r="K1498" s="115">
        <f t="shared" ref="K1498:L1503" si="355">TRUNC(E1498+G1498+I1498,1)</f>
        <v>33000</v>
      </c>
      <c r="L1498" s="116">
        <f t="shared" si="355"/>
        <v>36300</v>
      </c>
      <c r="M1498" s="9" t="s">
        <v>27</v>
      </c>
      <c r="N1498" s="10" t="s">
        <v>307</v>
      </c>
      <c r="O1498" s="10" t="s">
        <v>1542</v>
      </c>
      <c r="P1498" s="10" t="s">
        <v>30</v>
      </c>
      <c r="Q1498" s="10" t="s">
        <v>30</v>
      </c>
      <c r="R1498" s="10" t="s">
        <v>29</v>
      </c>
      <c r="S1498" s="119"/>
      <c r="T1498" s="119"/>
      <c r="U1498" s="119"/>
      <c r="V1498" s="119"/>
      <c r="W1498" s="119"/>
      <c r="X1498" s="119"/>
      <c r="Y1498" s="119"/>
      <c r="Z1498" s="119"/>
      <c r="AA1498" s="119"/>
      <c r="AB1498" s="119"/>
      <c r="AC1498" s="119"/>
      <c r="AD1498" s="119"/>
      <c r="AE1498" s="119"/>
      <c r="AF1498" s="119"/>
      <c r="AG1498" s="119"/>
      <c r="AH1498" s="119"/>
      <c r="AI1498" s="119"/>
      <c r="AJ1498" s="10" t="s">
        <v>27</v>
      </c>
      <c r="AK1498" s="10" t="s">
        <v>1543</v>
      </c>
      <c r="AL1498" s="10" t="s">
        <v>27</v>
      </c>
    </row>
    <row r="1499" spans="1:38" ht="30" customHeight="1">
      <c r="A1499" s="9" t="s">
        <v>1271</v>
      </c>
      <c r="B1499" s="9" t="s">
        <v>1254</v>
      </c>
      <c r="C1499" s="9" t="s">
        <v>466</v>
      </c>
      <c r="D1499" s="114">
        <v>15.299999999999999</v>
      </c>
      <c r="E1499" s="115">
        <v>0</v>
      </c>
      <c r="F1499" s="116">
        <f t="shared" si="352"/>
        <v>0</v>
      </c>
      <c r="G1499" s="115">
        <v>0</v>
      </c>
      <c r="H1499" s="116">
        <f t="shared" si="353"/>
        <v>0</v>
      </c>
      <c r="I1499" s="115">
        <v>0</v>
      </c>
      <c r="J1499" s="116">
        <f t="shared" si="354"/>
        <v>0</v>
      </c>
      <c r="K1499" s="115">
        <f t="shared" si="355"/>
        <v>0</v>
      </c>
      <c r="L1499" s="116">
        <f t="shared" si="355"/>
        <v>0</v>
      </c>
      <c r="M1499" s="9" t="s">
        <v>1255</v>
      </c>
      <c r="N1499" s="10" t="s">
        <v>1496</v>
      </c>
      <c r="O1499" s="10" t="s">
        <v>1272</v>
      </c>
      <c r="P1499" s="10" t="s">
        <v>30</v>
      </c>
      <c r="Q1499" s="10" t="s">
        <v>30</v>
      </c>
      <c r="R1499" s="10" t="s">
        <v>29</v>
      </c>
      <c r="S1499" s="119"/>
      <c r="T1499" s="119"/>
      <c r="U1499" s="119"/>
      <c r="V1499" s="119"/>
      <c r="W1499" s="119"/>
      <c r="X1499" s="119"/>
      <c r="Y1499" s="119"/>
      <c r="Z1499" s="119"/>
      <c r="AA1499" s="119"/>
      <c r="AB1499" s="119"/>
      <c r="AC1499" s="119"/>
      <c r="AD1499" s="119"/>
      <c r="AE1499" s="119"/>
      <c r="AF1499" s="119"/>
      <c r="AG1499" s="119"/>
      <c r="AH1499" s="119"/>
      <c r="AI1499" s="119"/>
      <c r="AJ1499" s="10" t="s">
        <v>27</v>
      </c>
      <c r="AK1499" s="10" t="s">
        <v>2747</v>
      </c>
      <c r="AL1499" s="10" t="s">
        <v>27</v>
      </c>
    </row>
    <row r="1500" spans="1:38" ht="30" customHeight="1">
      <c r="A1500" s="1" t="s">
        <v>3294</v>
      </c>
      <c r="B1500" s="1" t="s">
        <v>3295</v>
      </c>
      <c r="C1500" s="9" t="s">
        <v>79</v>
      </c>
      <c r="D1500" s="114">
        <v>3.3000000000000002E-2</v>
      </c>
      <c r="E1500" s="115">
        <f>단가대비표!E60</f>
        <v>50000</v>
      </c>
      <c r="F1500" s="116">
        <f t="shared" si="352"/>
        <v>1650</v>
      </c>
      <c r="G1500" s="115">
        <v>0</v>
      </c>
      <c r="H1500" s="116">
        <f t="shared" si="353"/>
        <v>0</v>
      </c>
      <c r="I1500" s="115">
        <v>0</v>
      </c>
      <c r="J1500" s="116">
        <f t="shared" si="354"/>
        <v>0</v>
      </c>
      <c r="K1500" s="115">
        <f t="shared" si="355"/>
        <v>50000</v>
      </c>
      <c r="L1500" s="116">
        <f t="shared" si="355"/>
        <v>1650</v>
      </c>
      <c r="M1500" s="9"/>
      <c r="N1500" s="10" t="s">
        <v>1496</v>
      </c>
      <c r="O1500" s="10" t="s">
        <v>1256</v>
      </c>
      <c r="P1500" s="10" t="s">
        <v>30</v>
      </c>
      <c r="Q1500" s="10" t="s">
        <v>30</v>
      </c>
      <c r="R1500" s="10" t="s">
        <v>29</v>
      </c>
      <c r="S1500" s="119"/>
      <c r="T1500" s="119"/>
      <c r="U1500" s="119"/>
      <c r="V1500" s="119"/>
      <c r="W1500" s="119"/>
      <c r="X1500" s="119"/>
      <c r="Y1500" s="119"/>
      <c r="Z1500" s="119"/>
      <c r="AA1500" s="119"/>
      <c r="AB1500" s="119"/>
      <c r="AC1500" s="119"/>
      <c r="AD1500" s="119"/>
      <c r="AE1500" s="119"/>
      <c r="AF1500" s="119"/>
      <c r="AG1500" s="119"/>
      <c r="AH1500" s="119"/>
      <c r="AI1500" s="119"/>
      <c r="AJ1500" s="10" t="s">
        <v>27</v>
      </c>
      <c r="AK1500" s="10" t="s">
        <v>2748</v>
      </c>
      <c r="AL1500" s="10" t="s">
        <v>27</v>
      </c>
    </row>
    <row r="1501" spans="1:38" ht="30" customHeight="1">
      <c r="A1501" s="1" t="s">
        <v>4173</v>
      </c>
      <c r="B1501" s="1" t="s">
        <v>4063</v>
      </c>
      <c r="C1501" s="9" t="s">
        <v>841</v>
      </c>
      <c r="D1501" s="114">
        <v>0.31</v>
      </c>
      <c r="E1501" s="115">
        <v>0</v>
      </c>
      <c r="F1501" s="116">
        <f t="shared" si="352"/>
        <v>0</v>
      </c>
      <c r="G1501" s="115">
        <f>단가대비표!F555</f>
        <v>209932</v>
      </c>
      <c r="H1501" s="116">
        <f t="shared" si="353"/>
        <v>65078.9</v>
      </c>
      <c r="I1501" s="115">
        <v>0</v>
      </c>
      <c r="J1501" s="116">
        <f t="shared" si="354"/>
        <v>0</v>
      </c>
      <c r="K1501" s="115">
        <f t="shared" si="355"/>
        <v>209932</v>
      </c>
      <c r="L1501" s="116">
        <f t="shared" si="355"/>
        <v>65078.9</v>
      </c>
      <c r="M1501" s="9" t="s">
        <v>27</v>
      </c>
      <c r="N1501" s="10" t="s">
        <v>285</v>
      </c>
      <c r="O1501" s="10" t="s">
        <v>888</v>
      </c>
      <c r="P1501" s="10" t="s">
        <v>30</v>
      </c>
      <c r="Q1501" s="10" t="s">
        <v>30</v>
      </c>
      <c r="R1501" s="10" t="s">
        <v>29</v>
      </c>
      <c r="S1501" s="119"/>
      <c r="T1501" s="119"/>
      <c r="U1501" s="119"/>
      <c r="V1501" s="119">
        <v>1</v>
      </c>
      <c r="W1501" s="119"/>
      <c r="X1501" s="119"/>
      <c r="Y1501" s="119"/>
      <c r="Z1501" s="119"/>
      <c r="AA1501" s="119"/>
      <c r="AB1501" s="119"/>
      <c r="AC1501" s="119"/>
      <c r="AD1501" s="119"/>
      <c r="AE1501" s="119"/>
      <c r="AF1501" s="119"/>
      <c r="AG1501" s="119"/>
      <c r="AH1501" s="119"/>
      <c r="AI1501" s="119"/>
      <c r="AJ1501" s="10" t="s">
        <v>27</v>
      </c>
      <c r="AK1501" s="10" t="s">
        <v>1519</v>
      </c>
      <c r="AL1501" s="10" t="s">
        <v>27</v>
      </c>
    </row>
    <row r="1502" spans="1:38" ht="30" customHeight="1">
      <c r="A1502" s="1" t="s">
        <v>3055</v>
      </c>
      <c r="B1502" s="1" t="s">
        <v>4063</v>
      </c>
      <c r="C1502" s="9" t="s">
        <v>841</v>
      </c>
      <c r="D1502" s="114">
        <v>0.15290000000000001</v>
      </c>
      <c r="E1502" s="115">
        <v>0</v>
      </c>
      <c r="F1502" s="116">
        <f t="shared" si="352"/>
        <v>0</v>
      </c>
      <c r="G1502" s="115">
        <f>단가대비표!F553</f>
        <v>138290</v>
      </c>
      <c r="H1502" s="116">
        <f t="shared" si="353"/>
        <v>21144.5</v>
      </c>
      <c r="I1502" s="115">
        <v>0</v>
      </c>
      <c r="J1502" s="116">
        <f t="shared" si="354"/>
        <v>0</v>
      </c>
      <c r="K1502" s="115">
        <f t="shared" si="355"/>
        <v>138290</v>
      </c>
      <c r="L1502" s="116">
        <f t="shared" si="355"/>
        <v>21144.5</v>
      </c>
      <c r="M1502" s="9" t="s">
        <v>27</v>
      </c>
      <c r="N1502" s="10" t="s">
        <v>285</v>
      </c>
      <c r="O1502" s="10" t="s">
        <v>868</v>
      </c>
      <c r="P1502" s="10" t="s">
        <v>30</v>
      </c>
      <c r="Q1502" s="10" t="s">
        <v>30</v>
      </c>
      <c r="R1502" s="10" t="s">
        <v>29</v>
      </c>
      <c r="S1502" s="119"/>
      <c r="T1502" s="119"/>
      <c r="U1502" s="119"/>
      <c r="V1502" s="119">
        <v>1</v>
      </c>
      <c r="W1502" s="119"/>
      <c r="X1502" s="119"/>
      <c r="Y1502" s="119"/>
      <c r="Z1502" s="119"/>
      <c r="AA1502" s="119"/>
      <c r="AB1502" s="119"/>
      <c r="AC1502" s="119"/>
      <c r="AD1502" s="119"/>
      <c r="AE1502" s="119"/>
      <c r="AF1502" s="119"/>
      <c r="AG1502" s="119"/>
      <c r="AH1502" s="119"/>
      <c r="AI1502" s="119"/>
      <c r="AJ1502" s="10" t="s">
        <v>27</v>
      </c>
      <c r="AK1502" s="10" t="s">
        <v>1520</v>
      </c>
      <c r="AL1502" s="10" t="s">
        <v>27</v>
      </c>
    </row>
    <row r="1503" spans="1:38" ht="30" customHeight="1">
      <c r="A1503" s="1" t="s">
        <v>4220</v>
      </c>
      <c r="B1503" s="1" t="s">
        <v>4174</v>
      </c>
      <c r="C1503" s="9" t="s">
        <v>963</v>
      </c>
      <c r="D1503" s="114">
        <v>1</v>
      </c>
      <c r="E1503" s="115">
        <v>0</v>
      </c>
      <c r="F1503" s="116">
        <f t="shared" si="352"/>
        <v>0</v>
      </c>
      <c r="G1503" s="115">
        <v>0</v>
      </c>
      <c r="H1503" s="116">
        <f t="shared" si="353"/>
        <v>0</v>
      </c>
      <c r="I1503" s="115">
        <f>H1504*1%</f>
        <v>862.23</v>
      </c>
      <c r="J1503" s="116">
        <f t="shared" si="354"/>
        <v>862.2</v>
      </c>
      <c r="K1503" s="115">
        <f t="shared" si="355"/>
        <v>862.2</v>
      </c>
      <c r="L1503" s="116">
        <f t="shared" si="355"/>
        <v>862.2</v>
      </c>
      <c r="M1503" s="9" t="s">
        <v>27</v>
      </c>
      <c r="N1503" s="10" t="s">
        <v>290</v>
      </c>
      <c r="O1503" s="10" t="s">
        <v>964</v>
      </c>
      <c r="P1503" s="10" t="s">
        <v>30</v>
      </c>
      <c r="Q1503" s="10" t="s">
        <v>30</v>
      </c>
      <c r="R1503" s="10" t="s">
        <v>30</v>
      </c>
      <c r="S1503" s="119">
        <v>1</v>
      </c>
      <c r="T1503" s="119">
        <v>2</v>
      </c>
      <c r="U1503" s="119">
        <v>0.02</v>
      </c>
      <c r="V1503" s="119"/>
      <c r="W1503" s="119"/>
      <c r="X1503" s="119"/>
      <c r="Y1503" s="119"/>
      <c r="Z1503" s="119"/>
      <c r="AA1503" s="119"/>
      <c r="AB1503" s="119"/>
      <c r="AC1503" s="119"/>
      <c r="AD1503" s="119"/>
      <c r="AE1503" s="119"/>
      <c r="AF1503" s="119"/>
      <c r="AG1503" s="119"/>
      <c r="AH1503" s="119"/>
      <c r="AI1503" s="119"/>
      <c r="AJ1503" s="10" t="s">
        <v>27</v>
      </c>
      <c r="AK1503" s="10" t="s">
        <v>1526</v>
      </c>
      <c r="AL1503" s="10" t="s">
        <v>27</v>
      </c>
    </row>
    <row r="1504" spans="1:38" ht="30" customHeight="1">
      <c r="A1504" s="9" t="s">
        <v>965</v>
      </c>
      <c r="B1504" s="9" t="s">
        <v>27</v>
      </c>
      <c r="C1504" s="9" t="s">
        <v>27</v>
      </c>
      <c r="D1504" s="114">
        <v>0.1229</v>
      </c>
      <c r="E1504" s="115"/>
      <c r="F1504" s="116">
        <f>TRUNC(SUM(F1498:F1503),0)</f>
        <v>37950</v>
      </c>
      <c r="G1504" s="115"/>
      <c r="H1504" s="116">
        <f>TRUNC(SUM(H1498:H1503),0)</f>
        <v>86223</v>
      </c>
      <c r="I1504" s="115"/>
      <c r="J1504" s="116">
        <f>TRUNC(SUM(J1498:J1503),0)</f>
        <v>862</v>
      </c>
      <c r="K1504" s="115"/>
      <c r="L1504" s="116">
        <f>F1504+H1504+J1504</f>
        <v>125035</v>
      </c>
      <c r="M1504" s="9" t="s">
        <v>27</v>
      </c>
      <c r="N1504" s="10" t="s">
        <v>117</v>
      </c>
      <c r="O1504" s="10" t="s">
        <v>117</v>
      </c>
      <c r="P1504" s="10" t="s">
        <v>27</v>
      </c>
      <c r="Q1504" s="10" t="s">
        <v>27</v>
      </c>
      <c r="R1504" s="10" t="s">
        <v>27</v>
      </c>
      <c r="S1504" s="119"/>
      <c r="T1504" s="119"/>
      <c r="U1504" s="119"/>
      <c r="V1504" s="119"/>
      <c r="W1504" s="119"/>
      <c r="X1504" s="119"/>
      <c r="Y1504" s="119"/>
      <c r="Z1504" s="119"/>
      <c r="AA1504" s="119"/>
      <c r="AB1504" s="119"/>
      <c r="AC1504" s="119"/>
      <c r="AD1504" s="119"/>
      <c r="AE1504" s="119"/>
      <c r="AF1504" s="119"/>
      <c r="AG1504" s="119"/>
      <c r="AH1504" s="119"/>
      <c r="AI1504" s="119"/>
      <c r="AJ1504" s="10" t="s">
        <v>27</v>
      </c>
      <c r="AK1504" s="10" t="s">
        <v>27</v>
      </c>
      <c r="AL1504" s="10" t="s">
        <v>27</v>
      </c>
    </row>
    <row r="1505" spans="1:38" ht="30" customHeight="1">
      <c r="A1505" s="114"/>
      <c r="B1505" s="114"/>
      <c r="C1505" s="114"/>
      <c r="D1505" s="114"/>
      <c r="E1505" s="115"/>
      <c r="F1505" s="116"/>
      <c r="G1505" s="115"/>
      <c r="H1505" s="116"/>
      <c r="I1505" s="115"/>
      <c r="J1505" s="116"/>
      <c r="K1505" s="115"/>
      <c r="L1505" s="116"/>
      <c r="M1505" s="114"/>
    </row>
    <row r="1506" spans="1:38" ht="30" customHeight="1">
      <c r="A1506" s="127" t="s">
        <v>4443</v>
      </c>
      <c r="B1506" s="127"/>
      <c r="C1506" s="127"/>
      <c r="D1506" s="127"/>
      <c r="E1506" s="128"/>
      <c r="F1506" s="129"/>
      <c r="G1506" s="128"/>
      <c r="H1506" s="129"/>
      <c r="I1506" s="128"/>
      <c r="J1506" s="129"/>
      <c r="K1506" s="128"/>
      <c r="L1506" s="129"/>
      <c r="M1506" s="127"/>
      <c r="N1506" s="118" t="s">
        <v>309</v>
      </c>
    </row>
    <row r="1507" spans="1:38" ht="30" customHeight="1">
      <c r="A1507" s="9" t="s">
        <v>757</v>
      </c>
      <c r="B1507" s="9" t="s">
        <v>761</v>
      </c>
      <c r="C1507" s="9" t="s">
        <v>28</v>
      </c>
      <c r="D1507" s="114">
        <v>1.1000000000000001</v>
      </c>
      <c r="E1507" s="115">
        <f>단가대비표!E90</f>
        <v>32000</v>
      </c>
      <c r="F1507" s="116">
        <f t="shared" ref="F1507:F1512" si="356">TRUNC(E1507*D1507,1)</f>
        <v>35200</v>
      </c>
      <c r="G1507" s="115">
        <f>단가대비표!F90</f>
        <v>0</v>
      </c>
      <c r="H1507" s="116">
        <f t="shared" ref="H1507:H1512" si="357">TRUNC(G1507*D1507,1)</f>
        <v>0</v>
      </c>
      <c r="I1507" s="115">
        <f>단가대비표!G90</f>
        <v>0</v>
      </c>
      <c r="J1507" s="116">
        <f t="shared" ref="J1507:J1512" si="358">TRUNC(I1507*D1507,1)</f>
        <v>0</v>
      </c>
      <c r="K1507" s="115">
        <f t="shared" ref="K1507:L1512" si="359">TRUNC(E1507+G1507+I1507,1)</f>
        <v>32000</v>
      </c>
      <c r="L1507" s="116">
        <f t="shared" si="359"/>
        <v>35200</v>
      </c>
      <c r="M1507" s="9" t="s">
        <v>27</v>
      </c>
      <c r="N1507" s="10" t="s">
        <v>309</v>
      </c>
      <c r="O1507" s="10" t="s">
        <v>1545</v>
      </c>
      <c r="P1507" s="10" t="s">
        <v>30</v>
      </c>
      <c r="Q1507" s="10" t="s">
        <v>30</v>
      </c>
      <c r="R1507" s="10" t="s">
        <v>29</v>
      </c>
      <c r="S1507" s="119"/>
      <c r="T1507" s="119"/>
      <c r="U1507" s="119"/>
      <c r="V1507" s="119"/>
      <c r="W1507" s="119"/>
      <c r="X1507" s="119"/>
      <c r="Y1507" s="119"/>
      <c r="Z1507" s="119"/>
      <c r="AA1507" s="119"/>
      <c r="AB1507" s="119"/>
      <c r="AC1507" s="119"/>
      <c r="AD1507" s="119"/>
      <c r="AE1507" s="119"/>
      <c r="AF1507" s="119"/>
      <c r="AG1507" s="119"/>
      <c r="AH1507" s="119"/>
      <c r="AI1507" s="119"/>
      <c r="AJ1507" s="10" t="s">
        <v>27</v>
      </c>
      <c r="AK1507" s="10" t="s">
        <v>1546</v>
      </c>
      <c r="AL1507" s="10" t="s">
        <v>27</v>
      </c>
    </row>
    <row r="1508" spans="1:38" ht="30" customHeight="1">
      <c r="A1508" s="9" t="s">
        <v>1271</v>
      </c>
      <c r="B1508" s="9" t="s">
        <v>1254</v>
      </c>
      <c r="C1508" s="9" t="s">
        <v>466</v>
      </c>
      <c r="D1508" s="114">
        <v>15.299999999999999</v>
      </c>
      <c r="E1508" s="115">
        <v>0</v>
      </c>
      <c r="F1508" s="116">
        <f t="shared" si="356"/>
        <v>0</v>
      </c>
      <c r="G1508" s="115">
        <v>0</v>
      </c>
      <c r="H1508" s="116">
        <f t="shared" si="357"/>
        <v>0</v>
      </c>
      <c r="I1508" s="115">
        <v>0</v>
      </c>
      <c r="J1508" s="116">
        <f t="shared" si="358"/>
        <v>0</v>
      </c>
      <c r="K1508" s="115">
        <f t="shared" si="359"/>
        <v>0</v>
      </c>
      <c r="L1508" s="116">
        <f t="shared" si="359"/>
        <v>0</v>
      </c>
      <c r="M1508" s="9" t="s">
        <v>1255</v>
      </c>
      <c r="N1508" s="10" t="s">
        <v>1496</v>
      </c>
      <c r="O1508" s="10" t="s">
        <v>1272</v>
      </c>
      <c r="P1508" s="10" t="s">
        <v>30</v>
      </c>
      <c r="Q1508" s="10" t="s">
        <v>30</v>
      </c>
      <c r="R1508" s="10" t="s">
        <v>29</v>
      </c>
      <c r="S1508" s="119"/>
      <c r="T1508" s="119"/>
      <c r="U1508" s="119"/>
      <c r="V1508" s="119"/>
      <c r="W1508" s="119"/>
      <c r="X1508" s="119"/>
      <c r="Y1508" s="119"/>
      <c r="Z1508" s="119"/>
      <c r="AA1508" s="119"/>
      <c r="AB1508" s="119"/>
      <c r="AC1508" s="119"/>
      <c r="AD1508" s="119"/>
      <c r="AE1508" s="119"/>
      <c r="AF1508" s="119"/>
      <c r="AG1508" s="119"/>
      <c r="AH1508" s="119"/>
      <c r="AI1508" s="119"/>
      <c r="AJ1508" s="10" t="s">
        <v>27</v>
      </c>
      <c r="AK1508" s="10" t="s">
        <v>2747</v>
      </c>
      <c r="AL1508" s="10" t="s">
        <v>27</v>
      </c>
    </row>
    <row r="1509" spans="1:38" ht="30" customHeight="1">
      <c r="A1509" s="1" t="s">
        <v>3294</v>
      </c>
      <c r="B1509" s="1" t="s">
        <v>3295</v>
      </c>
      <c r="C1509" s="9" t="s">
        <v>79</v>
      </c>
      <c r="D1509" s="114">
        <v>3.3000000000000002E-2</v>
      </c>
      <c r="E1509" s="115">
        <f>단가대비표!E60</f>
        <v>50000</v>
      </c>
      <c r="F1509" s="116">
        <f t="shared" si="356"/>
        <v>1650</v>
      </c>
      <c r="G1509" s="115">
        <v>0</v>
      </c>
      <c r="H1509" s="116">
        <f t="shared" si="357"/>
        <v>0</v>
      </c>
      <c r="I1509" s="115">
        <v>0</v>
      </c>
      <c r="J1509" s="116">
        <f t="shared" si="358"/>
        <v>0</v>
      </c>
      <c r="K1509" s="115">
        <f t="shared" si="359"/>
        <v>50000</v>
      </c>
      <c r="L1509" s="116">
        <f t="shared" si="359"/>
        <v>1650</v>
      </c>
      <c r="M1509" s="9"/>
      <c r="N1509" s="10" t="s">
        <v>1496</v>
      </c>
      <c r="O1509" s="10" t="s">
        <v>1256</v>
      </c>
      <c r="P1509" s="10" t="s">
        <v>30</v>
      </c>
      <c r="Q1509" s="10" t="s">
        <v>30</v>
      </c>
      <c r="R1509" s="10" t="s">
        <v>29</v>
      </c>
      <c r="S1509" s="119"/>
      <c r="T1509" s="119"/>
      <c r="U1509" s="119"/>
      <c r="V1509" s="119"/>
      <c r="W1509" s="119"/>
      <c r="X1509" s="119"/>
      <c r="Y1509" s="119"/>
      <c r="Z1509" s="119"/>
      <c r="AA1509" s="119"/>
      <c r="AB1509" s="119"/>
      <c r="AC1509" s="119"/>
      <c r="AD1509" s="119"/>
      <c r="AE1509" s="119"/>
      <c r="AF1509" s="119"/>
      <c r="AG1509" s="119"/>
      <c r="AH1509" s="119"/>
      <c r="AI1509" s="119"/>
      <c r="AJ1509" s="10" t="s">
        <v>27</v>
      </c>
      <c r="AK1509" s="10" t="s">
        <v>2748</v>
      </c>
      <c r="AL1509" s="10" t="s">
        <v>27</v>
      </c>
    </row>
    <row r="1510" spans="1:38" ht="30" customHeight="1">
      <c r="A1510" s="1" t="s">
        <v>4173</v>
      </c>
      <c r="B1510" s="1" t="s">
        <v>4063</v>
      </c>
      <c r="C1510" s="9" t="s">
        <v>841</v>
      </c>
      <c r="D1510" s="114">
        <v>0.31</v>
      </c>
      <c r="E1510" s="115">
        <v>0</v>
      </c>
      <c r="F1510" s="116">
        <f t="shared" si="356"/>
        <v>0</v>
      </c>
      <c r="G1510" s="115">
        <f>단가대비표!F555</f>
        <v>209932</v>
      </c>
      <c r="H1510" s="116">
        <f t="shared" si="357"/>
        <v>65078.9</v>
      </c>
      <c r="I1510" s="115">
        <v>0</v>
      </c>
      <c r="J1510" s="116">
        <f t="shared" si="358"/>
        <v>0</v>
      </c>
      <c r="K1510" s="115">
        <f t="shared" si="359"/>
        <v>209932</v>
      </c>
      <c r="L1510" s="116">
        <f t="shared" si="359"/>
        <v>65078.9</v>
      </c>
      <c r="M1510" s="9" t="s">
        <v>27</v>
      </c>
      <c r="N1510" s="10" t="s">
        <v>285</v>
      </c>
      <c r="O1510" s="10" t="s">
        <v>888</v>
      </c>
      <c r="P1510" s="10" t="s">
        <v>30</v>
      </c>
      <c r="Q1510" s="10" t="s">
        <v>30</v>
      </c>
      <c r="R1510" s="10" t="s">
        <v>29</v>
      </c>
      <c r="S1510" s="119"/>
      <c r="T1510" s="119"/>
      <c r="U1510" s="119"/>
      <c r="V1510" s="119">
        <v>1</v>
      </c>
      <c r="W1510" s="119"/>
      <c r="X1510" s="119"/>
      <c r="Y1510" s="119"/>
      <c r="Z1510" s="119"/>
      <c r="AA1510" s="119"/>
      <c r="AB1510" s="119"/>
      <c r="AC1510" s="119"/>
      <c r="AD1510" s="119"/>
      <c r="AE1510" s="119"/>
      <c r="AF1510" s="119"/>
      <c r="AG1510" s="119"/>
      <c r="AH1510" s="119"/>
      <c r="AI1510" s="119"/>
      <c r="AJ1510" s="10" t="s">
        <v>27</v>
      </c>
      <c r="AK1510" s="10" t="s">
        <v>1519</v>
      </c>
      <c r="AL1510" s="10" t="s">
        <v>27</v>
      </c>
    </row>
    <row r="1511" spans="1:38" ht="30" customHeight="1">
      <c r="A1511" s="1" t="s">
        <v>3055</v>
      </c>
      <c r="B1511" s="1" t="s">
        <v>4063</v>
      </c>
      <c r="C1511" s="9" t="s">
        <v>841</v>
      </c>
      <c r="D1511" s="114">
        <v>0.15290000000000001</v>
      </c>
      <c r="E1511" s="115">
        <v>0</v>
      </c>
      <c r="F1511" s="116">
        <f t="shared" si="356"/>
        <v>0</v>
      </c>
      <c r="G1511" s="115">
        <f>단가대비표!F553</f>
        <v>138290</v>
      </c>
      <c r="H1511" s="116">
        <f t="shared" si="357"/>
        <v>21144.5</v>
      </c>
      <c r="I1511" s="115">
        <v>0</v>
      </c>
      <c r="J1511" s="116">
        <f t="shared" si="358"/>
        <v>0</v>
      </c>
      <c r="K1511" s="115">
        <f t="shared" si="359"/>
        <v>138290</v>
      </c>
      <c r="L1511" s="116">
        <f t="shared" si="359"/>
        <v>21144.5</v>
      </c>
      <c r="M1511" s="9" t="s">
        <v>27</v>
      </c>
      <c r="N1511" s="10" t="s">
        <v>285</v>
      </c>
      <c r="O1511" s="10" t="s">
        <v>868</v>
      </c>
      <c r="P1511" s="10" t="s">
        <v>30</v>
      </c>
      <c r="Q1511" s="10" t="s">
        <v>30</v>
      </c>
      <c r="R1511" s="10" t="s">
        <v>29</v>
      </c>
      <c r="S1511" s="119"/>
      <c r="T1511" s="119"/>
      <c r="U1511" s="119"/>
      <c r="V1511" s="119">
        <v>1</v>
      </c>
      <c r="W1511" s="119"/>
      <c r="X1511" s="119"/>
      <c r="Y1511" s="119"/>
      <c r="Z1511" s="119"/>
      <c r="AA1511" s="119"/>
      <c r="AB1511" s="119"/>
      <c r="AC1511" s="119"/>
      <c r="AD1511" s="119"/>
      <c r="AE1511" s="119"/>
      <c r="AF1511" s="119"/>
      <c r="AG1511" s="119"/>
      <c r="AH1511" s="119"/>
      <c r="AI1511" s="119"/>
      <c r="AJ1511" s="10" t="s">
        <v>27</v>
      </c>
      <c r="AK1511" s="10" t="s">
        <v>1520</v>
      </c>
      <c r="AL1511" s="10" t="s">
        <v>27</v>
      </c>
    </row>
    <row r="1512" spans="1:38" ht="30" customHeight="1">
      <c r="A1512" s="1" t="s">
        <v>4220</v>
      </c>
      <c r="B1512" s="1" t="s">
        <v>4174</v>
      </c>
      <c r="C1512" s="9" t="s">
        <v>963</v>
      </c>
      <c r="D1512" s="114">
        <v>1</v>
      </c>
      <c r="E1512" s="115">
        <v>0</v>
      </c>
      <c r="F1512" s="116">
        <f t="shared" si="356"/>
        <v>0</v>
      </c>
      <c r="G1512" s="115">
        <v>0</v>
      </c>
      <c r="H1512" s="116">
        <f t="shared" si="357"/>
        <v>0</v>
      </c>
      <c r="I1512" s="115">
        <f>H1513*1%</f>
        <v>862.23</v>
      </c>
      <c r="J1512" s="116">
        <f t="shared" si="358"/>
        <v>862.2</v>
      </c>
      <c r="K1512" s="115">
        <f t="shared" si="359"/>
        <v>862.2</v>
      </c>
      <c r="L1512" s="116">
        <f t="shared" si="359"/>
        <v>862.2</v>
      </c>
      <c r="M1512" s="9" t="s">
        <v>27</v>
      </c>
      <c r="N1512" s="10" t="s">
        <v>290</v>
      </c>
      <c r="O1512" s="10" t="s">
        <v>964</v>
      </c>
      <c r="P1512" s="10" t="s">
        <v>30</v>
      </c>
      <c r="Q1512" s="10" t="s">
        <v>30</v>
      </c>
      <c r="R1512" s="10" t="s">
        <v>30</v>
      </c>
      <c r="S1512" s="119">
        <v>1</v>
      </c>
      <c r="T1512" s="119">
        <v>2</v>
      </c>
      <c r="U1512" s="119">
        <v>0.02</v>
      </c>
      <c r="V1512" s="119"/>
      <c r="W1512" s="119"/>
      <c r="X1512" s="119"/>
      <c r="Y1512" s="119"/>
      <c r="Z1512" s="119"/>
      <c r="AA1512" s="119"/>
      <c r="AB1512" s="119"/>
      <c r="AC1512" s="119"/>
      <c r="AD1512" s="119"/>
      <c r="AE1512" s="119"/>
      <c r="AF1512" s="119"/>
      <c r="AG1512" s="119"/>
      <c r="AH1512" s="119"/>
      <c r="AI1512" s="119"/>
      <c r="AJ1512" s="10" t="s">
        <v>27</v>
      </c>
      <c r="AK1512" s="10" t="s">
        <v>1526</v>
      </c>
      <c r="AL1512" s="10" t="s">
        <v>27</v>
      </c>
    </row>
    <row r="1513" spans="1:38" ht="30" customHeight="1">
      <c r="A1513" s="9" t="s">
        <v>965</v>
      </c>
      <c r="B1513" s="9" t="s">
        <v>27</v>
      </c>
      <c r="C1513" s="9" t="s">
        <v>27</v>
      </c>
      <c r="D1513" s="114">
        <v>0.1229</v>
      </c>
      <c r="E1513" s="115"/>
      <c r="F1513" s="116">
        <f>TRUNC(SUM(F1507:F1512),0)</f>
        <v>36850</v>
      </c>
      <c r="G1513" s="115"/>
      <c r="H1513" s="116">
        <f>TRUNC(SUM(H1507:H1512),0)</f>
        <v>86223</v>
      </c>
      <c r="I1513" s="115"/>
      <c r="J1513" s="116">
        <f>TRUNC(SUM(J1507:J1512),0)</f>
        <v>862</v>
      </c>
      <c r="K1513" s="115"/>
      <c r="L1513" s="116">
        <f>F1513+H1513+J1513</f>
        <v>123935</v>
      </c>
      <c r="M1513" s="9" t="s">
        <v>27</v>
      </c>
      <c r="N1513" s="10" t="s">
        <v>117</v>
      </c>
      <c r="O1513" s="10" t="s">
        <v>117</v>
      </c>
      <c r="P1513" s="10" t="s">
        <v>27</v>
      </c>
      <c r="Q1513" s="10" t="s">
        <v>27</v>
      </c>
      <c r="R1513" s="10" t="s">
        <v>27</v>
      </c>
      <c r="S1513" s="119"/>
      <c r="T1513" s="119"/>
      <c r="U1513" s="119"/>
      <c r="V1513" s="119"/>
      <c r="W1513" s="119"/>
      <c r="X1513" s="119"/>
      <c r="Y1513" s="119"/>
      <c r="Z1513" s="119"/>
      <c r="AA1513" s="119"/>
      <c r="AB1513" s="119"/>
      <c r="AC1513" s="119"/>
      <c r="AD1513" s="119"/>
      <c r="AE1513" s="119"/>
      <c r="AF1513" s="119"/>
      <c r="AG1513" s="119"/>
      <c r="AH1513" s="119"/>
      <c r="AI1513" s="119"/>
      <c r="AJ1513" s="10" t="s">
        <v>27</v>
      </c>
      <c r="AK1513" s="10" t="s">
        <v>27</v>
      </c>
      <c r="AL1513" s="10" t="s">
        <v>27</v>
      </c>
    </row>
    <row r="1514" spans="1:38" ht="30" customHeight="1">
      <c r="A1514" s="114"/>
      <c r="B1514" s="114"/>
      <c r="C1514" s="114"/>
      <c r="D1514" s="114"/>
      <c r="E1514" s="115"/>
      <c r="F1514" s="116"/>
      <c r="G1514" s="115"/>
      <c r="H1514" s="116"/>
      <c r="I1514" s="115"/>
      <c r="J1514" s="116"/>
      <c r="K1514" s="115"/>
      <c r="L1514" s="116"/>
      <c r="M1514" s="114"/>
    </row>
    <row r="1515" spans="1:38" ht="30" customHeight="1">
      <c r="A1515" s="127" t="s">
        <v>4444</v>
      </c>
      <c r="B1515" s="127"/>
      <c r="C1515" s="127"/>
      <c r="D1515" s="127"/>
      <c r="E1515" s="128"/>
      <c r="F1515" s="129"/>
      <c r="G1515" s="128"/>
      <c r="H1515" s="129"/>
      <c r="I1515" s="128"/>
      <c r="J1515" s="129"/>
      <c r="K1515" s="128"/>
      <c r="L1515" s="129"/>
      <c r="M1515" s="127"/>
      <c r="N1515" s="118" t="s">
        <v>311</v>
      </c>
    </row>
    <row r="1516" spans="1:38" ht="30" customHeight="1">
      <c r="A1516" s="9" t="s">
        <v>757</v>
      </c>
      <c r="B1516" s="9" t="s">
        <v>1547</v>
      </c>
      <c r="C1516" s="9" t="s">
        <v>28</v>
      </c>
      <c r="D1516" s="114">
        <v>1.1000000000000001</v>
      </c>
      <c r="E1516" s="115">
        <f>단가대비표!E91</f>
        <v>35000</v>
      </c>
      <c r="F1516" s="116">
        <f t="shared" ref="F1516:F1521" si="360">TRUNC(E1516*D1516,1)</f>
        <v>38500</v>
      </c>
      <c r="G1516" s="115">
        <f>단가대비표!F91</f>
        <v>0</v>
      </c>
      <c r="H1516" s="116">
        <f t="shared" ref="H1516:H1521" si="361">TRUNC(G1516*D1516,1)</f>
        <v>0</v>
      </c>
      <c r="I1516" s="115">
        <f>단가대비표!G91</f>
        <v>0</v>
      </c>
      <c r="J1516" s="116">
        <f t="shared" ref="J1516:J1521" si="362">TRUNC(I1516*D1516,1)</f>
        <v>0</v>
      </c>
      <c r="K1516" s="115">
        <f t="shared" ref="K1516:L1521" si="363">TRUNC(E1516+G1516+I1516,1)</f>
        <v>35000</v>
      </c>
      <c r="L1516" s="116">
        <f t="shared" si="363"/>
        <v>38500</v>
      </c>
      <c r="M1516" s="9" t="s">
        <v>27</v>
      </c>
      <c r="N1516" s="10" t="s">
        <v>311</v>
      </c>
      <c r="O1516" s="10" t="s">
        <v>1548</v>
      </c>
      <c r="P1516" s="10" t="s">
        <v>30</v>
      </c>
      <c r="Q1516" s="10" t="s">
        <v>30</v>
      </c>
      <c r="R1516" s="10" t="s">
        <v>29</v>
      </c>
      <c r="S1516" s="119"/>
      <c r="T1516" s="119"/>
      <c r="U1516" s="119"/>
      <c r="V1516" s="119"/>
      <c r="W1516" s="119"/>
      <c r="X1516" s="119"/>
      <c r="Y1516" s="119"/>
      <c r="Z1516" s="119"/>
      <c r="AA1516" s="119"/>
      <c r="AB1516" s="119"/>
      <c r="AC1516" s="119"/>
      <c r="AD1516" s="119"/>
      <c r="AE1516" s="119"/>
      <c r="AF1516" s="119"/>
      <c r="AG1516" s="119"/>
      <c r="AH1516" s="119"/>
      <c r="AI1516" s="119"/>
      <c r="AJ1516" s="10" t="s">
        <v>27</v>
      </c>
      <c r="AK1516" s="10" t="s">
        <v>1549</v>
      </c>
      <c r="AL1516" s="10" t="s">
        <v>27</v>
      </c>
    </row>
    <row r="1517" spans="1:38" ht="30" customHeight="1">
      <c r="A1517" s="9" t="s">
        <v>1271</v>
      </c>
      <c r="B1517" s="9" t="s">
        <v>1254</v>
      </c>
      <c r="C1517" s="9" t="s">
        <v>466</v>
      </c>
      <c r="D1517" s="114">
        <v>15.299999999999999</v>
      </c>
      <c r="E1517" s="115">
        <v>0</v>
      </c>
      <c r="F1517" s="116">
        <f t="shared" si="360"/>
        <v>0</v>
      </c>
      <c r="G1517" s="115">
        <v>0</v>
      </c>
      <c r="H1517" s="116">
        <f t="shared" si="361"/>
        <v>0</v>
      </c>
      <c r="I1517" s="115">
        <v>0</v>
      </c>
      <c r="J1517" s="116">
        <f t="shared" si="362"/>
        <v>0</v>
      </c>
      <c r="K1517" s="115">
        <f t="shared" si="363"/>
        <v>0</v>
      </c>
      <c r="L1517" s="116">
        <f t="shared" si="363"/>
        <v>0</v>
      </c>
      <c r="M1517" s="9" t="s">
        <v>1255</v>
      </c>
      <c r="N1517" s="10" t="s">
        <v>1496</v>
      </c>
      <c r="O1517" s="10" t="s">
        <v>1272</v>
      </c>
      <c r="P1517" s="10" t="s">
        <v>30</v>
      </c>
      <c r="Q1517" s="10" t="s">
        <v>30</v>
      </c>
      <c r="R1517" s="10" t="s">
        <v>29</v>
      </c>
      <c r="S1517" s="119"/>
      <c r="T1517" s="119"/>
      <c r="U1517" s="119"/>
      <c r="V1517" s="119"/>
      <c r="W1517" s="119"/>
      <c r="X1517" s="119"/>
      <c r="Y1517" s="119"/>
      <c r="Z1517" s="119"/>
      <c r="AA1517" s="119"/>
      <c r="AB1517" s="119"/>
      <c r="AC1517" s="119"/>
      <c r="AD1517" s="119"/>
      <c r="AE1517" s="119"/>
      <c r="AF1517" s="119"/>
      <c r="AG1517" s="119"/>
      <c r="AH1517" s="119"/>
      <c r="AI1517" s="119"/>
      <c r="AJ1517" s="10" t="s">
        <v>27</v>
      </c>
      <c r="AK1517" s="10" t="s">
        <v>2747</v>
      </c>
      <c r="AL1517" s="10" t="s">
        <v>27</v>
      </c>
    </row>
    <row r="1518" spans="1:38" ht="30" customHeight="1">
      <c r="A1518" s="1" t="s">
        <v>3294</v>
      </c>
      <c r="B1518" s="1" t="s">
        <v>3295</v>
      </c>
      <c r="C1518" s="9" t="s">
        <v>79</v>
      </c>
      <c r="D1518" s="114">
        <v>3.3000000000000002E-2</v>
      </c>
      <c r="E1518" s="115">
        <f>단가대비표!E60</f>
        <v>50000</v>
      </c>
      <c r="F1518" s="116">
        <f t="shared" si="360"/>
        <v>1650</v>
      </c>
      <c r="G1518" s="115">
        <v>0</v>
      </c>
      <c r="H1518" s="116">
        <f t="shared" si="361"/>
        <v>0</v>
      </c>
      <c r="I1518" s="115">
        <v>0</v>
      </c>
      <c r="J1518" s="116">
        <f t="shared" si="362"/>
        <v>0</v>
      </c>
      <c r="K1518" s="115">
        <f t="shared" si="363"/>
        <v>50000</v>
      </c>
      <c r="L1518" s="116">
        <f t="shared" si="363"/>
        <v>1650</v>
      </c>
      <c r="M1518" s="9"/>
      <c r="N1518" s="10" t="s">
        <v>1496</v>
      </c>
      <c r="O1518" s="10" t="s">
        <v>1256</v>
      </c>
      <c r="P1518" s="10" t="s">
        <v>30</v>
      </c>
      <c r="Q1518" s="10" t="s">
        <v>30</v>
      </c>
      <c r="R1518" s="10" t="s">
        <v>29</v>
      </c>
      <c r="S1518" s="119"/>
      <c r="T1518" s="119"/>
      <c r="U1518" s="119"/>
      <c r="V1518" s="119"/>
      <c r="W1518" s="119"/>
      <c r="X1518" s="119"/>
      <c r="Y1518" s="119"/>
      <c r="Z1518" s="119"/>
      <c r="AA1518" s="119"/>
      <c r="AB1518" s="119"/>
      <c r="AC1518" s="119"/>
      <c r="AD1518" s="119"/>
      <c r="AE1518" s="119"/>
      <c r="AF1518" s="119"/>
      <c r="AG1518" s="119"/>
      <c r="AH1518" s="119"/>
      <c r="AI1518" s="119"/>
      <c r="AJ1518" s="10" t="s">
        <v>27</v>
      </c>
      <c r="AK1518" s="10" t="s">
        <v>2748</v>
      </c>
      <c r="AL1518" s="10" t="s">
        <v>27</v>
      </c>
    </row>
    <row r="1519" spans="1:38" ht="30" customHeight="1">
      <c r="A1519" s="1" t="s">
        <v>4173</v>
      </c>
      <c r="B1519" s="1" t="s">
        <v>4063</v>
      </c>
      <c r="C1519" s="9" t="s">
        <v>841</v>
      </c>
      <c r="D1519" s="114">
        <v>0.31</v>
      </c>
      <c r="E1519" s="115">
        <v>0</v>
      </c>
      <c r="F1519" s="116">
        <f t="shared" si="360"/>
        <v>0</v>
      </c>
      <c r="G1519" s="115">
        <f>단가대비표!F555</f>
        <v>209932</v>
      </c>
      <c r="H1519" s="116">
        <f t="shared" si="361"/>
        <v>65078.9</v>
      </c>
      <c r="I1519" s="115">
        <v>0</v>
      </c>
      <c r="J1519" s="116">
        <f t="shared" si="362"/>
        <v>0</v>
      </c>
      <c r="K1519" s="115">
        <f t="shared" si="363"/>
        <v>209932</v>
      </c>
      <c r="L1519" s="116">
        <f t="shared" si="363"/>
        <v>65078.9</v>
      </c>
      <c r="M1519" s="9" t="s">
        <v>27</v>
      </c>
      <c r="N1519" s="10" t="s">
        <v>285</v>
      </c>
      <c r="O1519" s="10" t="s">
        <v>888</v>
      </c>
      <c r="P1519" s="10" t="s">
        <v>30</v>
      </c>
      <c r="Q1519" s="10" t="s">
        <v>30</v>
      </c>
      <c r="R1519" s="10" t="s">
        <v>29</v>
      </c>
      <c r="S1519" s="119"/>
      <c r="T1519" s="119"/>
      <c r="U1519" s="119"/>
      <c r="V1519" s="119">
        <v>1</v>
      </c>
      <c r="W1519" s="119"/>
      <c r="X1519" s="119"/>
      <c r="Y1519" s="119"/>
      <c r="Z1519" s="119"/>
      <c r="AA1519" s="119"/>
      <c r="AB1519" s="119"/>
      <c r="AC1519" s="119"/>
      <c r="AD1519" s="119"/>
      <c r="AE1519" s="119"/>
      <c r="AF1519" s="119"/>
      <c r="AG1519" s="119"/>
      <c r="AH1519" s="119"/>
      <c r="AI1519" s="119"/>
      <c r="AJ1519" s="10" t="s">
        <v>27</v>
      </c>
      <c r="AK1519" s="10" t="s">
        <v>1519</v>
      </c>
      <c r="AL1519" s="10" t="s">
        <v>27</v>
      </c>
    </row>
    <row r="1520" spans="1:38" ht="30" customHeight="1">
      <c r="A1520" s="1" t="s">
        <v>3055</v>
      </c>
      <c r="B1520" s="1" t="s">
        <v>4063</v>
      </c>
      <c r="C1520" s="9" t="s">
        <v>841</v>
      </c>
      <c r="D1520" s="114">
        <v>0.15290000000000001</v>
      </c>
      <c r="E1520" s="115">
        <v>0</v>
      </c>
      <c r="F1520" s="116">
        <f t="shared" si="360"/>
        <v>0</v>
      </c>
      <c r="G1520" s="115">
        <f>단가대비표!F553</f>
        <v>138290</v>
      </c>
      <c r="H1520" s="116">
        <f t="shared" si="361"/>
        <v>21144.5</v>
      </c>
      <c r="I1520" s="115">
        <v>0</v>
      </c>
      <c r="J1520" s="116">
        <f t="shared" si="362"/>
        <v>0</v>
      </c>
      <c r="K1520" s="115">
        <f t="shared" si="363"/>
        <v>138290</v>
      </c>
      <c r="L1520" s="116">
        <f t="shared" si="363"/>
        <v>21144.5</v>
      </c>
      <c r="M1520" s="9" t="s">
        <v>27</v>
      </c>
      <c r="N1520" s="10" t="s">
        <v>285</v>
      </c>
      <c r="O1520" s="10" t="s">
        <v>868</v>
      </c>
      <c r="P1520" s="10" t="s">
        <v>30</v>
      </c>
      <c r="Q1520" s="10" t="s">
        <v>30</v>
      </c>
      <c r="R1520" s="10" t="s">
        <v>29</v>
      </c>
      <c r="S1520" s="119"/>
      <c r="T1520" s="119"/>
      <c r="U1520" s="119"/>
      <c r="V1520" s="119">
        <v>1</v>
      </c>
      <c r="W1520" s="119"/>
      <c r="X1520" s="119"/>
      <c r="Y1520" s="119"/>
      <c r="Z1520" s="119"/>
      <c r="AA1520" s="119"/>
      <c r="AB1520" s="119"/>
      <c r="AC1520" s="119"/>
      <c r="AD1520" s="119"/>
      <c r="AE1520" s="119"/>
      <c r="AF1520" s="119"/>
      <c r="AG1520" s="119"/>
      <c r="AH1520" s="119"/>
      <c r="AI1520" s="119"/>
      <c r="AJ1520" s="10" t="s">
        <v>27</v>
      </c>
      <c r="AK1520" s="10" t="s">
        <v>1520</v>
      </c>
      <c r="AL1520" s="10" t="s">
        <v>27</v>
      </c>
    </row>
    <row r="1521" spans="1:38" ht="30" customHeight="1">
      <c r="A1521" s="1" t="s">
        <v>4220</v>
      </c>
      <c r="B1521" s="1" t="s">
        <v>4174</v>
      </c>
      <c r="C1521" s="9" t="s">
        <v>963</v>
      </c>
      <c r="D1521" s="114">
        <v>1</v>
      </c>
      <c r="E1521" s="115">
        <v>0</v>
      </c>
      <c r="F1521" s="116">
        <f t="shared" si="360"/>
        <v>0</v>
      </c>
      <c r="G1521" s="115">
        <v>0</v>
      </c>
      <c r="H1521" s="116">
        <f t="shared" si="361"/>
        <v>0</v>
      </c>
      <c r="I1521" s="115">
        <f>H1522*1%</f>
        <v>862.23</v>
      </c>
      <c r="J1521" s="116">
        <f t="shared" si="362"/>
        <v>862.2</v>
      </c>
      <c r="K1521" s="115">
        <f t="shared" si="363"/>
        <v>862.2</v>
      </c>
      <c r="L1521" s="116">
        <f t="shared" si="363"/>
        <v>862.2</v>
      </c>
      <c r="M1521" s="9" t="s">
        <v>27</v>
      </c>
      <c r="N1521" s="10" t="s">
        <v>290</v>
      </c>
      <c r="O1521" s="10" t="s">
        <v>964</v>
      </c>
      <c r="P1521" s="10" t="s">
        <v>30</v>
      </c>
      <c r="Q1521" s="10" t="s">
        <v>30</v>
      </c>
      <c r="R1521" s="10" t="s">
        <v>30</v>
      </c>
      <c r="S1521" s="119">
        <v>1</v>
      </c>
      <c r="T1521" s="119">
        <v>2</v>
      </c>
      <c r="U1521" s="119">
        <v>0.02</v>
      </c>
      <c r="V1521" s="119"/>
      <c r="W1521" s="119"/>
      <c r="X1521" s="119"/>
      <c r="Y1521" s="119"/>
      <c r="Z1521" s="119"/>
      <c r="AA1521" s="119"/>
      <c r="AB1521" s="119"/>
      <c r="AC1521" s="119"/>
      <c r="AD1521" s="119"/>
      <c r="AE1521" s="119"/>
      <c r="AF1521" s="119"/>
      <c r="AG1521" s="119"/>
      <c r="AH1521" s="119"/>
      <c r="AI1521" s="119"/>
      <c r="AJ1521" s="10" t="s">
        <v>27</v>
      </c>
      <c r="AK1521" s="10" t="s">
        <v>1526</v>
      </c>
      <c r="AL1521" s="10" t="s">
        <v>27</v>
      </c>
    </row>
    <row r="1522" spans="1:38" ht="30" customHeight="1">
      <c r="A1522" s="9" t="s">
        <v>965</v>
      </c>
      <c r="B1522" s="9" t="s">
        <v>27</v>
      </c>
      <c r="C1522" s="9" t="s">
        <v>27</v>
      </c>
      <c r="D1522" s="114">
        <v>0.1229</v>
      </c>
      <c r="E1522" s="115"/>
      <c r="F1522" s="116">
        <f>TRUNC(SUM(F1516:F1521),0)</f>
        <v>40150</v>
      </c>
      <c r="G1522" s="115"/>
      <c r="H1522" s="116">
        <f>TRUNC(SUM(H1516:H1521),0)</f>
        <v>86223</v>
      </c>
      <c r="I1522" s="115"/>
      <c r="J1522" s="116">
        <f>TRUNC(SUM(J1516:J1521),0)</f>
        <v>862</v>
      </c>
      <c r="K1522" s="115"/>
      <c r="L1522" s="116">
        <f>F1522+H1522+J1522</f>
        <v>127235</v>
      </c>
      <c r="M1522" s="9" t="s">
        <v>27</v>
      </c>
      <c r="N1522" s="10" t="s">
        <v>117</v>
      </c>
      <c r="O1522" s="10" t="s">
        <v>117</v>
      </c>
      <c r="P1522" s="10" t="s">
        <v>27</v>
      </c>
      <c r="Q1522" s="10" t="s">
        <v>27</v>
      </c>
      <c r="R1522" s="10" t="s">
        <v>27</v>
      </c>
      <c r="S1522" s="119"/>
      <c r="T1522" s="119"/>
      <c r="U1522" s="119"/>
      <c r="V1522" s="119"/>
      <c r="W1522" s="119"/>
      <c r="X1522" s="119"/>
      <c r="Y1522" s="119"/>
      <c r="Z1522" s="119"/>
      <c r="AA1522" s="119"/>
      <c r="AB1522" s="119"/>
      <c r="AC1522" s="119"/>
      <c r="AD1522" s="119"/>
      <c r="AE1522" s="119"/>
      <c r="AF1522" s="119"/>
      <c r="AG1522" s="119"/>
      <c r="AH1522" s="119"/>
      <c r="AI1522" s="119"/>
      <c r="AJ1522" s="10" t="s">
        <v>27</v>
      </c>
      <c r="AK1522" s="10" t="s">
        <v>27</v>
      </c>
      <c r="AL1522" s="10" t="s">
        <v>27</v>
      </c>
    </row>
    <row r="1523" spans="1:38" ht="30" customHeight="1">
      <c r="A1523" s="114"/>
      <c r="B1523" s="114"/>
      <c r="C1523" s="114"/>
      <c r="D1523" s="114"/>
      <c r="E1523" s="115"/>
      <c r="F1523" s="116"/>
      <c r="G1523" s="115"/>
      <c r="H1523" s="116"/>
      <c r="I1523" s="115"/>
      <c r="J1523" s="116"/>
      <c r="K1523" s="115"/>
      <c r="L1523" s="116"/>
      <c r="M1523" s="114"/>
    </row>
    <row r="1524" spans="1:38" ht="30" customHeight="1">
      <c r="A1524" s="127" t="s">
        <v>4179</v>
      </c>
      <c r="B1524" s="127"/>
      <c r="C1524" s="127"/>
      <c r="D1524" s="127"/>
      <c r="E1524" s="128"/>
      <c r="F1524" s="129"/>
      <c r="G1524" s="128"/>
      <c r="H1524" s="129"/>
      <c r="I1524" s="128"/>
      <c r="J1524" s="129"/>
      <c r="K1524" s="128"/>
      <c r="L1524" s="129"/>
      <c r="M1524" s="127"/>
      <c r="N1524" s="118" t="s">
        <v>313</v>
      </c>
    </row>
    <row r="1525" spans="1:38" ht="30" customHeight="1">
      <c r="A1525" s="9" t="s">
        <v>757</v>
      </c>
      <c r="B1525" s="9" t="s">
        <v>759</v>
      </c>
      <c r="C1525" s="9" t="s">
        <v>28</v>
      </c>
      <c r="D1525" s="114">
        <v>1.1000000000000001</v>
      </c>
      <c r="E1525" s="115">
        <f>단가대비표!E89</f>
        <v>33000</v>
      </c>
      <c r="F1525" s="116">
        <f>TRUNC(E1525*D1525,1)</f>
        <v>36300</v>
      </c>
      <c r="G1525" s="115">
        <f>단가대비표!F89</f>
        <v>0</v>
      </c>
      <c r="H1525" s="116">
        <f>TRUNC(G1525*D1525,1)</f>
        <v>0</v>
      </c>
      <c r="I1525" s="115">
        <f>단가대비표!G89</f>
        <v>0</v>
      </c>
      <c r="J1525" s="116">
        <f>TRUNC(I1525*D1525,1)</f>
        <v>0</v>
      </c>
      <c r="K1525" s="115">
        <f t="shared" ref="K1525:L1527" si="364">TRUNC(E1525+G1525+I1525,1)</f>
        <v>33000</v>
      </c>
      <c r="L1525" s="116">
        <f t="shared" si="364"/>
        <v>36300</v>
      </c>
      <c r="M1525" s="9" t="s">
        <v>27</v>
      </c>
      <c r="N1525" s="10" t="s">
        <v>313</v>
      </c>
      <c r="O1525" s="10" t="s">
        <v>1542</v>
      </c>
      <c r="P1525" s="10" t="s">
        <v>30</v>
      </c>
      <c r="Q1525" s="10" t="s">
        <v>30</v>
      </c>
      <c r="R1525" s="10" t="s">
        <v>29</v>
      </c>
      <c r="S1525" s="119"/>
      <c r="T1525" s="119"/>
      <c r="U1525" s="119"/>
      <c r="V1525" s="119"/>
      <c r="W1525" s="119"/>
      <c r="X1525" s="119"/>
      <c r="Y1525" s="119"/>
      <c r="Z1525" s="119"/>
      <c r="AA1525" s="119"/>
      <c r="AB1525" s="119"/>
      <c r="AC1525" s="119"/>
      <c r="AD1525" s="119"/>
      <c r="AE1525" s="119"/>
      <c r="AF1525" s="119"/>
      <c r="AG1525" s="119"/>
      <c r="AH1525" s="119"/>
      <c r="AI1525" s="119"/>
      <c r="AJ1525" s="10" t="s">
        <v>27</v>
      </c>
      <c r="AK1525" s="10" t="s">
        <v>1550</v>
      </c>
      <c r="AL1525" s="10" t="s">
        <v>27</v>
      </c>
    </row>
    <row r="1526" spans="1:38" ht="30" customHeight="1">
      <c r="A1526" s="9" t="s">
        <v>1551</v>
      </c>
      <c r="B1526" s="9" t="s">
        <v>1552</v>
      </c>
      <c r="C1526" s="9" t="s">
        <v>714</v>
      </c>
      <c r="D1526" s="114">
        <v>4.33</v>
      </c>
      <c r="E1526" s="115">
        <f>단가대비표!E97</f>
        <v>1336</v>
      </c>
      <c r="F1526" s="116">
        <f>TRUNC(E1526*D1526,1)</f>
        <v>5784.8</v>
      </c>
      <c r="G1526" s="115">
        <f>단가대비표!F97</f>
        <v>0</v>
      </c>
      <c r="H1526" s="116">
        <f>TRUNC(G1526*D1526,1)</f>
        <v>0</v>
      </c>
      <c r="I1526" s="115">
        <f>단가대비표!G97</f>
        <v>0</v>
      </c>
      <c r="J1526" s="116">
        <f>TRUNC(I1526*D1526,1)</f>
        <v>0</v>
      </c>
      <c r="K1526" s="115">
        <f t="shared" si="364"/>
        <v>1336</v>
      </c>
      <c r="L1526" s="116">
        <f t="shared" si="364"/>
        <v>5784.8</v>
      </c>
      <c r="M1526" s="9" t="s">
        <v>27</v>
      </c>
      <c r="N1526" s="10" t="s">
        <v>313</v>
      </c>
      <c r="O1526" s="10" t="s">
        <v>1553</v>
      </c>
      <c r="P1526" s="10" t="s">
        <v>30</v>
      </c>
      <c r="Q1526" s="10" t="s">
        <v>30</v>
      </c>
      <c r="R1526" s="10" t="s">
        <v>29</v>
      </c>
      <c r="S1526" s="119"/>
      <c r="T1526" s="119"/>
      <c r="U1526" s="119"/>
      <c r="V1526" s="119"/>
      <c r="W1526" s="119"/>
      <c r="X1526" s="119"/>
      <c r="Y1526" s="119"/>
      <c r="Z1526" s="119"/>
      <c r="AA1526" s="119"/>
      <c r="AB1526" s="119"/>
      <c r="AC1526" s="119"/>
      <c r="AD1526" s="119"/>
      <c r="AE1526" s="119"/>
      <c r="AF1526" s="119"/>
      <c r="AG1526" s="119"/>
      <c r="AH1526" s="119"/>
      <c r="AI1526" s="119"/>
      <c r="AJ1526" s="10" t="s">
        <v>27</v>
      </c>
      <c r="AK1526" s="10" t="s">
        <v>1554</v>
      </c>
      <c r="AL1526" s="10" t="s">
        <v>27</v>
      </c>
    </row>
    <row r="1527" spans="1:38" ht="30" customHeight="1">
      <c r="A1527" s="9" t="s">
        <v>1555</v>
      </c>
      <c r="B1527" s="9" t="s">
        <v>4178</v>
      </c>
      <c r="C1527" s="9" t="s">
        <v>28</v>
      </c>
      <c r="D1527" s="114">
        <v>1</v>
      </c>
      <c r="E1527" s="115">
        <f>일위대가목록!E224</f>
        <v>0</v>
      </c>
      <c r="F1527" s="116">
        <f>TRUNC(E1527*D1527,1)</f>
        <v>0</v>
      </c>
      <c r="G1527" s="115">
        <f>일위대가목록!F224</f>
        <v>96985</v>
      </c>
      <c r="H1527" s="116">
        <f>TRUNC(G1527*D1527,1)</f>
        <v>96985</v>
      </c>
      <c r="I1527" s="115">
        <f>일위대가목록!G224</f>
        <v>2909</v>
      </c>
      <c r="J1527" s="116">
        <f>TRUNC(I1527*D1527,1)</f>
        <v>2909</v>
      </c>
      <c r="K1527" s="115">
        <f t="shared" si="364"/>
        <v>99894</v>
      </c>
      <c r="L1527" s="116">
        <f t="shared" si="364"/>
        <v>99894</v>
      </c>
      <c r="M1527" s="9" t="s">
        <v>27</v>
      </c>
      <c r="N1527" s="10" t="s">
        <v>313</v>
      </c>
      <c r="O1527" s="10" t="s">
        <v>1557</v>
      </c>
      <c r="P1527" s="10" t="s">
        <v>29</v>
      </c>
      <c r="Q1527" s="10" t="s">
        <v>30</v>
      </c>
      <c r="R1527" s="10" t="s">
        <v>30</v>
      </c>
      <c r="S1527" s="119"/>
      <c r="T1527" s="119"/>
      <c r="U1527" s="119"/>
      <c r="V1527" s="119"/>
      <c r="W1527" s="119"/>
      <c r="X1527" s="119"/>
      <c r="Y1527" s="119"/>
      <c r="Z1527" s="119"/>
      <c r="AA1527" s="119"/>
      <c r="AB1527" s="119"/>
      <c r="AC1527" s="119"/>
      <c r="AD1527" s="119"/>
      <c r="AE1527" s="119"/>
      <c r="AF1527" s="119"/>
      <c r="AG1527" s="119"/>
      <c r="AH1527" s="119"/>
      <c r="AI1527" s="119"/>
      <c r="AJ1527" s="10" t="s">
        <v>27</v>
      </c>
      <c r="AK1527" s="10" t="s">
        <v>1558</v>
      </c>
      <c r="AL1527" s="10" t="s">
        <v>27</v>
      </c>
    </row>
    <row r="1528" spans="1:38" ht="30" customHeight="1">
      <c r="A1528" s="9" t="s">
        <v>965</v>
      </c>
      <c r="B1528" s="9" t="s">
        <v>27</v>
      </c>
      <c r="C1528" s="9" t="s">
        <v>27</v>
      </c>
      <c r="D1528" s="114">
        <v>0.1229</v>
      </c>
      <c r="E1528" s="115"/>
      <c r="F1528" s="116">
        <f>TRUNC(SUM(F1525:F1527),0)</f>
        <v>42084</v>
      </c>
      <c r="G1528" s="115"/>
      <c r="H1528" s="116">
        <f>TRUNC(SUM(H1525:H1527),0)</f>
        <v>96985</v>
      </c>
      <c r="I1528" s="115"/>
      <c r="J1528" s="116">
        <f>TRUNC(SUM(J1525:J1527),0)</f>
        <v>2909</v>
      </c>
      <c r="K1528" s="115"/>
      <c r="L1528" s="116">
        <f>F1528+H1528+J1528</f>
        <v>141978</v>
      </c>
      <c r="M1528" s="9" t="s">
        <v>27</v>
      </c>
      <c r="N1528" s="10" t="s">
        <v>117</v>
      </c>
      <c r="O1528" s="10" t="s">
        <v>117</v>
      </c>
      <c r="P1528" s="10" t="s">
        <v>27</v>
      </c>
      <c r="Q1528" s="10" t="s">
        <v>27</v>
      </c>
      <c r="R1528" s="10" t="s">
        <v>27</v>
      </c>
      <c r="S1528" s="119"/>
      <c r="T1528" s="119"/>
      <c r="U1528" s="119"/>
      <c r="V1528" s="119"/>
      <c r="W1528" s="119"/>
      <c r="X1528" s="119"/>
      <c r="Y1528" s="119"/>
      <c r="Z1528" s="119"/>
      <c r="AA1528" s="119"/>
      <c r="AB1528" s="119"/>
      <c r="AC1528" s="119"/>
      <c r="AD1528" s="119"/>
      <c r="AE1528" s="119"/>
      <c r="AF1528" s="119"/>
      <c r="AG1528" s="119"/>
      <c r="AH1528" s="119"/>
      <c r="AI1528" s="119"/>
      <c r="AJ1528" s="10" t="s">
        <v>27</v>
      </c>
      <c r="AK1528" s="10" t="s">
        <v>27</v>
      </c>
      <c r="AL1528" s="10" t="s">
        <v>27</v>
      </c>
    </row>
    <row r="1529" spans="1:38" ht="30" customHeight="1">
      <c r="A1529" s="114"/>
      <c r="B1529" s="114"/>
      <c r="C1529" s="114"/>
      <c r="D1529" s="114"/>
      <c r="E1529" s="115"/>
      <c r="F1529" s="116"/>
      <c r="G1529" s="115"/>
      <c r="H1529" s="116"/>
      <c r="I1529" s="115"/>
      <c r="J1529" s="116"/>
      <c r="K1529" s="115"/>
      <c r="L1529" s="116"/>
      <c r="M1529" s="114"/>
    </row>
    <row r="1530" spans="1:38" ht="30" customHeight="1">
      <c r="A1530" s="127" t="s">
        <v>4180</v>
      </c>
      <c r="B1530" s="127"/>
      <c r="C1530" s="127"/>
      <c r="D1530" s="127"/>
      <c r="E1530" s="128"/>
      <c r="F1530" s="129"/>
      <c r="G1530" s="128"/>
      <c r="H1530" s="129"/>
      <c r="I1530" s="128"/>
      <c r="J1530" s="129"/>
      <c r="K1530" s="128"/>
      <c r="L1530" s="129"/>
      <c r="M1530" s="127"/>
      <c r="N1530" s="118" t="s">
        <v>315</v>
      </c>
    </row>
    <row r="1531" spans="1:38" ht="30" customHeight="1">
      <c r="A1531" s="9" t="s">
        <v>757</v>
      </c>
      <c r="B1531" s="9" t="s">
        <v>761</v>
      </c>
      <c r="C1531" s="9" t="s">
        <v>28</v>
      </c>
      <c r="D1531" s="114">
        <v>1.1000000000000001</v>
      </c>
      <c r="E1531" s="115">
        <f>단가대비표!E90</f>
        <v>32000</v>
      </c>
      <c r="F1531" s="116">
        <f>TRUNC(E1531*D1531,1)</f>
        <v>35200</v>
      </c>
      <c r="G1531" s="115">
        <f>단가대비표!F90</f>
        <v>0</v>
      </c>
      <c r="H1531" s="116">
        <f>TRUNC(G1531*D1531,1)</f>
        <v>0</v>
      </c>
      <c r="I1531" s="115">
        <f>단가대비표!G90</f>
        <v>0</v>
      </c>
      <c r="J1531" s="116">
        <f>TRUNC(I1531*D1531,1)</f>
        <v>0</v>
      </c>
      <c r="K1531" s="115">
        <f t="shared" ref="K1531:L1533" si="365">TRUNC(E1531+G1531+I1531,1)</f>
        <v>32000</v>
      </c>
      <c r="L1531" s="116">
        <f t="shared" si="365"/>
        <v>35200</v>
      </c>
      <c r="M1531" s="9" t="s">
        <v>27</v>
      </c>
      <c r="N1531" s="10" t="s">
        <v>315</v>
      </c>
      <c r="O1531" s="10" t="s">
        <v>1545</v>
      </c>
      <c r="P1531" s="10" t="s">
        <v>30</v>
      </c>
      <c r="Q1531" s="10" t="s">
        <v>30</v>
      </c>
      <c r="R1531" s="10" t="s">
        <v>29</v>
      </c>
      <c r="S1531" s="119"/>
      <c r="T1531" s="119"/>
      <c r="U1531" s="119"/>
      <c r="V1531" s="119"/>
      <c r="W1531" s="119"/>
      <c r="X1531" s="119"/>
      <c r="Y1531" s="119"/>
      <c r="Z1531" s="119"/>
      <c r="AA1531" s="119"/>
      <c r="AB1531" s="119"/>
      <c r="AC1531" s="119"/>
      <c r="AD1531" s="119"/>
      <c r="AE1531" s="119"/>
      <c r="AF1531" s="119"/>
      <c r="AG1531" s="119"/>
      <c r="AH1531" s="119"/>
      <c r="AI1531" s="119"/>
      <c r="AJ1531" s="10" t="s">
        <v>27</v>
      </c>
      <c r="AK1531" s="10" t="s">
        <v>1559</v>
      </c>
      <c r="AL1531" s="10" t="s">
        <v>27</v>
      </c>
    </row>
    <row r="1532" spans="1:38" ht="30" customHeight="1">
      <c r="A1532" s="9" t="s">
        <v>1551</v>
      </c>
      <c r="B1532" s="9" t="s">
        <v>1552</v>
      </c>
      <c r="C1532" s="9" t="s">
        <v>714</v>
      </c>
      <c r="D1532" s="114">
        <v>4.33</v>
      </c>
      <c r="E1532" s="115">
        <f>단가대비표!E97</f>
        <v>1336</v>
      </c>
      <c r="F1532" s="116">
        <f>TRUNC(E1532*D1532,1)</f>
        <v>5784.8</v>
      </c>
      <c r="G1532" s="115">
        <f>단가대비표!F97</f>
        <v>0</v>
      </c>
      <c r="H1532" s="116">
        <f>TRUNC(G1532*D1532,1)</f>
        <v>0</v>
      </c>
      <c r="I1532" s="115">
        <f>단가대비표!G97</f>
        <v>0</v>
      </c>
      <c r="J1532" s="116">
        <f>TRUNC(I1532*D1532,1)</f>
        <v>0</v>
      </c>
      <c r="K1532" s="115">
        <f t="shared" si="365"/>
        <v>1336</v>
      </c>
      <c r="L1532" s="116">
        <f t="shared" si="365"/>
        <v>5784.8</v>
      </c>
      <c r="M1532" s="9" t="s">
        <v>27</v>
      </c>
      <c r="N1532" s="10" t="s">
        <v>315</v>
      </c>
      <c r="O1532" s="10" t="s">
        <v>1553</v>
      </c>
      <c r="P1532" s="10" t="s">
        <v>30</v>
      </c>
      <c r="Q1532" s="10" t="s">
        <v>30</v>
      </c>
      <c r="R1532" s="10" t="s">
        <v>29</v>
      </c>
      <c r="S1532" s="119"/>
      <c r="T1532" s="119"/>
      <c r="U1532" s="119"/>
      <c r="V1532" s="119"/>
      <c r="W1532" s="119"/>
      <c r="X1532" s="119"/>
      <c r="Y1532" s="119"/>
      <c r="Z1532" s="119"/>
      <c r="AA1532" s="119"/>
      <c r="AB1532" s="119"/>
      <c r="AC1532" s="119"/>
      <c r="AD1532" s="119"/>
      <c r="AE1532" s="119"/>
      <c r="AF1532" s="119"/>
      <c r="AG1532" s="119"/>
      <c r="AH1532" s="119"/>
      <c r="AI1532" s="119"/>
      <c r="AJ1532" s="10" t="s">
        <v>27</v>
      </c>
      <c r="AK1532" s="10" t="s">
        <v>1560</v>
      </c>
      <c r="AL1532" s="10" t="s">
        <v>27</v>
      </c>
    </row>
    <row r="1533" spans="1:38" ht="30" customHeight="1">
      <c r="A1533" s="9" t="s">
        <v>1555</v>
      </c>
      <c r="B1533" s="9" t="s">
        <v>1556</v>
      </c>
      <c r="C1533" s="9" t="s">
        <v>28</v>
      </c>
      <c r="D1533" s="114">
        <v>1</v>
      </c>
      <c r="E1533" s="115">
        <f>일위대가목록!E224</f>
        <v>0</v>
      </c>
      <c r="F1533" s="116">
        <f>TRUNC(E1533*D1533,1)</f>
        <v>0</v>
      </c>
      <c r="G1533" s="115">
        <f>일위대가목록!F224</f>
        <v>96985</v>
      </c>
      <c r="H1533" s="116">
        <f>TRUNC(G1533*D1533,1)</f>
        <v>96985</v>
      </c>
      <c r="I1533" s="115">
        <f>일위대가목록!G224</f>
        <v>2909</v>
      </c>
      <c r="J1533" s="116">
        <f>TRUNC(I1533*D1533,1)</f>
        <v>2909</v>
      </c>
      <c r="K1533" s="115">
        <f t="shared" si="365"/>
        <v>99894</v>
      </c>
      <c r="L1533" s="116">
        <f t="shared" si="365"/>
        <v>99894</v>
      </c>
      <c r="M1533" s="9" t="s">
        <v>27</v>
      </c>
      <c r="N1533" s="10" t="s">
        <v>315</v>
      </c>
      <c r="O1533" s="10" t="s">
        <v>1557</v>
      </c>
      <c r="P1533" s="10" t="s">
        <v>29</v>
      </c>
      <c r="Q1533" s="10" t="s">
        <v>30</v>
      </c>
      <c r="R1533" s="10" t="s">
        <v>30</v>
      </c>
      <c r="S1533" s="119"/>
      <c r="T1533" s="119"/>
      <c r="U1533" s="119"/>
      <c r="V1533" s="119"/>
      <c r="W1533" s="119"/>
      <c r="X1533" s="119"/>
      <c r="Y1533" s="119"/>
      <c r="Z1533" s="119"/>
      <c r="AA1533" s="119"/>
      <c r="AB1533" s="119"/>
      <c r="AC1533" s="119"/>
      <c r="AD1533" s="119"/>
      <c r="AE1533" s="119"/>
      <c r="AF1533" s="119"/>
      <c r="AG1533" s="119"/>
      <c r="AH1533" s="119"/>
      <c r="AI1533" s="119"/>
      <c r="AJ1533" s="10" t="s">
        <v>27</v>
      </c>
      <c r="AK1533" s="10" t="s">
        <v>1561</v>
      </c>
      <c r="AL1533" s="10" t="s">
        <v>27</v>
      </c>
    </row>
    <row r="1534" spans="1:38" ht="30" customHeight="1">
      <c r="A1534" s="9" t="s">
        <v>965</v>
      </c>
      <c r="B1534" s="9" t="s">
        <v>27</v>
      </c>
      <c r="C1534" s="9" t="s">
        <v>27</v>
      </c>
      <c r="D1534" s="114">
        <v>0.1229</v>
      </c>
      <c r="E1534" s="115"/>
      <c r="F1534" s="116">
        <f>TRUNC(SUM(F1531:F1533),0)</f>
        <v>40984</v>
      </c>
      <c r="G1534" s="115"/>
      <c r="H1534" s="116">
        <f>TRUNC(SUM(H1531:H1533),0)</f>
        <v>96985</v>
      </c>
      <c r="I1534" s="115"/>
      <c r="J1534" s="116">
        <f>TRUNC(SUM(J1531:J1533),0)</f>
        <v>2909</v>
      </c>
      <c r="K1534" s="115"/>
      <c r="L1534" s="116">
        <f>F1534+H1534+J1534</f>
        <v>140878</v>
      </c>
      <c r="M1534" s="9" t="s">
        <v>27</v>
      </c>
      <c r="N1534" s="10" t="s">
        <v>117</v>
      </c>
      <c r="O1534" s="10" t="s">
        <v>117</v>
      </c>
      <c r="P1534" s="10" t="s">
        <v>27</v>
      </c>
      <c r="Q1534" s="10" t="s">
        <v>27</v>
      </c>
      <c r="R1534" s="10" t="s">
        <v>27</v>
      </c>
      <c r="S1534" s="119"/>
      <c r="T1534" s="119"/>
      <c r="U1534" s="119"/>
      <c r="V1534" s="119"/>
      <c r="W1534" s="119"/>
      <c r="X1534" s="119"/>
      <c r="Y1534" s="119"/>
      <c r="Z1534" s="119"/>
      <c r="AA1534" s="119"/>
      <c r="AB1534" s="119"/>
      <c r="AC1534" s="119"/>
      <c r="AD1534" s="119"/>
      <c r="AE1534" s="119"/>
      <c r="AF1534" s="119"/>
      <c r="AG1534" s="119"/>
      <c r="AH1534" s="119"/>
      <c r="AI1534" s="119"/>
      <c r="AJ1534" s="10" t="s">
        <v>27</v>
      </c>
      <c r="AK1534" s="10" t="s">
        <v>27</v>
      </c>
      <c r="AL1534" s="10" t="s">
        <v>27</v>
      </c>
    </row>
    <row r="1535" spans="1:38" ht="30" customHeight="1">
      <c r="A1535" s="114"/>
      <c r="B1535" s="114"/>
      <c r="C1535" s="114"/>
      <c r="D1535" s="114"/>
      <c r="E1535" s="115"/>
      <c r="F1535" s="116"/>
      <c r="G1535" s="115"/>
      <c r="H1535" s="116"/>
      <c r="I1535" s="115"/>
      <c r="J1535" s="116"/>
      <c r="K1535" s="115"/>
      <c r="L1535" s="116"/>
      <c r="M1535" s="114"/>
    </row>
    <row r="1536" spans="1:38" ht="30" customHeight="1">
      <c r="A1536" s="127" t="s">
        <v>3116</v>
      </c>
      <c r="B1536" s="127"/>
      <c r="C1536" s="127"/>
      <c r="D1536" s="127"/>
      <c r="E1536" s="128"/>
      <c r="F1536" s="129"/>
      <c r="G1536" s="128"/>
      <c r="H1536" s="129"/>
      <c r="I1536" s="128"/>
      <c r="J1536" s="129"/>
      <c r="K1536" s="128"/>
      <c r="L1536" s="129"/>
      <c r="M1536" s="127"/>
      <c r="N1536" s="118" t="s">
        <v>317</v>
      </c>
    </row>
    <row r="1537" spans="1:38" ht="30" customHeight="1">
      <c r="A1537" s="9" t="s">
        <v>1563</v>
      </c>
      <c r="B1537" s="9" t="s">
        <v>1564</v>
      </c>
      <c r="C1537" s="9" t="s">
        <v>792</v>
      </c>
      <c r="D1537" s="114">
        <v>4.3200000000000002E-2</v>
      </c>
      <c r="E1537" s="115">
        <f>단가대비표!E227</f>
        <v>10000</v>
      </c>
      <c r="F1537" s="116">
        <f>TRUNC(E1537*D1537,1)</f>
        <v>432</v>
      </c>
      <c r="G1537" s="115">
        <f>단가대비표!F227</f>
        <v>0</v>
      </c>
      <c r="H1537" s="116">
        <f>TRUNC(G1537*D1537,1)</f>
        <v>0</v>
      </c>
      <c r="I1537" s="115">
        <f>단가대비표!G227</f>
        <v>0</v>
      </c>
      <c r="J1537" s="116">
        <f>TRUNC(I1537*D1537,1)</f>
        <v>0</v>
      </c>
      <c r="K1537" s="115">
        <f t="shared" ref="K1537:L1539" si="366">TRUNC(E1537+G1537+I1537,1)</f>
        <v>10000</v>
      </c>
      <c r="L1537" s="116">
        <f t="shared" si="366"/>
        <v>432</v>
      </c>
      <c r="M1537" s="9" t="s">
        <v>27</v>
      </c>
      <c r="N1537" s="10" t="s">
        <v>317</v>
      </c>
      <c r="O1537" s="10" t="s">
        <v>1565</v>
      </c>
      <c r="P1537" s="10" t="s">
        <v>30</v>
      </c>
      <c r="Q1537" s="10" t="s">
        <v>30</v>
      </c>
      <c r="R1537" s="10" t="s">
        <v>29</v>
      </c>
      <c r="S1537" s="119"/>
      <c r="T1537" s="119"/>
      <c r="U1537" s="119"/>
      <c r="V1537" s="119"/>
      <c r="W1537" s="119"/>
      <c r="X1537" s="119"/>
      <c r="Y1537" s="119"/>
      <c r="Z1537" s="119"/>
      <c r="AA1537" s="119"/>
      <c r="AB1537" s="119"/>
      <c r="AC1537" s="119"/>
      <c r="AD1537" s="119"/>
      <c r="AE1537" s="119"/>
      <c r="AF1537" s="119"/>
      <c r="AG1537" s="119"/>
      <c r="AH1537" s="119"/>
      <c r="AI1537" s="119"/>
      <c r="AJ1537" s="10" t="s">
        <v>27</v>
      </c>
      <c r="AK1537" s="10" t="s">
        <v>1566</v>
      </c>
      <c r="AL1537" s="10" t="s">
        <v>27</v>
      </c>
    </row>
    <row r="1538" spans="1:38" ht="30" customHeight="1">
      <c r="A1538" s="9" t="s">
        <v>1567</v>
      </c>
      <c r="B1538" s="9" t="s">
        <v>1568</v>
      </c>
      <c r="C1538" s="9" t="s">
        <v>54</v>
      </c>
      <c r="D1538" s="114">
        <v>1.1000000000000001</v>
      </c>
      <c r="E1538" s="115">
        <f>단가대비표!E98</f>
        <v>170</v>
      </c>
      <c r="F1538" s="116">
        <f>TRUNC(E1538*D1538,1)</f>
        <v>187</v>
      </c>
      <c r="G1538" s="115">
        <f>단가대비표!F98</f>
        <v>0</v>
      </c>
      <c r="H1538" s="116">
        <f>TRUNC(G1538*D1538,1)</f>
        <v>0</v>
      </c>
      <c r="I1538" s="115">
        <f>단가대비표!G98</f>
        <v>0</v>
      </c>
      <c r="J1538" s="116">
        <f>TRUNC(I1538*D1538,1)</f>
        <v>0</v>
      </c>
      <c r="K1538" s="115">
        <f t="shared" si="366"/>
        <v>170</v>
      </c>
      <c r="L1538" s="116">
        <f t="shared" si="366"/>
        <v>187</v>
      </c>
      <c r="M1538" s="9" t="s">
        <v>27</v>
      </c>
      <c r="N1538" s="10" t="s">
        <v>317</v>
      </c>
      <c r="O1538" s="10" t="s">
        <v>1569</v>
      </c>
      <c r="P1538" s="10" t="s">
        <v>30</v>
      </c>
      <c r="Q1538" s="10" t="s">
        <v>30</v>
      </c>
      <c r="R1538" s="10" t="s">
        <v>29</v>
      </c>
      <c r="S1538" s="119"/>
      <c r="T1538" s="119"/>
      <c r="U1538" s="119"/>
      <c r="V1538" s="119"/>
      <c r="W1538" s="119"/>
      <c r="X1538" s="119"/>
      <c r="Y1538" s="119"/>
      <c r="Z1538" s="119"/>
      <c r="AA1538" s="119"/>
      <c r="AB1538" s="119"/>
      <c r="AC1538" s="119"/>
      <c r="AD1538" s="119"/>
      <c r="AE1538" s="119"/>
      <c r="AF1538" s="119"/>
      <c r="AG1538" s="119"/>
      <c r="AH1538" s="119"/>
      <c r="AI1538" s="119"/>
      <c r="AJ1538" s="10" t="s">
        <v>27</v>
      </c>
      <c r="AK1538" s="10" t="s">
        <v>1570</v>
      </c>
      <c r="AL1538" s="10" t="s">
        <v>27</v>
      </c>
    </row>
    <row r="1539" spans="1:38" ht="30" customHeight="1">
      <c r="A1539" s="9" t="s">
        <v>905</v>
      </c>
      <c r="B1539" s="9" t="s">
        <v>866</v>
      </c>
      <c r="C1539" s="9" t="s">
        <v>841</v>
      </c>
      <c r="D1539" s="114">
        <v>0.03</v>
      </c>
      <c r="E1539" s="115">
        <f>단가대비표!E578</f>
        <v>0</v>
      </c>
      <c r="F1539" s="116">
        <f>TRUNC(E1539*D1539,1)</f>
        <v>0</v>
      </c>
      <c r="G1539" s="115">
        <f>단가대비표!F578</f>
        <v>179334</v>
      </c>
      <c r="H1539" s="116">
        <f>TRUNC(G1539*D1539,1)</f>
        <v>5380</v>
      </c>
      <c r="I1539" s="115">
        <f>단가대비표!G578</f>
        <v>0</v>
      </c>
      <c r="J1539" s="116">
        <f>TRUNC(I1539*D1539,1)</f>
        <v>0</v>
      </c>
      <c r="K1539" s="115">
        <f t="shared" si="366"/>
        <v>179334</v>
      </c>
      <c r="L1539" s="116">
        <f t="shared" si="366"/>
        <v>5380</v>
      </c>
      <c r="M1539" s="9" t="s">
        <v>27</v>
      </c>
      <c r="N1539" s="10" t="s">
        <v>317</v>
      </c>
      <c r="O1539" s="10" t="s">
        <v>906</v>
      </c>
      <c r="P1539" s="10" t="s">
        <v>30</v>
      </c>
      <c r="Q1539" s="10" t="s">
        <v>30</v>
      </c>
      <c r="R1539" s="10" t="s">
        <v>29</v>
      </c>
      <c r="S1539" s="119"/>
      <c r="T1539" s="119"/>
      <c r="U1539" s="119"/>
      <c r="V1539" s="119"/>
      <c r="W1539" s="119"/>
      <c r="X1539" s="119"/>
      <c r="Y1539" s="119"/>
      <c r="Z1539" s="119"/>
      <c r="AA1539" s="119"/>
      <c r="AB1539" s="119"/>
      <c r="AC1539" s="119"/>
      <c r="AD1539" s="119"/>
      <c r="AE1539" s="119"/>
      <c r="AF1539" s="119"/>
      <c r="AG1539" s="119"/>
      <c r="AH1539" s="119"/>
      <c r="AI1539" s="119"/>
      <c r="AJ1539" s="10" t="s">
        <v>27</v>
      </c>
      <c r="AK1539" s="10" t="s">
        <v>1571</v>
      </c>
      <c r="AL1539" s="10" t="s">
        <v>27</v>
      </c>
    </row>
    <row r="1540" spans="1:38" ht="30" customHeight="1">
      <c r="A1540" s="9" t="s">
        <v>965</v>
      </c>
      <c r="B1540" s="9" t="s">
        <v>27</v>
      </c>
      <c r="C1540" s="9" t="s">
        <v>27</v>
      </c>
      <c r="D1540" s="114"/>
      <c r="E1540" s="115"/>
      <c r="F1540" s="116">
        <f>TRUNC(SUM(F1537:F1539),0)</f>
        <v>619</v>
      </c>
      <c r="G1540" s="115"/>
      <c r="H1540" s="116">
        <f>TRUNC(SUM(H1537:H1539),0)</f>
        <v>5380</v>
      </c>
      <c r="I1540" s="115"/>
      <c r="J1540" s="116">
        <f>TRUNC(SUM(J1537:J1539),0)</f>
        <v>0</v>
      </c>
      <c r="K1540" s="115"/>
      <c r="L1540" s="116">
        <f>F1540+H1540+J1540</f>
        <v>5999</v>
      </c>
      <c r="M1540" s="9" t="s">
        <v>27</v>
      </c>
      <c r="N1540" s="10" t="s">
        <v>117</v>
      </c>
      <c r="O1540" s="10" t="s">
        <v>117</v>
      </c>
      <c r="P1540" s="10" t="s">
        <v>27</v>
      </c>
      <c r="Q1540" s="10" t="s">
        <v>27</v>
      </c>
      <c r="R1540" s="10" t="s">
        <v>27</v>
      </c>
      <c r="S1540" s="119"/>
      <c r="T1540" s="119"/>
      <c r="U1540" s="119"/>
      <c r="V1540" s="119"/>
      <c r="W1540" s="119"/>
      <c r="X1540" s="119"/>
      <c r="Y1540" s="119"/>
      <c r="Z1540" s="119"/>
      <c r="AA1540" s="119"/>
      <c r="AB1540" s="119"/>
      <c r="AC1540" s="119"/>
      <c r="AD1540" s="119"/>
      <c r="AE1540" s="119"/>
      <c r="AF1540" s="119"/>
      <c r="AG1540" s="119"/>
      <c r="AH1540" s="119"/>
      <c r="AI1540" s="119"/>
      <c r="AJ1540" s="10" t="s">
        <v>27</v>
      </c>
      <c r="AK1540" s="10" t="s">
        <v>27</v>
      </c>
      <c r="AL1540" s="10" t="s">
        <v>27</v>
      </c>
    </row>
    <row r="1541" spans="1:38" ht="30" customHeight="1">
      <c r="A1541" s="114"/>
      <c r="B1541" s="114"/>
      <c r="C1541" s="114"/>
      <c r="D1541" s="114"/>
      <c r="E1541" s="115"/>
      <c r="F1541" s="116"/>
      <c r="G1541" s="115"/>
      <c r="H1541" s="116"/>
      <c r="I1541" s="115"/>
      <c r="J1541" s="116"/>
      <c r="K1541" s="115"/>
      <c r="L1541" s="116"/>
      <c r="M1541" s="114"/>
    </row>
    <row r="1542" spans="1:38" ht="30" customHeight="1">
      <c r="A1542" s="127" t="s">
        <v>4445</v>
      </c>
      <c r="B1542" s="127"/>
      <c r="C1542" s="127"/>
      <c r="D1542" s="127"/>
      <c r="E1542" s="128"/>
      <c r="F1542" s="129"/>
      <c r="G1542" s="128"/>
      <c r="H1542" s="129"/>
      <c r="I1542" s="128"/>
      <c r="J1542" s="129"/>
      <c r="K1542" s="128"/>
      <c r="L1542" s="129"/>
      <c r="M1542" s="127"/>
      <c r="N1542" s="118" t="s">
        <v>319</v>
      </c>
    </row>
    <row r="1543" spans="1:38" ht="30" customHeight="1">
      <c r="A1543" s="9" t="s">
        <v>1572</v>
      </c>
      <c r="B1543" s="9" t="s">
        <v>3057</v>
      </c>
      <c r="C1543" s="9" t="s">
        <v>28</v>
      </c>
      <c r="D1543" s="114">
        <v>1.1000000000000001</v>
      </c>
      <c r="E1543" s="115">
        <f>단가대비표!E95</f>
        <v>15000</v>
      </c>
      <c r="F1543" s="116">
        <f>TRUNC(E1543*D1543,1)</f>
        <v>16500</v>
      </c>
      <c r="G1543" s="115">
        <f>단가대비표!F95</f>
        <v>0</v>
      </c>
      <c r="H1543" s="116">
        <f>TRUNC(G1543*D1543,1)</f>
        <v>0</v>
      </c>
      <c r="I1543" s="115">
        <f>단가대비표!G95</f>
        <v>0</v>
      </c>
      <c r="J1543" s="116">
        <f>TRUNC(I1543*D1543,1)</f>
        <v>0</v>
      </c>
      <c r="K1543" s="115">
        <f t="shared" ref="K1543:L1546" si="367">TRUNC(E1543+G1543+I1543,1)</f>
        <v>15000</v>
      </c>
      <c r="L1543" s="116">
        <f t="shared" si="367"/>
        <v>16500</v>
      </c>
      <c r="M1543" s="9" t="s">
        <v>27</v>
      </c>
      <c r="N1543" s="10" t="s">
        <v>319</v>
      </c>
      <c r="O1543" s="10" t="s">
        <v>1573</v>
      </c>
      <c r="P1543" s="10" t="s">
        <v>30</v>
      </c>
      <c r="Q1543" s="10" t="s">
        <v>30</v>
      </c>
      <c r="R1543" s="10" t="s">
        <v>29</v>
      </c>
      <c r="S1543" s="119"/>
      <c r="T1543" s="119"/>
      <c r="U1543" s="119"/>
      <c r="V1543" s="119"/>
      <c r="W1543" s="119"/>
      <c r="X1543" s="119"/>
      <c r="Y1543" s="119"/>
      <c r="Z1543" s="119"/>
      <c r="AA1543" s="119"/>
      <c r="AB1543" s="119"/>
      <c r="AC1543" s="119"/>
      <c r="AD1543" s="119"/>
      <c r="AE1543" s="119"/>
      <c r="AF1543" s="119"/>
      <c r="AG1543" s="119"/>
      <c r="AH1543" s="119"/>
      <c r="AI1543" s="119"/>
      <c r="AJ1543" s="10" t="s">
        <v>27</v>
      </c>
      <c r="AK1543" s="10" t="s">
        <v>1574</v>
      </c>
      <c r="AL1543" s="10" t="s">
        <v>27</v>
      </c>
    </row>
    <row r="1544" spans="1:38" ht="30" customHeight="1">
      <c r="A1544" s="9" t="s">
        <v>1271</v>
      </c>
      <c r="B1544" s="9" t="s">
        <v>1254</v>
      </c>
      <c r="C1544" s="9" t="s">
        <v>466</v>
      </c>
      <c r="D1544" s="114">
        <v>15.299999999999999</v>
      </c>
      <c r="E1544" s="115">
        <v>0</v>
      </c>
      <c r="F1544" s="116">
        <f>TRUNC(E1544*D1544,1)</f>
        <v>0</v>
      </c>
      <c r="G1544" s="115">
        <v>0</v>
      </c>
      <c r="H1544" s="116">
        <f>TRUNC(G1544*D1544,1)</f>
        <v>0</v>
      </c>
      <c r="I1544" s="115">
        <v>0</v>
      </c>
      <c r="J1544" s="116">
        <f>TRUNC(I1544*D1544,1)</f>
        <v>0</v>
      </c>
      <c r="K1544" s="115">
        <f>TRUNC(E1544+G1544+I1544,1)</f>
        <v>0</v>
      </c>
      <c r="L1544" s="116">
        <f>TRUNC(F1544+H1544+J1544,1)</f>
        <v>0</v>
      </c>
      <c r="M1544" s="9" t="s">
        <v>1255</v>
      </c>
      <c r="N1544" s="10" t="s">
        <v>1496</v>
      </c>
      <c r="O1544" s="10" t="s">
        <v>1272</v>
      </c>
      <c r="P1544" s="10" t="s">
        <v>30</v>
      </c>
      <c r="Q1544" s="10" t="s">
        <v>30</v>
      </c>
      <c r="R1544" s="10" t="s">
        <v>29</v>
      </c>
      <c r="S1544" s="119"/>
      <c r="T1544" s="119"/>
      <c r="U1544" s="119"/>
      <c r="V1544" s="119"/>
      <c r="W1544" s="119"/>
      <c r="X1544" s="119"/>
      <c r="Y1544" s="119"/>
      <c r="Z1544" s="119"/>
      <c r="AA1544" s="119"/>
      <c r="AB1544" s="119"/>
      <c r="AC1544" s="119"/>
      <c r="AD1544" s="119"/>
      <c r="AE1544" s="119"/>
      <c r="AF1544" s="119"/>
      <c r="AG1544" s="119"/>
      <c r="AH1544" s="119"/>
      <c r="AI1544" s="119"/>
      <c r="AJ1544" s="10" t="s">
        <v>27</v>
      </c>
      <c r="AK1544" s="10" t="s">
        <v>2747</v>
      </c>
      <c r="AL1544" s="10" t="s">
        <v>27</v>
      </c>
    </row>
    <row r="1545" spans="1:38" ht="30" customHeight="1">
      <c r="A1545" s="1" t="s">
        <v>3294</v>
      </c>
      <c r="B1545" s="1" t="s">
        <v>3295</v>
      </c>
      <c r="C1545" s="9" t="s">
        <v>79</v>
      </c>
      <c r="D1545" s="114">
        <v>3.3000000000000002E-2</v>
      </c>
      <c r="E1545" s="115">
        <f>단가대비표!E60</f>
        <v>50000</v>
      </c>
      <c r="F1545" s="116">
        <f>TRUNC(E1545*D1545,1)</f>
        <v>1650</v>
      </c>
      <c r="G1545" s="115">
        <v>0</v>
      </c>
      <c r="H1545" s="116">
        <f>TRUNC(G1545*D1545,1)</f>
        <v>0</v>
      </c>
      <c r="I1545" s="115">
        <v>0</v>
      </c>
      <c r="J1545" s="116">
        <f>TRUNC(I1545*D1545,1)</f>
        <v>0</v>
      </c>
      <c r="K1545" s="115">
        <f>TRUNC(E1545+G1545+I1545,1)</f>
        <v>50000</v>
      </c>
      <c r="L1545" s="116">
        <f>TRUNC(F1545+H1545+J1545,1)</f>
        <v>1650</v>
      </c>
      <c r="M1545" s="9"/>
      <c r="N1545" s="10" t="s">
        <v>1496</v>
      </c>
      <c r="O1545" s="10" t="s">
        <v>1256</v>
      </c>
      <c r="P1545" s="10" t="s">
        <v>30</v>
      </c>
      <c r="Q1545" s="10" t="s">
        <v>30</v>
      </c>
      <c r="R1545" s="10" t="s">
        <v>29</v>
      </c>
      <c r="S1545" s="119"/>
      <c r="T1545" s="119"/>
      <c r="U1545" s="119"/>
      <c r="V1545" s="119"/>
      <c r="W1545" s="119"/>
      <c r="X1545" s="119"/>
      <c r="Y1545" s="119"/>
      <c r="Z1545" s="119"/>
      <c r="AA1545" s="119"/>
      <c r="AB1545" s="119"/>
      <c r="AC1545" s="119"/>
      <c r="AD1545" s="119"/>
      <c r="AE1545" s="119"/>
      <c r="AF1545" s="119"/>
      <c r="AG1545" s="119"/>
      <c r="AH1545" s="119"/>
      <c r="AI1545" s="119"/>
      <c r="AJ1545" s="10" t="s">
        <v>27</v>
      </c>
      <c r="AK1545" s="10" t="s">
        <v>2748</v>
      </c>
      <c r="AL1545" s="10" t="s">
        <v>27</v>
      </c>
    </row>
    <row r="1546" spans="1:38" ht="30" customHeight="1">
      <c r="A1546" s="9" t="s">
        <v>1575</v>
      </c>
      <c r="B1546" s="9" t="s">
        <v>4185</v>
      </c>
      <c r="C1546" s="9" t="s">
        <v>28</v>
      </c>
      <c r="D1546" s="114">
        <v>1</v>
      </c>
      <c r="E1546" s="115">
        <f>일위대가목록!E225</f>
        <v>0</v>
      </c>
      <c r="F1546" s="116">
        <f>TRUNC(E1546*D1546,1)</f>
        <v>0</v>
      </c>
      <c r="G1546" s="115">
        <f>일위대가목록!F225</f>
        <v>72961</v>
      </c>
      <c r="H1546" s="116">
        <f>TRUNC(G1546*D1546,1)</f>
        <v>72961</v>
      </c>
      <c r="I1546" s="115">
        <f>일위대가목록!G225</f>
        <v>729</v>
      </c>
      <c r="J1546" s="116">
        <f>TRUNC(I1546*D1546,1)</f>
        <v>729</v>
      </c>
      <c r="K1546" s="115">
        <f t="shared" si="367"/>
        <v>73690</v>
      </c>
      <c r="L1546" s="116">
        <f t="shared" si="367"/>
        <v>73690</v>
      </c>
      <c r="M1546" s="9" t="s">
        <v>27</v>
      </c>
      <c r="N1546" s="10" t="s">
        <v>319</v>
      </c>
      <c r="O1546" s="10" t="s">
        <v>1576</v>
      </c>
      <c r="P1546" s="10" t="s">
        <v>29</v>
      </c>
      <c r="Q1546" s="10" t="s">
        <v>30</v>
      </c>
      <c r="R1546" s="10" t="s">
        <v>30</v>
      </c>
      <c r="S1546" s="119"/>
      <c r="T1546" s="119"/>
      <c r="U1546" s="119"/>
      <c r="V1546" s="119"/>
      <c r="W1546" s="119"/>
      <c r="X1546" s="119"/>
      <c r="Y1546" s="119"/>
      <c r="Z1546" s="119"/>
      <c r="AA1546" s="119"/>
      <c r="AB1546" s="119"/>
      <c r="AC1546" s="119"/>
      <c r="AD1546" s="119"/>
      <c r="AE1546" s="119"/>
      <c r="AF1546" s="119"/>
      <c r="AG1546" s="119"/>
      <c r="AH1546" s="119"/>
      <c r="AI1546" s="119"/>
      <c r="AJ1546" s="10" t="s">
        <v>27</v>
      </c>
      <c r="AK1546" s="10" t="s">
        <v>1577</v>
      </c>
      <c r="AL1546" s="10" t="s">
        <v>27</v>
      </c>
    </row>
    <row r="1547" spans="1:38" ht="30" customHeight="1">
      <c r="A1547" s="9" t="s">
        <v>965</v>
      </c>
      <c r="B1547" s="9" t="s">
        <v>27</v>
      </c>
      <c r="C1547" s="9" t="s">
        <v>27</v>
      </c>
      <c r="D1547" s="114"/>
      <c r="E1547" s="115"/>
      <c r="F1547" s="116">
        <f>TRUNC(SUM(F1543:F1546),0)</f>
        <v>18150</v>
      </c>
      <c r="G1547" s="115"/>
      <c r="H1547" s="116">
        <f>TRUNC(SUM(H1543:H1546),0)</f>
        <v>72961</v>
      </c>
      <c r="I1547" s="115"/>
      <c r="J1547" s="116">
        <f>TRUNC(SUM(J1543:J1546),0)</f>
        <v>729</v>
      </c>
      <c r="K1547" s="115"/>
      <c r="L1547" s="116">
        <f>F1547+H1547+J1547</f>
        <v>91840</v>
      </c>
      <c r="M1547" s="9" t="s">
        <v>27</v>
      </c>
      <c r="N1547" s="10" t="s">
        <v>117</v>
      </c>
      <c r="O1547" s="10" t="s">
        <v>117</v>
      </c>
      <c r="P1547" s="10" t="s">
        <v>27</v>
      </c>
      <c r="Q1547" s="10" t="s">
        <v>27</v>
      </c>
      <c r="R1547" s="10" t="s">
        <v>27</v>
      </c>
      <c r="S1547" s="119"/>
      <c r="T1547" s="119"/>
      <c r="U1547" s="119"/>
      <c r="V1547" s="119"/>
      <c r="W1547" s="119"/>
      <c r="X1547" s="119"/>
      <c r="Y1547" s="119"/>
      <c r="Z1547" s="119"/>
      <c r="AA1547" s="119"/>
      <c r="AB1547" s="119"/>
      <c r="AC1547" s="119"/>
      <c r="AD1547" s="119"/>
      <c r="AE1547" s="119"/>
      <c r="AF1547" s="119"/>
      <c r="AG1547" s="119"/>
      <c r="AH1547" s="119"/>
      <c r="AI1547" s="119"/>
      <c r="AJ1547" s="10" t="s">
        <v>27</v>
      </c>
      <c r="AK1547" s="10" t="s">
        <v>27</v>
      </c>
      <c r="AL1547" s="10" t="s">
        <v>27</v>
      </c>
    </row>
    <row r="1548" spans="1:38" ht="30" customHeight="1">
      <c r="A1548" s="114"/>
      <c r="B1548" s="114"/>
      <c r="C1548" s="114"/>
      <c r="D1548" s="114"/>
      <c r="E1548" s="115"/>
      <c r="F1548" s="116"/>
      <c r="G1548" s="115"/>
      <c r="H1548" s="116"/>
      <c r="I1548" s="115"/>
      <c r="J1548" s="116"/>
      <c r="K1548" s="115"/>
      <c r="L1548" s="116"/>
      <c r="M1548" s="114"/>
    </row>
    <row r="1549" spans="1:38" ht="30" customHeight="1">
      <c r="A1549" s="127" t="s">
        <v>4446</v>
      </c>
      <c r="B1549" s="127"/>
      <c r="C1549" s="127"/>
      <c r="D1549" s="127"/>
      <c r="E1549" s="128"/>
      <c r="F1549" s="129"/>
      <c r="G1549" s="128"/>
      <c r="H1549" s="129"/>
      <c r="I1549" s="128"/>
      <c r="J1549" s="129"/>
      <c r="K1549" s="128"/>
      <c r="L1549" s="129"/>
      <c r="M1549" s="127"/>
      <c r="N1549" s="118" t="s">
        <v>322</v>
      </c>
    </row>
    <row r="1550" spans="1:38" ht="30" customHeight="1">
      <c r="A1550" s="9" t="s">
        <v>1578</v>
      </c>
      <c r="B1550" s="9" t="s">
        <v>1579</v>
      </c>
      <c r="C1550" s="9" t="s">
        <v>28</v>
      </c>
      <c r="D1550" s="114">
        <v>1.1000000000000001</v>
      </c>
      <c r="E1550" s="115">
        <f>단가대비표!E94</f>
        <v>50000</v>
      </c>
      <c r="F1550" s="116">
        <f>TRUNC(E1550*D1550,1)</f>
        <v>55000</v>
      </c>
      <c r="G1550" s="115">
        <f>단가대비표!F94</f>
        <v>0</v>
      </c>
      <c r="H1550" s="116">
        <f>TRUNC(G1550*D1550,1)</f>
        <v>0</v>
      </c>
      <c r="I1550" s="115">
        <f>단가대비표!G94</f>
        <v>0</v>
      </c>
      <c r="J1550" s="116">
        <f>TRUNC(I1550*D1550,1)</f>
        <v>0</v>
      </c>
      <c r="K1550" s="115">
        <f t="shared" ref="K1550:L1553" si="368">TRUNC(E1550+G1550+I1550,1)</f>
        <v>50000</v>
      </c>
      <c r="L1550" s="116">
        <f t="shared" si="368"/>
        <v>55000</v>
      </c>
      <c r="M1550" s="9" t="s">
        <v>27</v>
      </c>
      <c r="N1550" s="10" t="s">
        <v>322</v>
      </c>
      <c r="O1550" s="10" t="s">
        <v>1580</v>
      </c>
      <c r="P1550" s="10" t="s">
        <v>30</v>
      </c>
      <c r="Q1550" s="10" t="s">
        <v>30</v>
      </c>
      <c r="R1550" s="10" t="s">
        <v>29</v>
      </c>
      <c r="S1550" s="119"/>
      <c r="T1550" s="119"/>
      <c r="U1550" s="119"/>
      <c r="V1550" s="119"/>
      <c r="W1550" s="119"/>
      <c r="X1550" s="119"/>
      <c r="Y1550" s="119"/>
      <c r="Z1550" s="119"/>
      <c r="AA1550" s="119"/>
      <c r="AB1550" s="119"/>
      <c r="AC1550" s="119"/>
      <c r="AD1550" s="119"/>
      <c r="AE1550" s="119"/>
      <c r="AF1550" s="119"/>
      <c r="AG1550" s="119"/>
      <c r="AH1550" s="119"/>
      <c r="AI1550" s="119"/>
      <c r="AJ1550" s="10" t="s">
        <v>27</v>
      </c>
      <c r="AK1550" s="10" t="s">
        <v>1581</v>
      </c>
      <c r="AL1550" s="10" t="s">
        <v>27</v>
      </c>
    </row>
    <row r="1551" spans="1:38" ht="30" customHeight="1">
      <c r="A1551" s="9" t="s">
        <v>1271</v>
      </c>
      <c r="B1551" s="9" t="s">
        <v>1254</v>
      </c>
      <c r="C1551" s="9" t="s">
        <v>466</v>
      </c>
      <c r="D1551" s="114">
        <v>15.299999999999999</v>
      </c>
      <c r="E1551" s="115">
        <v>0</v>
      </c>
      <c r="F1551" s="116">
        <f>TRUNC(E1551*D1551,1)</f>
        <v>0</v>
      </c>
      <c r="G1551" s="115">
        <v>0</v>
      </c>
      <c r="H1551" s="116">
        <f>TRUNC(G1551*D1551,1)</f>
        <v>0</v>
      </c>
      <c r="I1551" s="115">
        <v>0</v>
      </c>
      <c r="J1551" s="116">
        <f>TRUNC(I1551*D1551,1)</f>
        <v>0</v>
      </c>
      <c r="K1551" s="115">
        <f>TRUNC(E1551+G1551+I1551,1)</f>
        <v>0</v>
      </c>
      <c r="L1551" s="116">
        <f>TRUNC(F1551+H1551+J1551,1)</f>
        <v>0</v>
      </c>
      <c r="M1551" s="9" t="s">
        <v>1255</v>
      </c>
      <c r="N1551" s="10" t="s">
        <v>1496</v>
      </c>
      <c r="O1551" s="10" t="s">
        <v>1272</v>
      </c>
      <c r="P1551" s="10" t="s">
        <v>30</v>
      </c>
      <c r="Q1551" s="10" t="s">
        <v>30</v>
      </c>
      <c r="R1551" s="10" t="s">
        <v>29</v>
      </c>
      <c r="S1551" s="119"/>
      <c r="T1551" s="119"/>
      <c r="U1551" s="119"/>
      <c r="V1551" s="119"/>
      <c r="W1551" s="119"/>
      <c r="X1551" s="119"/>
      <c r="Y1551" s="119"/>
      <c r="Z1551" s="119"/>
      <c r="AA1551" s="119"/>
      <c r="AB1551" s="119"/>
      <c r="AC1551" s="119"/>
      <c r="AD1551" s="119"/>
      <c r="AE1551" s="119"/>
      <c r="AF1551" s="119"/>
      <c r="AG1551" s="119"/>
      <c r="AH1551" s="119"/>
      <c r="AI1551" s="119"/>
      <c r="AJ1551" s="10" t="s">
        <v>27</v>
      </c>
      <c r="AK1551" s="10" t="s">
        <v>2747</v>
      </c>
      <c r="AL1551" s="10" t="s">
        <v>27</v>
      </c>
    </row>
    <row r="1552" spans="1:38" ht="30" customHeight="1">
      <c r="A1552" s="1" t="s">
        <v>3294</v>
      </c>
      <c r="B1552" s="1" t="s">
        <v>3295</v>
      </c>
      <c r="C1552" s="9" t="s">
        <v>79</v>
      </c>
      <c r="D1552" s="114">
        <v>3.3000000000000002E-2</v>
      </c>
      <c r="E1552" s="115">
        <f>단가대비표!E60</f>
        <v>50000</v>
      </c>
      <c r="F1552" s="116">
        <f>TRUNC(E1552*D1552,1)</f>
        <v>1650</v>
      </c>
      <c r="G1552" s="115">
        <v>0</v>
      </c>
      <c r="H1552" s="116">
        <f>TRUNC(G1552*D1552,1)</f>
        <v>0</v>
      </c>
      <c r="I1552" s="115">
        <v>0</v>
      </c>
      <c r="J1552" s="116">
        <f>TRUNC(I1552*D1552,1)</f>
        <v>0</v>
      </c>
      <c r="K1552" s="115">
        <f>TRUNC(E1552+G1552+I1552,1)</f>
        <v>50000</v>
      </c>
      <c r="L1552" s="116">
        <f>TRUNC(F1552+H1552+J1552,1)</f>
        <v>1650</v>
      </c>
      <c r="M1552" s="9"/>
      <c r="N1552" s="10" t="s">
        <v>1496</v>
      </c>
      <c r="O1552" s="10" t="s">
        <v>1256</v>
      </c>
      <c r="P1552" s="10" t="s">
        <v>30</v>
      </c>
      <c r="Q1552" s="10" t="s">
        <v>30</v>
      </c>
      <c r="R1552" s="10" t="s">
        <v>29</v>
      </c>
      <c r="S1552" s="119"/>
      <c r="T1552" s="119"/>
      <c r="U1552" s="119"/>
      <c r="V1552" s="119"/>
      <c r="W1552" s="119"/>
      <c r="X1552" s="119"/>
      <c r="Y1552" s="119"/>
      <c r="Z1552" s="119"/>
      <c r="AA1552" s="119"/>
      <c r="AB1552" s="119"/>
      <c r="AC1552" s="119"/>
      <c r="AD1552" s="119"/>
      <c r="AE1552" s="119"/>
      <c r="AF1552" s="119"/>
      <c r="AG1552" s="119"/>
      <c r="AH1552" s="119"/>
      <c r="AI1552" s="119"/>
      <c r="AJ1552" s="10" t="s">
        <v>27</v>
      </c>
      <c r="AK1552" s="10" t="s">
        <v>2748</v>
      </c>
      <c r="AL1552" s="10" t="s">
        <v>27</v>
      </c>
    </row>
    <row r="1553" spans="1:38" ht="30" customHeight="1">
      <c r="A1553" s="9" t="s">
        <v>1575</v>
      </c>
      <c r="B1553" s="9" t="s">
        <v>4186</v>
      </c>
      <c r="C1553" s="9" t="s">
        <v>28</v>
      </c>
      <c r="D1553" s="114">
        <v>1</v>
      </c>
      <c r="E1553" s="115">
        <f>일위대가목록!E226</f>
        <v>0</v>
      </c>
      <c r="F1553" s="116">
        <f>TRUNC(E1553*D1553,1)</f>
        <v>0</v>
      </c>
      <c r="G1553" s="115">
        <f>일위대가목록!F226</f>
        <v>80641</v>
      </c>
      <c r="H1553" s="116">
        <f>TRUNC(G1553*D1553,1)</f>
        <v>80641</v>
      </c>
      <c r="I1553" s="115">
        <f>일위대가목록!G226</f>
        <v>806</v>
      </c>
      <c r="J1553" s="116">
        <f>TRUNC(I1553*D1553,1)</f>
        <v>806</v>
      </c>
      <c r="K1553" s="115">
        <f t="shared" si="368"/>
        <v>81447</v>
      </c>
      <c r="L1553" s="116">
        <f t="shared" si="368"/>
        <v>81447</v>
      </c>
      <c r="M1553" s="9" t="s">
        <v>27</v>
      </c>
      <c r="N1553" s="10" t="s">
        <v>322</v>
      </c>
      <c r="O1553" s="10" t="s">
        <v>1582</v>
      </c>
      <c r="P1553" s="10" t="s">
        <v>29</v>
      </c>
      <c r="Q1553" s="10" t="s">
        <v>30</v>
      </c>
      <c r="R1553" s="10" t="s">
        <v>30</v>
      </c>
      <c r="S1553" s="119"/>
      <c r="T1553" s="119"/>
      <c r="U1553" s="119"/>
      <c r="V1553" s="119"/>
      <c r="W1553" s="119"/>
      <c r="X1553" s="119"/>
      <c r="Y1553" s="119"/>
      <c r="Z1553" s="119"/>
      <c r="AA1553" s="119"/>
      <c r="AB1553" s="119"/>
      <c r="AC1553" s="119"/>
      <c r="AD1553" s="119"/>
      <c r="AE1553" s="119"/>
      <c r="AF1553" s="119"/>
      <c r="AG1553" s="119"/>
      <c r="AH1553" s="119"/>
      <c r="AI1553" s="119"/>
      <c r="AJ1553" s="10" t="s">
        <v>27</v>
      </c>
      <c r="AK1553" s="10" t="s">
        <v>1583</v>
      </c>
      <c r="AL1553" s="10" t="s">
        <v>27</v>
      </c>
    </row>
    <row r="1554" spans="1:38" ht="30" customHeight="1">
      <c r="A1554" s="9" t="s">
        <v>965</v>
      </c>
      <c r="B1554" s="9" t="s">
        <v>27</v>
      </c>
      <c r="C1554" s="9" t="s">
        <v>27</v>
      </c>
      <c r="D1554" s="114"/>
      <c r="E1554" s="115"/>
      <c r="F1554" s="116">
        <f>TRUNC(SUM(F1550:F1553),0)</f>
        <v>56650</v>
      </c>
      <c r="G1554" s="115"/>
      <c r="H1554" s="116">
        <f>TRUNC(SUM(H1550:H1553),0)</f>
        <v>80641</v>
      </c>
      <c r="I1554" s="115"/>
      <c r="J1554" s="116">
        <f>TRUNC(SUM(J1550:J1553),0)</f>
        <v>806</v>
      </c>
      <c r="K1554" s="115"/>
      <c r="L1554" s="116">
        <f>F1554+H1554+J1554</f>
        <v>138097</v>
      </c>
      <c r="M1554" s="9" t="s">
        <v>27</v>
      </c>
      <c r="N1554" s="10" t="s">
        <v>117</v>
      </c>
      <c r="O1554" s="10" t="s">
        <v>117</v>
      </c>
      <c r="P1554" s="10" t="s">
        <v>27</v>
      </c>
      <c r="Q1554" s="10" t="s">
        <v>27</v>
      </c>
      <c r="R1554" s="10" t="s">
        <v>27</v>
      </c>
      <c r="S1554" s="119"/>
      <c r="T1554" s="119"/>
      <c r="U1554" s="119"/>
      <c r="V1554" s="119"/>
      <c r="W1554" s="119"/>
      <c r="X1554" s="119"/>
      <c r="Y1554" s="119"/>
      <c r="Z1554" s="119"/>
      <c r="AA1554" s="119"/>
      <c r="AB1554" s="119"/>
      <c r="AC1554" s="119"/>
      <c r="AD1554" s="119"/>
      <c r="AE1554" s="119"/>
      <c r="AF1554" s="119"/>
      <c r="AG1554" s="119"/>
      <c r="AH1554" s="119"/>
      <c r="AI1554" s="119"/>
      <c r="AJ1554" s="10" t="s">
        <v>27</v>
      </c>
      <c r="AK1554" s="10" t="s">
        <v>27</v>
      </c>
      <c r="AL1554" s="10" t="s">
        <v>27</v>
      </c>
    </row>
    <row r="1555" spans="1:38" ht="30" customHeight="1">
      <c r="A1555" s="114"/>
      <c r="B1555" s="114"/>
      <c r="C1555" s="114"/>
      <c r="D1555" s="114"/>
      <c r="E1555" s="115"/>
      <c r="F1555" s="116"/>
      <c r="G1555" s="115"/>
      <c r="H1555" s="116"/>
      <c r="I1555" s="115"/>
      <c r="J1555" s="116"/>
      <c r="K1555" s="115"/>
      <c r="L1555" s="116"/>
      <c r="M1555" s="114"/>
    </row>
    <row r="1556" spans="1:38" ht="30" customHeight="1">
      <c r="A1556" s="127" t="s">
        <v>4177</v>
      </c>
      <c r="B1556" s="127"/>
      <c r="C1556" s="127"/>
      <c r="D1556" s="127"/>
      <c r="E1556" s="128"/>
      <c r="F1556" s="129"/>
      <c r="G1556" s="128"/>
      <c r="H1556" s="129"/>
      <c r="I1556" s="128"/>
      <c r="J1556" s="129"/>
      <c r="K1556" s="128"/>
      <c r="L1556" s="129"/>
      <c r="M1556" s="127"/>
      <c r="N1556" s="118" t="s">
        <v>1557</v>
      </c>
    </row>
    <row r="1557" spans="1:38" ht="30" customHeight="1">
      <c r="A1557" s="9" t="s">
        <v>871</v>
      </c>
      <c r="B1557" s="9" t="s">
        <v>840</v>
      </c>
      <c r="C1557" s="9" t="s">
        <v>841</v>
      </c>
      <c r="D1557" s="114">
        <v>0.35</v>
      </c>
      <c r="E1557" s="115">
        <f>단가대비표!E555</f>
        <v>0</v>
      </c>
      <c r="F1557" s="116">
        <f>TRUNC(E1557*D1557,1)</f>
        <v>0</v>
      </c>
      <c r="G1557" s="115">
        <f>단가대비표!F555</f>
        <v>209932</v>
      </c>
      <c r="H1557" s="116">
        <f>TRUNC(G1557*D1557,1)</f>
        <v>73476.2</v>
      </c>
      <c r="I1557" s="115">
        <f>단가대비표!G555</f>
        <v>0</v>
      </c>
      <c r="J1557" s="116">
        <f>TRUNC(I1557*D1557,1)</f>
        <v>0</v>
      </c>
      <c r="K1557" s="115">
        <f t="shared" ref="K1557:L1559" si="369">TRUNC(E1557+G1557+I1557,1)</f>
        <v>209932</v>
      </c>
      <c r="L1557" s="116">
        <f t="shared" si="369"/>
        <v>73476.2</v>
      </c>
      <c r="M1557" s="9" t="s">
        <v>27</v>
      </c>
      <c r="N1557" s="10" t="s">
        <v>1557</v>
      </c>
      <c r="O1557" s="10" t="s">
        <v>872</v>
      </c>
      <c r="P1557" s="10" t="s">
        <v>30</v>
      </c>
      <c r="Q1557" s="10" t="s">
        <v>30</v>
      </c>
      <c r="R1557" s="10" t="s">
        <v>29</v>
      </c>
      <c r="S1557" s="119"/>
      <c r="T1557" s="119"/>
      <c r="U1557" s="119"/>
      <c r="V1557" s="119">
        <v>1</v>
      </c>
      <c r="W1557" s="119"/>
      <c r="X1557" s="119"/>
      <c r="Y1557" s="119"/>
      <c r="Z1557" s="119"/>
      <c r="AA1557" s="119"/>
      <c r="AB1557" s="119"/>
      <c r="AC1557" s="119"/>
      <c r="AD1557" s="119"/>
      <c r="AE1557" s="119"/>
      <c r="AF1557" s="119"/>
      <c r="AG1557" s="119"/>
      <c r="AH1557" s="119"/>
      <c r="AI1557" s="119"/>
      <c r="AJ1557" s="10" t="s">
        <v>27</v>
      </c>
      <c r="AK1557" s="10" t="s">
        <v>2760</v>
      </c>
      <c r="AL1557" s="10" t="s">
        <v>27</v>
      </c>
    </row>
    <row r="1558" spans="1:38" ht="30" customHeight="1">
      <c r="A1558" s="9" t="s">
        <v>867</v>
      </c>
      <c r="B1558" s="9" t="s">
        <v>840</v>
      </c>
      <c r="C1558" s="9" t="s">
        <v>841</v>
      </c>
      <c r="D1558" s="114">
        <v>0.17</v>
      </c>
      <c r="E1558" s="115">
        <f>단가대비표!E553</f>
        <v>0</v>
      </c>
      <c r="F1558" s="116">
        <f>TRUNC(E1558*D1558,1)</f>
        <v>0</v>
      </c>
      <c r="G1558" s="115">
        <f>단가대비표!F553</f>
        <v>138290</v>
      </c>
      <c r="H1558" s="116">
        <f>TRUNC(G1558*D1558,1)</f>
        <v>23509.3</v>
      </c>
      <c r="I1558" s="115">
        <f>단가대비표!G553</f>
        <v>0</v>
      </c>
      <c r="J1558" s="116">
        <f>TRUNC(I1558*D1558,1)</f>
        <v>0</v>
      </c>
      <c r="K1558" s="115">
        <f t="shared" si="369"/>
        <v>138290</v>
      </c>
      <c r="L1558" s="116">
        <f t="shared" si="369"/>
        <v>23509.3</v>
      </c>
      <c r="M1558" s="9" t="s">
        <v>27</v>
      </c>
      <c r="N1558" s="10" t="s">
        <v>1557</v>
      </c>
      <c r="O1558" s="10" t="s">
        <v>868</v>
      </c>
      <c r="P1558" s="10" t="s">
        <v>30</v>
      </c>
      <c r="Q1558" s="10" t="s">
        <v>30</v>
      </c>
      <c r="R1558" s="10" t="s">
        <v>29</v>
      </c>
      <c r="S1558" s="119"/>
      <c r="T1558" s="119"/>
      <c r="U1558" s="119"/>
      <c r="V1558" s="119">
        <v>1</v>
      </c>
      <c r="W1558" s="119"/>
      <c r="X1558" s="119"/>
      <c r="Y1558" s="119"/>
      <c r="Z1558" s="119"/>
      <c r="AA1558" s="119"/>
      <c r="AB1558" s="119"/>
      <c r="AC1558" s="119"/>
      <c r="AD1558" s="119"/>
      <c r="AE1558" s="119"/>
      <c r="AF1558" s="119"/>
      <c r="AG1558" s="119"/>
      <c r="AH1558" s="119"/>
      <c r="AI1558" s="119"/>
      <c r="AJ1558" s="10" t="s">
        <v>27</v>
      </c>
      <c r="AK1558" s="10" t="s">
        <v>2761</v>
      </c>
      <c r="AL1558" s="10" t="s">
        <v>27</v>
      </c>
    </row>
    <row r="1559" spans="1:38" ht="30" customHeight="1">
      <c r="A1559" s="9" t="s">
        <v>1109</v>
      </c>
      <c r="B1559" s="9" t="s">
        <v>1270</v>
      </c>
      <c r="C1559" s="9" t="s">
        <v>963</v>
      </c>
      <c r="D1559" s="114">
        <v>1</v>
      </c>
      <c r="E1559" s="115">
        <v>0</v>
      </c>
      <c r="F1559" s="116">
        <f>TRUNC(E1559*D1559,1)</f>
        <v>0</v>
      </c>
      <c r="G1559" s="115">
        <v>0</v>
      </c>
      <c r="H1559" s="116">
        <f>TRUNC(G1559*D1559,1)</f>
        <v>0</v>
      </c>
      <c r="I1559" s="115">
        <f>ROUNDDOWN(SUMIF(V1557:V1559, RIGHTB(O1559, 1), H1557:H1559)*U1559, 2)</f>
        <v>2909.56</v>
      </c>
      <c r="J1559" s="116">
        <f>TRUNC(I1559*D1559,1)</f>
        <v>2909.5</v>
      </c>
      <c r="K1559" s="115">
        <f t="shared" si="369"/>
        <v>2909.5</v>
      </c>
      <c r="L1559" s="116">
        <f t="shared" si="369"/>
        <v>2909.5</v>
      </c>
      <c r="M1559" s="9" t="s">
        <v>27</v>
      </c>
      <c r="N1559" s="10" t="s">
        <v>1557</v>
      </c>
      <c r="O1559" s="10" t="s">
        <v>964</v>
      </c>
      <c r="P1559" s="10" t="s">
        <v>30</v>
      </c>
      <c r="Q1559" s="10" t="s">
        <v>30</v>
      </c>
      <c r="R1559" s="10" t="s">
        <v>30</v>
      </c>
      <c r="S1559" s="119">
        <v>1</v>
      </c>
      <c r="T1559" s="119">
        <v>2</v>
      </c>
      <c r="U1559" s="119">
        <v>0.03</v>
      </c>
      <c r="V1559" s="119"/>
      <c r="W1559" s="119"/>
      <c r="X1559" s="119"/>
      <c r="Y1559" s="119"/>
      <c r="Z1559" s="119"/>
      <c r="AA1559" s="119"/>
      <c r="AB1559" s="119"/>
      <c r="AC1559" s="119"/>
      <c r="AD1559" s="119"/>
      <c r="AE1559" s="119"/>
      <c r="AF1559" s="119"/>
      <c r="AG1559" s="119"/>
      <c r="AH1559" s="119"/>
      <c r="AI1559" s="119"/>
      <c r="AJ1559" s="10" t="s">
        <v>27</v>
      </c>
      <c r="AK1559" s="10" t="s">
        <v>2762</v>
      </c>
      <c r="AL1559" s="10" t="s">
        <v>27</v>
      </c>
    </row>
    <row r="1560" spans="1:38" ht="30" customHeight="1">
      <c r="A1560" s="9" t="s">
        <v>965</v>
      </c>
      <c r="B1560" s="9" t="s">
        <v>27</v>
      </c>
      <c r="C1560" s="9" t="s">
        <v>27</v>
      </c>
      <c r="D1560" s="114"/>
      <c r="E1560" s="115"/>
      <c r="F1560" s="116">
        <f>TRUNC(SUM(F1557:F1559),0)</f>
        <v>0</v>
      </c>
      <c r="G1560" s="115"/>
      <c r="H1560" s="116">
        <f>TRUNC(SUM(H1557:H1559),0)</f>
        <v>96985</v>
      </c>
      <c r="I1560" s="115"/>
      <c r="J1560" s="116">
        <f>TRUNC(SUM(J1557:J1559),0)</f>
        <v>2909</v>
      </c>
      <c r="K1560" s="115"/>
      <c r="L1560" s="116">
        <f>F1560+H1560+J1560</f>
        <v>99894</v>
      </c>
      <c r="M1560" s="9" t="s">
        <v>27</v>
      </c>
      <c r="N1560" s="10" t="s">
        <v>117</v>
      </c>
      <c r="O1560" s="10" t="s">
        <v>117</v>
      </c>
      <c r="P1560" s="10" t="s">
        <v>27</v>
      </c>
      <c r="Q1560" s="10" t="s">
        <v>27</v>
      </c>
      <c r="R1560" s="10" t="s">
        <v>27</v>
      </c>
      <c r="S1560" s="119"/>
      <c r="T1560" s="119"/>
      <c r="U1560" s="119"/>
      <c r="V1560" s="119"/>
      <c r="W1560" s="119"/>
      <c r="X1560" s="119"/>
      <c r="Y1560" s="119"/>
      <c r="Z1560" s="119"/>
      <c r="AA1560" s="119"/>
      <c r="AB1560" s="119"/>
      <c r="AC1560" s="119"/>
      <c r="AD1560" s="119"/>
      <c r="AE1560" s="119"/>
      <c r="AF1560" s="119"/>
      <c r="AG1560" s="119"/>
      <c r="AH1560" s="119"/>
      <c r="AI1560" s="119"/>
      <c r="AJ1560" s="10" t="s">
        <v>27</v>
      </c>
      <c r="AK1560" s="10" t="s">
        <v>27</v>
      </c>
      <c r="AL1560" s="10" t="s">
        <v>27</v>
      </c>
    </row>
    <row r="1561" spans="1:38" ht="30" customHeight="1">
      <c r="A1561" s="114"/>
      <c r="B1561" s="114"/>
      <c r="C1561" s="114"/>
      <c r="D1561" s="114"/>
      <c r="E1561" s="115"/>
      <c r="F1561" s="116"/>
      <c r="G1561" s="115"/>
      <c r="H1561" s="116"/>
      <c r="I1561" s="115"/>
      <c r="J1561" s="116"/>
      <c r="K1561" s="115"/>
      <c r="L1561" s="116"/>
      <c r="M1561" s="114"/>
    </row>
    <row r="1562" spans="1:38" ht="30" customHeight="1">
      <c r="A1562" s="127" t="s">
        <v>4182</v>
      </c>
      <c r="B1562" s="127"/>
      <c r="C1562" s="127"/>
      <c r="D1562" s="127"/>
      <c r="E1562" s="128"/>
      <c r="F1562" s="129"/>
      <c r="G1562" s="128"/>
      <c r="H1562" s="129"/>
      <c r="I1562" s="128"/>
      <c r="J1562" s="129"/>
      <c r="K1562" s="128"/>
      <c r="L1562" s="129"/>
      <c r="M1562" s="127"/>
      <c r="N1562" s="118" t="s">
        <v>1576</v>
      </c>
    </row>
    <row r="1563" spans="1:38" ht="30" customHeight="1">
      <c r="A1563" s="9" t="s">
        <v>871</v>
      </c>
      <c r="B1563" s="9" t="s">
        <v>840</v>
      </c>
      <c r="C1563" s="9" t="s">
        <v>841</v>
      </c>
      <c r="D1563" s="114">
        <v>0.26</v>
      </c>
      <c r="E1563" s="115">
        <f>단가대비표!E555</f>
        <v>0</v>
      </c>
      <c r="F1563" s="116">
        <f>TRUNC(E1563*D1563,1)</f>
        <v>0</v>
      </c>
      <c r="G1563" s="115">
        <f>단가대비표!F555</f>
        <v>209932</v>
      </c>
      <c r="H1563" s="116">
        <f>TRUNC(G1563*D1563,1)</f>
        <v>54582.3</v>
      </c>
      <c r="I1563" s="115">
        <f>단가대비표!G555</f>
        <v>0</v>
      </c>
      <c r="J1563" s="116">
        <f>TRUNC(I1563*D1563,1)</f>
        <v>0</v>
      </c>
      <c r="K1563" s="115">
        <f t="shared" ref="K1563:L1565" si="370">TRUNC(E1563+G1563+I1563,1)</f>
        <v>209932</v>
      </c>
      <c r="L1563" s="116">
        <f t="shared" si="370"/>
        <v>54582.3</v>
      </c>
      <c r="M1563" s="9" t="s">
        <v>27</v>
      </c>
      <c r="N1563" s="10" t="s">
        <v>1576</v>
      </c>
      <c r="O1563" s="10" t="s">
        <v>872</v>
      </c>
      <c r="P1563" s="10" t="s">
        <v>30</v>
      </c>
      <c r="Q1563" s="10" t="s">
        <v>30</v>
      </c>
      <c r="R1563" s="10" t="s">
        <v>29</v>
      </c>
      <c r="S1563" s="119"/>
      <c r="T1563" s="119"/>
      <c r="U1563" s="119"/>
      <c r="V1563" s="119">
        <v>1</v>
      </c>
      <c r="W1563" s="119"/>
      <c r="X1563" s="119"/>
      <c r="Y1563" s="119"/>
      <c r="Z1563" s="119"/>
      <c r="AA1563" s="119"/>
      <c r="AB1563" s="119"/>
      <c r="AC1563" s="119"/>
      <c r="AD1563" s="119"/>
      <c r="AE1563" s="119"/>
      <c r="AF1563" s="119"/>
      <c r="AG1563" s="119"/>
      <c r="AH1563" s="119"/>
      <c r="AI1563" s="119"/>
      <c r="AJ1563" s="10" t="s">
        <v>27</v>
      </c>
      <c r="AK1563" s="10" t="s">
        <v>2763</v>
      </c>
      <c r="AL1563" s="10" t="s">
        <v>27</v>
      </c>
    </row>
    <row r="1564" spans="1:38" ht="30" customHeight="1">
      <c r="A1564" s="9" t="s">
        <v>867</v>
      </c>
      <c r="B1564" s="9" t="s">
        <v>840</v>
      </c>
      <c r="C1564" s="9" t="s">
        <v>841</v>
      </c>
      <c r="D1564" s="114">
        <v>0.13289999999999999</v>
      </c>
      <c r="E1564" s="115">
        <f>단가대비표!E553</f>
        <v>0</v>
      </c>
      <c r="F1564" s="116">
        <f>TRUNC(E1564*D1564,1)</f>
        <v>0</v>
      </c>
      <c r="G1564" s="115">
        <f>단가대비표!F553</f>
        <v>138290</v>
      </c>
      <c r="H1564" s="116">
        <f>TRUNC(G1564*D1564,1)</f>
        <v>18378.7</v>
      </c>
      <c r="I1564" s="115">
        <f>단가대비표!G553</f>
        <v>0</v>
      </c>
      <c r="J1564" s="116">
        <f>TRUNC(I1564*D1564,1)</f>
        <v>0</v>
      </c>
      <c r="K1564" s="115">
        <f t="shared" si="370"/>
        <v>138290</v>
      </c>
      <c r="L1564" s="116">
        <f t="shared" si="370"/>
        <v>18378.7</v>
      </c>
      <c r="M1564" s="9" t="s">
        <v>27</v>
      </c>
      <c r="N1564" s="10" t="s">
        <v>1576</v>
      </c>
      <c r="O1564" s="10" t="s">
        <v>868</v>
      </c>
      <c r="P1564" s="10" t="s">
        <v>30</v>
      </c>
      <c r="Q1564" s="10" t="s">
        <v>30</v>
      </c>
      <c r="R1564" s="10" t="s">
        <v>29</v>
      </c>
      <c r="S1564" s="119"/>
      <c r="T1564" s="119"/>
      <c r="U1564" s="119"/>
      <c r="V1564" s="119">
        <v>1</v>
      </c>
      <c r="W1564" s="119"/>
      <c r="X1564" s="119"/>
      <c r="Y1564" s="119"/>
      <c r="Z1564" s="119"/>
      <c r="AA1564" s="119"/>
      <c r="AB1564" s="119"/>
      <c r="AC1564" s="119"/>
      <c r="AD1564" s="119"/>
      <c r="AE1564" s="119"/>
      <c r="AF1564" s="119"/>
      <c r="AG1564" s="119"/>
      <c r="AH1564" s="119"/>
      <c r="AI1564" s="119"/>
      <c r="AJ1564" s="10" t="s">
        <v>27</v>
      </c>
      <c r="AK1564" s="10" t="s">
        <v>2764</v>
      </c>
      <c r="AL1564" s="10" t="s">
        <v>27</v>
      </c>
    </row>
    <row r="1565" spans="1:38" ht="30" customHeight="1">
      <c r="A1565" s="9" t="s">
        <v>4220</v>
      </c>
      <c r="B1565" s="9" t="s">
        <v>2305</v>
      </c>
      <c r="C1565" s="9" t="s">
        <v>963</v>
      </c>
      <c r="D1565" s="114">
        <v>1</v>
      </c>
      <c r="E1565" s="115">
        <v>0</v>
      </c>
      <c r="F1565" s="116">
        <f>TRUNC(E1565*D1565,1)</f>
        <v>0</v>
      </c>
      <c r="G1565" s="115">
        <v>0</v>
      </c>
      <c r="H1565" s="116">
        <f>TRUNC(G1565*D1565,1)</f>
        <v>0</v>
      </c>
      <c r="I1565" s="115">
        <f>ROUNDDOWN(SUMIF(V1563:V1565, RIGHTB(O1565, 1), H1563:H1565)*U1565, 2)</f>
        <v>729.61</v>
      </c>
      <c r="J1565" s="116">
        <f>TRUNC(I1565*D1565,1)</f>
        <v>729.6</v>
      </c>
      <c r="K1565" s="115">
        <f t="shared" si="370"/>
        <v>729.6</v>
      </c>
      <c r="L1565" s="116">
        <f t="shared" si="370"/>
        <v>729.6</v>
      </c>
      <c r="M1565" s="9" t="s">
        <v>27</v>
      </c>
      <c r="N1565" s="10" t="s">
        <v>1576</v>
      </c>
      <c r="O1565" s="10" t="s">
        <v>964</v>
      </c>
      <c r="P1565" s="10" t="s">
        <v>30</v>
      </c>
      <c r="Q1565" s="10" t="s">
        <v>30</v>
      </c>
      <c r="R1565" s="10" t="s">
        <v>30</v>
      </c>
      <c r="S1565" s="119">
        <v>1</v>
      </c>
      <c r="T1565" s="119">
        <v>2</v>
      </c>
      <c r="U1565" s="119">
        <v>0.01</v>
      </c>
      <c r="V1565" s="119"/>
      <c r="W1565" s="119"/>
      <c r="X1565" s="119"/>
      <c r="Y1565" s="119"/>
      <c r="Z1565" s="119"/>
      <c r="AA1565" s="119"/>
      <c r="AB1565" s="119"/>
      <c r="AC1565" s="119"/>
      <c r="AD1565" s="119"/>
      <c r="AE1565" s="119"/>
      <c r="AF1565" s="119"/>
      <c r="AG1565" s="119"/>
      <c r="AH1565" s="119"/>
      <c r="AI1565" s="119"/>
      <c r="AJ1565" s="10" t="s">
        <v>27</v>
      </c>
      <c r="AK1565" s="10" t="s">
        <v>2765</v>
      </c>
      <c r="AL1565" s="10" t="s">
        <v>27</v>
      </c>
    </row>
    <row r="1566" spans="1:38" ht="30" customHeight="1">
      <c r="A1566" s="9" t="s">
        <v>965</v>
      </c>
      <c r="B1566" s="9" t="s">
        <v>27</v>
      </c>
      <c r="C1566" s="9" t="s">
        <v>27</v>
      </c>
      <c r="D1566" s="114"/>
      <c r="E1566" s="115"/>
      <c r="F1566" s="116">
        <f>TRUNC(SUM(F1563:F1565),0)</f>
        <v>0</v>
      </c>
      <c r="G1566" s="115"/>
      <c r="H1566" s="116">
        <f>TRUNC(SUM(H1563:H1565),0)</f>
        <v>72961</v>
      </c>
      <c r="I1566" s="115"/>
      <c r="J1566" s="116">
        <f>TRUNC(SUM(J1563:J1565),0)</f>
        <v>729</v>
      </c>
      <c r="K1566" s="115"/>
      <c r="L1566" s="116">
        <f>F1566+H1566+J1566</f>
        <v>73690</v>
      </c>
      <c r="M1566" s="9" t="s">
        <v>27</v>
      </c>
      <c r="N1566" s="10" t="s">
        <v>117</v>
      </c>
      <c r="O1566" s="10" t="s">
        <v>117</v>
      </c>
      <c r="P1566" s="10" t="s">
        <v>27</v>
      </c>
      <c r="Q1566" s="10" t="s">
        <v>27</v>
      </c>
      <c r="R1566" s="10" t="s">
        <v>27</v>
      </c>
      <c r="S1566" s="119"/>
      <c r="T1566" s="119"/>
      <c r="U1566" s="119"/>
      <c r="V1566" s="119"/>
      <c r="W1566" s="119"/>
      <c r="X1566" s="119"/>
      <c r="Y1566" s="119"/>
      <c r="Z1566" s="119"/>
      <c r="AA1566" s="119"/>
      <c r="AB1566" s="119"/>
      <c r="AC1566" s="119"/>
      <c r="AD1566" s="119"/>
      <c r="AE1566" s="119"/>
      <c r="AF1566" s="119"/>
      <c r="AG1566" s="119"/>
      <c r="AH1566" s="119"/>
      <c r="AI1566" s="119"/>
      <c r="AJ1566" s="10" t="s">
        <v>27</v>
      </c>
      <c r="AK1566" s="10" t="s">
        <v>27</v>
      </c>
      <c r="AL1566" s="10" t="s">
        <v>27</v>
      </c>
    </row>
    <row r="1567" spans="1:38" ht="30" customHeight="1">
      <c r="A1567" s="114"/>
      <c r="B1567" s="114"/>
      <c r="C1567" s="114"/>
      <c r="D1567" s="114"/>
      <c r="E1567" s="115"/>
      <c r="F1567" s="116"/>
      <c r="G1567" s="115"/>
      <c r="H1567" s="116"/>
      <c r="I1567" s="115"/>
      <c r="J1567" s="116"/>
      <c r="K1567" s="115"/>
      <c r="L1567" s="116"/>
      <c r="M1567" s="114"/>
    </row>
    <row r="1568" spans="1:38" ht="30" customHeight="1">
      <c r="A1568" s="127" t="s">
        <v>4176</v>
      </c>
      <c r="B1568" s="127"/>
      <c r="C1568" s="127"/>
      <c r="D1568" s="127"/>
      <c r="E1568" s="128"/>
      <c r="F1568" s="129"/>
      <c r="G1568" s="128"/>
      <c r="H1568" s="129"/>
      <c r="I1568" s="128"/>
      <c r="J1568" s="129"/>
      <c r="K1568" s="128"/>
      <c r="L1568" s="129"/>
      <c r="M1568" s="127"/>
      <c r="N1568" s="118" t="s">
        <v>1582</v>
      </c>
    </row>
    <row r="1569" spans="1:38" ht="30" customHeight="1">
      <c r="A1569" s="9" t="s">
        <v>871</v>
      </c>
      <c r="B1569" s="9" t="s">
        <v>840</v>
      </c>
      <c r="C1569" s="9" t="s">
        <v>841</v>
      </c>
      <c r="D1569" s="114">
        <v>0.28999999999999998</v>
      </c>
      <c r="E1569" s="115">
        <f>단가대비표!E555</f>
        <v>0</v>
      </c>
      <c r="F1569" s="116">
        <f>TRUNC(E1569*D1569,1)</f>
        <v>0</v>
      </c>
      <c r="G1569" s="115">
        <f>단가대비표!F555</f>
        <v>209932</v>
      </c>
      <c r="H1569" s="116">
        <f>TRUNC(G1569*D1569,1)</f>
        <v>60880.2</v>
      </c>
      <c r="I1569" s="115">
        <f>단가대비표!G555</f>
        <v>0</v>
      </c>
      <c r="J1569" s="116">
        <f>TRUNC(I1569*D1569,1)</f>
        <v>0</v>
      </c>
      <c r="K1569" s="115">
        <f t="shared" ref="K1569:L1571" si="371">TRUNC(E1569+G1569+I1569,1)</f>
        <v>209932</v>
      </c>
      <c r="L1569" s="116">
        <f t="shared" si="371"/>
        <v>60880.2</v>
      </c>
      <c r="M1569" s="9" t="s">
        <v>27</v>
      </c>
      <c r="N1569" s="10" t="s">
        <v>1582</v>
      </c>
      <c r="O1569" s="10" t="s">
        <v>872</v>
      </c>
      <c r="P1569" s="10" t="s">
        <v>30</v>
      </c>
      <c r="Q1569" s="10" t="s">
        <v>30</v>
      </c>
      <c r="R1569" s="10" t="s">
        <v>29</v>
      </c>
      <c r="S1569" s="119"/>
      <c r="T1569" s="119"/>
      <c r="U1569" s="119"/>
      <c r="V1569" s="119">
        <v>1</v>
      </c>
      <c r="W1569" s="119"/>
      <c r="X1569" s="119"/>
      <c r="Y1569" s="119"/>
      <c r="Z1569" s="119"/>
      <c r="AA1569" s="119"/>
      <c r="AB1569" s="119"/>
      <c r="AC1569" s="119"/>
      <c r="AD1569" s="119"/>
      <c r="AE1569" s="119"/>
      <c r="AF1569" s="119"/>
      <c r="AG1569" s="119"/>
      <c r="AH1569" s="119"/>
      <c r="AI1569" s="119"/>
      <c r="AJ1569" s="10" t="s">
        <v>27</v>
      </c>
      <c r="AK1569" s="10" t="s">
        <v>2766</v>
      </c>
      <c r="AL1569" s="10" t="s">
        <v>27</v>
      </c>
    </row>
    <row r="1570" spans="1:38" ht="30" customHeight="1">
      <c r="A1570" s="9" t="s">
        <v>867</v>
      </c>
      <c r="B1570" s="9" t="s">
        <v>840</v>
      </c>
      <c r="C1570" s="9" t="s">
        <v>841</v>
      </c>
      <c r="D1570" s="114">
        <v>0.1429</v>
      </c>
      <c r="E1570" s="115">
        <f>단가대비표!E553</f>
        <v>0</v>
      </c>
      <c r="F1570" s="116">
        <f>TRUNC(E1570*D1570,1)</f>
        <v>0</v>
      </c>
      <c r="G1570" s="115">
        <f>단가대비표!F553</f>
        <v>138290</v>
      </c>
      <c r="H1570" s="116">
        <f>TRUNC(G1570*D1570,1)</f>
        <v>19761.599999999999</v>
      </c>
      <c r="I1570" s="115">
        <f>단가대비표!G553</f>
        <v>0</v>
      </c>
      <c r="J1570" s="116">
        <f>TRUNC(I1570*D1570,1)</f>
        <v>0</v>
      </c>
      <c r="K1570" s="115">
        <f t="shared" si="371"/>
        <v>138290</v>
      </c>
      <c r="L1570" s="116">
        <f t="shared" si="371"/>
        <v>19761.599999999999</v>
      </c>
      <c r="M1570" s="9" t="s">
        <v>27</v>
      </c>
      <c r="N1570" s="10" t="s">
        <v>1582</v>
      </c>
      <c r="O1570" s="10" t="s">
        <v>868</v>
      </c>
      <c r="P1570" s="10" t="s">
        <v>30</v>
      </c>
      <c r="Q1570" s="10" t="s">
        <v>30</v>
      </c>
      <c r="R1570" s="10" t="s">
        <v>29</v>
      </c>
      <c r="S1570" s="119"/>
      <c r="T1570" s="119"/>
      <c r="U1570" s="119"/>
      <c r="V1570" s="119">
        <v>1</v>
      </c>
      <c r="W1570" s="119"/>
      <c r="X1570" s="119"/>
      <c r="Y1570" s="119"/>
      <c r="Z1570" s="119"/>
      <c r="AA1570" s="119"/>
      <c r="AB1570" s="119"/>
      <c r="AC1570" s="119"/>
      <c r="AD1570" s="119"/>
      <c r="AE1570" s="119"/>
      <c r="AF1570" s="119"/>
      <c r="AG1570" s="119"/>
      <c r="AH1570" s="119"/>
      <c r="AI1570" s="119"/>
      <c r="AJ1570" s="10" t="s">
        <v>27</v>
      </c>
      <c r="AK1570" s="10" t="s">
        <v>2767</v>
      </c>
      <c r="AL1570" s="10" t="s">
        <v>27</v>
      </c>
    </row>
    <row r="1571" spans="1:38" ht="30" customHeight="1">
      <c r="A1571" s="9" t="s">
        <v>4220</v>
      </c>
      <c r="B1571" s="9" t="s">
        <v>2305</v>
      </c>
      <c r="C1571" s="9" t="s">
        <v>963</v>
      </c>
      <c r="D1571" s="114">
        <v>1</v>
      </c>
      <c r="E1571" s="115">
        <v>0</v>
      </c>
      <c r="F1571" s="116">
        <f>TRUNC(E1571*D1571,1)</f>
        <v>0</v>
      </c>
      <c r="G1571" s="115">
        <v>0</v>
      </c>
      <c r="H1571" s="116">
        <f>TRUNC(G1571*D1571,1)</f>
        <v>0</v>
      </c>
      <c r="I1571" s="115">
        <f>ROUNDDOWN(SUMIF(V1569:V1571, RIGHTB(O1571, 1), H1569:H1571)*U1571, 2)</f>
        <v>806.41</v>
      </c>
      <c r="J1571" s="116">
        <f>TRUNC(I1571*D1571,1)</f>
        <v>806.4</v>
      </c>
      <c r="K1571" s="115">
        <f t="shared" si="371"/>
        <v>806.4</v>
      </c>
      <c r="L1571" s="116">
        <f t="shared" si="371"/>
        <v>806.4</v>
      </c>
      <c r="M1571" s="9" t="s">
        <v>27</v>
      </c>
      <c r="N1571" s="10" t="s">
        <v>1582</v>
      </c>
      <c r="O1571" s="10" t="s">
        <v>964</v>
      </c>
      <c r="P1571" s="10" t="s">
        <v>30</v>
      </c>
      <c r="Q1571" s="10" t="s">
        <v>30</v>
      </c>
      <c r="R1571" s="10" t="s">
        <v>30</v>
      </c>
      <c r="S1571" s="119">
        <v>1</v>
      </c>
      <c r="T1571" s="119">
        <v>2</v>
      </c>
      <c r="U1571" s="119">
        <v>0.01</v>
      </c>
      <c r="V1571" s="119"/>
      <c r="W1571" s="119"/>
      <c r="X1571" s="119"/>
      <c r="Y1571" s="119"/>
      <c r="Z1571" s="119"/>
      <c r="AA1571" s="119"/>
      <c r="AB1571" s="119"/>
      <c r="AC1571" s="119"/>
      <c r="AD1571" s="119"/>
      <c r="AE1571" s="119"/>
      <c r="AF1571" s="119"/>
      <c r="AG1571" s="119"/>
      <c r="AH1571" s="119"/>
      <c r="AI1571" s="119"/>
      <c r="AJ1571" s="10" t="s">
        <v>27</v>
      </c>
      <c r="AK1571" s="10" t="s">
        <v>2768</v>
      </c>
      <c r="AL1571" s="10" t="s">
        <v>27</v>
      </c>
    </row>
    <row r="1572" spans="1:38" ht="30" customHeight="1">
      <c r="A1572" s="9" t="s">
        <v>965</v>
      </c>
      <c r="B1572" s="9" t="s">
        <v>27</v>
      </c>
      <c r="C1572" s="9" t="s">
        <v>27</v>
      </c>
      <c r="D1572" s="114"/>
      <c r="E1572" s="115"/>
      <c r="F1572" s="116">
        <f>TRUNC(SUM(F1569:F1571),0)</f>
        <v>0</v>
      </c>
      <c r="G1572" s="115"/>
      <c r="H1572" s="116">
        <f>TRUNC(SUM(H1569:H1571),0)</f>
        <v>80641</v>
      </c>
      <c r="I1572" s="115"/>
      <c r="J1572" s="116">
        <f>TRUNC(SUM(J1569:J1571),0)</f>
        <v>806</v>
      </c>
      <c r="K1572" s="115"/>
      <c r="L1572" s="116">
        <f>F1572+H1572+J1572</f>
        <v>81447</v>
      </c>
      <c r="M1572" s="9" t="s">
        <v>27</v>
      </c>
      <c r="N1572" s="10" t="s">
        <v>117</v>
      </c>
      <c r="O1572" s="10" t="s">
        <v>117</v>
      </c>
      <c r="P1572" s="10" t="s">
        <v>27</v>
      </c>
      <c r="Q1572" s="10" t="s">
        <v>27</v>
      </c>
      <c r="R1572" s="10" t="s">
        <v>27</v>
      </c>
      <c r="S1572" s="119"/>
      <c r="T1572" s="119"/>
      <c r="U1572" s="119"/>
      <c r="V1572" s="119"/>
      <c r="W1572" s="119"/>
      <c r="X1572" s="119"/>
      <c r="Y1572" s="119"/>
      <c r="Z1572" s="119"/>
      <c r="AA1572" s="119"/>
      <c r="AB1572" s="119"/>
      <c r="AC1572" s="119"/>
      <c r="AD1572" s="119"/>
      <c r="AE1572" s="119"/>
      <c r="AF1572" s="119"/>
      <c r="AG1572" s="119"/>
      <c r="AH1572" s="119"/>
      <c r="AI1572" s="119"/>
      <c r="AJ1572" s="10" t="s">
        <v>27</v>
      </c>
      <c r="AK1572" s="10" t="s">
        <v>27</v>
      </c>
      <c r="AL1572" s="10" t="s">
        <v>27</v>
      </c>
    </row>
    <row r="1573" spans="1:38" ht="30" customHeight="1">
      <c r="A1573" s="114"/>
      <c r="B1573" s="114"/>
      <c r="C1573" s="114"/>
      <c r="D1573" s="114"/>
      <c r="E1573" s="115"/>
      <c r="F1573" s="116"/>
      <c r="G1573" s="115"/>
      <c r="H1573" s="116"/>
      <c r="I1573" s="115"/>
      <c r="J1573" s="116"/>
      <c r="K1573" s="115"/>
      <c r="L1573" s="116"/>
      <c r="M1573" s="114"/>
    </row>
    <row r="1574" spans="1:38" ht="30" customHeight="1">
      <c r="A1574" s="389" t="s">
        <v>4134</v>
      </c>
      <c r="B1574" s="390"/>
      <c r="C1574" s="390"/>
      <c r="D1574" s="390"/>
      <c r="E1574" s="391"/>
      <c r="F1574" s="392"/>
      <c r="G1574" s="391"/>
      <c r="H1574" s="392"/>
      <c r="I1574" s="391"/>
      <c r="J1574" s="392"/>
      <c r="K1574" s="391"/>
      <c r="L1574" s="392"/>
      <c r="M1574" s="390"/>
      <c r="N1574" s="118"/>
    </row>
    <row r="1575" spans="1:38" ht="30" customHeight="1">
      <c r="A1575" s="127" t="s">
        <v>4431</v>
      </c>
      <c r="B1575" s="127"/>
      <c r="C1575" s="127"/>
      <c r="D1575" s="127"/>
      <c r="E1575" s="128"/>
      <c r="F1575" s="129"/>
      <c r="G1575" s="128"/>
      <c r="H1575" s="129"/>
      <c r="I1575" s="128"/>
      <c r="J1575" s="129"/>
      <c r="K1575" s="128"/>
      <c r="L1575" s="129"/>
      <c r="M1575" s="127"/>
      <c r="N1575" s="118" t="s">
        <v>324</v>
      </c>
    </row>
    <row r="1576" spans="1:38" ht="30" customHeight="1">
      <c r="A1576" s="9" t="s">
        <v>1271</v>
      </c>
      <c r="B1576" s="9" t="s">
        <v>1254</v>
      </c>
      <c r="C1576" s="9" t="s">
        <v>466</v>
      </c>
      <c r="D1576" s="114">
        <v>12.24</v>
      </c>
      <c r="E1576" s="115">
        <v>0</v>
      </c>
      <c r="F1576" s="116">
        <f>TRUNC(E1576*D1576,1)</f>
        <v>0</v>
      </c>
      <c r="G1576" s="115">
        <v>0</v>
      </c>
      <c r="H1576" s="116">
        <f>TRUNC(G1576*D1576,1)</f>
        <v>0</v>
      </c>
      <c r="I1576" s="115">
        <v>0</v>
      </c>
      <c r="J1576" s="116">
        <f>TRUNC(I1576*D1576,1)</f>
        <v>0</v>
      </c>
      <c r="K1576" s="115">
        <f t="shared" ref="K1576:L1579" si="372">TRUNC(E1576+G1576+I1576,1)</f>
        <v>0</v>
      </c>
      <c r="L1576" s="116">
        <f t="shared" si="372"/>
        <v>0</v>
      </c>
      <c r="M1576" s="9" t="s">
        <v>1255</v>
      </c>
      <c r="N1576" s="10" t="s">
        <v>1496</v>
      </c>
      <c r="O1576" s="10" t="s">
        <v>1272</v>
      </c>
      <c r="P1576" s="10" t="s">
        <v>30</v>
      </c>
      <c r="Q1576" s="10" t="s">
        <v>30</v>
      </c>
      <c r="R1576" s="10" t="s">
        <v>29</v>
      </c>
      <c r="S1576" s="119"/>
      <c r="T1576" s="119"/>
      <c r="U1576" s="119"/>
      <c r="V1576" s="119"/>
      <c r="W1576" s="119"/>
      <c r="X1576" s="119"/>
      <c r="Y1576" s="119"/>
      <c r="Z1576" s="119"/>
      <c r="AA1576" s="119"/>
      <c r="AB1576" s="119"/>
      <c r="AC1576" s="119"/>
      <c r="AD1576" s="119"/>
      <c r="AE1576" s="119"/>
      <c r="AF1576" s="119"/>
      <c r="AG1576" s="119"/>
      <c r="AH1576" s="119"/>
      <c r="AI1576" s="119"/>
      <c r="AJ1576" s="10" t="s">
        <v>27</v>
      </c>
      <c r="AK1576" s="10" t="s">
        <v>2747</v>
      </c>
      <c r="AL1576" s="10" t="s">
        <v>27</v>
      </c>
    </row>
    <row r="1577" spans="1:38" ht="30" customHeight="1">
      <c r="A1577" s="1" t="s">
        <v>3294</v>
      </c>
      <c r="B1577" s="1" t="s">
        <v>3295</v>
      </c>
      <c r="C1577" s="9" t="s">
        <v>79</v>
      </c>
      <c r="D1577" s="114">
        <v>2.6400000000000003E-2</v>
      </c>
      <c r="E1577" s="115">
        <f>단가대비표!E60</f>
        <v>50000</v>
      </c>
      <c r="F1577" s="116">
        <f>TRUNC(E1577*D1577,1)</f>
        <v>1320</v>
      </c>
      <c r="G1577" s="115">
        <v>0</v>
      </c>
      <c r="H1577" s="116">
        <f>TRUNC(G1577*D1577,1)</f>
        <v>0</v>
      </c>
      <c r="I1577" s="115">
        <v>0</v>
      </c>
      <c r="J1577" s="116">
        <f>TRUNC(I1577*D1577,1)</f>
        <v>0</v>
      </c>
      <c r="K1577" s="115">
        <f t="shared" si="372"/>
        <v>50000</v>
      </c>
      <c r="L1577" s="116">
        <f t="shared" si="372"/>
        <v>1320</v>
      </c>
      <c r="M1577" s="9"/>
      <c r="N1577" s="10" t="s">
        <v>1496</v>
      </c>
      <c r="O1577" s="10" t="s">
        <v>1256</v>
      </c>
      <c r="P1577" s="10" t="s">
        <v>30</v>
      </c>
      <c r="Q1577" s="10" t="s">
        <v>30</v>
      </c>
      <c r="R1577" s="10" t="s">
        <v>29</v>
      </c>
      <c r="S1577" s="119"/>
      <c r="T1577" s="119"/>
      <c r="U1577" s="119"/>
      <c r="V1577" s="119"/>
      <c r="W1577" s="119"/>
      <c r="X1577" s="119"/>
      <c r="Y1577" s="119"/>
      <c r="Z1577" s="119"/>
      <c r="AA1577" s="119"/>
      <c r="AB1577" s="119"/>
      <c r="AC1577" s="119"/>
      <c r="AD1577" s="119"/>
      <c r="AE1577" s="119"/>
      <c r="AF1577" s="119"/>
      <c r="AG1577" s="119"/>
      <c r="AH1577" s="119"/>
      <c r="AI1577" s="119"/>
      <c r="AJ1577" s="10" t="s">
        <v>27</v>
      </c>
      <c r="AK1577" s="10" t="s">
        <v>2748</v>
      </c>
      <c r="AL1577" s="10" t="s">
        <v>27</v>
      </c>
    </row>
    <row r="1578" spans="1:38" ht="30" customHeight="1">
      <c r="A1578" s="9" t="s">
        <v>4187</v>
      </c>
      <c r="B1578" s="9" t="s">
        <v>840</v>
      </c>
      <c r="C1578" s="9" t="s">
        <v>841</v>
      </c>
      <c r="D1578" s="114">
        <v>3.5000000000000003E-2</v>
      </c>
      <c r="E1578" s="115">
        <f>단가대비표!E571</f>
        <v>0</v>
      </c>
      <c r="F1578" s="116">
        <f>TRUNC(E1578*D1578,1)</f>
        <v>0</v>
      </c>
      <c r="G1578" s="115">
        <f>단가대비표!F550</f>
        <v>216528</v>
      </c>
      <c r="H1578" s="116">
        <f>TRUNC(G1578*D1578,1)</f>
        <v>7578.4</v>
      </c>
      <c r="I1578" s="115">
        <f>단가대비표!G571</f>
        <v>0</v>
      </c>
      <c r="J1578" s="116">
        <f>TRUNC(I1578*D1578,1)</f>
        <v>0</v>
      </c>
      <c r="K1578" s="115">
        <f t="shared" si="372"/>
        <v>216528</v>
      </c>
      <c r="L1578" s="116">
        <f t="shared" si="372"/>
        <v>7578.4</v>
      </c>
      <c r="M1578" s="9" t="s">
        <v>27</v>
      </c>
      <c r="N1578" s="10" t="s">
        <v>1576</v>
      </c>
      <c r="O1578" s="10" t="s">
        <v>872</v>
      </c>
      <c r="P1578" s="10" t="s">
        <v>30</v>
      </c>
      <c r="Q1578" s="10" t="s">
        <v>30</v>
      </c>
      <c r="R1578" s="10" t="s">
        <v>29</v>
      </c>
      <c r="S1578" s="119"/>
      <c r="T1578" s="119"/>
      <c r="U1578" s="119"/>
      <c r="V1578" s="119">
        <v>1</v>
      </c>
      <c r="W1578" s="119"/>
      <c r="X1578" s="119"/>
      <c r="Y1578" s="119"/>
      <c r="Z1578" s="119"/>
      <c r="AA1578" s="119"/>
      <c r="AB1578" s="119"/>
      <c r="AC1578" s="119"/>
      <c r="AD1578" s="119"/>
      <c r="AE1578" s="119"/>
      <c r="AF1578" s="119"/>
      <c r="AG1578" s="119"/>
      <c r="AH1578" s="119"/>
      <c r="AI1578" s="119"/>
      <c r="AJ1578" s="10" t="s">
        <v>27</v>
      </c>
      <c r="AK1578" s="10" t="s">
        <v>2763</v>
      </c>
      <c r="AL1578" s="10" t="s">
        <v>27</v>
      </c>
    </row>
    <row r="1579" spans="1:38" ht="30" customHeight="1">
      <c r="A1579" s="9" t="s">
        <v>867</v>
      </c>
      <c r="B1579" s="9" t="s">
        <v>840</v>
      </c>
      <c r="C1579" s="9" t="s">
        <v>841</v>
      </c>
      <c r="D1579" s="114">
        <v>2.4899999999999999E-2</v>
      </c>
      <c r="E1579" s="115">
        <f>단가대비표!E569</f>
        <v>0</v>
      </c>
      <c r="F1579" s="116">
        <f>TRUNC(E1579*D1579,1)</f>
        <v>0</v>
      </c>
      <c r="G1579" s="115">
        <f>단가대비표!F553</f>
        <v>138290</v>
      </c>
      <c r="H1579" s="116">
        <f>TRUNC(G1579*D1579,1)</f>
        <v>3443.4</v>
      </c>
      <c r="I1579" s="115">
        <f>단가대비표!G569</f>
        <v>0</v>
      </c>
      <c r="J1579" s="116">
        <f>TRUNC(I1579*D1579,1)</f>
        <v>0</v>
      </c>
      <c r="K1579" s="115">
        <f t="shared" si="372"/>
        <v>138290</v>
      </c>
      <c r="L1579" s="116">
        <f t="shared" si="372"/>
        <v>3443.4</v>
      </c>
      <c r="M1579" s="9" t="s">
        <v>27</v>
      </c>
      <c r="N1579" s="10" t="s">
        <v>1576</v>
      </c>
      <c r="O1579" s="10" t="s">
        <v>868</v>
      </c>
      <c r="P1579" s="10" t="s">
        <v>30</v>
      </c>
      <c r="Q1579" s="10" t="s">
        <v>30</v>
      </c>
      <c r="R1579" s="10" t="s">
        <v>29</v>
      </c>
      <c r="S1579" s="119"/>
      <c r="T1579" s="119"/>
      <c r="U1579" s="119"/>
      <c r="V1579" s="119">
        <v>1</v>
      </c>
      <c r="W1579" s="119"/>
      <c r="X1579" s="119"/>
      <c r="Y1579" s="119"/>
      <c r="Z1579" s="119"/>
      <c r="AA1579" s="119"/>
      <c r="AB1579" s="119"/>
      <c r="AC1579" s="119"/>
      <c r="AD1579" s="119"/>
      <c r="AE1579" s="119"/>
      <c r="AF1579" s="119"/>
      <c r="AG1579" s="119"/>
      <c r="AH1579" s="119"/>
      <c r="AI1579" s="119"/>
      <c r="AJ1579" s="10" t="s">
        <v>27</v>
      </c>
      <c r="AK1579" s="10" t="s">
        <v>2764</v>
      </c>
      <c r="AL1579" s="10" t="s">
        <v>27</v>
      </c>
    </row>
    <row r="1580" spans="1:38" ht="30" customHeight="1">
      <c r="A1580" s="9" t="s">
        <v>965</v>
      </c>
      <c r="B1580" s="9" t="s">
        <v>27</v>
      </c>
      <c r="C1580" s="9" t="s">
        <v>27</v>
      </c>
      <c r="D1580" s="114"/>
      <c r="E1580" s="115"/>
      <c r="F1580" s="116">
        <f>TRUNC(SUM(F1576:F1579),0)</f>
        <v>1320</v>
      </c>
      <c r="G1580" s="115"/>
      <c r="H1580" s="116">
        <f>TRUNC(SUM(H1576:H1579),0)</f>
        <v>11021</v>
      </c>
      <c r="I1580" s="115"/>
      <c r="J1580" s="116">
        <f>TRUNC(SUM(J1576:J1579),0)</f>
        <v>0</v>
      </c>
      <c r="K1580" s="115"/>
      <c r="L1580" s="116">
        <f>F1580+H1580+J1580</f>
        <v>12341</v>
      </c>
      <c r="M1580" s="9" t="s">
        <v>27</v>
      </c>
      <c r="N1580" s="10" t="s">
        <v>117</v>
      </c>
      <c r="O1580" s="10" t="s">
        <v>117</v>
      </c>
      <c r="P1580" s="10" t="s">
        <v>27</v>
      </c>
      <c r="Q1580" s="10" t="s">
        <v>27</v>
      </c>
      <c r="R1580" s="10" t="s">
        <v>27</v>
      </c>
      <c r="S1580" s="119"/>
      <c r="T1580" s="119"/>
      <c r="U1580" s="119"/>
      <c r="V1580" s="119"/>
      <c r="W1580" s="119"/>
      <c r="X1580" s="119"/>
      <c r="Y1580" s="119"/>
      <c r="Z1580" s="119"/>
      <c r="AA1580" s="119"/>
      <c r="AB1580" s="119"/>
      <c r="AC1580" s="119"/>
      <c r="AD1580" s="119"/>
      <c r="AE1580" s="119"/>
      <c r="AF1580" s="119"/>
      <c r="AG1580" s="119"/>
      <c r="AH1580" s="119"/>
      <c r="AI1580" s="119"/>
      <c r="AJ1580" s="10" t="s">
        <v>27</v>
      </c>
      <c r="AK1580" s="10" t="s">
        <v>27</v>
      </c>
      <c r="AL1580" s="10" t="s">
        <v>27</v>
      </c>
    </row>
    <row r="1581" spans="1:38" ht="30" customHeight="1">
      <c r="A1581" s="114"/>
      <c r="B1581" s="114"/>
      <c r="C1581" s="114"/>
      <c r="D1581" s="114"/>
      <c r="E1581" s="115"/>
      <c r="F1581" s="116"/>
      <c r="G1581" s="115"/>
      <c r="H1581" s="116"/>
      <c r="I1581" s="115"/>
      <c r="J1581" s="116"/>
      <c r="K1581" s="115"/>
      <c r="L1581" s="116"/>
      <c r="M1581" s="114"/>
    </row>
    <row r="1582" spans="1:38" ht="30" customHeight="1">
      <c r="A1582" s="127" t="s">
        <v>4432</v>
      </c>
      <c r="B1582" s="127"/>
      <c r="C1582" s="127"/>
      <c r="D1582" s="127"/>
      <c r="E1582" s="128"/>
      <c r="F1582" s="129"/>
      <c r="G1582" s="128"/>
      <c r="H1582" s="129"/>
      <c r="I1582" s="128"/>
      <c r="J1582" s="129"/>
      <c r="K1582" s="128"/>
      <c r="L1582" s="129"/>
      <c r="M1582" s="127"/>
      <c r="N1582" s="118" t="s">
        <v>326</v>
      </c>
    </row>
    <row r="1583" spans="1:38" ht="30" customHeight="1">
      <c r="A1583" s="9" t="s">
        <v>1271</v>
      </c>
      <c r="B1583" s="9" t="s">
        <v>1254</v>
      </c>
      <c r="C1583" s="9" t="s">
        <v>466</v>
      </c>
      <c r="D1583" s="114">
        <v>7.6499999999999995</v>
      </c>
      <c r="E1583" s="115">
        <v>0</v>
      </c>
      <c r="F1583" s="116">
        <f>TRUNC(E1583*D1583,1)</f>
        <v>0</v>
      </c>
      <c r="G1583" s="115">
        <v>0</v>
      </c>
      <c r="H1583" s="116">
        <f>TRUNC(G1583*D1583,1)</f>
        <v>0</v>
      </c>
      <c r="I1583" s="115">
        <v>0</v>
      </c>
      <c r="J1583" s="116">
        <f>TRUNC(I1583*D1583,1)</f>
        <v>0</v>
      </c>
      <c r="K1583" s="115">
        <f t="shared" ref="K1583:L1586" si="373">TRUNC(E1583+G1583+I1583,1)</f>
        <v>0</v>
      </c>
      <c r="L1583" s="116">
        <f t="shared" si="373"/>
        <v>0</v>
      </c>
      <c r="M1583" s="9" t="s">
        <v>1255</v>
      </c>
      <c r="N1583" s="10" t="s">
        <v>1496</v>
      </c>
      <c r="O1583" s="10" t="s">
        <v>1272</v>
      </c>
      <c r="P1583" s="10" t="s">
        <v>30</v>
      </c>
      <c r="Q1583" s="10" t="s">
        <v>30</v>
      </c>
      <c r="R1583" s="10" t="s">
        <v>29</v>
      </c>
      <c r="S1583" s="119"/>
      <c r="T1583" s="119"/>
      <c r="U1583" s="119"/>
      <c r="V1583" s="119"/>
      <c r="W1583" s="119"/>
      <c r="X1583" s="119"/>
      <c r="Y1583" s="119"/>
      <c r="Z1583" s="119"/>
      <c r="AA1583" s="119"/>
      <c r="AB1583" s="119"/>
      <c r="AC1583" s="119"/>
      <c r="AD1583" s="119"/>
      <c r="AE1583" s="119"/>
      <c r="AF1583" s="119"/>
      <c r="AG1583" s="119"/>
      <c r="AH1583" s="119"/>
      <c r="AI1583" s="119"/>
      <c r="AJ1583" s="10" t="s">
        <v>27</v>
      </c>
      <c r="AK1583" s="10" t="s">
        <v>2747</v>
      </c>
      <c r="AL1583" s="10" t="s">
        <v>27</v>
      </c>
    </row>
    <row r="1584" spans="1:38" ht="30" customHeight="1">
      <c r="A1584" s="1" t="s">
        <v>3294</v>
      </c>
      <c r="B1584" s="1" t="s">
        <v>3295</v>
      </c>
      <c r="C1584" s="9" t="s">
        <v>79</v>
      </c>
      <c r="D1584" s="114">
        <v>1.6500000000000001E-2</v>
      </c>
      <c r="E1584" s="115">
        <f>단가대비표!E60</f>
        <v>50000</v>
      </c>
      <c r="F1584" s="116">
        <f>TRUNC(E1584*D1584,1)</f>
        <v>825</v>
      </c>
      <c r="G1584" s="115">
        <v>0</v>
      </c>
      <c r="H1584" s="116">
        <f>TRUNC(G1584*D1584,1)</f>
        <v>0</v>
      </c>
      <c r="I1584" s="115">
        <v>0</v>
      </c>
      <c r="J1584" s="116">
        <f>TRUNC(I1584*D1584,1)</f>
        <v>0</v>
      </c>
      <c r="K1584" s="115">
        <f t="shared" si="373"/>
        <v>50000</v>
      </c>
      <c r="L1584" s="116">
        <f t="shared" si="373"/>
        <v>825</v>
      </c>
      <c r="M1584" s="9"/>
      <c r="N1584" s="10" t="s">
        <v>1496</v>
      </c>
      <c r="O1584" s="10" t="s">
        <v>1256</v>
      </c>
      <c r="P1584" s="10" t="s">
        <v>30</v>
      </c>
      <c r="Q1584" s="10" t="s">
        <v>30</v>
      </c>
      <c r="R1584" s="10" t="s">
        <v>29</v>
      </c>
      <c r="S1584" s="119"/>
      <c r="T1584" s="119"/>
      <c r="U1584" s="119"/>
      <c r="V1584" s="119"/>
      <c r="W1584" s="119"/>
      <c r="X1584" s="119"/>
      <c r="Y1584" s="119"/>
      <c r="Z1584" s="119"/>
      <c r="AA1584" s="119"/>
      <c r="AB1584" s="119"/>
      <c r="AC1584" s="119"/>
      <c r="AD1584" s="119"/>
      <c r="AE1584" s="119"/>
      <c r="AF1584" s="119"/>
      <c r="AG1584" s="119"/>
      <c r="AH1584" s="119"/>
      <c r="AI1584" s="119"/>
      <c r="AJ1584" s="10" t="s">
        <v>27</v>
      </c>
      <c r="AK1584" s="10" t="s">
        <v>2748</v>
      </c>
      <c r="AL1584" s="10" t="s">
        <v>27</v>
      </c>
    </row>
    <row r="1585" spans="1:38" ht="30" customHeight="1">
      <c r="A1585" s="9" t="s">
        <v>4187</v>
      </c>
      <c r="B1585" s="9" t="s">
        <v>840</v>
      </c>
      <c r="C1585" s="9" t="s">
        <v>841</v>
      </c>
      <c r="D1585" s="114">
        <v>4.7E-2</v>
      </c>
      <c r="E1585" s="115">
        <f>단가대비표!E579</f>
        <v>0</v>
      </c>
      <c r="F1585" s="116">
        <f>TRUNC(E1585*D1585,1)</f>
        <v>0</v>
      </c>
      <c r="G1585" s="115">
        <f>단가대비표!F550</f>
        <v>216528</v>
      </c>
      <c r="H1585" s="116">
        <f>TRUNC(G1585*D1585,1)</f>
        <v>10176.799999999999</v>
      </c>
      <c r="I1585" s="115">
        <f>단가대비표!G579</f>
        <v>0</v>
      </c>
      <c r="J1585" s="116">
        <f>TRUNC(I1585*D1585,1)</f>
        <v>0</v>
      </c>
      <c r="K1585" s="115">
        <f t="shared" si="373"/>
        <v>216528</v>
      </c>
      <c r="L1585" s="116">
        <f t="shared" si="373"/>
        <v>10176.799999999999</v>
      </c>
      <c r="M1585" s="9" t="s">
        <v>27</v>
      </c>
      <c r="N1585" s="10" t="s">
        <v>1576</v>
      </c>
      <c r="O1585" s="10" t="s">
        <v>872</v>
      </c>
      <c r="P1585" s="10" t="s">
        <v>30</v>
      </c>
      <c r="Q1585" s="10" t="s">
        <v>30</v>
      </c>
      <c r="R1585" s="10" t="s">
        <v>29</v>
      </c>
      <c r="S1585" s="119"/>
      <c r="T1585" s="119"/>
      <c r="U1585" s="119"/>
      <c r="V1585" s="119">
        <v>1</v>
      </c>
      <c r="W1585" s="119"/>
      <c r="X1585" s="119"/>
      <c r="Y1585" s="119"/>
      <c r="Z1585" s="119"/>
      <c r="AA1585" s="119"/>
      <c r="AB1585" s="119"/>
      <c r="AC1585" s="119"/>
      <c r="AD1585" s="119"/>
      <c r="AE1585" s="119"/>
      <c r="AF1585" s="119"/>
      <c r="AG1585" s="119"/>
      <c r="AH1585" s="119"/>
      <c r="AI1585" s="119"/>
      <c r="AJ1585" s="10" t="s">
        <v>27</v>
      </c>
      <c r="AK1585" s="10" t="s">
        <v>2763</v>
      </c>
      <c r="AL1585" s="10" t="s">
        <v>27</v>
      </c>
    </row>
    <row r="1586" spans="1:38" ht="30" customHeight="1">
      <c r="A1586" s="9" t="s">
        <v>867</v>
      </c>
      <c r="B1586" s="9" t="s">
        <v>840</v>
      </c>
      <c r="C1586" s="9" t="s">
        <v>841</v>
      </c>
      <c r="D1586" s="114">
        <v>2.8900000000000002E-2</v>
      </c>
      <c r="E1586" s="115">
        <f>단가대비표!E577</f>
        <v>0</v>
      </c>
      <c r="F1586" s="116">
        <f>TRUNC(E1586*D1586,1)</f>
        <v>0</v>
      </c>
      <c r="G1586" s="115">
        <f>단가대비표!F553</f>
        <v>138290</v>
      </c>
      <c r="H1586" s="116">
        <f>TRUNC(G1586*D1586,1)</f>
        <v>3996.5</v>
      </c>
      <c r="I1586" s="115">
        <f>단가대비표!G577</f>
        <v>0</v>
      </c>
      <c r="J1586" s="116">
        <f>TRUNC(I1586*D1586,1)</f>
        <v>0</v>
      </c>
      <c r="K1586" s="115">
        <f t="shared" si="373"/>
        <v>138290</v>
      </c>
      <c r="L1586" s="116">
        <f t="shared" si="373"/>
        <v>3996.5</v>
      </c>
      <c r="M1586" s="9" t="s">
        <v>27</v>
      </c>
      <c r="N1586" s="10" t="s">
        <v>1576</v>
      </c>
      <c r="O1586" s="10" t="s">
        <v>868</v>
      </c>
      <c r="P1586" s="10" t="s">
        <v>30</v>
      </c>
      <c r="Q1586" s="10" t="s">
        <v>30</v>
      </c>
      <c r="R1586" s="10" t="s">
        <v>29</v>
      </c>
      <c r="S1586" s="119"/>
      <c r="T1586" s="119"/>
      <c r="U1586" s="119"/>
      <c r="V1586" s="119">
        <v>1</v>
      </c>
      <c r="W1586" s="119"/>
      <c r="X1586" s="119"/>
      <c r="Y1586" s="119"/>
      <c r="Z1586" s="119"/>
      <c r="AA1586" s="119"/>
      <c r="AB1586" s="119"/>
      <c r="AC1586" s="119"/>
      <c r="AD1586" s="119"/>
      <c r="AE1586" s="119"/>
      <c r="AF1586" s="119"/>
      <c r="AG1586" s="119"/>
      <c r="AH1586" s="119"/>
      <c r="AI1586" s="119"/>
      <c r="AJ1586" s="10" t="s">
        <v>27</v>
      </c>
      <c r="AK1586" s="10" t="s">
        <v>2764</v>
      </c>
      <c r="AL1586" s="10" t="s">
        <v>27</v>
      </c>
    </row>
    <row r="1587" spans="1:38" ht="30" customHeight="1">
      <c r="A1587" s="9" t="s">
        <v>965</v>
      </c>
      <c r="B1587" s="9" t="s">
        <v>27</v>
      </c>
      <c r="C1587" s="9" t="s">
        <v>27</v>
      </c>
      <c r="D1587" s="114"/>
      <c r="E1587" s="115"/>
      <c r="F1587" s="116">
        <f>TRUNC(SUM(F1583:F1586),0)</f>
        <v>825</v>
      </c>
      <c r="G1587" s="115"/>
      <c r="H1587" s="116">
        <f>TRUNC(SUM(H1583:H1586),0)</f>
        <v>14173</v>
      </c>
      <c r="I1587" s="115"/>
      <c r="J1587" s="116">
        <f>TRUNC(SUM(J1583:J1586),0)</f>
        <v>0</v>
      </c>
      <c r="K1587" s="115"/>
      <c r="L1587" s="116">
        <f>F1587+H1587+J1587</f>
        <v>14998</v>
      </c>
      <c r="M1587" s="9" t="s">
        <v>27</v>
      </c>
      <c r="N1587" s="10" t="s">
        <v>117</v>
      </c>
      <c r="O1587" s="10" t="s">
        <v>117</v>
      </c>
      <c r="P1587" s="10" t="s">
        <v>27</v>
      </c>
      <c r="Q1587" s="10" t="s">
        <v>27</v>
      </c>
      <c r="R1587" s="10" t="s">
        <v>27</v>
      </c>
      <c r="S1587" s="119"/>
      <c r="T1587" s="119"/>
      <c r="U1587" s="119"/>
      <c r="V1587" s="119"/>
      <c r="W1587" s="119"/>
      <c r="X1587" s="119"/>
      <c r="Y1587" s="119"/>
      <c r="Z1587" s="119"/>
      <c r="AA1587" s="119"/>
      <c r="AB1587" s="119"/>
      <c r="AC1587" s="119"/>
      <c r="AD1587" s="119"/>
      <c r="AE1587" s="119"/>
      <c r="AF1587" s="119"/>
      <c r="AG1587" s="119"/>
      <c r="AH1587" s="119"/>
      <c r="AI1587" s="119"/>
      <c r="AJ1587" s="10" t="s">
        <v>27</v>
      </c>
      <c r="AK1587" s="10" t="s">
        <v>27</v>
      </c>
      <c r="AL1587" s="10" t="s">
        <v>27</v>
      </c>
    </row>
    <row r="1588" spans="1:38" ht="30" customHeight="1">
      <c r="A1588" s="114"/>
      <c r="B1588" s="114"/>
      <c r="C1588" s="114"/>
      <c r="D1588" s="114"/>
      <c r="E1588" s="115"/>
      <c r="F1588" s="116"/>
      <c r="G1588" s="115"/>
      <c r="H1588" s="116"/>
      <c r="I1588" s="115"/>
      <c r="J1588" s="116"/>
      <c r="K1588" s="115"/>
      <c r="L1588" s="116"/>
      <c r="M1588" s="114"/>
    </row>
    <row r="1589" spans="1:38" ht="30" customHeight="1">
      <c r="A1589" s="127" t="s">
        <v>4433</v>
      </c>
      <c r="B1589" s="127"/>
      <c r="C1589" s="127"/>
      <c r="D1589" s="127"/>
      <c r="E1589" s="128"/>
      <c r="F1589" s="129"/>
      <c r="G1589" s="128"/>
      <c r="H1589" s="129"/>
      <c r="I1589" s="128"/>
      <c r="J1589" s="129"/>
      <c r="K1589" s="128"/>
      <c r="L1589" s="129"/>
      <c r="M1589" s="127"/>
      <c r="N1589" s="118" t="s">
        <v>328</v>
      </c>
    </row>
    <row r="1590" spans="1:38" ht="30" customHeight="1">
      <c r="A1590" s="9" t="s">
        <v>1584</v>
      </c>
      <c r="B1590" s="9" t="s">
        <v>3962</v>
      </c>
      <c r="C1590" s="9" t="s">
        <v>28</v>
      </c>
      <c r="D1590" s="114">
        <v>1.03</v>
      </c>
      <c r="E1590" s="115">
        <f>단가대비표!E101</f>
        <v>8500</v>
      </c>
      <c r="F1590" s="116">
        <f t="shared" ref="F1590:F1596" si="374">TRUNC(E1590*D1590,1)</f>
        <v>8755</v>
      </c>
      <c r="G1590" s="115">
        <v>0</v>
      </c>
      <c r="H1590" s="116">
        <f t="shared" ref="H1590:H1596" si="375">TRUNC(G1590*D1590,1)</f>
        <v>0</v>
      </c>
      <c r="I1590" s="115">
        <v>0</v>
      </c>
      <c r="J1590" s="116">
        <f t="shared" ref="J1590:J1596" si="376">TRUNC(I1590*D1590,1)</f>
        <v>0</v>
      </c>
      <c r="K1590" s="115">
        <f t="shared" ref="K1590:L1596" si="377">TRUNC(E1590+G1590+I1590,1)</f>
        <v>8500</v>
      </c>
      <c r="L1590" s="116">
        <f t="shared" si="377"/>
        <v>8755</v>
      </c>
      <c r="M1590" s="9" t="s">
        <v>27</v>
      </c>
      <c r="N1590" s="10" t="s">
        <v>328</v>
      </c>
      <c r="O1590" s="10" t="s">
        <v>1585</v>
      </c>
      <c r="P1590" s="10" t="s">
        <v>30</v>
      </c>
      <c r="Q1590" s="10" t="s">
        <v>30</v>
      </c>
      <c r="R1590" s="10" t="s">
        <v>29</v>
      </c>
      <c r="S1590" s="119"/>
      <c r="T1590" s="119"/>
      <c r="U1590" s="119"/>
      <c r="V1590" s="119"/>
      <c r="W1590" s="119"/>
      <c r="X1590" s="119"/>
      <c r="Y1590" s="119"/>
      <c r="Z1590" s="119"/>
      <c r="AA1590" s="119"/>
      <c r="AB1590" s="119"/>
      <c r="AC1590" s="119"/>
      <c r="AD1590" s="119"/>
      <c r="AE1590" s="119"/>
      <c r="AF1590" s="119"/>
      <c r="AG1590" s="119"/>
      <c r="AH1590" s="119"/>
      <c r="AI1590" s="119"/>
      <c r="AJ1590" s="10" t="s">
        <v>27</v>
      </c>
      <c r="AK1590" s="10" t="s">
        <v>1586</v>
      </c>
      <c r="AL1590" s="10" t="s">
        <v>27</v>
      </c>
    </row>
    <row r="1591" spans="1:38" ht="30" customHeight="1">
      <c r="A1591" s="9" t="s">
        <v>1271</v>
      </c>
      <c r="B1591" s="9" t="s">
        <v>1254</v>
      </c>
      <c r="C1591" s="9" t="s">
        <v>466</v>
      </c>
      <c r="D1591" s="114">
        <v>5.173</v>
      </c>
      <c r="E1591" s="115">
        <v>0</v>
      </c>
      <c r="F1591" s="116">
        <f t="shared" si="374"/>
        <v>0</v>
      </c>
      <c r="G1591" s="115">
        <v>0</v>
      </c>
      <c r="H1591" s="116">
        <f t="shared" si="375"/>
        <v>0</v>
      </c>
      <c r="I1591" s="115">
        <v>0</v>
      </c>
      <c r="J1591" s="116">
        <f t="shared" si="376"/>
        <v>0</v>
      </c>
      <c r="K1591" s="115">
        <f t="shared" si="377"/>
        <v>0</v>
      </c>
      <c r="L1591" s="116">
        <f t="shared" si="377"/>
        <v>0</v>
      </c>
      <c r="M1591" s="9" t="s">
        <v>27</v>
      </c>
      <c r="N1591" s="10" t="s">
        <v>328</v>
      </c>
      <c r="O1591" s="10" t="s">
        <v>1587</v>
      </c>
      <c r="P1591" s="10" t="s">
        <v>30</v>
      </c>
      <c r="Q1591" s="10" t="s">
        <v>30</v>
      </c>
      <c r="R1591" s="10" t="s">
        <v>29</v>
      </c>
      <c r="S1591" s="119"/>
      <c r="T1591" s="119"/>
      <c r="U1591" s="119"/>
      <c r="V1591" s="119"/>
      <c r="W1591" s="119"/>
      <c r="X1591" s="119"/>
      <c r="Y1591" s="119"/>
      <c r="Z1591" s="119"/>
      <c r="AA1591" s="119"/>
      <c r="AB1591" s="119"/>
      <c r="AC1591" s="119"/>
      <c r="AD1591" s="119"/>
      <c r="AE1591" s="119"/>
      <c r="AF1591" s="119"/>
      <c r="AG1591" s="119"/>
      <c r="AH1591" s="119"/>
      <c r="AI1591" s="119"/>
      <c r="AJ1591" s="10" t="s">
        <v>27</v>
      </c>
      <c r="AK1591" s="10" t="s">
        <v>1588</v>
      </c>
      <c r="AL1591" s="10" t="s">
        <v>27</v>
      </c>
    </row>
    <row r="1592" spans="1:38" ht="30" customHeight="1">
      <c r="A1592" s="1" t="s">
        <v>3294</v>
      </c>
      <c r="B1592" s="1" t="s">
        <v>3295</v>
      </c>
      <c r="C1592" s="9" t="s">
        <v>79</v>
      </c>
      <c r="D1592" s="36">
        <v>6.6600000000000001E-3</v>
      </c>
      <c r="E1592" s="115">
        <f>단가대비표!E60</f>
        <v>50000</v>
      </c>
      <c r="F1592" s="116">
        <f>TRUNC(E1592*D1592,1)</f>
        <v>333</v>
      </c>
      <c r="G1592" s="115">
        <v>0</v>
      </c>
      <c r="H1592" s="116">
        <f>TRUNC(G1592*D1592,1)</f>
        <v>0</v>
      </c>
      <c r="I1592" s="115">
        <v>0</v>
      </c>
      <c r="J1592" s="116">
        <f>TRUNC(I1592*D1592,1)</f>
        <v>0</v>
      </c>
      <c r="K1592" s="115">
        <f>TRUNC(E1592+G1592+I1592,1)</f>
        <v>50000</v>
      </c>
      <c r="L1592" s="116">
        <f>TRUNC(F1592+H1592+J1592,1)</f>
        <v>333</v>
      </c>
      <c r="M1592" s="9" t="s">
        <v>27</v>
      </c>
      <c r="N1592" s="10" t="s">
        <v>328</v>
      </c>
      <c r="O1592" s="10" t="s">
        <v>1587</v>
      </c>
      <c r="P1592" s="10" t="s">
        <v>30</v>
      </c>
      <c r="Q1592" s="10" t="s">
        <v>30</v>
      </c>
      <c r="R1592" s="10" t="s">
        <v>29</v>
      </c>
      <c r="S1592" s="119"/>
      <c r="T1592" s="119"/>
      <c r="U1592" s="119"/>
      <c r="V1592" s="119"/>
      <c r="W1592" s="119"/>
      <c r="X1592" s="119"/>
      <c r="Y1592" s="119"/>
      <c r="Z1592" s="119"/>
      <c r="AA1592" s="119"/>
      <c r="AB1592" s="119"/>
      <c r="AC1592" s="119"/>
      <c r="AD1592" s="119"/>
      <c r="AE1592" s="119"/>
      <c r="AF1592" s="119"/>
      <c r="AG1592" s="119"/>
      <c r="AH1592" s="119"/>
      <c r="AI1592" s="119"/>
      <c r="AJ1592" s="10" t="s">
        <v>27</v>
      </c>
      <c r="AK1592" s="10" t="s">
        <v>1588</v>
      </c>
      <c r="AL1592" s="10" t="s">
        <v>27</v>
      </c>
    </row>
    <row r="1593" spans="1:38" ht="30" customHeight="1">
      <c r="A1593" s="9" t="s">
        <v>909</v>
      </c>
      <c r="B1593" s="9" t="s">
        <v>840</v>
      </c>
      <c r="C1593" s="9" t="s">
        <v>841</v>
      </c>
      <c r="D1593" s="114">
        <v>0.122</v>
      </c>
      <c r="E1593" s="115">
        <f>단가대비표!E580</f>
        <v>0</v>
      </c>
      <c r="F1593" s="116">
        <f t="shared" si="374"/>
        <v>0</v>
      </c>
      <c r="G1593" s="115">
        <f>단가대비표!F580</f>
        <v>210086</v>
      </c>
      <c r="H1593" s="116">
        <f t="shared" si="375"/>
        <v>25630.400000000001</v>
      </c>
      <c r="I1593" s="115">
        <f>단가대비표!G580</f>
        <v>0</v>
      </c>
      <c r="J1593" s="116">
        <f t="shared" si="376"/>
        <v>0</v>
      </c>
      <c r="K1593" s="115">
        <f t="shared" si="377"/>
        <v>210086</v>
      </c>
      <c r="L1593" s="116">
        <f t="shared" si="377"/>
        <v>25630.400000000001</v>
      </c>
      <c r="M1593" s="9" t="s">
        <v>27</v>
      </c>
      <c r="N1593" s="10" t="s">
        <v>328</v>
      </c>
      <c r="O1593" s="10" t="s">
        <v>910</v>
      </c>
      <c r="P1593" s="10" t="s">
        <v>30</v>
      </c>
      <c r="Q1593" s="10" t="s">
        <v>30</v>
      </c>
      <c r="R1593" s="10" t="s">
        <v>29</v>
      </c>
      <c r="S1593" s="119"/>
      <c r="T1593" s="119"/>
      <c r="U1593" s="119"/>
      <c r="V1593" s="119">
        <v>1</v>
      </c>
      <c r="W1593" s="119"/>
      <c r="X1593" s="119"/>
      <c r="Y1593" s="119"/>
      <c r="Z1593" s="119"/>
      <c r="AA1593" s="119"/>
      <c r="AB1593" s="119"/>
      <c r="AC1593" s="119"/>
      <c r="AD1593" s="119"/>
      <c r="AE1593" s="119"/>
      <c r="AF1593" s="119"/>
      <c r="AG1593" s="119"/>
      <c r="AH1593" s="119"/>
      <c r="AI1593" s="119"/>
      <c r="AJ1593" s="10" t="s">
        <v>27</v>
      </c>
      <c r="AK1593" s="10" t="s">
        <v>1589</v>
      </c>
      <c r="AL1593" s="10" t="s">
        <v>27</v>
      </c>
    </row>
    <row r="1594" spans="1:38" ht="30" customHeight="1">
      <c r="A1594" s="9" t="s">
        <v>889</v>
      </c>
      <c r="B1594" s="9" t="s">
        <v>840</v>
      </c>
      <c r="C1594" s="9" t="s">
        <v>841</v>
      </c>
      <c r="D1594" s="114">
        <v>1.6E-2</v>
      </c>
      <c r="E1594" s="115">
        <f>단가대비표!E569</f>
        <v>0</v>
      </c>
      <c r="F1594" s="116">
        <f t="shared" si="374"/>
        <v>0</v>
      </c>
      <c r="G1594" s="115">
        <f>단가대비표!F569</f>
        <v>156858</v>
      </c>
      <c r="H1594" s="116">
        <f t="shared" si="375"/>
        <v>2509.6999999999998</v>
      </c>
      <c r="I1594" s="115">
        <f>단가대비표!G569</f>
        <v>0</v>
      </c>
      <c r="J1594" s="116">
        <f t="shared" si="376"/>
        <v>0</v>
      </c>
      <c r="K1594" s="115">
        <f t="shared" si="377"/>
        <v>156858</v>
      </c>
      <c r="L1594" s="116">
        <f t="shared" si="377"/>
        <v>2509.6999999999998</v>
      </c>
      <c r="M1594" s="9" t="s">
        <v>27</v>
      </c>
      <c r="N1594" s="10" t="s">
        <v>328</v>
      </c>
      <c r="O1594" s="10" t="s">
        <v>890</v>
      </c>
      <c r="P1594" s="10" t="s">
        <v>30</v>
      </c>
      <c r="Q1594" s="10" t="s">
        <v>30</v>
      </c>
      <c r="R1594" s="10" t="s">
        <v>29</v>
      </c>
      <c r="S1594" s="119"/>
      <c r="T1594" s="119"/>
      <c r="U1594" s="119"/>
      <c r="V1594" s="119"/>
      <c r="W1594" s="119"/>
      <c r="X1594" s="119"/>
      <c r="Y1594" s="119"/>
      <c r="Z1594" s="119"/>
      <c r="AA1594" s="119"/>
      <c r="AB1594" s="119"/>
      <c r="AC1594" s="119"/>
      <c r="AD1594" s="119"/>
      <c r="AE1594" s="119"/>
      <c r="AF1594" s="119"/>
      <c r="AG1594" s="119"/>
      <c r="AH1594" s="119"/>
      <c r="AI1594" s="119"/>
      <c r="AJ1594" s="10" t="s">
        <v>27</v>
      </c>
      <c r="AK1594" s="10" t="s">
        <v>1590</v>
      </c>
      <c r="AL1594" s="10" t="s">
        <v>27</v>
      </c>
    </row>
    <row r="1595" spans="1:38" ht="30" customHeight="1">
      <c r="A1595" s="9" t="s">
        <v>867</v>
      </c>
      <c r="B1595" s="9" t="s">
        <v>840</v>
      </c>
      <c r="C1595" s="9" t="s">
        <v>841</v>
      </c>
      <c r="D1595" s="36">
        <v>3.243E-2</v>
      </c>
      <c r="E1595" s="115">
        <f>단가대비표!E553</f>
        <v>0</v>
      </c>
      <c r="F1595" s="116">
        <f t="shared" si="374"/>
        <v>0</v>
      </c>
      <c r="G1595" s="115">
        <f>단가대비표!F553</f>
        <v>138290</v>
      </c>
      <c r="H1595" s="116">
        <f t="shared" si="375"/>
        <v>4484.7</v>
      </c>
      <c r="I1595" s="115">
        <f>단가대비표!G553</f>
        <v>0</v>
      </c>
      <c r="J1595" s="116">
        <f t="shared" si="376"/>
        <v>0</v>
      </c>
      <c r="K1595" s="115">
        <f t="shared" si="377"/>
        <v>138290</v>
      </c>
      <c r="L1595" s="116">
        <f t="shared" si="377"/>
        <v>4484.7</v>
      </c>
      <c r="M1595" s="9" t="s">
        <v>27</v>
      </c>
      <c r="N1595" s="10" t="s">
        <v>328</v>
      </c>
      <c r="O1595" s="10" t="s">
        <v>868</v>
      </c>
      <c r="P1595" s="10" t="s">
        <v>30</v>
      </c>
      <c r="Q1595" s="10" t="s">
        <v>30</v>
      </c>
      <c r="R1595" s="10" t="s">
        <v>29</v>
      </c>
      <c r="S1595" s="119"/>
      <c r="T1595" s="119"/>
      <c r="U1595" s="119"/>
      <c r="V1595" s="119">
        <v>1</v>
      </c>
      <c r="W1595" s="119"/>
      <c r="X1595" s="119"/>
      <c r="Y1595" s="119"/>
      <c r="Z1595" s="119"/>
      <c r="AA1595" s="119"/>
      <c r="AB1595" s="119"/>
      <c r="AC1595" s="119"/>
      <c r="AD1595" s="119"/>
      <c r="AE1595" s="119"/>
      <c r="AF1595" s="119"/>
      <c r="AG1595" s="119"/>
      <c r="AH1595" s="119"/>
      <c r="AI1595" s="119"/>
      <c r="AJ1595" s="10" t="s">
        <v>27</v>
      </c>
      <c r="AK1595" s="10" t="s">
        <v>1591</v>
      </c>
      <c r="AL1595" s="10" t="s">
        <v>27</v>
      </c>
    </row>
    <row r="1596" spans="1:38" ht="30" customHeight="1">
      <c r="A1596" s="9" t="s">
        <v>1109</v>
      </c>
      <c r="B1596" s="9" t="s">
        <v>1270</v>
      </c>
      <c r="C1596" s="9" t="s">
        <v>963</v>
      </c>
      <c r="D1596" s="114">
        <v>1</v>
      </c>
      <c r="E1596" s="115">
        <v>0</v>
      </c>
      <c r="F1596" s="116">
        <f t="shared" si="374"/>
        <v>0</v>
      </c>
      <c r="G1596" s="115">
        <v>0</v>
      </c>
      <c r="H1596" s="116">
        <f t="shared" si="375"/>
        <v>0</v>
      </c>
      <c r="I1596" s="115">
        <f>ROUNDDOWN(SUMIF(V1590:V1596, RIGHTB(O1596, 1), H1590:H1596)*U1596, 2)</f>
        <v>903.45</v>
      </c>
      <c r="J1596" s="116">
        <f t="shared" si="376"/>
        <v>903.4</v>
      </c>
      <c r="K1596" s="115">
        <f t="shared" si="377"/>
        <v>903.4</v>
      </c>
      <c r="L1596" s="116">
        <f t="shared" si="377"/>
        <v>903.4</v>
      </c>
      <c r="M1596" s="9" t="s">
        <v>27</v>
      </c>
      <c r="N1596" s="10" t="s">
        <v>328</v>
      </c>
      <c r="O1596" s="10" t="s">
        <v>964</v>
      </c>
      <c r="P1596" s="10" t="s">
        <v>30</v>
      </c>
      <c r="Q1596" s="10" t="s">
        <v>30</v>
      </c>
      <c r="R1596" s="10" t="s">
        <v>30</v>
      </c>
      <c r="S1596" s="119">
        <v>1</v>
      </c>
      <c r="T1596" s="119">
        <v>2</v>
      </c>
      <c r="U1596" s="119">
        <v>0.03</v>
      </c>
      <c r="V1596" s="119"/>
      <c r="W1596" s="119"/>
      <c r="X1596" s="119"/>
      <c r="Y1596" s="119"/>
      <c r="Z1596" s="119"/>
      <c r="AA1596" s="119"/>
      <c r="AB1596" s="119"/>
      <c r="AC1596" s="119"/>
      <c r="AD1596" s="119"/>
      <c r="AE1596" s="119"/>
      <c r="AF1596" s="119"/>
      <c r="AG1596" s="119"/>
      <c r="AH1596" s="119"/>
      <c r="AI1596" s="119"/>
      <c r="AJ1596" s="10" t="s">
        <v>27</v>
      </c>
      <c r="AK1596" s="10" t="s">
        <v>1592</v>
      </c>
      <c r="AL1596" s="10" t="s">
        <v>27</v>
      </c>
    </row>
    <row r="1597" spans="1:38" ht="30" customHeight="1">
      <c r="A1597" s="9" t="s">
        <v>965</v>
      </c>
      <c r="B1597" s="9" t="s">
        <v>27</v>
      </c>
      <c r="C1597" s="9" t="s">
        <v>27</v>
      </c>
      <c r="D1597" s="36"/>
      <c r="E1597" s="115"/>
      <c r="F1597" s="116">
        <f>TRUNC(SUM(F1590:F1596),0)</f>
        <v>9088</v>
      </c>
      <c r="G1597" s="115"/>
      <c r="H1597" s="116">
        <f>TRUNC(SUM(H1590:H1596),0)</f>
        <v>32624</v>
      </c>
      <c r="I1597" s="115"/>
      <c r="J1597" s="116">
        <f>TRUNC(SUM(J1590:J1596),0)</f>
        <v>903</v>
      </c>
      <c r="K1597" s="115"/>
      <c r="L1597" s="116">
        <f>F1597+H1597+J1597</f>
        <v>42615</v>
      </c>
      <c r="M1597" s="9" t="s">
        <v>27</v>
      </c>
      <c r="N1597" s="10" t="s">
        <v>117</v>
      </c>
      <c r="O1597" s="10" t="s">
        <v>117</v>
      </c>
      <c r="P1597" s="10" t="s">
        <v>27</v>
      </c>
      <c r="Q1597" s="10" t="s">
        <v>27</v>
      </c>
      <c r="R1597" s="10" t="s">
        <v>27</v>
      </c>
      <c r="S1597" s="119"/>
      <c r="T1597" s="119"/>
      <c r="U1597" s="119"/>
      <c r="V1597" s="119"/>
      <c r="W1597" s="119"/>
      <c r="X1597" s="119"/>
      <c r="Y1597" s="119"/>
      <c r="Z1597" s="119"/>
      <c r="AA1597" s="119"/>
      <c r="AB1597" s="119"/>
      <c r="AC1597" s="119"/>
      <c r="AD1597" s="119"/>
      <c r="AE1597" s="119"/>
      <c r="AF1597" s="119"/>
      <c r="AG1597" s="119"/>
      <c r="AH1597" s="119"/>
      <c r="AI1597" s="119"/>
      <c r="AJ1597" s="10" t="s">
        <v>27</v>
      </c>
      <c r="AK1597" s="10" t="s">
        <v>27</v>
      </c>
      <c r="AL1597" s="10" t="s">
        <v>27</v>
      </c>
    </row>
    <row r="1598" spans="1:38" ht="30" customHeight="1">
      <c r="A1598" s="114"/>
      <c r="B1598" s="114"/>
      <c r="C1598" s="114"/>
      <c r="D1598" s="114"/>
      <c r="E1598" s="115"/>
      <c r="F1598" s="116"/>
      <c r="G1598" s="115"/>
      <c r="H1598" s="116"/>
      <c r="I1598" s="115"/>
      <c r="J1598" s="116"/>
      <c r="K1598" s="115"/>
      <c r="L1598" s="116"/>
      <c r="M1598" s="114"/>
    </row>
    <row r="1599" spans="1:38" ht="30" customHeight="1">
      <c r="A1599" s="127" t="s">
        <v>4434</v>
      </c>
      <c r="B1599" s="127"/>
      <c r="C1599" s="127"/>
      <c r="D1599" s="127"/>
      <c r="E1599" s="128"/>
      <c r="F1599" s="129"/>
      <c r="G1599" s="128"/>
      <c r="H1599" s="129"/>
      <c r="I1599" s="128"/>
      <c r="J1599" s="129"/>
      <c r="K1599" s="128"/>
      <c r="L1599" s="129"/>
      <c r="M1599" s="127"/>
      <c r="N1599" s="118" t="s">
        <v>330</v>
      </c>
    </row>
    <row r="1600" spans="1:38" ht="30" customHeight="1">
      <c r="A1600" s="9" t="s">
        <v>1584</v>
      </c>
      <c r="B1600" s="9" t="s">
        <v>3963</v>
      </c>
      <c r="C1600" s="9" t="s">
        <v>28</v>
      </c>
      <c r="D1600" s="114">
        <v>1.03</v>
      </c>
      <c r="E1600" s="115">
        <f>단가대비표!E102</f>
        <v>10000</v>
      </c>
      <c r="F1600" s="116">
        <f t="shared" ref="F1600:F1606" si="378">TRUNC(E1600*D1600,1)</f>
        <v>10300</v>
      </c>
      <c r="G1600" s="115">
        <f>단가대비표!F102</f>
        <v>0</v>
      </c>
      <c r="H1600" s="116">
        <f t="shared" ref="H1600:H1606" si="379">TRUNC(G1600*D1600,1)</f>
        <v>0</v>
      </c>
      <c r="I1600" s="115">
        <f>단가대비표!G102</f>
        <v>0</v>
      </c>
      <c r="J1600" s="116">
        <f t="shared" ref="J1600:J1606" si="380">TRUNC(I1600*D1600,1)</f>
        <v>0</v>
      </c>
      <c r="K1600" s="115">
        <f t="shared" ref="K1600:L1606" si="381">TRUNC(E1600+G1600+I1600,1)</f>
        <v>10000</v>
      </c>
      <c r="L1600" s="116">
        <f t="shared" si="381"/>
        <v>10300</v>
      </c>
      <c r="M1600" s="9" t="s">
        <v>27</v>
      </c>
      <c r="N1600" s="10" t="s">
        <v>330</v>
      </c>
      <c r="O1600" s="10" t="s">
        <v>1593</v>
      </c>
      <c r="P1600" s="10" t="s">
        <v>30</v>
      </c>
      <c r="Q1600" s="10" t="s">
        <v>30</v>
      </c>
      <c r="R1600" s="10" t="s">
        <v>29</v>
      </c>
      <c r="S1600" s="119"/>
      <c r="T1600" s="119"/>
      <c r="U1600" s="119"/>
      <c r="V1600" s="119"/>
      <c r="W1600" s="119"/>
      <c r="X1600" s="119"/>
      <c r="Y1600" s="119"/>
      <c r="Z1600" s="119"/>
      <c r="AA1600" s="119"/>
      <c r="AB1600" s="119"/>
      <c r="AC1600" s="119"/>
      <c r="AD1600" s="119"/>
      <c r="AE1600" s="119"/>
      <c r="AF1600" s="119"/>
      <c r="AG1600" s="119"/>
      <c r="AH1600" s="119"/>
      <c r="AI1600" s="119"/>
      <c r="AJ1600" s="10" t="s">
        <v>27</v>
      </c>
      <c r="AK1600" s="10" t="s">
        <v>1594</v>
      </c>
      <c r="AL1600" s="10" t="s">
        <v>27</v>
      </c>
    </row>
    <row r="1601" spans="1:38" ht="30" customHeight="1">
      <c r="A1601" s="9" t="s">
        <v>1271</v>
      </c>
      <c r="B1601" s="9" t="s">
        <v>1254</v>
      </c>
      <c r="C1601" s="9" t="s">
        <v>466</v>
      </c>
      <c r="D1601" s="114">
        <v>5.173</v>
      </c>
      <c r="E1601" s="115">
        <v>0</v>
      </c>
      <c r="F1601" s="116">
        <f t="shared" si="378"/>
        <v>0</v>
      </c>
      <c r="G1601" s="115">
        <v>0</v>
      </c>
      <c r="H1601" s="116">
        <f t="shared" si="379"/>
        <v>0</v>
      </c>
      <c r="I1601" s="115">
        <v>0</v>
      </c>
      <c r="J1601" s="116">
        <f t="shared" si="380"/>
        <v>0</v>
      </c>
      <c r="K1601" s="115">
        <f t="shared" si="381"/>
        <v>0</v>
      </c>
      <c r="L1601" s="116">
        <f t="shared" si="381"/>
        <v>0</v>
      </c>
      <c r="M1601" s="9" t="s">
        <v>27</v>
      </c>
      <c r="N1601" s="10" t="s">
        <v>328</v>
      </c>
      <c r="O1601" s="10" t="s">
        <v>1587</v>
      </c>
      <c r="P1601" s="10" t="s">
        <v>30</v>
      </c>
      <c r="Q1601" s="10" t="s">
        <v>30</v>
      </c>
      <c r="R1601" s="10" t="s">
        <v>29</v>
      </c>
      <c r="S1601" s="119"/>
      <c r="T1601" s="119"/>
      <c r="U1601" s="119"/>
      <c r="V1601" s="119"/>
      <c r="W1601" s="119"/>
      <c r="X1601" s="119"/>
      <c r="Y1601" s="119"/>
      <c r="Z1601" s="119"/>
      <c r="AA1601" s="119"/>
      <c r="AB1601" s="119"/>
      <c r="AC1601" s="119"/>
      <c r="AD1601" s="119"/>
      <c r="AE1601" s="119"/>
      <c r="AF1601" s="119"/>
      <c r="AG1601" s="119"/>
      <c r="AH1601" s="119"/>
      <c r="AI1601" s="119"/>
      <c r="AJ1601" s="10" t="s">
        <v>27</v>
      </c>
      <c r="AK1601" s="10" t="s">
        <v>1588</v>
      </c>
      <c r="AL1601" s="10" t="s">
        <v>27</v>
      </c>
    </row>
    <row r="1602" spans="1:38" ht="30" customHeight="1">
      <c r="A1602" s="1" t="s">
        <v>3294</v>
      </c>
      <c r="B1602" s="1" t="s">
        <v>3295</v>
      </c>
      <c r="C1602" s="9" t="s">
        <v>79</v>
      </c>
      <c r="D1602" s="36">
        <v>6.6600000000000001E-3</v>
      </c>
      <c r="E1602" s="115">
        <f>단가대비표!E60</f>
        <v>50000</v>
      </c>
      <c r="F1602" s="116">
        <f t="shared" si="378"/>
        <v>333</v>
      </c>
      <c r="G1602" s="115">
        <v>0</v>
      </c>
      <c r="H1602" s="116">
        <f t="shared" si="379"/>
        <v>0</v>
      </c>
      <c r="I1602" s="115">
        <v>0</v>
      </c>
      <c r="J1602" s="116">
        <f t="shared" si="380"/>
        <v>0</v>
      </c>
      <c r="K1602" s="115">
        <f t="shared" si="381"/>
        <v>50000</v>
      </c>
      <c r="L1602" s="116">
        <f t="shared" si="381"/>
        <v>333</v>
      </c>
      <c r="M1602" s="9" t="s">
        <v>27</v>
      </c>
      <c r="N1602" s="10" t="s">
        <v>328</v>
      </c>
      <c r="O1602" s="10" t="s">
        <v>1587</v>
      </c>
      <c r="P1602" s="10" t="s">
        <v>30</v>
      </c>
      <c r="Q1602" s="10" t="s">
        <v>30</v>
      </c>
      <c r="R1602" s="10" t="s">
        <v>29</v>
      </c>
      <c r="S1602" s="119"/>
      <c r="T1602" s="119"/>
      <c r="U1602" s="119"/>
      <c r="V1602" s="119"/>
      <c r="W1602" s="119"/>
      <c r="X1602" s="119"/>
      <c r="Y1602" s="119"/>
      <c r="Z1602" s="119"/>
      <c r="AA1602" s="119"/>
      <c r="AB1602" s="119"/>
      <c r="AC1602" s="119"/>
      <c r="AD1602" s="119"/>
      <c r="AE1602" s="119"/>
      <c r="AF1602" s="119"/>
      <c r="AG1602" s="119"/>
      <c r="AH1602" s="119"/>
      <c r="AI1602" s="119"/>
      <c r="AJ1602" s="10" t="s">
        <v>27</v>
      </c>
      <c r="AK1602" s="10" t="s">
        <v>1588</v>
      </c>
      <c r="AL1602" s="10" t="s">
        <v>27</v>
      </c>
    </row>
    <row r="1603" spans="1:38" ht="30" customHeight="1">
      <c r="A1603" s="9" t="s">
        <v>909</v>
      </c>
      <c r="B1603" s="9" t="s">
        <v>840</v>
      </c>
      <c r="C1603" s="9" t="s">
        <v>841</v>
      </c>
      <c r="D1603" s="114">
        <v>0.122</v>
      </c>
      <c r="E1603" s="115">
        <f>단가대비표!E580</f>
        <v>0</v>
      </c>
      <c r="F1603" s="116">
        <f t="shared" si="378"/>
        <v>0</v>
      </c>
      <c r="G1603" s="115">
        <f>단가대비표!F580</f>
        <v>210086</v>
      </c>
      <c r="H1603" s="116">
        <f t="shared" si="379"/>
        <v>25630.400000000001</v>
      </c>
      <c r="I1603" s="115">
        <f>단가대비표!G580</f>
        <v>0</v>
      </c>
      <c r="J1603" s="116">
        <f t="shared" si="380"/>
        <v>0</v>
      </c>
      <c r="K1603" s="115">
        <f t="shared" si="381"/>
        <v>210086</v>
      </c>
      <c r="L1603" s="116">
        <f t="shared" si="381"/>
        <v>25630.400000000001</v>
      </c>
      <c r="M1603" s="9" t="s">
        <v>27</v>
      </c>
      <c r="N1603" s="10" t="s">
        <v>330</v>
      </c>
      <c r="O1603" s="10" t="s">
        <v>910</v>
      </c>
      <c r="P1603" s="10" t="s">
        <v>30</v>
      </c>
      <c r="Q1603" s="10" t="s">
        <v>30</v>
      </c>
      <c r="R1603" s="10" t="s">
        <v>29</v>
      </c>
      <c r="S1603" s="119"/>
      <c r="T1603" s="119"/>
      <c r="U1603" s="119"/>
      <c r="V1603" s="119">
        <v>1</v>
      </c>
      <c r="W1603" s="119"/>
      <c r="X1603" s="119"/>
      <c r="Y1603" s="119"/>
      <c r="Z1603" s="119"/>
      <c r="AA1603" s="119"/>
      <c r="AB1603" s="119"/>
      <c r="AC1603" s="119"/>
      <c r="AD1603" s="119"/>
      <c r="AE1603" s="119"/>
      <c r="AF1603" s="119"/>
      <c r="AG1603" s="119"/>
      <c r="AH1603" s="119"/>
      <c r="AI1603" s="119"/>
      <c r="AJ1603" s="10" t="s">
        <v>27</v>
      </c>
      <c r="AK1603" s="10" t="s">
        <v>1595</v>
      </c>
      <c r="AL1603" s="10" t="s">
        <v>27</v>
      </c>
    </row>
    <row r="1604" spans="1:38" ht="30" customHeight="1">
      <c r="A1604" s="9" t="s">
        <v>889</v>
      </c>
      <c r="B1604" s="9" t="s">
        <v>840</v>
      </c>
      <c r="C1604" s="9" t="s">
        <v>841</v>
      </c>
      <c r="D1604" s="114">
        <v>1.6E-2</v>
      </c>
      <c r="E1604" s="115">
        <f>단가대비표!E569</f>
        <v>0</v>
      </c>
      <c r="F1604" s="116">
        <f t="shared" si="378"/>
        <v>0</v>
      </c>
      <c r="G1604" s="115">
        <f>단가대비표!F569</f>
        <v>156858</v>
      </c>
      <c r="H1604" s="116">
        <f t="shared" si="379"/>
        <v>2509.6999999999998</v>
      </c>
      <c r="I1604" s="115">
        <f>단가대비표!G569</f>
        <v>0</v>
      </c>
      <c r="J1604" s="116">
        <f t="shared" si="380"/>
        <v>0</v>
      </c>
      <c r="K1604" s="115">
        <f t="shared" si="381"/>
        <v>156858</v>
      </c>
      <c r="L1604" s="116">
        <f t="shared" si="381"/>
        <v>2509.6999999999998</v>
      </c>
      <c r="M1604" s="9" t="s">
        <v>27</v>
      </c>
      <c r="N1604" s="10" t="s">
        <v>330</v>
      </c>
      <c r="O1604" s="10" t="s">
        <v>890</v>
      </c>
      <c r="P1604" s="10" t="s">
        <v>30</v>
      </c>
      <c r="Q1604" s="10" t="s">
        <v>30</v>
      </c>
      <c r="R1604" s="10" t="s">
        <v>29</v>
      </c>
      <c r="S1604" s="119"/>
      <c r="T1604" s="119"/>
      <c r="U1604" s="119"/>
      <c r="V1604" s="119"/>
      <c r="W1604" s="119"/>
      <c r="X1604" s="119"/>
      <c r="Y1604" s="119"/>
      <c r="Z1604" s="119"/>
      <c r="AA1604" s="119"/>
      <c r="AB1604" s="119"/>
      <c r="AC1604" s="119"/>
      <c r="AD1604" s="119"/>
      <c r="AE1604" s="119"/>
      <c r="AF1604" s="119"/>
      <c r="AG1604" s="119"/>
      <c r="AH1604" s="119"/>
      <c r="AI1604" s="119"/>
      <c r="AJ1604" s="10" t="s">
        <v>27</v>
      </c>
      <c r="AK1604" s="10" t="s">
        <v>1596</v>
      </c>
      <c r="AL1604" s="10" t="s">
        <v>27</v>
      </c>
    </row>
    <row r="1605" spans="1:38" ht="30" customHeight="1">
      <c r="A1605" s="9" t="s">
        <v>867</v>
      </c>
      <c r="B1605" s="9" t="s">
        <v>840</v>
      </c>
      <c r="C1605" s="9" t="s">
        <v>841</v>
      </c>
      <c r="D1605" s="36">
        <v>3.243E-2</v>
      </c>
      <c r="E1605" s="115">
        <f>단가대비표!E553</f>
        <v>0</v>
      </c>
      <c r="F1605" s="116">
        <f t="shared" si="378"/>
        <v>0</v>
      </c>
      <c r="G1605" s="115">
        <f>단가대비표!F553</f>
        <v>138290</v>
      </c>
      <c r="H1605" s="116">
        <f t="shared" si="379"/>
        <v>4484.7</v>
      </c>
      <c r="I1605" s="115">
        <f>단가대비표!G553</f>
        <v>0</v>
      </c>
      <c r="J1605" s="116">
        <f t="shared" si="380"/>
        <v>0</v>
      </c>
      <c r="K1605" s="115">
        <f t="shared" si="381"/>
        <v>138290</v>
      </c>
      <c r="L1605" s="116">
        <f t="shared" si="381"/>
        <v>4484.7</v>
      </c>
      <c r="M1605" s="9" t="s">
        <v>27</v>
      </c>
      <c r="N1605" s="10" t="s">
        <v>330</v>
      </c>
      <c r="O1605" s="10" t="s">
        <v>868</v>
      </c>
      <c r="P1605" s="10" t="s">
        <v>30</v>
      </c>
      <c r="Q1605" s="10" t="s">
        <v>30</v>
      </c>
      <c r="R1605" s="10" t="s">
        <v>29</v>
      </c>
      <c r="S1605" s="119"/>
      <c r="T1605" s="119"/>
      <c r="U1605" s="119"/>
      <c r="V1605" s="119">
        <v>1</v>
      </c>
      <c r="W1605" s="119"/>
      <c r="X1605" s="119"/>
      <c r="Y1605" s="119"/>
      <c r="Z1605" s="119"/>
      <c r="AA1605" s="119"/>
      <c r="AB1605" s="119"/>
      <c r="AC1605" s="119"/>
      <c r="AD1605" s="119"/>
      <c r="AE1605" s="119"/>
      <c r="AF1605" s="119"/>
      <c r="AG1605" s="119"/>
      <c r="AH1605" s="119"/>
      <c r="AI1605" s="119"/>
      <c r="AJ1605" s="10" t="s">
        <v>27</v>
      </c>
      <c r="AK1605" s="10" t="s">
        <v>1597</v>
      </c>
      <c r="AL1605" s="10" t="s">
        <v>27</v>
      </c>
    </row>
    <row r="1606" spans="1:38" ht="30" customHeight="1">
      <c r="A1606" s="9" t="s">
        <v>1109</v>
      </c>
      <c r="B1606" s="9" t="s">
        <v>1270</v>
      </c>
      <c r="C1606" s="9" t="s">
        <v>963</v>
      </c>
      <c r="D1606" s="114">
        <v>1</v>
      </c>
      <c r="E1606" s="115">
        <v>0</v>
      </c>
      <c r="F1606" s="116">
        <f t="shared" si="378"/>
        <v>0</v>
      </c>
      <c r="G1606" s="115">
        <v>0</v>
      </c>
      <c r="H1606" s="116">
        <f t="shared" si="379"/>
        <v>0</v>
      </c>
      <c r="I1606" s="115">
        <f>ROUNDDOWN(SUMIF(V1600:V1606, RIGHTB(O1606, 1), H1600:H1606)*U1606, 2)</f>
        <v>903.45</v>
      </c>
      <c r="J1606" s="116">
        <f t="shared" si="380"/>
        <v>903.4</v>
      </c>
      <c r="K1606" s="115">
        <f t="shared" si="381"/>
        <v>903.4</v>
      </c>
      <c r="L1606" s="116">
        <f t="shared" si="381"/>
        <v>903.4</v>
      </c>
      <c r="M1606" s="9" t="s">
        <v>27</v>
      </c>
      <c r="N1606" s="10" t="s">
        <v>330</v>
      </c>
      <c r="O1606" s="10" t="s">
        <v>964</v>
      </c>
      <c r="P1606" s="10" t="s">
        <v>30</v>
      </c>
      <c r="Q1606" s="10" t="s">
        <v>30</v>
      </c>
      <c r="R1606" s="10" t="s">
        <v>30</v>
      </c>
      <c r="S1606" s="119">
        <v>1</v>
      </c>
      <c r="T1606" s="119">
        <v>2</v>
      </c>
      <c r="U1606" s="119">
        <v>0.03</v>
      </c>
      <c r="V1606" s="119"/>
      <c r="W1606" s="119"/>
      <c r="X1606" s="119"/>
      <c r="Y1606" s="119"/>
      <c r="Z1606" s="119"/>
      <c r="AA1606" s="119"/>
      <c r="AB1606" s="119"/>
      <c r="AC1606" s="119"/>
      <c r="AD1606" s="119"/>
      <c r="AE1606" s="119"/>
      <c r="AF1606" s="119"/>
      <c r="AG1606" s="119"/>
      <c r="AH1606" s="119"/>
      <c r="AI1606" s="119"/>
      <c r="AJ1606" s="10" t="s">
        <v>27</v>
      </c>
      <c r="AK1606" s="10" t="s">
        <v>1598</v>
      </c>
      <c r="AL1606" s="10" t="s">
        <v>27</v>
      </c>
    </row>
    <row r="1607" spans="1:38" ht="30" customHeight="1">
      <c r="A1607" s="9" t="s">
        <v>965</v>
      </c>
      <c r="B1607" s="9" t="s">
        <v>27</v>
      </c>
      <c r="C1607" s="9" t="s">
        <v>27</v>
      </c>
      <c r="D1607" s="114"/>
      <c r="E1607" s="115"/>
      <c r="F1607" s="116">
        <f>TRUNC(SUM(F1600:F1606),0)</f>
        <v>10633</v>
      </c>
      <c r="G1607" s="115"/>
      <c r="H1607" s="116">
        <f>TRUNC(SUM(H1600:H1606),0)</f>
        <v>32624</v>
      </c>
      <c r="I1607" s="115"/>
      <c r="J1607" s="116">
        <f>TRUNC(SUM(J1600:J1606),0)</f>
        <v>903</v>
      </c>
      <c r="K1607" s="115"/>
      <c r="L1607" s="116">
        <f>F1607+H1607+J1607</f>
        <v>44160</v>
      </c>
      <c r="M1607" s="9" t="s">
        <v>27</v>
      </c>
      <c r="N1607" s="10" t="s">
        <v>117</v>
      </c>
      <c r="O1607" s="10" t="s">
        <v>117</v>
      </c>
      <c r="P1607" s="10" t="s">
        <v>27</v>
      </c>
      <c r="Q1607" s="10" t="s">
        <v>27</v>
      </c>
      <c r="R1607" s="10" t="s">
        <v>27</v>
      </c>
      <c r="S1607" s="119"/>
      <c r="T1607" s="119"/>
      <c r="U1607" s="119"/>
      <c r="V1607" s="119"/>
      <c r="W1607" s="119"/>
      <c r="X1607" s="119"/>
      <c r="Y1607" s="119"/>
      <c r="Z1607" s="119"/>
      <c r="AA1607" s="119"/>
      <c r="AB1607" s="119"/>
      <c r="AC1607" s="119"/>
      <c r="AD1607" s="119"/>
      <c r="AE1607" s="119"/>
      <c r="AF1607" s="119"/>
      <c r="AG1607" s="119"/>
      <c r="AH1607" s="119"/>
      <c r="AI1607" s="119"/>
      <c r="AJ1607" s="10" t="s">
        <v>27</v>
      </c>
      <c r="AK1607" s="10" t="s">
        <v>27</v>
      </c>
      <c r="AL1607" s="10" t="s">
        <v>27</v>
      </c>
    </row>
    <row r="1608" spans="1:38" ht="30" customHeight="1">
      <c r="A1608" s="114"/>
      <c r="B1608" s="114"/>
      <c r="C1608" s="114"/>
      <c r="D1608" s="114"/>
      <c r="E1608" s="115"/>
      <c r="F1608" s="116"/>
      <c r="G1608" s="115"/>
      <c r="H1608" s="116"/>
      <c r="I1608" s="115"/>
      <c r="J1608" s="116"/>
      <c r="K1608" s="115"/>
      <c r="L1608" s="116"/>
      <c r="M1608" s="114"/>
    </row>
    <row r="1609" spans="1:38" ht="30" customHeight="1">
      <c r="A1609" s="127" t="s">
        <v>4435</v>
      </c>
      <c r="B1609" s="127"/>
      <c r="C1609" s="127"/>
      <c r="D1609" s="127"/>
      <c r="E1609" s="128"/>
      <c r="F1609" s="129"/>
      <c r="G1609" s="128"/>
      <c r="H1609" s="129"/>
      <c r="I1609" s="128"/>
      <c r="J1609" s="129"/>
      <c r="K1609" s="128"/>
      <c r="L1609" s="129"/>
      <c r="M1609" s="127"/>
      <c r="N1609" s="118" t="s">
        <v>330</v>
      </c>
    </row>
    <row r="1610" spans="1:38" ht="30" customHeight="1">
      <c r="A1610" s="9" t="s">
        <v>1584</v>
      </c>
      <c r="B1610" s="9" t="s">
        <v>3963</v>
      </c>
      <c r="C1610" s="9" t="s">
        <v>28</v>
      </c>
      <c r="D1610" s="114">
        <v>1.03</v>
      </c>
      <c r="E1610" s="115">
        <f>단가대비표!E103</f>
        <v>13000</v>
      </c>
      <c r="F1610" s="116">
        <f t="shared" ref="F1610:F1616" si="382">TRUNC(E1610*D1610,1)</f>
        <v>13390</v>
      </c>
      <c r="G1610" s="115">
        <v>0</v>
      </c>
      <c r="H1610" s="116">
        <f t="shared" ref="H1610:H1616" si="383">TRUNC(G1610*D1610,1)</f>
        <v>0</v>
      </c>
      <c r="I1610" s="115">
        <v>0</v>
      </c>
      <c r="J1610" s="116">
        <f t="shared" ref="J1610:J1616" si="384">TRUNC(I1610*D1610,1)</f>
        <v>0</v>
      </c>
      <c r="K1610" s="115">
        <f t="shared" ref="K1610:K1616" si="385">TRUNC(E1610+G1610+I1610,1)</f>
        <v>13000</v>
      </c>
      <c r="L1610" s="116">
        <f t="shared" ref="L1610:L1616" si="386">TRUNC(F1610+H1610+J1610,1)</f>
        <v>13390</v>
      </c>
      <c r="M1610" s="9" t="s">
        <v>27</v>
      </c>
      <c r="N1610" s="10" t="s">
        <v>330</v>
      </c>
      <c r="O1610" s="10" t="s">
        <v>1593</v>
      </c>
      <c r="P1610" s="10" t="s">
        <v>30</v>
      </c>
      <c r="Q1610" s="10" t="s">
        <v>30</v>
      </c>
      <c r="R1610" s="10" t="s">
        <v>29</v>
      </c>
      <c r="S1610" s="119"/>
      <c r="T1610" s="119"/>
      <c r="U1610" s="119"/>
      <c r="V1610" s="119"/>
      <c r="W1610" s="119"/>
      <c r="X1610" s="119"/>
      <c r="Y1610" s="119"/>
      <c r="Z1610" s="119"/>
      <c r="AA1610" s="119"/>
      <c r="AB1610" s="119"/>
      <c r="AC1610" s="119"/>
      <c r="AD1610" s="119"/>
      <c r="AE1610" s="119"/>
      <c r="AF1610" s="119"/>
      <c r="AG1610" s="119"/>
      <c r="AH1610" s="119"/>
      <c r="AI1610" s="119"/>
      <c r="AJ1610" s="10" t="s">
        <v>27</v>
      </c>
      <c r="AK1610" s="10" t="s">
        <v>1594</v>
      </c>
      <c r="AL1610" s="10" t="s">
        <v>27</v>
      </c>
    </row>
    <row r="1611" spans="1:38" ht="30" customHeight="1">
      <c r="A1611" s="9" t="s">
        <v>1271</v>
      </c>
      <c r="B1611" s="9" t="s">
        <v>1254</v>
      </c>
      <c r="C1611" s="9" t="s">
        <v>466</v>
      </c>
      <c r="D1611" s="114">
        <v>5.173</v>
      </c>
      <c r="E1611" s="115">
        <v>0</v>
      </c>
      <c r="F1611" s="116">
        <f t="shared" si="382"/>
        <v>0</v>
      </c>
      <c r="G1611" s="115">
        <v>0</v>
      </c>
      <c r="H1611" s="116">
        <f t="shared" si="383"/>
        <v>0</v>
      </c>
      <c r="I1611" s="115">
        <v>0</v>
      </c>
      <c r="J1611" s="116">
        <f t="shared" si="384"/>
        <v>0</v>
      </c>
      <c r="K1611" s="115">
        <f t="shared" si="385"/>
        <v>0</v>
      </c>
      <c r="L1611" s="116">
        <f t="shared" si="386"/>
        <v>0</v>
      </c>
      <c r="M1611" s="9" t="s">
        <v>27</v>
      </c>
      <c r="N1611" s="10" t="s">
        <v>328</v>
      </c>
      <c r="O1611" s="10" t="s">
        <v>1587</v>
      </c>
      <c r="P1611" s="10" t="s">
        <v>30</v>
      </c>
      <c r="Q1611" s="10" t="s">
        <v>30</v>
      </c>
      <c r="R1611" s="10" t="s">
        <v>29</v>
      </c>
      <c r="S1611" s="119"/>
      <c r="T1611" s="119"/>
      <c r="U1611" s="119"/>
      <c r="V1611" s="119"/>
      <c r="W1611" s="119"/>
      <c r="X1611" s="119"/>
      <c r="Y1611" s="119"/>
      <c r="Z1611" s="119"/>
      <c r="AA1611" s="119"/>
      <c r="AB1611" s="119"/>
      <c r="AC1611" s="119"/>
      <c r="AD1611" s="119"/>
      <c r="AE1611" s="119"/>
      <c r="AF1611" s="119"/>
      <c r="AG1611" s="119"/>
      <c r="AH1611" s="119"/>
      <c r="AI1611" s="119"/>
      <c r="AJ1611" s="10" t="s">
        <v>27</v>
      </c>
      <c r="AK1611" s="10" t="s">
        <v>1588</v>
      </c>
      <c r="AL1611" s="10" t="s">
        <v>27</v>
      </c>
    </row>
    <row r="1612" spans="1:38" ht="30" customHeight="1">
      <c r="A1612" s="1" t="s">
        <v>3294</v>
      </c>
      <c r="B1612" s="1" t="s">
        <v>3295</v>
      </c>
      <c r="C1612" s="9" t="s">
        <v>79</v>
      </c>
      <c r="D1612" s="36">
        <v>6.6600000000000001E-3</v>
      </c>
      <c r="E1612" s="115">
        <f>단가대비표!E60</f>
        <v>50000</v>
      </c>
      <c r="F1612" s="116">
        <f t="shared" si="382"/>
        <v>333</v>
      </c>
      <c r="G1612" s="115">
        <v>0</v>
      </c>
      <c r="H1612" s="116">
        <f t="shared" si="383"/>
        <v>0</v>
      </c>
      <c r="I1612" s="115">
        <v>0</v>
      </c>
      <c r="J1612" s="116">
        <f t="shared" si="384"/>
        <v>0</v>
      </c>
      <c r="K1612" s="115">
        <f t="shared" si="385"/>
        <v>50000</v>
      </c>
      <c r="L1612" s="116">
        <f t="shared" si="386"/>
        <v>333</v>
      </c>
      <c r="M1612" s="9" t="s">
        <v>27</v>
      </c>
      <c r="N1612" s="10" t="s">
        <v>328</v>
      </c>
      <c r="O1612" s="10" t="s">
        <v>1587</v>
      </c>
      <c r="P1612" s="10" t="s">
        <v>30</v>
      </c>
      <c r="Q1612" s="10" t="s">
        <v>30</v>
      </c>
      <c r="R1612" s="10" t="s">
        <v>29</v>
      </c>
      <c r="S1612" s="119"/>
      <c r="T1612" s="119"/>
      <c r="U1612" s="119"/>
      <c r="V1612" s="119"/>
      <c r="W1612" s="119"/>
      <c r="X1612" s="119"/>
      <c r="Y1612" s="119"/>
      <c r="Z1612" s="119"/>
      <c r="AA1612" s="119"/>
      <c r="AB1612" s="119"/>
      <c r="AC1612" s="119"/>
      <c r="AD1612" s="119"/>
      <c r="AE1612" s="119"/>
      <c r="AF1612" s="119"/>
      <c r="AG1612" s="119"/>
      <c r="AH1612" s="119"/>
      <c r="AI1612" s="119"/>
      <c r="AJ1612" s="10" t="s">
        <v>27</v>
      </c>
      <c r="AK1612" s="10" t="s">
        <v>1588</v>
      </c>
      <c r="AL1612" s="10" t="s">
        <v>27</v>
      </c>
    </row>
    <row r="1613" spans="1:38" ht="30" customHeight="1">
      <c r="A1613" s="9" t="s">
        <v>909</v>
      </c>
      <c r="B1613" s="9" t="s">
        <v>840</v>
      </c>
      <c r="C1613" s="9" t="s">
        <v>841</v>
      </c>
      <c r="D1613" s="114">
        <v>0.108</v>
      </c>
      <c r="E1613" s="115">
        <v>0</v>
      </c>
      <c r="F1613" s="116">
        <f t="shared" si="382"/>
        <v>0</v>
      </c>
      <c r="G1613" s="115">
        <f>단가대비표!F580</f>
        <v>210086</v>
      </c>
      <c r="H1613" s="116">
        <f t="shared" si="383"/>
        <v>22689.200000000001</v>
      </c>
      <c r="I1613" s="115">
        <v>0</v>
      </c>
      <c r="J1613" s="116">
        <f t="shared" si="384"/>
        <v>0</v>
      </c>
      <c r="K1613" s="115">
        <f t="shared" si="385"/>
        <v>210086</v>
      </c>
      <c r="L1613" s="116">
        <f t="shared" si="386"/>
        <v>22689.200000000001</v>
      </c>
      <c r="M1613" s="9" t="s">
        <v>27</v>
      </c>
      <c r="N1613" s="10" t="s">
        <v>330</v>
      </c>
      <c r="O1613" s="10" t="s">
        <v>910</v>
      </c>
      <c r="P1613" s="10" t="s">
        <v>30</v>
      </c>
      <c r="Q1613" s="10" t="s">
        <v>30</v>
      </c>
      <c r="R1613" s="10" t="s">
        <v>29</v>
      </c>
      <c r="S1613" s="119"/>
      <c r="T1613" s="119"/>
      <c r="U1613" s="119"/>
      <c r="V1613" s="119">
        <v>1</v>
      </c>
      <c r="W1613" s="119"/>
      <c r="X1613" s="119"/>
      <c r="Y1613" s="119"/>
      <c r="Z1613" s="119"/>
      <c r="AA1613" s="119"/>
      <c r="AB1613" s="119"/>
      <c r="AC1613" s="119"/>
      <c r="AD1613" s="119"/>
      <c r="AE1613" s="119"/>
      <c r="AF1613" s="119"/>
      <c r="AG1613" s="119"/>
      <c r="AH1613" s="119"/>
      <c r="AI1613" s="119"/>
      <c r="AJ1613" s="10" t="s">
        <v>27</v>
      </c>
      <c r="AK1613" s="10" t="s">
        <v>1595</v>
      </c>
      <c r="AL1613" s="10" t="s">
        <v>27</v>
      </c>
    </row>
    <row r="1614" spans="1:38" ht="30" customHeight="1">
      <c r="A1614" s="9" t="s">
        <v>889</v>
      </c>
      <c r="B1614" s="9" t="s">
        <v>840</v>
      </c>
      <c r="C1614" s="9" t="s">
        <v>841</v>
      </c>
      <c r="D1614" s="114">
        <v>1.2999999999999999E-2</v>
      </c>
      <c r="E1614" s="115">
        <v>0</v>
      </c>
      <c r="F1614" s="116">
        <f t="shared" si="382"/>
        <v>0</v>
      </c>
      <c r="G1614" s="115">
        <f>단가대비표!F569</f>
        <v>156858</v>
      </c>
      <c r="H1614" s="116">
        <f t="shared" si="383"/>
        <v>2039.1</v>
      </c>
      <c r="I1614" s="115">
        <v>0</v>
      </c>
      <c r="J1614" s="116">
        <f t="shared" si="384"/>
        <v>0</v>
      </c>
      <c r="K1614" s="115">
        <f t="shared" si="385"/>
        <v>156858</v>
      </c>
      <c r="L1614" s="116">
        <f t="shared" si="386"/>
        <v>2039.1</v>
      </c>
      <c r="M1614" s="9" t="s">
        <v>27</v>
      </c>
      <c r="N1614" s="10" t="s">
        <v>330</v>
      </c>
      <c r="O1614" s="10" t="s">
        <v>890</v>
      </c>
      <c r="P1614" s="10" t="s">
        <v>30</v>
      </c>
      <c r="Q1614" s="10" t="s">
        <v>30</v>
      </c>
      <c r="R1614" s="10" t="s">
        <v>29</v>
      </c>
      <c r="S1614" s="119"/>
      <c r="T1614" s="119"/>
      <c r="U1614" s="119"/>
      <c r="V1614" s="119"/>
      <c r="W1614" s="119"/>
      <c r="X1614" s="119"/>
      <c r="Y1614" s="119"/>
      <c r="Z1614" s="119"/>
      <c r="AA1614" s="119"/>
      <c r="AB1614" s="119"/>
      <c r="AC1614" s="119"/>
      <c r="AD1614" s="119"/>
      <c r="AE1614" s="119"/>
      <c r="AF1614" s="119"/>
      <c r="AG1614" s="119"/>
      <c r="AH1614" s="119"/>
      <c r="AI1614" s="119"/>
      <c r="AJ1614" s="10" t="s">
        <v>27</v>
      </c>
      <c r="AK1614" s="10" t="s">
        <v>1596</v>
      </c>
      <c r="AL1614" s="10" t="s">
        <v>27</v>
      </c>
    </row>
    <row r="1615" spans="1:38" ht="30" customHeight="1">
      <c r="A1615" s="9" t="s">
        <v>867</v>
      </c>
      <c r="B1615" s="9" t="s">
        <v>840</v>
      </c>
      <c r="C1615" s="9" t="s">
        <v>841</v>
      </c>
      <c r="D1615" s="36">
        <v>2.9430000000000001E-2</v>
      </c>
      <c r="E1615" s="115">
        <v>0</v>
      </c>
      <c r="F1615" s="116">
        <f t="shared" si="382"/>
        <v>0</v>
      </c>
      <c r="G1615" s="115">
        <f>단가대비표!F553</f>
        <v>138290</v>
      </c>
      <c r="H1615" s="116">
        <f t="shared" si="383"/>
        <v>4069.8</v>
      </c>
      <c r="I1615" s="115">
        <v>0</v>
      </c>
      <c r="J1615" s="116">
        <f t="shared" si="384"/>
        <v>0</v>
      </c>
      <c r="K1615" s="115">
        <f t="shared" si="385"/>
        <v>138290</v>
      </c>
      <c r="L1615" s="116">
        <f t="shared" si="386"/>
        <v>4069.8</v>
      </c>
      <c r="M1615" s="9" t="s">
        <v>27</v>
      </c>
      <c r="N1615" s="10" t="s">
        <v>330</v>
      </c>
      <c r="O1615" s="10" t="s">
        <v>868</v>
      </c>
      <c r="P1615" s="10" t="s">
        <v>30</v>
      </c>
      <c r="Q1615" s="10" t="s">
        <v>30</v>
      </c>
      <c r="R1615" s="10" t="s">
        <v>29</v>
      </c>
      <c r="S1615" s="119"/>
      <c r="T1615" s="119"/>
      <c r="U1615" s="119"/>
      <c r="V1615" s="119">
        <v>1</v>
      </c>
      <c r="W1615" s="119"/>
      <c r="X1615" s="119"/>
      <c r="Y1615" s="119"/>
      <c r="Z1615" s="119"/>
      <c r="AA1615" s="119"/>
      <c r="AB1615" s="119"/>
      <c r="AC1615" s="119"/>
      <c r="AD1615" s="119"/>
      <c r="AE1615" s="119"/>
      <c r="AF1615" s="119"/>
      <c r="AG1615" s="119"/>
      <c r="AH1615" s="119"/>
      <c r="AI1615" s="119"/>
      <c r="AJ1615" s="10" t="s">
        <v>27</v>
      </c>
      <c r="AK1615" s="10" t="s">
        <v>1597</v>
      </c>
      <c r="AL1615" s="10" t="s">
        <v>27</v>
      </c>
    </row>
    <row r="1616" spans="1:38" ht="30" customHeight="1">
      <c r="A1616" s="9" t="s">
        <v>1109</v>
      </c>
      <c r="B1616" s="9" t="s">
        <v>1270</v>
      </c>
      <c r="C1616" s="9" t="s">
        <v>963</v>
      </c>
      <c r="D1616" s="114">
        <v>1</v>
      </c>
      <c r="E1616" s="115">
        <v>0</v>
      </c>
      <c r="F1616" s="116">
        <f t="shared" si="382"/>
        <v>0</v>
      </c>
      <c r="G1616" s="115">
        <v>0</v>
      </c>
      <c r="H1616" s="116">
        <f t="shared" si="383"/>
        <v>0</v>
      </c>
      <c r="I1616" s="115">
        <f>ROUNDDOWN(SUMIF(V1610:V1616, RIGHTB(O1616, 1), H1610:H1616)*U1616, 2)</f>
        <v>802.77</v>
      </c>
      <c r="J1616" s="116">
        <f t="shared" si="384"/>
        <v>802.7</v>
      </c>
      <c r="K1616" s="115">
        <f t="shared" si="385"/>
        <v>802.7</v>
      </c>
      <c r="L1616" s="116">
        <f t="shared" si="386"/>
        <v>802.7</v>
      </c>
      <c r="M1616" s="9" t="s">
        <v>27</v>
      </c>
      <c r="N1616" s="10" t="s">
        <v>330</v>
      </c>
      <c r="O1616" s="10" t="s">
        <v>964</v>
      </c>
      <c r="P1616" s="10" t="s">
        <v>30</v>
      </c>
      <c r="Q1616" s="10" t="s">
        <v>30</v>
      </c>
      <c r="R1616" s="10" t="s">
        <v>30</v>
      </c>
      <c r="S1616" s="119">
        <v>1</v>
      </c>
      <c r="T1616" s="119">
        <v>2</v>
      </c>
      <c r="U1616" s="119">
        <v>0.03</v>
      </c>
      <c r="V1616" s="119"/>
      <c r="W1616" s="119"/>
      <c r="X1616" s="119"/>
      <c r="Y1616" s="119"/>
      <c r="Z1616" s="119"/>
      <c r="AA1616" s="119"/>
      <c r="AB1616" s="119"/>
      <c r="AC1616" s="119"/>
      <c r="AD1616" s="119"/>
      <c r="AE1616" s="119"/>
      <c r="AF1616" s="119"/>
      <c r="AG1616" s="119"/>
      <c r="AH1616" s="119"/>
      <c r="AI1616" s="119"/>
      <c r="AJ1616" s="10" t="s">
        <v>27</v>
      </c>
      <c r="AK1616" s="10" t="s">
        <v>1598</v>
      </c>
      <c r="AL1616" s="10" t="s">
        <v>27</v>
      </c>
    </row>
    <row r="1617" spans="1:38" ht="30" customHeight="1">
      <c r="A1617" s="9" t="s">
        <v>965</v>
      </c>
      <c r="B1617" s="9" t="s">
        <v>27</v>
      </c>
      <c r="C1617" s="9" t="s">
        <v>27</v>
      </c>
      <c r="D1617" s="114"/>
      <c r="E1617" s="115"/>
      <c r="F1617" s="116">
        <f>TRUNC(SUM(F1610:F1616),0)</f>
        <v>13723</v>
      </c>
      <c r="G1617" s="115"/>
      <c r="H1617" s="116">
        <f>TRUNC(SUM(H1610:H1616),0)</f>
        <v>28798</v>
      </c>
      <c r="I1617" s="115"/>
      <c r="J1617" s="116">
        <f>TRUNC(SUM(J1610:J1616),0)</f>
        <v>802</v>
      </c>
      <c r="K1617" s="115"/>
      <c r="L1617" s="116">
        <f>F1617+H1617+J1617</f>
        <v>43323</v>
      </c>
      <c r="M1617" s="9" t="s">
        <v>27</v>
      </c>
      <c r="N1617" s="10" t="s">
        <v>117</v>
      </c>
      <c r="O1617" s="10" t="s">
        <v>117</v>
      </c>
      <c r="P1617" s="10" t="s">
        <v>27</v>
      </c>
      <c r="Q1617" s="10" t="s">
        <v>27</v>
      </c>
      <c r="R1617" s="10" t="s">
        <v>27</v>
      </c>
      <c r="S1617" s="119"/>
      <c r="T1617" s="119"/>
      <c r="U1617" s="119"/>
      <c r="V1617" s="119"/>
      <c r="W1617" s="119"/>
      <c r="X1617" s="119"/>
      <c r="Y1617" s="119"/>
      <c r="Z1617" s="119"/>
      <c r="AA1617" s="119"/>
      <c r="AB1617" s="119"/>
      <c r="AC1617" s="119"/>
      <c r="AD1617" s="119"/>
      <c r="AE1617" s="119"/>
      <c r="AF1617" s="119"/>
      <c r="AG1617" s="119"/>
      <c r="AH1617" s="119"/>
      <c r="AI1617" s="119"/>
      <c r="AJ1617" s="10" t="s">
        <v>27</v>
      </c>
      <c r="AK1617" s="10" t="s">
        <v>27</v>
      </c>
      <c r="AL1617" s="10" t="s">
        <v>27</v>
      </c>
    </row>
    <row r="1618" spans="1:38" ht="30" customHeight="1">
      <c r="A1618" s="114"/>
      <c r="B1618" s="114"/>
      <c r="C1618" s="114"/>
      <c r="D1618" s="114"/>
      <c r="E1618" s="115"/>
      <c r="F1618" s="116"/>
      <c r="G1618" s="115"/>
      <c r="H1618" s="116"/>
      <c r="I1618" s="115"/>
      <c r="J1618" s="116"/>
      <c r="K1618" s="115"/>
      <c r="L1618" s="116"/>
      <c r="M1618" s="114"/>
    </row>
    <row r="1619" spans="1:38" ht="30" customHeight="1">
      <c r="A1619" s="127" t="s">
        <v>4436</v>
      </c>
      <c r="B1619" s="127"/>
      <c r="C1619" s="127"/>
      <c r="D1619" s="127"/>
      <c r="E1619" s="128"/>
      <c r="F1619" s="129"/>
      <c r="G1619" s="128"/>
      <c r="H1619" s="129"/>
      <c r="I1619" s="128"/>
      <c r="J1619" s="129"/>
      <c r="K1619" s="128"/>
      <c r="L1619" s="129"/>
      <c r="M1619" s="127"/>
      <c r="N1619" s="118" t="s">
        <v>332</v>
      </c>
    </row>
    <row r="1620" spans="1:38" ht="30" customHeight="1">
      <c r="A1620" s="9" t="s">
        <v>1599</v>
      </c>
      <c r="B1620" s="9" t="s">
        <v>1600</v>
      </c>
      <c r="C1620" s="9" t="s">
        <v>28</v>
      </c>
      <c r="D1620" s="114">
        <v>1.03</v>
      </c>
      <c r="E1620" s="115">
        <f>단가대비표!E99</f>
        <v>10000</v>
      </c>
      <c r="F1620" s="116">
        <f t="shared" ref="F1620:F1626" si="387">TRUNC(E1620*D1620,1)</f>
        <v>10300</v>
      </c>
      <c r="G1620" s="115">
        <f>단가대비표!F99</f>
        <v>0</v>
      </c>
      <c r="H1620" s="116">
        <f t="shared" ref="H1620:H1626" si="388">TRUNC(G1620*D1620,1)</f>
        <v>0</v>
      </c>
      <c r="I1620" s="115">
        <f>단가대비표!G99</f>
        <v>0</v>
      </c>
      <c r="J1620" s="116">
        <f t="shared" ref="J1620:J1626" si="389">TRUNC(I1620*D1620,1)</f>
        <v>0</v>
      </c>
      <c r="K1620" s="115">
        <f t="shared" ref="K1620:L1626" si="390">TRUNC(E1620+G1620+I1620,1)</f>
        <v>10000</v>
      </c>
      <c r="L1620" s="116">
        <f t="shared" si="390"/>
        <v>10300</v>
      </c>
      <c r="M1620" s="9" t="s">
        <v>27</v>
      </c>
      <c r="N1620" s="10" t="s">
        <v>332</v>
      </c>
      <c r="O1620" s="10" t="s">
        <v>1601</v>
      </c>
      <c r="P1620" s="10" t="s">
        <v>30</v>
      </c>
      <c r="Q1620" s="10" t="s">
        <v>30</v>
      </c>
      <c r="R1620" s="10" t="s">
        <v>29</v>
      </c>
      <c r="S1620" s="119"/>
      <c r="T1620" s="119"/>
      <c r="U1620" s="119"/>
      <c r="V1620" s="119"/>
      <c r="W1620" s="119"/>
      <c r="X1620" s="119"/>
      <c r="Y1620" s="119"/>
      <c r="Z1620" s="119"/>
      <c r="AA1620" s="119"/>
      <c r="AB1620" s="119"/>
      <c r="AC1620" s="119"/>
      <c r="AD1620" s="119"/>
      <c r="AE1620" s="119"/>
      <c r="AF1620" s="119"/>
      <c r="AG1620" s="119"/>
      <c r="AH1620" s="119"/>
      <c r="AI1620" s="119"/>
      <c r="AJ1620" s="10" t="s">
        <v>27</v>
      </c>
      <c r="AK1620" s="10" t="s">
        <v>1602</v>
      </c>
      <c r="AL1620" s="10" t="s">
        <v>27</v>
      </c>
    </row>
    <row r="1621" spans="1:38" ht="30" customHeight="1">
      <c r="A1621" s="9" t="s">
        <v>1271</v>
      </c>
      <c r="B1621" s="9" t="s">
        <v>1254</v>
      </c>
      <c r="C1621" s="9" t="s">
        <v>466</v>
      </c>
      <c r="D1621" s="114">
        <v>14.135</v>
      </c>
      <c r="E1621" s="115">
        <v>0</v>
      </c>
      <c r="F1621" s="116">
        <f t="shared" si="387"/>
        <v>0</v>
      </c>
      <c r="G1621" s="115">
        <v>0</v>
      </c>
      <c r="H1621" s="116">
        <f t="shared" si="388"/>
        <v>0</v>
      </c>
      <c r="I1621" s="115">
        <v>0</v>
      </c>
      <c r="J1621" s="116">
        <f t="shared" si="389"/>
        <v>0</v>
      </c>
      <c r="K1621" s="115">
        <f t="shared" si="390"/>
        <v>0</v>
      </c>
      <c r="L1621" s="116">
        <f t="shared" si="390"/>
        <v>0</v>
      </c>
      <c r="M1621" s="9" t="s">
        <v>27</v>
      </c>
      <c r="N1621" s="10" t="s">
        <v>328</v>
      </c>
      <c r="O1621" s="10" t="s">
        <v>1587</v>
      </c>
      <c r="P1621" s="10" t="s">
        <v>30</v>
      </c>
      <c r="Q1621" s="10" t="s">
        <v>30</v>
      </c>
      <c r="R1621" s="10" t="s">
        <v>29</v>
      </c>
      <c r="S1621" s="119"/>
      <c r="T1621" s="119"/>
      <c r="U1621" s="119"/>
      <c r="V1621" s="119"/>
      <c r="W1621" s="119"/>
      <c r="X1621" s="119"/>
      <c r="Y1621" s="119"/>
      <c r="Z1621" s="119"/>
      <c r="AA1621" s="119"/>
      <c r="AB1621" s="119"/>
      <c r="AC1621" s="119"/>
      <c r="AD1621" s="119"/>
      <c r="AE1621" s="119"/>
      <c r="AF1621" s="119"/>
      <c r="AG1621" s="119"/>
      <c r="AH1621" s="119"/>
      <c r="AI1621" s="119"/>
      <c r="AJ1621" s="10" t="s">
        <v>27</v>
      </c>
      <c r="AK1621" s="10" t="s">
        <v>1588</v>
      </c>
      <c r="AL1621" s="10" t="s">
        <v>27</v>
      </c>
    </row>
    <row r="1622" spans="1:38" ht="30" customHeight="1">
      <c r="A1622" s="1" t="s">
        <v>3294</v>
      </c>
      <c r="B1622" s="1" t="s">
        <v>3295</v>
      </c>
      <c r="C1622" s="9" t="s">
        <v>79</v>
      </c>
      <c r="D1622" s="114">
        <v>2.2600000000000002E-2</v>
      </c>
      <c r="E1622" s="115">
        <f>단가대비표!E60</f>
        <v>50000</v>
      </c>
      <c r="F1622" s="116">
        <f t="shared" si="387"/>
        <v>1130</v>
      </c>
      <c r="G1622" s="115">
        <v>0</v>
      </c>
      <c r="H1622" s="116">
        <f t="shared" si="388"/>
        <v>0</v>
      </c>
      <c r="I1622" s="115">
        <v>0</v>
      </c>
      <c r="J1622" s="116">
        <f t="shared" si="389"/>
        <v>0</v>
      </c>
      <c r="K1622" s="115">
        <f t="shared" si="390"/>
        <v>50000</v>
      </c>
      <c r="L1622" s="116">
        <f t="shared" si="390"/>
        <v>1130</v>
      </c>
      <c r="M1622" s="9" t="s">
        <v>27</v>
      </c>
      <c r="N1622" s="10" t="s">
        <v>328</v>
      </c>
      <c r="O1622" s="10" t="s">
        <v>1587</v>
      </c>
      <c r="P1622" s="10" t="s">
        <v>30</v>
      </c>
      <c r="Q1622" s="10" t="s">
        <v>30</v>
      </c>
      <c r="R1622" s="10" t="s">
        <v>29</v>
      </c>
      <c r="S1622" s="119"/>
      <c r="T1622" s="119"/>
      <c r="U1622" s="119"/>
      <c r="V1622" s="119"/>
      <c r="W1622" s="119"/>
      <c r="X1622" s="119"/>
      <c r="Y1622" s="119"/>
      <c r="Z1622" s="119"/>
      <c r="AA1622" s="119"/>
      <c r="AB1622" s="119"/>
      <c r="AC1622" s="119"/>
      <c r="AD1622" s="119"/>
      <c r="AE1622" s="119"/>
      <c r="AF1622" s="119"/>
      <c r="AG1622" s="119"/>
      <c r="AH1622" s="119"/>
      <c r="AI1622" s="119"/>
      <c r="AJ1622" s="10" t="s">
        <v>27</v>
      </c>
      <c r="AK1622" s="10" t="s">
        <v>1588</v>
      </c>
      <c r="AL1622" s="10" t="s">
        <v>27</v>
      </c>
    </row>
    <row r="1623" spans="1:38" ht="30" customHeight="1">
      <c r="A1623" s="9" t="s">
        <v>909</v>
      </c>
      <c r="B1623" s="9" t="s">
        <v>840</v>
      </c>
      <c r="C1623" s="9" t="s">
        <v>841</v>
      </c>
      <c r="D1623" s="114">
        <v>0.155</v>
      </c>
      <c r="E1623" s="115">
        <f>단가대비표!E580</f>
        <v>0</v>
      </c>
      <c r="F1623" s="116">
        <f t="shared" si="387"/>
        <v>0</v>
      </c>
      <c r="G1623" s="115">
        <f>단가대비표!F580</f>
        <v>210086</v>
      </c>
      <c r="H1623" s="116">
        <f t="shared" si="388"/>
        <v>32563.3</v>
      </c>
      <c r="I1623" s="115">
        <f>단가대비표!G580</f>
        <v>0</v>
      </c>
      <c r="J1623" s="116">
        <f t="shared" si="389"/>
        <v>0</v>
      </c>
      <c r="K1623" s="115">
        <f t="shared" si="390"/>
        <v>210086</v>
      </c>
      <c r="L1623" s="116">
        <f t="shared" si="390"/>
        <v>32563.3</v>
      </c>
      <c r="M1623" s="9" t="s">
        <v>27</v>
      </c>
      <c r="N1623" s="10" t="s">
        <v>332</v>
      </c>
      <c r="O1623" s="10" t="s">
        <v>910</v>
      </c>
      <c r="P1623" s="10" t="s">
        <v>30</v>
      </c>
      <c r="Q1623" s="10" t="s">
        <v>30</v>
      </c>
      <c r="R1623" s="10" t="s">
        <v>29</v>
      </c>
      <c r="S1623" s="119"/>
      <c r="T1623" s="119"/>
      <c r="U1623" s="119"/>
      <c r="V1623" s="119">
        <v>1</v>
      </c>
      <c r="W1623" s="119"/>
      <c r="X1623" s="119"/>
      <c r="Y1623" s="119"/>
      <c r="Z1623" s="119"/>
      <c r="AA1623" s="119"/>
      <c r="AB1623" s="119"/>
      <c r="AC1623" s="119"/>
      <c r="AD1623" s="119"/>
      <c r="AE1623" s="119"/>
      <c r="AF1623" s="119"/>
      <c r="AG1623" s="119"/>
      <c r="AH1623" s="119"/>
      <c r="AI1623" s="119"/>
      <c r="AJ1623" s="10" t="s">
        <v>27</v>
      </c>
      <c r="AK1623" s="10" t="s">
        <v>1603</v>
      </c>
      <c r="AL1623" s="10" t="s">
        <v>27</v>
      </c>
    </row>
    <row r="1624" spans="1:38" ht="30" customHeight="1">
      <c r="A1624" s="9" t="s">
        <v>889</v>
      </c>
      <c r="B1624" s="9" t="s">
        <v>840</v>
      </c>
      <c r="C1624" s="9" t="s">
        <v>841</v>
      </c>
      <c r="D1624" s="114">
        <v>0.02</v>
      </c>
      <c r="E1624" s="115">
        <f>단가대비표!E569</f>
        <v>0</v>
      </c>
      <c r="F1624" s="116">
        <f t="shared" si="387"/>
        <v>0</v>
      </c>
      <c r="G1624" s="115">
        <f>단가대비표!F569</f>
        <v>156858</v>
      </c>
      <c r="H1624" s="116">
        <f t="shared" si="388"/>
        <v>3137.1</v>
      </c>
      <c r="I1624" s="115">
        <f>단가대비표!G569</f>
        <v>0</v>
      </c>
      <c r="J1624" s="116">
        <f t="shared" si="389"/>
        <v>0</v>
      </c>
      <c r="K1624" s="115">
        <f t="shared" si="390"/>
        <v>156858</v>
      </c>
      <c r="L1624" s="116">
        <f t="shared" si="390"/>
        <v>3137.1</v>
      </c>
      <c r="M1624" s="9" t="s">
        <v>27</v>
      </c>
      <c r="N1624" s="10" t="s">
        <v>332</v>
      </c>
      <c r="O1624" s="10" t="s">
        <v>890</v>
      </c>
      <c r="P1624" s="10" t="s">
        <v>30</v>
      </c>
      <c r="Q1624" s="10" t="s">
        <v>30</v>
      </c>
      <c r="R1624" s="10" t="s">
        <v>29</v>
      </c>
      <c r="S1624" s="119"/>
      <c r="T1624" s="119"/>
      <c r="U1624" s="119"/>
      <c r="V1624" s="119"/>
      <c r="W1624" s="119"/>
      <c r="X1624" s="119"/>
      <c r="Y1624" s="119"/>
      <c r="Z1624" s="119"/>
      <c r="AA1624" s="119"/>
      <c r="AB1624" s="119"/>
      <c r="AC1624" s="119"/>
      <c r="AD1624" s="119"/>
      <c r="AE1624" s="119"/>
      <c r="AF1624" s="119"/>
      <c r="AG1624" s="119"/>
      <c r="AH1624" s="119"/>
      <c r="AI1624" s="119"/>
      <c r="AJ1624" s="10" t="s">
        <v>27</v>
      </c>
      <c r="AK1624" s="10" t="s">
        <v>1604</v>
      </c>
      <c r="AL1624" s="10" t="s">
        <v>27</v>
      </c>
    </row>
    <row r="1625" spans="1:38" ht="30" customHeight="1">
      <c r="A1625" s="9" t="s">
        <v>867</v>
      </c>
      <c r="B1625" s="9" t="s">
        <v>840</v>
      </c>
      <c r="C1625" s="9" t="s">
        <v>841</v>
      </c>
      <c r="D1625" s="36">
        <v>6.4149999999999999E-2</v>
      </c>
      <c r="E1625" s="115">
        <f>단가대비표!E553</f>
        <v>0</v>
      </c>
      <c r="F1625" s="116">
        <f t="shared" si="387"/>
        <v>0</v>
      </c>
      <c r="G1625" s="115">
        <f>단가대비표!F553</f>
        <v>138290</v>
      </c>
      <c r="H1625" s="116">
        <f t="shared" si="388"/>
        <v>8871.2999999999993</v>
      </c>
      <c r="I1625" s="115">
        <f>단가대비표!G553</f>
        <v>0</v>
      </c>
      <c r="J1625" s="116">
        <f t="shared" si="389"/>
        <v>0</v>
      </c>
      <c r="K1625" s="115">
        <f t="shared" si="390"/>
        <v>138290</v>
      </c>
      <c r="L1625" s="116">
        <f t="shared" si="390"/>
        <v>8871.2999999999993</v>
      </c>
      <c r="M1625" s="9" t="s">
        <v>27</v>
      </c>
      <c r="N1625" s="10" t="s">
        <v>332</v>
      </c>
      <c r="O1625" s="10" t="s">
        <v>868</v>
      </c>
      <c r="P1625" s="10" t="s">
        <v>30</v>
      </c>
      <c r="Q1625" s="10" t="s">
        <v>30</v>
      </c>
      <c r="R1625" s="10" t="s">
        <v>29</v>
      </c>
      <c r="S1625" s="119"/>
      <c r="T1625" s="119"/>
      <c r="U1625" s="119"/>
      <c r="V1625" s="119">
        <v>1</v>
      </c>
      <c r="W1625" s="119"/>
      <c r="X1625" s="119"/>
      <c r="Y1625" s="119"/>
      <c r="Z1625" s="119"/>
      <c r="AA1625" s="119"/>
      <c r="AB1625" s="119"/>
      <c r="AC1625" s="119"/>
      <c r="AD1625" s="119"/>
      <c r="AE1625" s="119"/>
      <c r="AF1625" s="119"/>
      <c r="AG1625" s="119"/>
      <c r="AH1625" s="119"/>
      <c r="AI1625" s="119"/>
      <c r="AJ1625" s="10" t="s">
        <v>27</v>
      </c>
      <c r="AK1625" s="10" t="s">
        <v>1605</v>
      </c>
      <c r="AL1625" s="10" t="s">
        <v>27</v>
      </c>
    </row>
    <row r="1626" spans="1:38" ht="30" customHeight="1">
      <c r="A1626" s="9" t="s">
        <v>1109</v>
      </c>
      <c r="B1626" s="9" t="s">
        <v>1270</v>
      </c>
      <c r="C1626" s="9" t="s">
        <v>963</v>
      </c>
      <c r="D1626" s="114">
        <v>1</v>
      </c>
      <c r="E1626" s="115">
        <v>0</v>
      </c>
      <c r="F1626" s="116">
        <f t="shared" si="387"/>
        <v>0</v>
      </c>
      <c r="G1626" s="115">
        <v>0</v>
      </c>
      <c r="H1626" s="116">
        <f t="shared" si="388"/>
        <v>0</v>
      </c>
      <c r="I1626" s="115">
        <f>ROUNDDOWN(SUMIF(V1620:V1626, RIGHTB(O1626, 1), H1620:H1626)*U1626, 2)</f>
        <v>1243.03</v>
      </c>
      <c r="J1626" s="116">
        <f t="shared" si="389"/>
        <v>1243</v>
      </c>
      <c r="K1626" s="115">
        <f t="shared" si="390"/>
        <v>1243</v>
      </c>
      <c r="L1626" s="116">
        <f t="shared" si="390"/>
        <v>1243</v>
      </c>
      <c r="M1626" s="9" t="s">
        <v>27</v>
      </c>
      <c r="N1626" s="10" t="s">
        <v>332</v>
      </c>
      <c r="O1626" s="10" t="s">
        <v>964</v>
      </c>
      <c r="P1626" s="10" t="s">
        <v>30</v>
      </c>
      <c r="Q1626" s="10" t="s">
        <v>30</v>
      </c>
      <c r="R1626" s="10" t="s">
        <v>30</v>
      </c>
      <c r="S1626" s="119">
        <v>1</v>
      </c>
      <c r="T1626" s="119">
        <v>2</v>
      </c>
      <c r="U1626" s="119">
        <v>0.03</v>
      </c>
      <c r="V1626" s="119"/>
      <c r="W1626" s="119"/>
      <c r="X1626" s="119"/>
      <c r="Y1626" s="119"/>
      <c r="Z1626" s="119"/>
      <c r="AA1626" s="119"/>
      <c r="AB1626" s="119"/>
      <c r="AC1626" s="119"/>
      <c r="AD1626" s="119"/>
      <c r="AE1626" s="119"/>
      <c r="AF1626" s="119"/>
      <c r="AG1626" s="119"/>
      <c r="AH1626" s="119"/>
      <c r="AI1626" s="119"/>
      <c r="AJ1626" s="10" t="s">
        <v>27</v>
      </c>
      <c r="AK1626" s="10" t="s">
        <v>1606</v>
      </c>
      <c r="AL1626" s="10" t="s">
        <v>27</v>
      </c>
    </row>
    <row r="1627" spans="1:38" ht="30" customHeight="1">
      <c r="A1627" s="9" t="s">
        <v>965</v>
      </c>
      <c r="B1627" s="9" t="s">
        <v>27</v>
      </c>
      <c r="C1627" s="9" t="s">
        <v>27</v>
      </c>
      <c r="D1627" s="114"/>
      <c r="E1627" s="115"/>
      <c r="F1627" s="116">
        <f>TRUNC(SUM(F1620:F1626),0)</f>
        <v>11430</v>
      </c>
      <c r="G1627" s="115"/>
      <c r="H1627" s="116">
        <f>TRUNC(SUM(H1620:H1626),0)</f>
        <v>44571</v>
      </c>
      <c r="I1627" s="115"/>
      <c r="J1627" s="116">
        <f>TRUNC(SUM(J1620:J1626),0)</f>
        <v>1243</v>
      </c>
      <c r="K1627" s="115"/>
      <c r="L1627" s="116">
        <f>F1627+H1627+J1627</f>
        <v>57244</v>
      </c>
      <c r="M1627" s="9" t="s">
        <v>27</v>
      </c>
      <c r="N1627" s="10" t="s">
        <v>117</v>
      </c>
      <c r="O1627" s="10" t="s">
        <v>117</v>
      </c>
      <c r="P1627" s="10" t="s">
        <v>27</v>
      </c>
      <c r="Q1627" s="10" t="s">
        <v>27</v>
      </c>
      <c r="R1627" s="10" t="s">
        <v>27</v>
      </c>
      <c r="S1627" s="119"/>
      <c r="T1627" s="119"/>
      <c r="U1627" s="119"/>
      <c r="V1627" s="119"/>
      <c r="W1627" s="119"/>
      <c r="X1627" s="119"/>
      <c r="Y1627" s="119"/>
      <c r="Z1627" s="119"/>
      <c r="AA1627" s="119"/>
      <c r="AB1627" s="119"/>
      <c r="AC1627" s="119"/>
      <c r="AD1627" s="119"/>
      <c r="AE1627" s="119"/>
      <c r="AF1627" s="119"/>
      <c r="AG1627" s="119"/>
      <c r="AH1627" s="119"/>
      <c r="AI1627" s="119"/>
      <c r="AJ1627" s="10" t="s">
        <v>27</v>
      </c>
      <c r="AK1627" s="10" t="s">
        <v>27</v>
      </c>
      <c r="AL1627" s="10" t="s">
        <v>27</v>
      </c>
    </row>
    <row r="1628" spans="1:38" ht="30" customHeight="1">
      <c r="A1628" s="114"/>
      <c r="B1628" s="114"/>
      <c r="C1628" s="114"/>
      <c r="D1628" s="114"/>
      <c r="E1628" s="115"/>
      <c r="F1628" s="116"/>
      <c r="G1628" s="115"/>
      <c r="H1628" s="116"/>
      <c r="I1628" s="115"/>
      <c r="J1628" s="116"/>
      <c r="K1628" s="115"/>
      <c r="L1628" s="116"/>
      <c r="M1628" s="114"/>
    </row>
    <row r="1629" spans="1:38" ht="30" customHeight="1">
      <c r="A1629" s="127" t="s">
        <v>4437</v>
      </c>
      <c r="B1629" s="127"/>
      <c r="C1629" s="127"/>
      <c r="D1629" s="127"/>
      <c r="E1629" s="128"/>
      <c r="F1629" s="129"/>
      <c r="G1629" s="128"/>
      <c r="H1629" s="129"/>
      <c r="I1629" s="128"/>
      <c r="J1629" s="129"/>
      <c r="K1629" s="128"/>
      <c r="L1629" s="129"/>
      <c r="M1629" s="127"/>
      <c r="N1629" s="118" t="s">
        <v>334</v>
      </c>
    </row>
    <row r="1630" spans="1:38" ht="30" customHeight="1">
      <c r="A1630" s="9" t="s">
        <v>1599</v>
      </c>
      <c r="B1630" s="9" t="s">
        <v>1607</v>
      </c>
      <c r="C1630" s="9" t="s">
        <v>28</v>
      </c>
      <c r="D1630" s="114">
        <v>1.03</v>
      </c>
      <c r="E1630" s="115">
        <f>단가대비표!E100</f>
        <v>13000</v>
      </c>
      <c r="F1630" s="116">
        <f t="shared" ref="F1630:F1636" si="391">TRUNC(E1630*D1630,1)</f>
        <v>13390</v>
      </c>
      <c r="G1630" s="115">
        <f>단가대비표!F100</f>
        <v>0</v>
      </c>
      <c r="H1630" s="116">
        <f t="shared" ref="H1630:H1636" si="392">TRUNC(G1630*D1630,1)</f>
        <v>0</v>
      </c>
      <c r="I1630" s="115">
        <f>단가대비표!G100</f>
        <v>0</v>
      </c>
      <c r="J1630" s="116">
        <f t="shared" ref="J1630:J1636" si="393">TRUNC(I1630*D1630,1)</f>
        <v>0</v>
      </c>
      <c r="K1630" s="115">
        <f t="shared" ref="K1630:L1636" si="394">TRUNC(E1630+G1630+I1630,1)</f>
        <v>13000</v>
      </c>
      <c r="L1630" s="116">
        <f t="shared" si="394"/>
        <v>13390</v>
      </c>
      <c r="M1630" s="9" t="s">
        <v>27</v>
      </c>
      <c r="N1630" s="10" t="s">
        <v>334</v>
      </c>
      <c r="O1630" s="10" t="s">
        <v>1608</v>
      </c>
      <c r="P1630" s="10" t="s">
        <v>30</v>
      </c>
      <c r="Q1630" s="10" t="s">
        <v>30</v>
      </c>
      <c r="R1630" s="10" t="s">
        <v>29</v>
      </c>
      <c r="S1630" s="119"/>
      <c r="T1630" s="119"/>
      <c r="U1630" s="119"/>
      <c r="V1630" s="119"/>
      <c r="W1630" s="119"/>
      <c r="X1630" s="119"/>
      <c r="Y1630" s="119"/>
      <c r="Z1630" s="119"/>
      <c r="AA1630" s="119"/>
      <c r="AB1630" s="119"/>
      <c r="AC1630" s="119"/>
      <c r="AD1630" s="119"/>
      <c r="AE1630" s="119"/>
      <c r="AF1630" s="119"/>
      <c r="AG1630" s="119"/>
      <c r="AH1630" s="119"/>
      <c r="AI1630" s="119"/>
      <c r="AJ1630" s="10" t="s">
        <v>27</v>
      </c>
      <c r="AK1630" s="10" t="s">
        <v>1609</v>
      </c>
      <c r="AL1630" s="10" t="s">
        <v>27</v>
      </c>
    </row>
    <row r="1631" spans="1:38" ht="30" customHeight="1">
      <c r="A1631" s="9" t="s">
        <v>1271</v>
      </c>
      <c r="B1631" s="9" t="s">
        <v>1254</v>
      </c>
      <c r="C1631" s="9" t="s">
        <v>466</v>
      </c>
      <c r="D1631" s="114">
        <v>14.135</v>
      </c>
      <c r="E1631" s="115">
        <v>0</v>
      </c>
      <c r="F1631" s="116">
        <f t="shared" si="391"/>
        <v>0</v>
      </c>
      <c r="G1631" s="115">
        <v>0</v>
      </c>
      <c r="H1631" s="116">
        <f t="shared" si="392"/>
        <v>0</v>
      </c>
      <c r="I1631" s="115">
        <v>0</v>
      </c>
      <c r="J1631" s="116">
        <f t="shared" si="393"/>
        <v>0</v>
      </c>
      <c r="K1631" s="115">
        <f t="shared" si="394"/>
        <v>0</v>
      </c>
      <c r="L1631" s="116">
        <f t="shared" si="394"/>
        <v>0</v>
      </c>
      <c r="M1631" s="9" t="s">
        <v>27</v>
      </c>
      <c r="N1631" s="10" t="s">
        <v>328</v>
      </c>
      <c r="O1631" s="10" t="s">
        <v>1587</v>
      </c>
      <c r="P1631" s="10" t="s">
        <v>30</v>
      </c>
      <c r="Q1631" s="10" t="s">
        <v>30</v>
      </c>
      <c r="R1631" s="10" t="s">
        <v>29</v>
      </c>
      <c r="S1631" s="119"/>
      <c r="T1631" s="119"/>
      <c r="U1631" s="119"/>
      <c r="V1631" s="119"/>
      <c r="W1631" s="119"/>
      <c r="X1631" s="119"/>
      <c r="Y1631" s="119"/>
      <c r="Z1631" s="119"/>
      <c r="AA1631" s="119"/>
      <c r="AB1631" s="119"/>
      <c r="AC1631" s="119"/>
      <c r="AD1631" s="119"/>
      <c r="AE1631" s="119"/>
      <c r="AF1631" s="119"/>
      <c r="AG1631" s="119"/>
      <c r="AH1631" s="119"/>
      <c r="AI1631" s="119"/>
      <c r="AJ1631" s="10" t="s">
        <v>27</v>
      </c>
      <c r="AK1631" s="10" t="s">
        <v>1588</v>
      </c>
      <c r="AL1631" s="10" t="s">
        <v>27</v>
      </c>
    </row>
    <row r="1632" spans="1:38" ht="30" customHeight="1">
      <c r="A1632" s="1" t="s">
        <v>3294</v>
      </c>
      <c r="B1632" s="1" t="s">
        <v>3295</v>
      </c>
      <c r="C1632" s="9" t="s">
        <v>79</v>
      </c>
      <c r="D1632" s="114">
        <v>2.2600000000000002E-2</v>
      </c>
      <c r="E1632" s="115">
        <f>단가대비표!E60</f>
        <v>50000</v>
      </c>
      <c r="F1632" s="116">
        <f t="shared" si="391"/>
        <v>1130</v>
      </c>
      <c r="G1632" s="115">
        <v>0</v>
      </c>
      <c r="H1632" s="116">
        <f t="shared" si="392"/>
        <v>0</v>
      </c>
      <c r="I1632" s="115">
        <v>0</v>
      </c>
      <c r="J1632" s="116">
        <f t="shared" si="393"/>
        <v>0</v>
      </c>
      <c r="K1632" s="115">
        <f t="shared" si="394"/>
        <v>50000</v>
      </c>
      <c r="L1632" s="116">
        <f t="shared" si="394"/>
        <v>1130</v>
      </c>
      <c r="M1632" s="9" t="s">
        <v>27</v>
      </c>
      <c r="N1632" s="10" t="s">
        <v>328</v>
      </c>
      <c r="O1632" s="10" t="s">
        <v>1587</v>
      </c>
      <c r="P1632" s="10" t="s">
        <v>30</v>
      </c>
      <c r="Q1632" s="10" t="s">
        <v>30</v>
      </c>
      <c r="R1632" s="10" t="s">
        <v>29</v>
      </c>
      <c r="S1632" s="119"/>
      <c r="T1632" s="119"/>
      <c r="U1632" s="119"/>
      <c r="V1632" s="119"/>
      <c r="W1632" s="119"/>
      <c r="X1632" s="119"/>
      <c r="Y1632" s="119"/>
      <c r="Z1632" s="119"/>
      <c r="AA1632" s="119"/>
      <c r="AB1632" s="119"/>
      <c r="AC1632" s="119"/>
      <c r="AD1632" s="119"/>
      <c r="AE1632" s="119"/>
      <c r="AF1632" s="119"/>
      <c r="AG1632" s="119"/>
      <c r="AH1632" s="119"/>
      <c r="AI1632" s="119"/>
      <c r="AJ1632" s="10" t="s">
        <v>27</v>
      </c>
      <c r="AK1632" s="10" t="s">
        <v>1588</v>
      </c>
      <c r="AL1632" s="10" t="s">
        <v>27</v>
      </c>
    </row>
    <row r="1633" spans="1:38" ht="30" customHeight="1">
      <c r="A1633" s="9" t="s">
        <v>909</v>
      </c>
      <c r="B1633" s="9" t="s">
        <v>840</v>
      </c>
      <c r="C1633" s="9" t="s">
        <v>841</v>
      </c>
      <c r="D1633" s="114">
        <v>0.13800000000000001</v>
      </c>
      <c r="E1633" s="115">
        <f>단가대비표!E580</f>
        <v>0</v>
      </c>
      <c r="F1633" s="116">
        <f t="shared" si="391"/>
        <v>0</v>
      </c>
      <c r="G1633" s="115">
        <f>단가대비표!F580</f>
        <v>210086</v>
      </c>
      <c r="H1633" s="116">
        <f t="shared" si="392"/>
        <v>28991.8</v>
      </c>
      <c r="I1633" s="115">
        <f>단가대비표!G580</f>
        <v>0</v>
      </c>
      <c r="J1633" s="116">
        <f t="shared" si="393"/>
        <v>0</v>
      </c>
      <c r="K1633" s="115">
        <f t="shared" si="394"/>
        <v>210086</v>
      </c>
      <c r="L1633" s="116">
        <f t="shared" si="394"/>
        <v>28991.8</v>
      </c>
      <c r="M1633" s="9" t="s">
        <v>27</v>
      </c>
      <c r="N1633" s="10" t="s">
        <v>334</v>
      </c>
      <c r="O1633" s="10" t="s">
        <v>910</v>
      </c>
      <c r="P1633" s="10" t="s">
        <v>30</v>
      </c>
      <c r="Q1633" s="10" t="s">
        <v>30</v>
      </c>
      <c r="R1633" s="10" t="s">
        <v>29</v>
      </c>
      <c r="S1633" s="119"/>
      <c r="T1633" s="119"/>
      <c r="U1633" s="119"/>
      <c r="V1633" s="119">
        <v>1</v>
      </c>
      <c r="W1633" s="119"/>
      <c r="X1633" s="119"/>
      <c r="Y1633" s="119"/>
      <c r="Z1633" s="119"/>
      <c r="AA1633" s="119"/>
      <c r="AB1633" s="119"/>
      <c r="AC1633" s="119"/>
      <c r="AD1633" s="119"/>
      <c r="AE1633" s="119"/>
      <c r="AF1633" s="119"/>
      <c r="AG1633" s="119"/>
      <c r="AH1633" s="119"/>
      <c r="AI1633" s="119"/>
      <c r="AJ1633" s="10" t="s">
        <v>27</v>
      </c>
      <c r="AK1633" s="10" t="s">
        <v>1610</v>
      </c>
      <c r="AL1633" s="10" t="s">
        <v>27</v>
      </c>
    </row>
    <row r="1634" spans="1:38" ht="30" customHeight="1">
      <c r="A1634" s="9" t="s">
        <v>889</v>
      </c>
      <c r="B1634" s="9" t="s">
        <v>840</v>
      </c>
      <c r="C1634" s="9" t="s">
        <v>841</v>
      </c>
      <c r="D1634" s="114">
        <v>1.7000000000000001E-2</v>
      </c>
      <c r="E1634" s="115">
        <f>단가대비표!E569</f>
        <v>0</v>
      </c>
      <c r="F1634" s="116">
        <f t="shared" si="391"/>
        <v>0</v>
      </c>
      <c r="G1634" s="115">
        <f>단가대비표!F569</f>
        <v>156858</v>
      </c>
      <c r="H1634" s="116">
        <f t="shared" si="392"/>
        <v>2666.5</v>
      </c>
      <c r="I1634" s="115">
        <f>단가대비표!G569</f>
        <v>0</v>
      </c>
      <c r="J1634" s="116">
        <f t="shared" si="393"/>
        <v>0</v>
      </c>
      <c r="K1634" s="115">
        <f t="shared" si="394"/>
        <v>156858</v>
      </c>
      <c r="L1634" s="116">
        <f t="shared" si="394"/>
        <v>2666.5</v>
      </c>
      <c r="M1634" s="9" t="s">
        <v>27</v>
      </c>
      <c r="N1634" s="10" t="s">
        <v>334</v>
      </c>
      <c r="O1634" s="10" t="s">
        <v>890</v>
      </c>
      <c r="P1634" s="10" t="s">
        <v>30</v>
      </c>
      <c r="Q1634" s="10" t="s">
        <v>30</v>
      </c>
      <c r="R1634" s="10" t="s">
        <v>29</v>
      </c>
      <c r="S1634" s="119"/>
      <c r="T1634" s="119"/>
      <c r="U1634" s="119"/>
      <c r="V1634" s="119"/>
      <c r="W1634" s="119"/>
      <c r="X1634" s="119"/>
      <c r="Y1634" s="119"/>
      <c r="Z1634" s="119"/>
      <c r="AA1634" s="119"/>
      <c r="AB1634" s="119"/>
      <c r="AC1634" s="119"/>
      <c r="AD1634" s="119"/>
      <c r="AE1634" s="119"/>
      <c r="AF1634" s="119"/>
      <c r="AG1634" s="119"/>
      <c r="AH1634" s="119"/>
      <c r="AI1634" s="119"/>
      <c r="AJ1634" s="10" t="s">
        <v>27</v>
      </c>
      <c r="AK1634" s="10" t="s">
        <v>1611</v>
      </c>
      <c r="AL1634" s="10" t="s">
        <v>27</v>
      </c>
    </row>
    <row r="1635" spans="1:38" ht="30" customHeight="1">
      <c r="A1635" s="9" t="s">
        <v>867</v>
      </c>
      <c r="B1635" s="9" t="s">
        <v>840</v>
      </c>
      <c r="C1635" s="9" t="s">
        <v>841</v>
      </c>
      <c r="D1635" s="36">
        <v>5.9150000000000001E-2</v>
      </c>
      <c r="E1635" s="115">
        <f>단가대비표!E553</f>
        <v>0</v>
      </c>
      <c r="F1635" s="116">
        <f t="shared" si="391"/>
        <v>0</v>
      </c>
      <c r="G1635" s="115">
        <f>단가대비표!F553</f>
        <v>138290</v>
      </c>
      <c r="H1635" s="116">
        <f t="shared" si="392"/>
        <v>8179.8</v>
      </c>
      <c r="I1635" s="115">
        <f>단가대비표!G553</f>
        <v>0</v>
      </c>
      <c r="J1635" s="116">
        <f t="shared" si="393"/>
        <v>0</v>
      </c>
      <c r="K1635" s="115">
        <f t="shared" si="394"/>
        <v>138290</v>
      </c>
      <c r="L1635" s="116">
        <f t="shared" si="394"/>
        <v>8179.8</v>
      </c>
      <c r="M1635" s="9" t="s">
        <v>27</v>
      </c>
      <c r="N1635" s="10" t="s">
        <v>334</v>
      </c>
      <c r="O1635" s="10" t="s">
        <v>868</v>
      </c>
      <c r="P1635" s="10" t="s">
        <v>30</v>
      </c>
      <c r="Q1635" s="10" t="s">
        <v>30</v>
      </c>
      <c r="R1635" s="10" t="s">
        <v>29</v>
      </c>
      <c r="S1635" s="119"/>
      <c r="T1635" s="119"/>
      <c r="U1635" s="119"/>
      <c r="V1635" s="119">
        <v>1</v>
      </c>
      <c r="W1635" s="119"/>
      <c r="X1635" s="119"/>
      <c r="Y1635" s="119"/>
      <c r="Z1635" s="119"/>
      <c r="AA1635" s="119"/>
      <c r="AB1635" s="119"/>
      <c r="AC1635" s="119"/>
      <c r="AD1635" s="119"/>
      <c r="AE1635" s="119"/>
      <c r="AF1635" s="119"/>
      <c r="AG1635" s="119"/>
      <c r="AH1635" s="119"/>
      <c r="AI1635" s="119"/>
      <c r="AJ1635" s="10" t="s">
        <v>27</v>
      </c>
      <c r="AK1635" s="10" t="s">
        <v>1612</v>
      </c>
      <c r="AL1635" s="10" t="s">
        <v>27</v>
      </c>
    </row>
    <row r="1636" spans="1:38" ht="30" customHeight="1">
      <c r="A1636" s="9" t="s">
        <v>1109</v>
      </c>
      <c r="B1636" s="9" t="s">
        <v>1270</v>
      </c>
      <c r="C1636" s="9" t="s">
        <v>963</v>
      </c>
      <c r="D1636" s="114">
        <v>1</v>
      </c>
      <c r="E1636" s="115">
        <v>0</v>
      </c>
      <c r="F1636" s="116">
        <f t="shared" si="391"/>
        <v>0</v>
      </c>
      <c r="G1636" s="115">
        <v>0</v>
      </c>
      <c r="H1636" s="116">
        <f t="shared" si="392"/>
        <v>0</v>
      </c>
      <c r="I1636" s="115">
        <f>ROUNDDOWN(SUMIF(V1630:V1636, RIGHTB(O1636, 1), H1630:H1636)*U1636, 2)</f>
        <v>1115.1400000000001</v>
      </c>
      <c r="J1636" s="116">
        <f t="shared" si="393"/>
        <v>1115.0999999999999</v>
      </c>
      <c r="K1636" s="115">
        <f t="shared" si="394"/>
        <v>1115.0999999999999</v>
      </c>
      <c r="L1636" s="116">
        <f t="shared" si="394"/>
        <v>1115.0999999999999</v>
      </c>
      <c r="M1636" s="9" t="s">
        <v>27</v>
      </c>
      <c r="N1636" s="10" t="s">
        <v>334</v>
      </c>
      <c r="O1636" s="10" t="s">
        <v>964</v>
      </c>
      <c r="P1636" s="10" t="s">
        <v>30</v>
      </c>
      <c r="Q1636" s="10" t="s">
        <v>30</v>
      </c>
      <c r="R1636" s="10" t="s">
        <v>30</v>
      </c>
      <c r="S1636" s="119">
        <v>1</v>
      </c>
      <c r="T1636" s="119">
        <v>2</v>
      </c>
      <c r="U1636" s="119">
        <v>0.03</v>
      </c>
      <c r="V1636" s="119"/>
      <c r="W1636" s="119"/>
      <c r="X1636" s="119"/>
      <c r="Y1636" s="119"/>
      <c r="Z1636" s="119"/>
      <c r="AA1636" s="119"/>
      <c r="AB1636" s="119"/>
      <c r="AC1636" s="119"/>
      <c r="AD1636" s="119"/>
      <c r="AE1636" s="119"/>
      <c r="AF1636" s="119"/>
      <c r="AG1636" s="119"/>
      <c r="AH1636" s="119"/>
      <c r="AI1636" s="119"/>
      <c r="AJ1636" s="10" t="s">
        <v>27</v>
      </c>
      <c r="AK1636" s="10" t="s">
        <v>1613</v>
      </c>
      <c r="AL1636" s="10" t="s">
        <v>27</v>
      </c>
    </row>
    <row r="1637" spans="1:38" ht="30" customHeight="1">
      <c r="A1637" s="9" t="s">
        <v>965</v>
      </c>
      <c r="B1637" s="9" t="s">
        <v>27</v>
      </c>
      <c r="C1637" s="9" t="s">
        <v>27</v>
      </c>
      <c r="D1637" s="114"/>
      <c r="E1637" s="115"/>
      <c r="F1637" s="116">
        <f>TRUNC(SUM(F1630:F1636),0)</f>
        <v>14520</v>
      </c>
      <c r="G1637" s="115"/>
      <c r="H1637" s="116">
        <f>TRUNC(SUM(H1630:H1636),0)</f>
        <v>39838</v>
      </c>
      <c r="I1637" s="115"/>
      <c r="J1637" s="116">
        <f>TRUNC(SUM(J1630:J1636),0)</f>
        <v>1115</v>
      </c>
      <c r="K1637" s="115"/>
      <c r="L1637" s="116">
        <f>F1637+H1637+J1637</f>
        <v>55473</v>
      </c>
      <c r="M1637" s="9" t="s">
        <v>27</v>
      </c>
      <c r="N1637" s="10" t="s">
        <v>117</v>
      </c>
      <c r="O1637" s="10" t="s">
        <v>117</v>
      </c>
      <c r="P1637" s="10" t="s">
        <v>27</v>
      </c>
      <c r="Q1637" s="10" t="s">
        <v>27</v>
      </c>
      <c r="R1637" s="10" t="s">
        <v>27</v>
      </c>
      <c r="S1637" s="119"/>
      <c r="T1637" s="119"/>
      <c r="U1637" s="119"/>
      <c r="V1637" s="119"/>
      <c r="W1637" s="119"/>
      <c r="X1637" s="119"/>
      <c r="Y1637" s="119"/>
      <c r="Z1637" s="119"/>
      <c r="AA1637" s="119"/>
      <c r="AB1637" s="119"/>
      <c r="AC1637" s="119"/>
      <c r="AD1637" s="119"/>
      <c r="AE1637" s="119"/>
      <c r="AF1637" s="119"/>
      <c r="AG1637" s="119"/>
      <c r="AH1637" s="119"/>
      <c r="AI1637" s="119"/>
      <c r="AJ1637" s="10" t="s">
        <v>27</v>
      </c>
      <c r="AK1637" s="10" t="s">
        <v>27</v>
      </c>
      <c r="AL1637" s="10" t="s">
        <v>27</v>
      </c>
    </row>
    <row r="1638" spans="1:38" ht="30" customHeight="1">
      <c r="A1638" s="114"/>
      <c r="B1638" s="114"/>
      <c r="C1638" s="114"/>
      <c r="D1638" s="114"/>
      <c r="E1638" s="115"/>
      <c r="F1638" s="116"/>
      <c r="G1638" s="115"/>
      <c r="H1638" s="116"/>
      <c r="I1638" s="115"/>
      <c r="J1638" s="116"/>
      <c r="K1638" s="115"/>
      <c r="L1638" s="116"/>
      <c r="M1638" s="114"/>
    </row>
    <row r="1639" spans="1:38" ht="30" customHeight="1">
      <c r="A1639" s="127" t="s">
        <v>4438</v>
      </c>
      <c r="B1639" s="127"/>
      <c r="C1639" s="127"/>
      <c r="D1639" s="127"/>
      <c r="E1639" s="128"/>
      <c r="F1639" s="129"/>
      <c r="G1639" s="128"/>
      <c r="H1639" s="129"/>
      <c r="I1639" s="128"/>
      <c r="J1639" s="129"/>
      <c r="K1639" s="128"/>
      <c r="L1639" s="129"/>
      <c r="M1639" s="127"/>
      <c r="N1639" s="118" t="s">
        <v>336</v>
      </c>
    </row>
    <row r="1640" spans="1:38" ht="30" customHeight="1">
      <c r="A1640" s="9" t="s">
        <v>1599</v>
      </c>
      <c r="B1640" s="9" t="s">
        <v>1600</v>
      </c>
      <c r="C1640" s="9" t="s">
        <v>28</v>
      </c>
      <c r="D1640" s="114">
        <v>1.03</v>
      </c>
      <c r="E1640" s="115">
        <f>단가대비표!E99</f>
        <v>10000</v>
      </c>
      <c r="F1640" s="116">
        <f t="shared" ref="F1640:F1646" si="395">TRUNC(E1640*D1640,1)</f>
        <v>10300</v>
      </c>
      <c r="G1640" s="115">
        <f>단가대비표!F99</f>
        <v>0</v>
      </c>
      <c r="H1640" s="116">
        <f t="shared" ref="H1640:H1646" si="396">TRUNC(G1640*D1640,1)</f>
        <v>0</v>
      </c>
      <c r="I1640" s="115">
        <f>단가대비표!G99</f>
        <v>0</v>
      </c>
      <c r="J1640" s="116">
        <f t="shared" ref="J1640:J1646" si="397">TRUNC(I1640*D1640,1)</f>
        <v>0</v>
      </c>
      <c r="K1640" s="115">
        <f t="shared" ref="K1640:L1646" si="398">TRUNC(E1640+G1640+I1640,1)</f>
        <v>10000</v>
      </c>
      <c r="L1640" s="116">
        <f t="shared" si="398"/>
        <v>10300</v>
      </c>
      <c r="M1640" s="9" t="s">
        <v>27</v>
      </c>
      <c r="N1640" s="10" t="s">
        <v>336</v>
      </c>
      <c r="O1640" s="10" t="s">
        <v>1601</v>
      </c>
      <c r="P1640" s="10" t="s">
        <v>30</v>
      </c>
      <c r="Q1640" s="10" t="s">
        <v>30</v>
      </c>
      <c r="R1640" s="10" t="s">
        <v>29</v>
      </c>
      <c r="S1640" s="119"/>
      <c r="T1640" s="119"/>
      <c r="U1640" s="119"/>
      <c r="V1640" s="119"/>
      <c r="W1640" s="119"/>
      <c r="X1640" s="119"/>
      <c r="Y1640" s="119"/>
      <c r="Z1640" s="119"/>
      <c r="AA1640" s="119"/>
      <c r="AB1640" s="119"/>
      <c r="AC1640" s="119"/>
      <c r="AD1640" s="119"/>
      <c r="AE1640" s="119"/>
      <c r="AF1640" s="119"/>
      <c r="AG1640" s="119"/>
      <c r="AH1640" s="119"/>
      <c r="AI1640" s="119"/>
      <c r="AJ1640" s="10" t="s">
        <v>27</v>
      </c>
      <c r="AK1640" s="10" t="s">
        <v>1614</v>
      </c>
      <c r="AL1640" s="10" t="s">
        <v>27</v>
      </c>
    </row>
    <row r="1641" spans="1:38" ht="30" customHeight="1">
      <c r="A1641" s="9" t="s">
        <v>1271</v>
      </c>
      <c r="B1641" s="9" t="s">
        <v>1254</v>
      </c>
      <c r="C1641" s="9" t="s">
        <v>466</v>
      </c>
      <c r="D1641" s="114">
        <v>5.8529999999999998</v>
      </c>
      <c r="E1641" s="115">
        <v>0</v>
      </c>
      <c r="F1641" s="116">
        <f t="shared" si="395"/>
        <v>0</v>
      </c>
      <c r="G1641" s="115">
        <v>0</v>
      </c>
      <c r="H1641" s="116">
        <f t="shared" si="396"/>
        <v>0</v>
      </c>
      <c r="I1641" s="115">
        <v>0</v>
      </c>
      <c r="J1641" s="116">
        <f t="shared" si="397"/>
        <v>0</v>
      </c>
      <c r="K1641" s="115">
        <f t="shared" si="398"/>
        <v>0</v>
      </c>
      <c r="L1641" s="116">
        <f t="shared" si="398"/>
        <v>0</v>
      </c>
      <c r="M1641" s="9" t="s">
        <v>27</v>
      </c>
      <c r="N1641" s="10" t="s">
        <v>328</v>
      </c>
      <c r="O1641" s="10" t="s">
        <v>1587</v>
      </c>
      <c r="P1641" s="10" t="s">
        <v>30</v>
      </c>
      <c r="Q1641" s="10" t="s">
        <v>30</v>
      </c>
      <c r="R1641" s="10" t="s">
        <v>29</v>
      </c>
      <c r="S1641" s="119"/>
      <c r="T1641" s="119"/>
      <c r="U1641" s="119"/>
      <c r="V1641" s="119"/>
      <c r="W1641" s="119"/>
      <c r="X1641" s="119"/>
      <c r="Y1641" s="119"/>
      <c r="Z1641" s="119"/>
      <c r="AA1641" s="119"/>
      <c r="AB1641" s="119"/>
      <c r="AC1641" s="119"/>
      <c r="AD1641" s="119"/>
      <c r="AE1641" s="119"/>
      <c r="AF1641" s="119"/>
      <c r="AG1641" s="119"/>
      <c r="AH1641" s="119"/>
      <c r="AI1641" s="119"/>
      <c r="AJ1641" s="10" t="s">
        <v>27</v>
      </c>
      <c r="AK1641" s="10" t="s">
        <v>1588</v>
      </c>
      <c r="AL1641" s="10" t="s">
        <v>27</v>
      </c>
    </row>
    <row r="1642" spans="1:38" ht="30" customHeight="1">
      <c r="A1642" s="1" t="s">
        <v>3294</v>
      </c>
      <c r="B1642" s="1" t="s">
        <v>3295</v>
      </c>
      <c r="C1642" s="9" t="s">
        <v>79</v>
      </c>
      <c r="D1642" s="36">
        <v>7.6400000000000001E-3</v>
      </c>
      <c r="E1642" s="115">
        <f>단가대비표!E60</f>
        <v>50000</v>
      </c>
      <c r="F1642" s="116">
        <f t="shared" si="395"/>
        <v>382</v>
      </c>
      <c r="G1642" s="115">
        <v>0</v>
      </c>
      <c r="H1642" s="116">
        <f t="shared" si="396"/>
        <v>0</v>
      </c>
      <c r="I1642" s="115">
        <v>0</v>
      </c>
      <c r="J1642" s="116">
        <f t="shared" si="397"/>
        <v>0</v>
      </c>
      <c r="K1642" s="115">
        <f t="shared" si="398"/>
        <v>50000</v>
      </c>
      <c r="L1642" s="116">
        <f t="shared" si="398"/>
        <v>382</v>
      </c>
      <c r="M1642" s="9" t="s">
        <v>27</v>
      </c>
      <c r="N1642" s="10" t="s">
        <v>328</v>
      </c>
      <c r="O1642" s="10" t="s">
        <v>1587</v>
      </c>
      <c r="P1642" s="10" t="s">
        <v>30</v>
      </c>
      <c r="Q1642" s="10" t="s">
        <v>30</v>
      </c>
      <c r="R1642" s="10" t="s">
        <v>29</v>
      </c>
      <c r="S1642" s="119"/>
      <c r="T1642" s="119"/>
      <c r="U1642" s="119"/>
      <c r="V1642" s="119"/>
      <c r="W1642" s="119"/>
      <c r="X1642" s="119"/>
      <c r="Y1642" s="119"/>
      <c r="Z1642" s="119"/>
      <c r="AA1642" s="119"/>
      <c r="AB1642" s="119"/>
      <c r="AC1642" s="119"/>
      <c r="AD1642" s="119"/>
      <c r="AE1642" s="119"/>
      <c r="AF1642" s="119"/>
      <c r="AG1642" s="119"/>
      <c r="AH1642" s="119"/>
      <c r="AI1642" s="119"/>
      <c r="AJ1642" s="10" t="s">
        <v>27</v>
      </c>
      <c r="AK1642" s="10" t="s">
        <v>1588</v>
      </c>
      <c r="AL1642" s="10" t="s">
        <v>27</v>
      </c>
    </row>
    <row r="1643" spans="1:38" ht="30" customHeight="1">
      <c r="A1643" s="9" t="s">
        <v>909</v>
      </c>
      <c r="B1643" s="9" t="s">
        <v>840</v>
      </c>
      <c r="C1643" s="9" t="s">
        <v>841</v>
      </c>
      <c r="D1643" s="114">
        <v>0.152</v>
      </c>
      <c r="E1643" s="115">
        <f>단가대비표!E580</f>
        <v>0</v>
      </c>
      <c r="F1643" s="116">
        <f t="shared" si="395"/>
        <v>0</v>
      </c>
      <c r="G1643" s="115">
        <f>단가대비표!F580</f>
        <v>210086</v>
      </c>
      <c r="H1643" s="116">
        <f t="shared" si="396"/>
        <v>31933</v>
      </c>
      <c r="I1643" s="115">
        <f>단가대비표!G580</f>
        <v>0</v>
      </c>
      <c r="J1643" s="116">
        <f t="shared" si="397"/>
        <v>0</v>
      </c>
      <c r="K1643" s="115">
        <f t="shared" si="398"/>
        <v>210086</v>
      </c>
      <c r="L1643" s="116">
        <f t="shared" si="398"/>
        <v>31933</v>
      </c>
      <c r="M1643" s="9" t="s">
        <v>27</v>
      </c>
      <c r="N1643" s="10" t="s">
        <v>336</v>
      </c>
      <c r="O1643" s="10" t="s">
        <v>910</v>
      </c>
      <c r="P1643" s="10" t="s">
        <v>30</v>
      </c>
      <c r="Q1643" s="10" t="s">
        <v>30</v>
      </c>
      <c r="R1643" s="10" t="s">
        <v>29</v>
      </c>
      <c r="S1643" s="119"/>
      <c r="T1643" s="119"/>
      <c r="U1643" s="119"/>
      <c r="V1643" s="119">
        <v>1</v>
      </c>
      <c r="W1643" s="119"/>
      <c r="X1643" s="119"/>
      <c r="Y1643" s="119"/>
      <c r="Z1643" s="119"/>
      <c r="AA1643" s="119"/>
      <c r="AB1643" s="119"/>
      <c r="AC1643" s="119"/>
      <c r="AD1643" s="119"/>
      <c r="AE1643" s="119"/>
      <c r="AF1643" s="119"/>
      <c r="AG1643" s="119"/>
      <c r="AH1643" s="119"/>
      <c r="AI1643" s="119"/>
      <c r="AJ1643" s="10" t="s">
        <v>27</v>
      </c>
      <c r="AK1643" s="10" t="s">
        <v>1615</v>
      </c>
      <c r="AL1643" s="10" t="s">
        <v>27</v>
      </c>
    </row>
    <row r="1644" spans="1:38" ht="30" customHeight="1">
      <c r="A1644" s="9" t="s">
        <v>889</v>
      </c>
      <c r="B1644" s="9" t="s">
        <v>840</v>
      </c>
      <c r="C1644" s="9" t="s">
        <v>841</v>
      </c>
      <c r="D1644" s="114">
        <v>0.02</v>
      </c>
      <c r="E1644" s="115">
        <f>단가대비표!E569</f>
        <v>0</v>
      </c>
      <c r="F1644" s="116">
        <f t="shared" si="395"/>
        <v>0</v>
      </c>
      <c r="G1644" s="115">
        <f>단가대비표!F569</f>
        <v>156858</v>
      </c>
      <c r="H1644" s="116">
        <f t="shared" si="396"/>
        <v>3137.1</v>
      </c>
      <c r="I1644" s="115">
        <f>단가대비표!G569</f>
        <v>0</v>
      </c>
      <c r="J1644" s="116">
        <f t="shared" si="397"/>
        <v>0</v>
      </c>
      <c r="K1644" s="115">
        <f t="shared" si="398"/>
        <v>156858</v>
      </c>
      <c r="L1644" s="116">
        <f t="shared" si="398"/>
        <v>3137.1</v>
      </c>
      <c r="M1644" s="9" t="s">
        <v>27</v>
      </c>
      <c r="N1644" s="10" t="s">
        <v>336</v>
      </c>
      <c r="O1644" s="10" t="s">
        <v>890</v>
      </c>
      <c r="P1644" s="10" t="s">
        <v>30</v>
      </c>
      <c r="Q1644" s="10" t="s">
        <v>30</v>
      </c>
      <c r="R1644" s="10" t="s">
        <v>29</v>
      </c>
      <c r="S1644" s="119"/>
      <c r="T1644" s="119"/>
      <c r="U1644" s="119"/>
      <c r="V1644" s="119"/>
      <c r="W1644" s="119"/>
      <c r="X1644" s="119"/>
      <c r="Y1644" s="119"/>
      <c r="Z1644" s="119"/>
      <c r="AA1644" s="119"/>
      <c r="AB1644" s="119"/>
      <c r="AC1644" s="119"/>
      <c r="AD1644" s="119"/>
      <c r="AE1644" s="119"/>
      <c r="AF1644" s="119"/>
      <c r="AG1644" s="119"/>
      <c r="AH1644" s="119"/>
      <c r="AI1644" s="119"/>
      <c r="AJ1644" s="10" t="s">
        <v>27</v>
      </c>
      <c r="AK1644" s="10" t="s">
        <v>1616</v>
      </c>
      <c r="AL1644" s="10" t="s">
        <v>27</v>
      </c>
    </row>
    <row r="1645" spans="1:38" ht="30" customHeight="1">
      <c r="A1645" s="9" t="s">
        <v>867</v>
      </c>
      <c r="B1645" s="9" t="s">
        <v>840</v>
      </c>
      <c r="C1645" s="9" t="s">
        <v>841</v>
      </c>
      <c r="D1645" s="36">
        <v>4.0430000000000001E-2</v>
      </c>
      <c r="E1645" s="115">
        <f>단가대비표!E553</f>
        <v>0</v>
      </c>
      <c r="F1645" s="116">
        <f t="shared" si="395"/>
        <v>0</v>
      </c>
      <c r="G1645" s="115">
        <f>단가대비표!F553</f>
        <v>138290</v>
      </c>
      <c r="H1645" s="116">
        <f t="shared" si="396"/>
        <v>5591</v>
      </c>
      <c r="I1645" s="115">
        <f>단가대비표!G553</f>
        <v>0</v>
      </c>
      <c r="J1645" s="116">
        <f t="shared" si="397"/>
        <v>0</v>
      </c>
      <c r="K1645" s="115">
        <f t="shared" si="398"/>
        <v>138290</v>
      </c>
      <c r="L1645" s="116">
        <f t="shared" si="398"/>
        <v>5591</v>
      </c>
      <c r="M1645" s="9" t="s">
        <v>27</v>
      </c>
      <c r="N1645" s="10" t="s">
        <v>336</v>
      </c>
      <c r="O1645" s="10" t="s">
        <v>868</v>
      </c>
      <c r="P1645" s="10" t="s">
        <v>30</v>
      </c>
      <c r="Q1645" s="10" t="s">
        <v>30</v>
      </c>
      <c r="R1645" s="10" t="s">
        <v>29</v>
      </c>
      <c r="S1645" s="119"/>
      <c r="T1645" s="119"/>
      <c r="U1645" s="119"/>
      <c r="V1645" s="119">
        <v>1</v>
      </c>
      <c r="W1645" s="119"/>
      <c r="X1645" s="119"/>
      <c r="Y1645" s="119"/>
      <c r="Z1645" s="119"/>
      <c r="AA1645" s="119"/>
      <c r="AB1645" s="119"/>
      <c r="AC1645" s="119"/>
      <c r="AD1645" s="119"/>
      <c r="AE1645" s="119"/>
      <c r="AF1645" s="119"/>
      <c r="AG1645" s="119"/>
      <c r="AH1645" s="119"/>
      <c r="AI1645" s="119"/>
      <c r="AJ1645" s="10" t="s">
        <v>27</v>
      </c>
      <c r="AK1645" s="10" t="s">
        <v>1617</v>
      </c>
      <c r="AL1645" s="10" t="s">
        <v>27</v>
      </c>
    </row>
    <row r="1646" spans="1:38" ht="30" customHeight="1">
      <c r="A1646" s="9" t="s">
        <v>1109</v>
      </c>
      <c r="B1646" s="9" t="s">
        <v>1270</v>
      </c>
      <c r="C1646" s="9" t="s">
        <v>963</v>
      </c>
      <c r="D1646" s="114">
        <v>1</v>
      </c>
      <c r="E1646" s="115">
        <v>0</v>
      </c>
      <c r="F1646" s="116">
        <f t="shared" si="395"/>
        <v>0</v>
      </c>
      <c r="G1646" s="115">
        <v>0</v>
      </c>
      <c r="H1646" s="116">
        <f t="shared" si="396"/>
        <v>0</v>
      </c>
      <c r="I1646" s="115">
        <f>ROUNDDOWN(SUMIF(V1640:V1646, RIGHTB(O1646, 1), H1640:H1646)*U1646, 2)</f>
        <v>1125.72</v>
      </c>
      <c r="J1646" s="116">
        <f t="shared" si="397"/>
        <v>1125.7</v>
      </c>
      <c r="K1646" s="115">
        <f t="shared" si="398"/>
        <v>1125.7</v>
      </c>
      <c r="L1646" s="116">
        <f t="shared" si="398"/>
        <v>1125.7</v>
      </c>
      <c r="M1646" s="9" t="s">
        <v>27</v>
      </c>
      <c r="N1646" s="10" t="s">
        <v>336</v>
      </c>
      <c r="O1646" s="10" t="s">
        <v>964</v>
      </c>
      <c r="P1646" s="10" t="s">
        <v>30</v>
      </c>
      <c r="Q1646" s="10" t="s">
        <v>30</v>
      </c>
      <c r="R1646" s="10" t="s">
        <v>30</v>
      </c>
      <c r="S1646" s="119">
        <v>1</v>
      </c>
      <c r="T1646" s="119">
        <v>2</v>
      </c>
      <c r="U1646" s="119">
        <v>0.03</v>
      </c>
      <c r="V1646" s="119"/>
      <c r="W1646" s="119"/>
      <c r="X1646" s="119"/>
      <c r="Y1646" s="119"/>
      <c r="Z1646" s="119"/>
      <c r="AA1646" s="119"/>
      <c r="AB1646" s="119"/>
      <c r="AC1646" s="119"/>
      <c r="AD1646" s="119"/>
      <c r="AE1646" s="119"/>
      <c r="AF1646" s="119"/>
      <c r="AG1646" s="119"/>
      <c r="AH1646" s="119"/>
      <c r="AI1646" s="119"/>
      <c r="AJ1646" s="10" t="s">
        <v>27</v>
      </c>
      <c r="AK1646" s="10" t="s">
        <v>1618</v>
      </c>
      <c r="AL1646" s="10" t="s">
        <v>27</v>
      </c>
    </row>
    <row r="1647" spans="1:38" ht="30" customHeight="1">
      <c r="A1647" s="9" t="s">
        <v>965</v>
      </c>
      <c r="B1647" s="9" t="s">
        <v>27</v>
      </c>
      <c r="C1647" s="9" t="s">
        <v>27</v>
      </c>
      <c r="D1647" s="114"/>
      <c r="E1647" s="115"/>
      <c r="F1647" s="116">
        <f>TRUNC(SUM(F1640:F1646),0)</f>
        <v>10682</v>
      </c>
      <c r="G1647" s="115"/>
      <c r="H1647" s="116">
        <f>TRUNC(SUM(H1640:H1646),0)</f>
        <v>40661</v>
      </c>
      <c r="I1647" s="115"/>
      <c r="J1647" s="116">
        <f>TRUNC(SUM(J1640:J1646),0)</f>
        <v>1125</v>
      </c>
      <c r="K1647" s="115"/>
      <c r="L1647" s="116">
        <f>F1647+H1647+J1647</f>
        <v>52468</v>
      </c>
      <c r="M1647" s="9" t="s">
        <v>27</v>
      </c>
      <c r="N1647" s="10" t="s">
        <v>117</v>
      </c>
      <c r="O1647" s="10" t="s">
        <v>117</v>
      </c>
      <c r="P1647" s="10" t="s">
        <v>27</v>
      </c>
      <c r="Q1647" s="10" t="s">
        <v>27</v>
      </c>
      <c r="R1647" s="10" t="s">
        <v>27</v>
      </c>
      <c r="S1647" s="119"/>
      <c r="T1647" s="119"/>
      <c r="U1647" s="119"/>
      <c r="V1647" s="119"/>
      <c r="W1647" s="119"/>
      <c r="X1647" s="119"/>
      <c r="Y1647" s="119"/>
      <c r="Z1647" s="119"/>
      <c r="AA1647" s="119"/>
      <c r="AB1647" s="119"/>
      <c r="AC1647" s="119"/>
      <c r="AD1647" s="119"/>
      <c r="AE1647" s="119"/>
      <c r="AF1647" s="119"/>
      <c r="AG1647" s="119"/>
      <c r="AH1647" s="119"/>
      <c r="AI1647" s="119"/>
      <c r="AJ1647" s="10" t="s">
        <v>27</v>
      </c>
      <c r="AK1647" s="10" t="s">
        <v>27</v>
      </c>
      <c r="AL1647" s="10" t="s">
        <v>27</v>
      </c>
    </row>
    <row r="1648" spans="1:38" ht="30" customHeight="1">
      <c r="A1648" s="114"/>
      <c r="B1648" s="114"/>
      <c r="C1648" s="114"/>
      <c r="D1648" s="114"/>
      <c r="E1648" s="115"/>
      <c r="F1648" s="116"/>
      <c r="G1648" s="115"/>
      <c r="H1648" s="116"/>
      <c r="I1648" s="115"/>
      <c r="J1648" s="116"/>
      <c r="K1648" s="115"/>
      <c r="L1648" s="116"/>
      <c r="M1648" s="114"/>
    </row>
    <row r="1649" spans="1:38" ht="30" customHeight="1">
      <c r="A1649" s="127" t="s">
        <v>4439</v>
      </c>
      <c r="B1649" s="127"/>
      <c r="C1649" s="127"/>
      <c r="D1649" s="127"/>
      <c r="E1649" s="128"/>
      <c r="F1649" s="129"/>
      <c r="G1649" s="128"/>
      <c r="H1649" s="129"/>
      <c r="I1649" s="128"/>
      <c r="J1649" s="129"/>
      <c r="K1649" s="128"/>
      <c r="L1649" s="129"/>
      <c r="M1649" s="127"/>
      <c r="N1649" s="118" t="s">
        <v>338</v>
      </c>
    </row>
    <row r="1650" spans="1:38" ht="30" customHeight="1">
      <c r="A1650" s="9" t="s">
        <v>1599</v>
      </c>
      <c r="B1650" s="9" t="s">
        <v>1607</v>
      </c>
      <c r="C1650" s="9" t="s">
        <v>28</v>
      </c>
      <c r="D1650" s="114">
        <v>1.03</v>
      </c>
      <c r="E1650" s="115">
        <f>단가대비표!E100</f>
        <v>13000</v>
      </c>
      <c r="F1650" s="116">
        <f t="shared" ref="F1650:F1656" si="399">TRUNC(E1650*D1650,1)</f>
        <v>13390</v>
      </c>
      <c r="G1650" s="115">
        <f>단가대비표!F100</f>
        <v>0</v>
      </c>
      <c r="H1650" s="116">
        <f t="shared" ref="H1650:H1656" si="400">TRUNC(G1650*D1650,1)</f>
        <v>0</v>
      </c>
      <c r="I1650" s="115">
        <f>단가대비표!G100</f>
        <v>0</v>
      </c>
      <c r="J1650" s="116">
        <f t="shared" ref="J1650:J1656" si="401">TRUNC(I1650*D1650,1)</f>
        <v>0</v>
      </c>
      <c r="K1650" s="115">
        <f t="shared" ref="K1650:L1656" si="402">TRUNC(E1650+G1650+I1650,1)</f>
        <v>13000</v>
      </c>
      <c r="L1650" s="116">
        <f t="shared" si="402"/>
        <v>13390</v>
      </c>
      <c r="M1650" s="9" t="s">
        <v>27</v>
      </c>
      <c r="N1650" s="10" t="s">
        <v>338</v>
      </c>
      <c r="O1650" s="10" t="s">
        <v>1608</v>
      </c>
      <c r="P1650" s="10" t="s">
        <v>30</v>
      </c>
      <c r="Q1650" s="10" t="s">
        <v>30</v>
      </c>
      <c r="R1650" s="10" t="s">
        <v>29</v>
      </c>
      <c r="S1650" s="119"/>
      <c r="T1650" s="119"/>
      <c r="U1650" s="119"/>
      <c r="V1650" s="119"/>
      <c r="W1650" s="119"/>
      <c r="X1650" s="119"/>
      <c r="Y1650" s="119"/>
      <c r="Z1650" s="119"/>
      <c r="AA1650" s="119"/>
      <c r="AB1650" s="119"/>
      <c r="AC1650" s="119"/>
      <c r="AD1650" s="119"/>
      <c r="AE1650" s="119"/>
      <c r="AF1650" s="119"/>
      <c r="AG1650" s="119"/>
      <c r="AH1650" s="119"/>
      <c r="AI1650" s="119"/>
      <c r="AJ1650" s="10" t="s">
        <v>27</v>
      </c>
      <c r="AK1650" s="10" t="s">
        <v>1619</v>
      </c>
      <c r="AL1650" s="10" t="s">
        <v>27</v>
      </c>
    </row>
    <row r="1651" spans="1:38" ht="30" customHeight="1">
      <c r="A1651" s="9" t="s">
        <v>1271</v>
      </c>
      <c r="B1651" s="9" t="s">
        <v>1254</v>
      </c>
      <c r="C1651" s="9" t="s">
        <v>466</v>
      </c>
      <c r="D1651" s="114">
        <v>5.8529999999999998</v>
      </c>
      <c r="E1651" s="115">
        <v>0</v>
      </c>
      <c r="F1651" s="116">
        <f t="shared" si="399"/>
        <v>0</v>
      </c>
      <c r="G1651" s="115">
        <v>0</v>
      </c>
      <c r="H1651" s="116">
        <f t="shared" si="400"/>
        <v>0</v>
      </c>
      <c r="I1651" s="115">
        <v>0</v>
      </c>
      <c r="J1651" s="116">
        <f t="shared" si="401"/>
        <v>0</v>
      </c>
      <c r="K1651" s="115">
        <f t="shared" si="402"/>
        <v>0</v>
      </c>
      <c r="L1651" s="116">
        <f t="shared" si="402"/>
        <v>0</v>
      </c>
      <c r="M1651" s="9" t="s">
        <v>27</v>
      </c>
      <c r="N1651" s="10" t="s">
        <v>328</v>
      </c>
      <c r="O1651" s="10" t="s">
        <v>1587</v>
      </c>
      <c r="P1651" s="10" t="s">
        <v>30</v>
      </c>
      <c r="Q1651" s="10" t="s">
        <v>30</v>
      </c>
      <c r="R1651" s="10" t="s">
        <v>29</v>
      </c>
      <c r="S1651" s="119"/>
      <c r="T1651" s="119"/>
      <c r="U1651" s="119"/>
      <c r="V1651" s="119"/>
      <c r="W1651" s="119"/>
      <c r="X1651" s="119"/>
      <c r="Y1651" s="119"/>
      <c r="Z1651" s="119"/>
      <c r="AA1651" s="119"/>
      <c r="AB1651" s="119"/>
      <c r="AC1651" s="119"/>
      <c r="AD1651" s="119"/>
      <c r="AE1651" s="119"/>
      <c r="AF1651" s="119"/>
      <c r="AG1651" s="119"/>
      <c r="AH1651" s="119"/>
      <c r="AI1651" s="119"/>
      <c r="AJ1651" s="10" t="s">
        <v>27</v>
      </c>
      <c r="AK1651" s="10" t="s">
        <v>1588</v>
      </c>
      <c r="AL1651" s="10" t="s">
        <v>27</v>
      </c>
    </row>
    <row r="1652" spans="1:38" ht="30" customHeight="1">
      <c r="A1652" s="1" t="s">
        <v>3294</v>
      </c>
      <c r="B1652" s="1" t="s">
        <v>3295</v>
      </c>
      <c r="C1652" s="9" t="s">
        <v>79</v>
      </c>
      <c r="D1652" s="36">
        <v>7.6400000000000001E-3</v>
      </c>
      <c r="E1652" s="115">
        <f>단가대비표!E60</f>
        <v>50000</v>
      </c>
      <c r="F1652" s="116">
        <f t="shared" si="399"/>
        <v>382</v>
      </c>
      <c r="G1652" s="115">
        <v>0</v>
      </c>
      <c r="H1652" s="116">
        <f t="shared" si="400"/>
        <v>0</v>
      </c>
      <c r="I1652" s="115">
        <v>0</v>
      </c>
      <c r="J1652" s="116">
        <f t="shared" si="401"/>
        <v>0</v>
      </c>
      <c r="K1652" s="115">
        <f t="shared" si="402"/>
        <v>50000</v>
      </c>
      <c r="L1652" s="116">
        <f t="shared" si="402"/>
        <v>382</v>
      </c>
      <c r="M1652" s="9" t="s">
        <v>27</v>
      </c>
      <c r="N1652" s="10" t="s">
        <v>328</v>
      </c>
      <c r="O1652" s="10" t="s">
        <v>1587</v>
      </c>
      <c r="P1652" s="10" t="s">
        <v>30</v>
      </c>
      <c r="Q1652" s="10" t="s">
        <v>30</v>
      </c>
      <c r="R1652" s="10" t="s">
        <v>29</v>
      </c>
      <c r="S1652" s="119"/>
      <c r="T1652" s="119"/>
      <c r="U1652" s="119"/>
      <c r="V1652" s="119"/>
      <c r="W1652" s="119"/>
      <c r="X1652" s="119"/>
      <c r="Y1652" s="119"/>
      <c r="Z1652" s="119"/>
      <c r="AA1652" s="119"/>
      <c r="AB1652" s="119"/>
      <c r="AC1652" s="119"/>
      <c r="AD1652" s="119"/>
      <c r="AE1652" s="119"/>
      <c r="AF1652" s="119"/>
      <c r="AG1652" s="119"/>
      <c r="AH1652" s="119"/>
      <c r="AI1652" s="119"/>
      <c r="AJ1652" s="10" t="s">
        <v>27</v>
      </c>
      <c r="AK1652" s="10" t="s">
        <v>1588</v>
      </c>
      <c r="AL1652" s="10" t="s">
        <v>27</v>
      </c>
    </row>
    <row r="1653" spans="1:38" ht="30" customHeight="1">
      <c r="A1653" s="9" t="s">
        <v>909</v>
      </c>
      <c r="B1653" s="9" t="s">
        <v>840</v>
      </c>
      <c r="C1653" s="9" t="s">
        <v>841</v>
      </c>
      <c r="D1653" s="114">
        <v>0.13500000000000001</v>
      </c>
      <c r="E1653" s="115">
        <f>단가대비표!E580</f>
        <v>0</v>
      </c>
      <c r="F1653" s="116">
        <f t="shared" si="399"/>
        <v>0</v>
      </c>
      <c r="G1653" s="115">
        <f>단가대비표!F580</f>
        <v>210086</v>
      </c>
      <c r="H1653" s="116">
        <f t="shared" si="400"/>
        <v>28361.599999999999</v>
      </c>
      <c r="I1653" s="115">
        <f>단가대비표!G580</f>
        <v>0</v>
      </c>
      <c r="J1653" s="116">
        <f t="shared" si="401"/>
        <v>0</v>
      </c>
      <c r="K1653" s="115">
        <f t="shared" si="402"/>
        <v>210086</v>
      </c>
      <c r="L1653" s="116">
        <f t="shared" si="402"/>
        <v>28361.599999999999</v>
      </c>
      <c r="M1653" s="9" t="s">
        <v>27</v>
      </c>
      <c r="N1653" s="10" t="s">
        <v>338</v>
      </c>
      <c r="O1653" s="10" t="s">
        <v>910</v>
      </c>
      <c r="P1653" s="10" t="s">
        <v>30</v>
      </c>
      <c r="Q1653" s="10" t="s">
        <v>30</v>
      </c>
      <c r="R1653" s="10" t="s">
        <v>29</v>
      </c>
      <c r="S1653" s="119"/>
      <c r="T1653" s="119"/>
      <c r="U1653" s="119"/>
      <c r="V1653" s="119">
        <v>1</v>
      </c>
      <c r="W1653" s="119"/>
      <c r="X1653" s="119"/>
      <c r="Y1653" s="119"/>
      <c r="Z1653" s="119"/>
      <c r="AA1653" s="119"/>
      <c r="AB1653" s="119"/>
      <c r="AC1653" s="119"/>
      <c r="AD1653" s="119"/>
      <c r="AE1653" s="119"/>
      <c r="AF1653" s="119"/>
      <c r="AG1653" s="119"/>
      <c r="AH1653" s="119"/>
      <c r="AI1653" s="119"/>
      <c r="AJ1653" s="10" t="s">
        <v>27</v>
      </c>
      <c r="AK1653" s="10" t="s">
        <v>1620</v>
      </c>
      <c r="AL1653" s="10" t="s">
        <v>27</v>
      </c>
    </row>
    <row r="1654" spans="1:38" ht="30" customHeight="1">
      <c r="A1654" s="9" t="s">
        <v>889</v>
      </c>
      <c r="B1654" s="9" t="s">
        <v>840</v>
      </c>
      <c r="C1654" s="9" t="s">
        <v>841</v>
      </c>
      <c r="D1654" s="114">
        <v>1.7000000000000001E-2</v>
      </c>
      <c r="E1654" s="115">
        <f>단가대비표!E569</f>
        <v>0</v>
      </c>
      <c r="F1654" s="116">
        <f t="shared" si="399"/>
        <v>0</v>
      </c>
      <c r="G1654" s="115">
        <f>단가대비표!F569</f>
        <v>156858</v>
      </c>
      <c r="H1654" s="116">
        <f t="shared" si="400"/>
        <v>2666.5</v>
      </c>
      <c r="I1654" s="115">
        <f>단가대비표!G569</f>
        <v>0</v>
      </c>
      <c r="J1654" s="116">
        <f t="shared" si="401"/>
        <v>0</v>
      </c>
      <c r="K1654" s="115">
        <f t="shared" si="402"/>
        <v>156858</v>
      </c>
      <c r="L1654" s="116">
        <f t="shared" si="402"/>
        <v>2666.5</v>
      </c>
      <c r="M1654" s="9" t="s">
        <v>27</v>
      </c>
      <c r="N1654" s="10" t="s">
        <v>338</v>
      </c>
      <c r="O1654" s="10" t="s">
        <v>890</v>
      </c>
      <c r="P1654" s="10" t="s">
        <v>30</v>
      </c>
      <c r="Q1654" s="10" t="s">
        <v>30</v>
      </c>
      <c r="R1654" s="10" t="s">
        <v>29</v>
      </c>
      <c r="S1654" s="119"/>
      <c r="T1654" s="119"/>
      <c r="U1654" s="119"/>
      <c r="V1654" s="119"/>
      <c r="W1654" s="119"/>
      <c r="X1654" s="119"/>
      <c r="Y1654" s="119"/>
      <c r="Z1654" s="119"/>
      <c r="AA1654" s="119"/>
      <c r="AB1654" s="119"/>
      <c r="AC1654" s="119"/>
      <c r="AD1654" s="119"/>
      <c r="AE1654" s="119"/>
      <c r="AF1654" s="119"/>
      <c r="AG1654" s="119"/>
      <c r="AH1654" s="119"/>
      <c r="AI1654" s="119"/>
      <c r="AJ1654" s="10" t="s">
        <v>27</v>
      </c>
      <c r="AK1654" s="10" t="s">
        <v>1621</v>
      </c>
      <c r="AL1654" s="10" t="s">
        <v>27</v>
      </c>
    </row>
    <row r="1655" spans="1:38" ht="30" customHeight="1">
      <c r="A1655" s="9" t="s">
        <v>867</v>
      </c>
      <c r="B1655" s="9" t="s">
        <v>840</v>
      </c>
      <c r="C1655" s="9" t="s">
        <v>841</v>
      </c>
      <c r="D1655" s="36">
        <v>3.7429999999999998E-2</v>
      </c>
      <c r="E1655" s="115">
        <f>단가대비표!E553</f>
        <v>0</v>
      </c>
      <c r="F1655" s="116">
        <f t="shared" si="399"/>
        <v>0</v>
      </c>
      <c r="G1655" s="115">
        <f>단가대비표!F553</f>
        <v>138290</v>
      </c>
      <c r="H1655" s="116">
        <f t="shared" si="400"/>
        <v>5176.1000000000004</v>
      </c>
      <c r="I1655" s="115">
        <f>단가대비표!G553</f>
        <v>0</v>
      </c>
      <c r="J1655" s="116">
        <f t="shared" si="401"/>
        <v>0</v>
      </c>
      <c r="K1655" s="115">
        <f t="shared" si="402"/>
        <v>138290</v>
      </c>
      <c r="L1655" s="116">
        <f t="shared" si="402"/>
        <v>5176.1000000000004</v>
      </c>
      <c r="M1655" s="9" t="s">
        <v>27</v>
      </c>
      <c r="N1655" s="10" t="s">
        <v>338</v>
      </c>
      <c r="O1655" s="10" t="s">
        <v>868</v>
      </c>
      <c r="P1655" s="10" t="s">
        <v>30</v>
      </c>
      <c r="Q1655" s="10" t="s">
        <v>30</v>
      </c>
      <c r="R1655" s="10" t="s">
        <v>29</v>
      </c>
      <c r="S1655" s="119"/>
      <c r="T1655" s="119"/>
      <c r="U1655" s="119"/>
      <c r="V1655" s="119">
        <v>1</v>
      </c>
      <c r="W1655" s="119"/>
      <c r="X1655" s="119"/>
      <c r="Y1655" s="119"/>
      <c r="Z1655" s="119"/>
      <c r="AA1655" s="119"/>
      <c r="AB1655" s="119"/>
      <c r="AC1655" s="119"/>
      <c r="AD1655" s="119"/>
      <c r="AE1655" s="119"/>
      <c r="AF1655" s="119"/>
      <c r="AG1655" s="119"/>
      <c r="AH1655" s="119"/>
      <c r="AI1655" s="119"/>
      <c r="AJ1655" s="10" t="s">
        <v>27</v>
      </c>
      <c r="AK1655" s="10" t="s">
        <v>1622</v>
      </c>
      <c r="AL1655" s="10" t="s">
        <v>27</v>
      </c>
    </row>
    <row r="1656" spans="1:38" ht="30" customHeight="1">
      <c r="A1656" s="9" t="s">
        <v>1109</v>
      </c>
      <c r="B1656" s="9" t="s">
        <v>1270</v>
      </c>
      <c r="C1656" s="9" t="s">
        <v>963</v>
      </c>
      <c r="D1656" s="114">
        <v>1</v>
      </c>
      <c r="E1656" s="115">
        <v>0</v>
      </c>
      <c r="F1656" s="116">
        <f t="shared" si="399"/>
        <v>0</v>
      </c>
      <c r="G1656" s="115">
        <v>0</v>
      </c>
      <c r="H1656" s="116">
        <f t="shared" si="400"/>
        <v>0</v>
      </c>
      <c r="I1656" s="115">
        <f>ROUNDDOWN(SUMIF(V1650:V1656, RIGHTB(O1656, 1), H1650:H1656)*U1656, 2)</f>
        <v>1006.13</v>
      </c>
      <c r="J1656" s="116">
        <f t="shared" si="401"/>
        <v>1006.1</v>
      </c>
      <c r="K1656" s="115">
        <f t="shared" si="402"/>
        <v>1006.1</v>
      </c>
      <c r="L1656" s="116">
        <f t="shared" si="402"/>
        <v>1006.1</v>
      </c>
      <c r="M1656" s="9" t="s">
        <v>27</v>
      </c>
      <c r="N1656" s="10" t="s">
        <v>338</v>
      </c>
      <c r="O1656" s="10" t="s">
        <v>964</v>
      </c>
      <c r="P1656" s="10" t="s">
        <v>30</v>
      </c>
      <c r="Q1656" s="10" t="s">
        <v>30</v>
      </c>
      <c r="R1656" s="10" t="s">
        <v>30</v>
      </c>
      <c r="S1656" s="119">
        <v>1</v>
      </c>
      <c r="T1656" s="119">
        <v>2</v>
      </c>
      <c r="U1656" s="119">
        <v>0.03</v>
      </c>
      <c r="V1656" s="119"/>
      <c r="W1656" s="119"/>
      <c r="X1656" s="119"/>
      <c r="Y1656" s="119"/>
      <c r="Z1656" s="119"/>
      <c r="AA1656" s="119"/>
      <c r="AB1656" s="119"/>
      <c r="AC1656" s="119"/>
      <c r="AD1656" s="119"/>
      <c r="AE1656" s="119"/>
      <c r="AF1656" s="119"/>
      <c r="AG1656" s="119"/>
      <c r="AH1656" s="119"/>
      <c r="AI1656" s="119"/>
      <c r="AJ1656" s="10" t="s">
        <v>27</v>
      </c>
      <c r="AK1656" s="10" t="s">
        <v>1623</v>
      </c>
      <c r="AL1656" s="10" t="s">
        <v>27</v>
      </c>
    </row>
    <row r="1657" spans="1:38" ht="30" customHeight="1">
      <c r="A1657" s="9" t="s">
        <v>965</v>
      </c>
      <c r="B1657" s="9" t="s">
        <v>27</v>
      </c>
      <c r="C1657" s="9" t="s">
        <v>27</v>
      </c>
      <c r="D1657" s="114"/>
      <c r="E1657" s="115"/>
      <c r="F1657" s="116">
        <f>TRUNC(SUM(F1650:F1656),0)</f>
        <v>13772</v>
      </c>
      <c r="G1657" s="115"/>
      <c r="H1657" s="116">
        <f>TRUNC(SUM(H1650:H1656),0)</f>
        <v>36204</v>
      </c>
      <c r="I1657" s="115"/>
      <c r="J1657" s="116">
        <f>TRUNC(SUM(J1650:J1656),0)</f>
        <v>1006</v>
      </c>
      <c r="K1657" s="115"/>
      <c r="L1657" s="116">
        <f>F1657+H1657+J1657</f>
        <v>50982</v>
      </c>
      <c r="M1657" s="9" t="s">
        <v>27</v>
      </c>
      <c r="N1657" s="10" t="s">
        <v>117</v>
      </c>
      <c r="O1657" s="10" t="s">
        <v>117</v>
      </c>
      <c r="P1657" s="10" t="s">
        <v>27</v>
      </c>
      <c r="Q1657" s="10" t="s">
        <v>27</v>
      </c>
      <c r="R1657" s="10" t="s">
        <v>27</v>
      </c>
      <c r="S1657" s="119"/>
      <c r="T1657" s="119"/>
      <c r="U1657" s="119"/>
      <c r="V1657" s="119"/>
      <c r="W1657" s="119"/>
      <c r="X1657" s="119"/>
      <c r="Y1657" s="119"/>
      <c r="Z1657" s="119"/>
      <c r="AA1657" s="119"/>
      <c r="AB1657" s="119"/>
      <c r="AC1657" s="119"/>
      <c r="AD1657" s="119"/>
      <c r="AE1657" s="119"/>
      <c r="AF1657" s="119"/>
      <c r="AG1657" s="119"/>
      <c r="AH1657" s="119"/>
      <c r="AI1657" s="119"/>
      <c r="AJ1657" s="10" t="s">
        <v>27</v>
      </c>
      <c r="AK1657" s="10" t="s">
        <v>27</v>
      </c>
      <c r="AL1657" s="10" t="s">
        <v>27</v>
      </c>
    </row>
    <row r="1658" spans="1:38" ht="30" customHeight="1">
      <c r="A1658" s="114"/>
      <c r="B1658" s="114"/>
      <c r="C1658" s="114"/>
      <c r="D1658" s="114"/>
      <c r="E1658" s="115"/>
      <c r="F1658" s="116"/>
      <c r="G1658" s="115"/>
      <c r="H1658" s="116"/>
      <c r="I1658" s="115"/>
      <c r="J1658" s="116"/>
      <c r="K1658" s="115"/>
      <c r="L1658" s="116"/>
      <c r="M1658" s="114"/>
    </row>
    <row r="1659" spans="1:38" ht="30" customHeight="1">
      <c r="A1659" s="127" t="s">
        <v>4210</v>
      </c>
      <c r="B1659" s="127"/>
      <c r="C1659" s="127"/>
      <c r="D1659" s="127"/>
      <c r="E1659" s="128"/>
      <c r="F1659" s="129"/>
      <c r="G1659" s="128"/>
      <c r="H1659" s="129"/>
      <c r="I1659" s="128"/>
      <c r="J1659" s="129"/>
      <c r="K1659" s="128"/>
      <c r="L1659" s="129"/>
      <c r="M1659" s="127"/>
      <c r="N1659" s="118" t="s">
        <v>336</v>
      </c>
    </row>
    <row r="1660" spans="1:38" ht="30" customHeight="1">
      <c r="A1660" s="9" t="s">
        <v>4201</v>
      </c>
      <c r="B1660" s="9" t="s">
        <v>4206</v>
      </c>
      <c r="C1660" s="9" t="s">
        <v>28</v>
      </c>
      <c r="D1660" s="114">
        <v>1.03</v>
      </c>
      <c r="E1660" s="115">
        <v>0</v>
      </c>
      <c r="F1660" s="116">
        <f t="shared" ref="F1660:F1666" si="403">TRUNC(E1660*D1660,1)</f>
        <v>0</v>
      </c>
      <c r="G1660" s="115">
        <v>0</v>
      </c>
      <c r="H1660" s="116">
        <f t="shared" ref="H1660:H1666" si="404">TRUNC(G1660*D1660,1)</f>
        <v>0</v>
      </c>
      <c r="I1660" s="115">
        <v>0</v>
      </c>
      <c r="J1660" s="116">
        <f t="shared" ref="J1660:J1666" si="405">TRUNC(I1660*D1660,1)</f>
        <v>0</v>
      </c>
      <c r="K1660" s="115">
        <f t="shared" ref="K1660:K1666" si="406">TRUNC(E1660+G1660+I1660,1)</f>
        <v>0</v>
      </c>
      <c r="L1660" s="116">
        <f t="shared" ref="L1660:L1666" si="407">TRUNC(F1660+H1660+J1660,1)</f>
        <v>0</v>
      </c>
      <c r="M1660" s="9" t="s">
        <v>27</v>
      </c>
      <c r="N1660" s="10" t="s">
        <v>336</v>
      </c>
      <c r="O1660" s="10" t="s">
        <v>1601</v>
      </c>
      <c r="P1660" s="10" t="s">
        <v>30</v>
      </c>
      <c r="Q1660" s="10" t="s">
        <v>30</v>
      </c>
      <c r="R1660" s="10" t="s">
        <v>29</v>
      </c>
      <c r="S1660" s="119"/>
      <c r="T1660" s="119"/>
      <c r="U1660" s="119"/>
      <c r="V1660" s="119"/>
      <c r="W1660" s="119"/>
      <c r="X1660" s="119"/>
      <c r="Y1660" s="119"/>
      <c r="Z1660" s="119"/>
      <c r="AA1660" s="119"/>
      <c r="AB1660" s="119"/>
      <c r="AC1660" s="119"/>
      <c r="AD1660" s="119"/>
      <c r="AE1660" s="119"/>
      <c r="AF1660" s="119"/>
      <c r="AG1660" s="119"/>
      <c r="AH1660" s="119"/>
      <c r="AI1660" s="119"/>
      <c r="AJ1660" s="10" t="s">
        <v>27</v>
      </c>
      <c r="AK1660" s="10" t="s">
        <v>1614</v>
      </c>
      <c r="AL1660" s="10" t="s">
        <v>27</v>
      </c>
    </row>
    <row r="1661" spans="1:38" ht="30" customHeight="1">
      <c r="A1661" s="9" t="s">
        <v>4197</v>
      </c>
      <c r="B1661" s="9" t="s">
        <v>4199</v>
      </c>
      <c r="C1661" s="9" t="s">
        <v>466</v>
      </c>
      <c r="D1661" s="114">
        <v>2.4300000000000002</v>
      </c>
      <c r="E1661" s="115">
        <f>단가대비표!E108</f>
        <v>1350</v>
      </c>
      <c r="F1661" s="116">
        <f t="shared" si="403"/>
        <v>3280.5</v>
      </c>
      <c r="G1661" s="115">
        <v>0</v>
      </c>
      <c r="H1661" s="116">
        <f t="shared" si="404"/>
        <v>0</v>
      </c>
      <c r="I1661" s="115">
        <v>0</v>
      </c>
      <c r="J1661" s="116">
        <f t="shared" si="405"/>
        <v>0</v>
      </c>
      <c r="K1661" s="115">
        <f t="shared" si="406"/>
        <v>1350</v>
      </c>
      <c r="L1661" s="116">
        <f t="shared" si="407"/>
        <v>3280.5</v>
      </c>
      <c r="M1661" s="9" t="s">
        <v>27</v>
      </c>
      <c r="N1661" s="10" t="s">
        <v>328</v>
      </c>
      <c r="O1661" s="10" t="s">
        <v>1587</v>
      </c>
      <c r="P1661" s="10" t="s">
        <v>30</v>
      </c>
      <c r="Q1661" s="10" t="s">
        <v>30</v>
      </c>
      <c r="R1661" s="10" t="s">
        <v>29</v>
      </c>
      <c r="S1661" s="119"/>
      <c r="T1661" s="119"/>
      <c r="U1661" s="119"/>
      <c r="V1661" s="119"/>
      <c r="W1661" s="119"/>
      <c r="X1661" s="119"/>
      <c r="Y1661" s="119"/>
      <c r="Z1661" s="119"/>
      <c r="AA1661" s="119"/>
      <c r="AB1661" s="119"/>
      <c r="AC1661" s="119"/>
      <c r="AD1661" s="119"/>
      <c r="AE1661" s="119"/>
      <c r="AF1661" s="119"/>
      <c r="AG1661" s="119"/>
      <c r="AH1661" s="119"/>
      <c r="AI1661" s="119"/>
      <c r="AJ1661" s="10" t="s">
        <v>27</v>
      </c>
      <c r="AK1661" s="10" t="s">
        <v>1588</v>
      </c>
      <c r="AL1661" s="10" t="s">
        <v>27</v>
      </c>
    </row>
    <row r="1662" spans="1:38" ht="30" customHeight="1">
      <c r="A1662" s="1" t="s">
        <v>4208</v>
      </c>
      <c r="B1662" s="1" t="s">
        <v>4209</v>
      </c>
      <c r="C1662" s="9" t="s">
        <v>466</v>
      </c>
      <c r="D1662" s="114">
        <v>1.093</v>
      </c>
      <c r="E1662" s="115">
        <f>단가대비표!E107</f>
        <v>247</v>
      </c>
      <c r="F1662" s="116">
        <f t="shared" si="403"/>
        <v>269.89999999999998</v>
      </c>
      <c r="G1662" s="115">
        <v>0</v>
      </c>
      <c r="H1662" s="116">
        <f t="shared" si="404"/>
        <v>0</v>
      </c>
      <c r="I1662" s="115">
        <v>0</v>
      </c>
      <c r="J1662" s="116">
        <f t="shared" si="405"/>
        <v>0</v>
      </c>
      <c r="K1662" s="115">
        <f t="shared" si="406"/>
        <v>247</v>
      </c>
      <c r="L1662" s="116">
        <f t="shared" si="407"/>
        <v>269.89999999999998</v>
      </c>
      <c r="M1662" s="9" t="s">
        <v>27</v>
      </c>
      <c r="N1662" s="10" t="s">
        <v>328</v>
      </c>
      <c r="O1662" s="10" t="s">
        <v>1587</v>
      </c>
      <c r="P1662" s="10" t="s">
        <v>30</v>
      </c>
      <c r="Q1662" s="10" t="s">
        <v>30</v>
      </c>
      <c r="R1662" s="10" t="s">
        <v>29</v>
      </c>
      <c r="S1662" s="119"/>
      <c r="T1662" s="119"/>
      <c r="U1662" s="119"/>
      <c r="V1662" s="119"/>
      <c r="W1662" s="119"/>
      <c r="X1662" s="119"/>
      <c r="Y1662" s="119"/>
      <c r="Z1662" s="119"/>
      <c r="AA1662" s="119"/>
      <c r="AB1662" s="119"/>
      <c r="AC1662" s="119"/>
      <c r="AD1662" s="119"/>
      <c r="AE1662" s="119"/>
      <c r="AF1662" s="119"/>
      <c r="AG1662" s="119"/>
      <c r="AH1662" s="119"/>
      <c r="AI1662" s="119"/>
      <c r="AJ1662" s="10" t="s">
        <v>27</v>
      </c>
      <c r="AK1662" s="10" t="s">
        <v>1588</v>
      </c>
      <c r="AL1662" s="10" t="s">
        <v>27</v>
      </c>
    </row>
    <row r="1663" spans="1:38" ht="30" customHeight="1">
      <c r="A1663" s="9" t="s">
        <v>909</v>
      </c>
      <c r="B1663" s="9" t="s">
        <v>840</v>
      </c>
      <c r="C1663" s="9" t="s">
        <v>841</v>
      </c>
      <c r="D1663" s="36">
        <v>8.2000000000000003E-2</v>
      </c>
      <c r="E1663" s="115">
        <v>0</v>
      </c>
      <c r="F1663" s="116">
        <f t="shared" si="403"/>
        <v>0</v>
      </c>
      <c r="G1663" s="115">
        <f>단가대비표!F580</f>
        <v>210086</v>
      </c>
      <c r="H1663" s="116">
        <f t="shared" si="404"/>
        <v>17227</v>
      </c>
      <c r="I1663" s="115">
        <v>0</v>
      </c>
      <c r="J1663" s="116">
        <f t="shared" si="405"/>
        <v>0</v>
      </c>
      <c r="K1663" s="115">
        <f t="shared" si="406"/>
        <v>210086</v>
      </c>
      <c r="L1663" s="116">
        <f t="shared" si="407"/>
        <v>17227</v>
      </c>
      <c r="M1663" s="9" t="s">
        <v>27</v>
      </c>
      <c r="N1663" s="10" t="s">
        <v>336</v>
      </c>
      <c r="O1663" s="10" t="s">
        <v>910</v>
      </c>
      <c r="P1663" s="10" t="s">
        <v>30</v>
      </c>
      <c r="Q1663" s="10" t="s">
        <v>30</v>
      </c>
      <c r="R1663" s="10" t="s">
        <v>29</v>
      </c>
      <c r="S1663" s="119"/>
      <c r="T1663" s="119"/>
      <c r="U1663" s="119"/>
      <c r="V1663" s="119">
        <v>1</v>
      </c>
      <c r="W1663" s="119"/>
      <c r="X1663" s="119"/>
      <c r="Y1663" s="119"/>
      <c r="Z1663" s="119"/>
      <c r="AA1663" s="119"/>
      <c r="AB1663" s="119"/>
      <c r="AC1663" s="119"/>
      <c r="AD1663" s="119"/>
      <c r="AE1663" s="119"/>
      <c r="AF1663" s="119"/>
      <c r="AG1663" s="119"/>
      <c r="AH1663" s="119"/>
      <c r="AI1663" s="119"/>
      <c r="AJ1663" s="10" t="s">
        <v>27</v>
      </c>
      <c r="AK1663" s="10" t="s">
        <v>1615</v>
      </c>
      <c r="AL1663" s="10" t="s">
        <v>27</v>
      </c>
    </row>
    <row r="1664" spans="1:38" ht="30" customHeight="1">
      <c r="A1664" s="9" t="s">
        <v>889</v>
      </c>
      <c r="B1664" s="9" t="s">
        <v>840</v>
      </c>
      <c r="C1664" s="9" t="s">
        <v>841</v>
      </c>
      <c r="D1664" s="36">
        <v>0.02</v>
      </c>
      <c r="E1664" s="115">
        <v>0</v>
      </c>
      <c r="F1664" s="116">
        <f t="shared" si="403"/>
        <v>0</v>
      </c>
      <c r="G1664" s="115">
        <f>단가대비표!F569</f>
        <v>156858</v>
      </c>
      <c r="H1664" s="116">
        <f t="shared" si="404"/>
        <v>3137.1</v>
      </c>
      <c r="I1664" s="115">
        <v>0</v>
      </c>
      <c r="J1664" s="116">
        <f t="shared" si="405"/>
        <v>0</v>
      </c>
      <c r="K1664" s="115">
        <f t="shared" si="406"/>
        <v>156858</v>
      </c>
      <c r="L1664" s="116">
        <f t="shared" si="407"/>
        <v>3137.1</v>
      </c>
      <c r="M1664" s="9" t="s">
        <v>27</v>
      </c>
      <c r="N1664" s="10" t="s">
        <v>336</v>
      </c>
      <c r="O1664" s="10" t="s">
        <v>890</v>
      </c>
      <c r="P1664" s="10" t="s">
        <v>30</v>
      </c>
      <c r="Q1664" s="10" t="s">
        <v>30</v>
      </c>
      <c r="R1664" s="10" t="s">
        <v>29</v>
      </c>
      <c r="S1664" s="119"/>
      <c r="T1664" s="119"/>
      <c r="U1664" s="119"/>
      <c r="V1664" s="119"/>
      <c r="W1664" s="119"/>
      <c r="X1664" s="119"/>
      <c r="Y1664" s="119"/>
      <c r="Z1664" s="119"/>
      <c r="AA1664" s="119"/>
      <c r="AB1664" s="119"/>
      <c r="AC1664" s="119"/>
      <c r="AD1664" s="119"/>
      <c r="AE1664" s="119"/>
      <c r="AF1664" s="119"/>
      <c r="AG1664" s="119"/>
      <c r="AH1664" s="119"/>
      <c r="AI1664" s="119"/>
      <c r="AJ1664" s="10" t="s">
        <v>27</v>
      </c>
      <c r="AK1664" s="10" t="s">
        <v>1616</v>
      </c>
      <c r="AL1664" s="10" t="s">
        <v>27</v>
      </c>
    </row>
    <row r="1665" spans="1:38" ht="30" customHeight="1">
      <c r="A1665" s="9" t="s">
        <v>867</v>
      </c>
      <c r="B1665" s="9" t="s">
        <v>840</v>
      </c>
      <c r="C1665" s="9" t="s">
        <v>841</v>
      </c>
      <c r="D1665" s="36">
        <v>3.5000000000000003E-2</v>
      </c>
      <c r="E1665" s="115">
        <v>0</v>
      </c>
      <c r="F1665" s="116">
        <f t="shared" si="403"/>
        <v>0</v>
      </c>
      <c r="G1665" s="115">
        <f>단가대비표!F553</f>
        <v>138290</v>
      </c>
      <c r="H1665" s="116">
        <f t="shared" si="404"/>
        <v>4840.1000000000004</v>
      </c>
      <c r="I1665" s="115">
        <v>0</v>
      </c>
      <c r="J1665" s="116">
        <f t="shared" si="405"/>
        <v>0</v>
      </c>
      <c r="K1665" s="115">
        <f t="shared" si="406"/>
        <v>138290</v>
      </c>
      <c r="L1665" s="116">
        <f t="shared" si="407"/>
        <v>4840.1000000000004</v>
      </c>
      <c r="M1665" s="9" t="s">
        <v>27</v>
      </c>
      <c r="N1665" s="10" t="s">
        <v>336</v>
      </c>
      <c r="O1665" s="10" t="s">
        <v>868</v>
      </c>
      <c r="P1665" s="10" t="s">
        <v>30</v>
      </c>
      <c r="Q1665" s="10" t="s">
        <v>30</v>
      </c>
      <c r="R1665" s="10" t="s">
        <v>29</v>
      </c>
      <c r="S1665" s="119"/>
      <c r="T1665" s="119"/>
      <c r="U1665" s="119"/>
      <c r="V1665" s="119">
        <v>1</v>
      </c>
      <c r="W1665" s="119"/>
      <c r="X1665" s="119"/>
      <c r="Y1665" s="119"/>
      <c r="Z1665" s="119"/>
      <c r="AA1665" s="119"/>
      <c r="AB1665" s="119"/>
      <c r="AC1665" s="119"/>
      <c r="AD1665" s="119"/>
      <c r="AE1665" s="119"/>
      <c r="AF1665" s="119"/>
      <c r="AG1665" s="119"/>
      <c r="AH1665" s="119"/>
      <c r="AI1665" s="119"/>
      <c r="AJ1665" s="10" t="s">
        <v>27</v>
      </c>
      <c r="AK1665" s="10" t="s">
        <v>1617</v>
      </c>
      <c r="AL1665" s="10" t="s">
        <v>27</v>
      </c>
    </row>
    <row r="1666" spans="1:38" ht="30" customHeight="1">
      <c r="A1666" s="9" t="s">
        <v>1109</v>
      </c>
      <c r="B1666" s="9" t="s">
        <v>1270</v>
      </c>
      <c r="C1666" s="9" t="s">
        <v>963</v>
      </c>
      <c r="D1666" s="114">
        <v>1</v>
      </c>
      <c r="E1666" s="115">
        <v>0</v>
      </c>
      <c r="F1666" s="116">
        <f t="shared" si="403"/>
        <v>0</v>
      </c>
      <c r="G1666" s="115">
        <v>0</v>
      </c>
      <c r="H1666" s="116">
        <f t="shared" si="404"/>
        <v>0</v>
      </c>
      <c r="I1666" s="115">
        <f>H1667*3%</f>
        <v>756.12</v>
      </c>
      <c r="J1666" s="116">
        <f t="shared" si="405"/>
        <v>756.1</v>
      </c>
      <c r="K1666" s="115">
        <f t="shared" si="406"/>
        <v>756.1</v>
      </c>
      <c r="L1666" s="116">
        <f t="shared" si="407"/>
        <v>756.1</v>
      </c>
      <c r="M1666" s="9" t="s">
        <v>27</v>
      </c>
      <c r="N1666" s="10" t="s">
        <v>336</v>
      </c>
      <c r="O1666" s="10" t="s">
        <v>964</v>
      </c>
      <c r="P1666" s="10" t="s">
        <v>30</v>
      </c>
      <c r="Q1666" s="10" t="s">
        <v>30</v>
      </c>
      <c r="R1666" s="10" t="s">
        <v>30</v>
      </c>
      <c r="S1666" s="119">
        <v>1</v>
      </c>
      <c r="T1666" s="119">
        <v>2</v>
      </c>
      <c r="U1666" s="119">
        <v>0.03</v>
      </c>
      <c r="V1666" s="119"/>
      <c r="W1666" s="119"/>
      <c r="X1666" s="119"/>
      <c r="Y1666" s="119"/>
      <c r="Z1666" s="119"/>
      <c r="AA1666" s="119"/>
      <c r="AB1666" s="119"/>
      <c r="AC1666" s="119"/>
      <c r="AD1666" s="119"/>
      <c r="AE1666" s="119"/>
      <c r="AF1666" s="119"/>
      <c r="AG1666" s="119"/>
      <c r="AH1666" s="119"/>
      <c r="AI1666" s="119"/>
      <c r="AJ1666" s="10" t="s">
        <v>27</v>
      </c>
      <c r="AK1666" s="10" t="s">
        <v>1618</v>
      </c>
      <c r="AL1666" s="10" t="s">
        <v>27</v>
      </c>
    </row>
    <row r="1667" spans="1:38" ht="30" customHeight="1">
      <c r="A1667" s="9" t="s">
        <v>965</v>
      </c>
      <c r="B1667" s="9" t="s">
        <v>27</v>
      </c>
      <c r="C1667" s="9" t="s">
        <v>27</v>
      </c>
      <c r="D1667" s="114"/>
      <c r="E1667" s="115"/>
      <c r="F1667" s="116">
        <f>TRUNC(SUM(F1660:F1666),0)</f>
        <v>3550</v>
      </c>
      <c r="G1667" s="115"/>
      <c r="H1667" s="116">
        <f>TRUNC(SUM(H1660:H1666),0)</f>
        <v>25204</v>
      </c>
      <c r="I1667" s="115"/>
      <c r="J1667" s="116">
        <f>TRUNC(SUM(J1660:J1666),0)</f>
        <v>756</v>
      </c>
      <c r="K1667" s="115"/>
      <c r="L1667" s="116">
        <f>F1667+H1667+J1667</f>
        <v>29510</v>
      </c>
      <c r="M1667" s="9" t="s">
        <v>27</v>
      </c>
      <c r="N1667" s="10" t="s">
        <v>117</v>
      </c>
      <c r="O1667" s="10" t="s">
        <v>117</v>
      </c>
      <c r="P1667" s="10" t="s">
        <v>27</v>
      </c>
      <c r="Q1667" s="10" t="s">
        <v>27</v>
      </c>
      <c r="R1667" s="10" t="s">
        <v>27</v>
      </c>
      <c r="S1667" s="119"/>
      <c r="T1667" s="119"/>
      <c r="U1667" s="119"/>
      <c r="V1667" s="119"/>
      <c r="W1667" s="119"/>
      <c r="X1667" s="119"/>
      <c r="Y1667" s="119"/>
      <c r="Z1667" s="119"/>
      <c r="AA1667" s="119"/>
      <c r="AB1667" s="119"/>
      <c r="AC1667" s="119"/>
      <c r="AD1667" s="119"/>
      <c r="AE1667" s="119"/>
      <c r="AF1667" s="119"/>
      <c r="AG1667" s="119"/>
      <c r="AH1667" s="119"/>
      <c r="AI1667" s="119"/>
      <c r="AJ1667" s="10" t="s">
        <v>27</v>
      </c>
      <c r="AK1667" s="10" t="s">
        <v>27</v>
      </c>
      <c r="AL1667" s="10" t="s">
        <v>27</v>
      </c>
    </row>
    <row r="1668" spans="1:38" ht="30" customHeight="1">
      <c r="A1668" s="114"/>
      <c r="B1668" s="114"/>
      <c r="C1668" s="114"/>
      <c r="D1668" s="114"/>
      <c r="E1668" s="115"/>
      <c r="F1668" s="116"/>
      <c r="G1668" s="115"/>
      <c r="H1668" s="116"/>
      <c r="I1668" s="115"/>
      <c r="J1668" s="116"/>
      <c r="K1668" s="115"/>
      <c r="L1668" s="116"/>
      <c r="M1668" s="114"/>
    </row>
    <row r="1669" spans="1:38" ht="30" customHeight="1">
      <c r="A1669" s="127" t="s">
        <v>4211</v>
      </c>
      <c r="B1669" s="127"/>
      <c r="C1669" s="127"/>
      <c r="D1669" s="127"/>
      <c r="E1669" s="128"/>
      <c r="F1669" s="129"/>
      <c r="G1669" s="128"/>
      <c r="H1669" s="129"/>
      <c r="I1669" s="128"/>
      <c r="J1669" s="129"/>
      <c r="K1669" s="128"/>
      <c r="L1669" s="129"/>
      <c r="M1669" s="127"/>
      <c r="N1669" s="118" t="s">
        <v>338</v>
      </c>
    </row>
    <row r="1670" spans="1:38" ht="30" customHeight="1">
      <c r="A1670" s="9" t="s">
        <v>4205</v>
      </c>
      <c r="B1670" s="9" t="s">
        <v>4207</v>
      </c>
      <c r="C1670" s="9" t="s">
        <v>28</v>
      </c>
      <c r="D1670" s="114">
        <v>1.03</v>
      </c>
      <c r="E1670" s="115">
        <v>0</v>
      </c>
      <c r="F1670" s="116">
        <f t="shared" ref="F1670:F1676" si="408">TRUNC(E1670*D1670,1)</f>
        <v>0</v>
      </c>
      <c r="G1670" s="115">
        <v>0</v>
      </c>
      <c r="H1670" s="116">
        <f t="shared" ref="H1670:H1676" si="409">TRUNC(G1670*D1670,1)</f>
        <v>0</v>
      </c>
      <c r="I1670" s="115">
        <v>0</v>
      </c>
      <c r="J1670" s="116">
        <f t="shared" ref="J1670:J1676" si="410">TRUNC(I1670*D1670,1)</f>
        <v>0</v>
      </c>
      <c r="K1670" s="115">
        <f t="shared" ref="K1670:K1676" si="411">TRUNC(E1670+G1670+I1670,1)</f>
        <v>0</v>
      </c>
      <c r="L1670" s="116">
        <f t="shared" ref="L1670:L1676" si="412">TRUNC(F1670+H1670+J1670,1)</f>
        <v>0</v>
      </c>
      <c r="M1670" s="9" t="s">
        <v>27</v>
      </c>
      <c r="N1670" s="10" t="s">
        <v>338</v>
      </c>
      <c r="O1670" s="10" t="s">
        <v>1608</v>
      </c>
      <c r="P1670" s="10" t="s">
        <v>30</v>
      </c>
      <c r="Q1670" s="10" t="s">
        <v>30</v>
      </c>
      <c r="R1670" s="10" t="s">
        <v>29</v>
      </c>
      <c r="S1670" s="119"/>
      <c r="T1670" s="119"/>
      <c r="U1670" s="119"/>
      <c r="V1670" s="119"/>
      <c r="W1670" s="119"/>
      <c r="X1670" s="119"/>
      <c r="Y1670" s="119"/>
      <c r="Z1670" s="119"/>
      <c r="AA1670" s="119"/>
      <c r="AB1670" s="119"/>
      <c r="AC1670" s="119"/>
      <c r="AD1670" s="119"/>
      <c r="AE1670" s="119"/>
      <c r="AF1670" s="119"/>
      <c r="AG1670" s="119"/>
      <c r="AH1670" s="119"/>
      <c r="AI1670" s="119"/>
      <c r="AJ1670" s="10" t="s">
        <v>27</v>
      </c>
      <c r="AK1670" s="10" t="s">
        <v>1619</v>
      </c>
      <c r="AL1670" s="10" t="s">
        <v>27</v>
      </c>
    </row>
    <row r="1671" spans="1:38" ht="30" customHeight="1">
      <c r="A1671" s="9" t="s">
        <v>4197</v>
      </c>
      <c r="B1671" s="9" t="s">
        <v>4199</v>
      </c>
      <c r="C1671" s="9" t="s">
        <v>466</v>
      </c>
      <c r="D1671" s="114">
        <v>2.4300000000000002</v>
      </c>
      <c r="E1671" s="115">
        <f>단가대비표!E108</f>
        <v>1350</v>
      </c>
      <c r="F1671" s="116">
        <f t="shared" si="408"/>
        <v>3280.5</v>
      </c>
      <c r="G1671" s="115">
        <v>0</v>
      </c>
      <c r="H1671" s="116">
        <f t="shared" si="409"/>
        <v>0</v>
      </c>
      <c r="I1671" s="115">
        <v>0</v>
      </c>
      <c r="J1671" s="116">
        <f t="shared" si="410"/>
        <v>0</v>
      </c>
      <c r="K1671" s="115">
        <f t="shared" si="411"/>
        <v>1350</v>
      </c>
      <c r="L1671" s="116">
        <f t="shared" si="412"/>
        <v>3280.5</v>
      </c>
      <c r="M1671" s="9" t="s">
        <v>27</v>
      </c>
      <c r="N1671" s="10" t="s">
        <v>328</v>
      </c>
      <c r="O1671" s="10" t="s">
        <v>1587</v>
      </c>
      <c r="P1671" s="10" t="s">
        <v>30</v>
      </c>
      <c r="Q1671" s="10" t="s">
        <v>30</v>
      </c>
      <c r="R1671" s="10" t="s">
        <v>29</v>
      </c>
      <c r="S1671" s="119"/>
      <c r="T1671" s="119"/>
      <c r="U1671" s="119"/>
      <c r="V1671" s="119"/>
      <c r="W1671" s="119"/>
      <c r="X1671" s="119"/>
      <c r="Y1671" s="119"/>
      <c r="Z1671" s="119"/>
      <c r="AA1671" s="119"/>
      <c r="AB1671" s="119"/>
      <c r="AC1671" s="119"/>
      <c r="AD1671" s="119"/>
      <c r="AE1671" s="119"/>
      <c r="AF1671" s="119"/>
      <c r="AG1671" s="119"/>
      <c r="AH1671" s="119"/>
      <c r="AI1671" s="119"/>
      <c r="AJ1671" s="10" t="s">
        <v>27</v>
      </c>
      <c r="AK1671" s="10" t="s">
        <v>1588</v>
      </c>
      <c r="AL1671" s="10" t="s">
        <v>27</v>
      </c>
    </row>
    <row r="1672" spans="1:38" ht="30" customHeight="1">
      <c r="A1672" s="1" t="s">
        <v>4208</v>
      </c>
      <c r="B1672" s="1" t="s">
        <v>4209</v>
      </c>
      <c r="C1672" s="9" t="s">
        <v>466</v>
      </c>
      <c r="D1672" s="114">
        <v>1.093</v>
      </c>
      <c r="E1672" s="115">
        <f>단가대비표!E107</f>
        <v>247</v>
      </c>
      <c r="F1672" s="116">
        <f t="shared" si="408"/>
        <v>269.89999999999998</v>
      </c>
      <c r="G1672" s="115">
        <v>0</v>
      </c>
      <c r="H1672" s="116">
        <f t="shared" si="409"/>
        <v>0</v>
      </c>
      <c r="I1672" s="115">
        <v>0</v>
      </c>
      <c r="J1672" s="116">
        <f t="shared" si="410"/>
        <v>0</v>
      </c>
      <c r="K1672" s="115">
        <f t="shared" si="411"/>
        <v>247</v>
      </c>
      <c r="L1672" s="116">
        <f t="shared" si="412"/>
        <v>269.89999999999998</v>
      </c>
      <c r="M1672" s="9" t="s">
        <v>27</v>
      </c>
      <c r="N1672" s="10" t="s">
        <v>328</v>
      </c>
      <c r="O1672" s="10" t="s">
        <v>1587</v>
      </c>
      <c r="P1672" s="10" t="s">
        <v>30</v>
      </c>
      <c r="Q1672" s="10" t="s">
        <v>30</v>
      </c>
      <c r="R1672" s="10" t="s">
        <v>29</v>
      </c>
      <c r="S1672" s="119"/>
      <c r="T1672" s="119"/>
      <c r="U1672" s="119"/>
      <c r="V1672" s="119"/>
      <c r="W1672" s="119"/>
      <c r="X1672" s="119"/>
      <c r="Y1672" s="119"/>
      <c r="Z1672" s="119"/>
      <c r="AA1672" s="119"/>
      <c r="AB1672" s="119"/>
      <c r="AC1672" s="119"/>
      <c r="AD1672" s="119"/>
      <c r="AE1672" s="119"/>
      <c r="AF1672" s="119"/>
      <c r="AG1672" s="119"/>
      <c r="AH1672" s="119"/>
      <c r="AI1672" s="119"/>
      <c r="AJ1672" s="10" t="s">
        <v>27</v>
      </c>
      <c r="AK1672" s="10" t="s">
        <v>1588</v>
      </c>
      <c r="AL1672" s="10" t="s">
        <v>27</v>
      </c>
    </row>
    <row r="1673" spans="1:38" ht="30" customHeight="1">
      <c r="A1673" s="9" t="s">
        <v>909</v>
      </c>
      <c r="B1673" s="9" t="s">
        <v>840</v>
      </c>
      <c r="C1673" s="9" t="s">
        <v>841</v>
      </c>
      <c r="D1673" s="36">
        <v>7.5999999999999998E-2</v>
      </c>
      <c r="E1673" s="115">
        <v>0</v>
      </c>
      <c r="F1673" s="116">
        <f t="shared" si="408"/>
        <v>0</v>
      </c>
      <c r="G1673" s="115">
        <f>단가대비표!F580</f>
        <v>210086</v>
      </c>
      <c r="H1673" s="116">
        <f t="shared" si="409"/>
        <v>15966.5</v>
      </c>
      <c r="I1673" s="115">
        <v>0</v>
      </c>
      <c r="J1673" s="116">
        <f t="shared" si="410"/>
        <v>0</v>
      </c>
      <c r="K1673" s="115">
        <f t="shared" si="411"/>
        <v>210086</v>
      </c>
      <c r="L1673" s="116">
        <f t="shared" si="412"/>
        <v>15966.5</v>
      </c>
      <c r="M1673" s="9" t="s">
        <v>27</v>
      </c>
      <c r="N1673" s="10" t="s">
        <v>338</v>
      </c>
      <c r="O1673" s="10" t="s">
        <v>910</v>
      </c>
      <c r="P1673" s="10" t="s">
        <v>30</v>
      </c>
      <c r="Q1673" s="10" t="s">
        <v>30</v>
      </c>
      <c r="R1673" s="10" t="s">
        <v>29</v>
      </c>
      <c r="S1673" s="119"/>
      <c r="T1673" s="119"/>
      <c r="U1673" s="119"/>
      <c r="V1673" s="119">
        <v>1</v>
      </c>
      <c r="W1673" s="119"/>
      <c r="X1673" s="119"/>
      <c r="Y1673" s="119"/>
      <c r="Z1673" s="119"/>
      <c r="AA1673" s="119"/>
      <c r="AB1673" s="119"/>
      <c r="AC1673" s="119"/>
      <c r="AD1673" s="119"/>
      <c r="AE1673" s="119"/>
      <c r="AF1673" s="119"/>
      <c r="AG1673" s="119"/>
      <c r="AH1673" s="119"/>
      <c r="AI1673" s="119"/>
      <c r="AJ1673" s="10" t="s">
        <v>27</v>
      </c>
      <c r="AK1673" s="10" t="s">
        <v>1620</v>
      </c>
      <c r="AL1673" s="10" t="s">
        <v>27</v>
      </c>
    </row>
    <row r="1674" spans="1:38" ht="30" customHeight="1">
      <c r="A1674" s="9" t="s">
        <v>889</v>
      </c>
      <c r="B1674" s="9" t="s">
        <v>840</v>
      </c>
      <c r="C1674" s="9" t="s">
        <v>841</v>
      </c>
      <c r="D1674" s="36">
        <v>1.7000000000000001E-2</v>
      </c>
      <c r="E1674" s="115">
        <v>0</v>
      </c>
      <c r="F1674" s="116">
        <f t="shared" si="408"/>
        <v>0</v>
      </c>
      <c r="G1674" s="115">
        <f>단가대비표!F569</f>
        <v>156858</v>
      </c>
      <c r="H1674" s="116">
        <f t="shared" si="409"/>
        <v>2666.5</v>
      </c>
      <c r="I1674" s="115">
        <v>0</v>
      </c>
      <c r="J1674" s="116">
        <f t="shared" si="410"/>
        <v>0</v>
      </c>
      <c r="K1674" s="115">
        <f t="shared" si="411"/>
        <v>156858</v>
      </c>
      <c r="L1674" s="116">
        <f t="shared" si="412"/>
        <v>2666.5</v>
      </c>
      <c r="M1674" s="9" t="s">
        <v>27</v>
      </c>
      <c r="N1674" s="10" t="s">
        <v>338</v>
      </c>
      <c r="O1674" s="10" t="s">
        <v>890</v>
      </c>
      <c r="P1674" s="10" t="s">
        <v>30</v>
      </c>
      <c r="Q1674" s="10" t="s">
        <v>30</v>
      </c>
      <c r="R1674" s="10" t="s">
        <v>29</v>
      </c>
      <c r="S1674" s="119"/>
      <c r="T1674" s="119"/>
      <c r="U1674" s="119"/>
      <c r="V1674" s="119"/>
      <c r="W1674" s="119"/>
      <c r="X1674" s="119"/>
      <c r="Y1674" s="119"/>
      <c r="Z1674" s="119"/>
      <c r="AA1674" s="119"/>
      <c r="AB1674" s="119"/>
      <c r="AC1674" s="119"/>
      <c r="AD1674" s="119"/>
      <c r="AE1674" s="119"/>
      <c r="AF1674" s="119"/>
      <c r="AG1674" s="119"/>
      <c r="AH1674" s="119"/>
      <c r="AI1674" s="119"/>
      <c r="AJ1674" s="10" t="s">
        <v>27</v>
      </c>
      <c r="AK1674" s="10" t="s">
        <v>1621</v>
      </c>
      <c r="AL1674" s="10" t="s">
        <v>27</v>
      </c>
    </row>
    <row r="1675" spans="1:38" ht="30" customHeight="1">
      <c r="A1675" s="9" t="s">
        <v>867</v>
      </c>
      <c r="B1675" s="9" t="s">
        <v>840</v>
      </c>
      <c r="C1675" s="9" t="s">
        <v>841</v>
      </c>
      <c r="D1675" s="36">
        <v>3.4000000000000002E-2</v>
      </c>
      <c r="E1675" s="115">
        <v>0</v>
      </c>
      <c r="F1675" s="116">
        <f t="shared" si="408"/>
        <v>0</v>
      </c>
      <c r="G1675" s="115">
        <f>단가대비표!F553</f>
        <v>138290</v>
      </c>
      <c r="H1675" s="116">
        <f t="shared" si="409"/>
        <v>4701.8</v>
      </c>
      <c r="I1675" s="115">
        <v>0</v>
      </c>
      <c r="J1675" s="116">
        <f t="shared" si="410"/>
        <v>0</v>
      </c>
      <c r="K1675" s="115">
        <f t="shared" si="411"/>
        <v>138290</v>
      </c>
      <c r="L1675" s="116">
        <f t="shared" si="412"/>
        <v>4701.8</v>
      </c>
      <c r="M1675" s="9" t="s">
        <v>27</v>
      </c>
      <c r="N1675" s="10" t="s">
        <v>338</v>
      </c>
      <c r="O1675" s="10" t="s">
        <v>868</v>
      </c>
      <c r="P1675" s="10" t="s">
        <v>30</v>
      </c>
      <c r="Q1675" s="10" t="s">
        <v>30</v>
      </c>
      <c r="R1675" s="10" t="s">
        <v>29</v>
      </c>
      <c r="S1675" s="119"/>
      <c r="T1675" s="119"/>
      <c r="U1675" s="119"/>
      <c r="V1675" s="119">
        <v>1</v>
      </c>
      <c r="W1675" s="119"/>
      <c r="X1675" s="119"/>
      <c r="Y1675" s="119"/>
      <c r="Z1675" s="119"/>
      <c r="AA1675" s="119"/>
      <c r="AB1675" s="119"/>
      <c r="AC1675" s="119"/>
      <c r="AD1675" s="119"/>
      <c r="AE1675" s="119"/>
      <c r="AF1675" s="119"/>
      <c r="AG1675" s="119"/>
      <c r="AH1675" s="119"/>
      <c r="AI1675" s="119"/>
      <c r="AJ1675" s="10" t="s">
        <v>27</v>
      </c>
      <c r="AK1675" s="10" t="s">
        <v>1622</v>
      </c>
      <c r="AL1675" s="10" t="s">
        <v>27</v>
      </c>
    </row>
    <row r="1676" spans="1:38" ht="30" customHeight="1">
      <c r="A1676" s="9" t="s">
        <v>1109</v>
      </c>
      <c r="B1676" s="9" t="s">
        <v>1270</v>
      </c>
      <c r="C1676" s="9" t="s">
        <v>963</v>
      </c>
      <c r="D1676" s="114">
        <v>1</v>
      </c>
      <c r="E1676" s="115">
        <v>0</v>
      </c>
      <c r="F1676" s="116">
        <f t="shared" si="408"/>
        <v>0</v>
      </c>
      <c r="G1676" s="115">
        <v>0</v>
      </c>
      <c r="H1676" s="116">
        <f t="shared" si="409"/>
        <v>0</v>
      </c>
      <c r="I1676" s="115">
        <f>H1677*3%</f>
        <v>700.02</v>
      </c>
      <c r="J1676" s="116">
        <f t="shared" si="410"/>
        <v>700</v>
      </c>
      <c r="K1676" s="115">
        <f t="shared" si="411"/>
        <v>700</v>
      </c>
      <c r="L1676" s="116">
        <f t="shared" si="412"/>
        <v>700</v>
      </c>
      <c r="M1676" s="9" t="s">
        <v>27</v>
      </c>
      <c r="N1676" s="10" t="s">
        <v>338</v>
      </c>
      <c r="O1676" s="10" t="s">
        <v>964</v>
      </c>
      <c r="P1676" s="10" t="s">
        <v>30</v>
      </c>
      <c r="Q1676" s="10" t="s">
        <v>30</v>
      </c>
      <c r="R1676" s="10" t="s">
        <v>30</v>
      </c>
      <c r="S1676" s="119">
        <v>1</v>
      </c>
      <c r="T1676" s="119">
        <v>2</v>
      </c>
      <c r="U1676" s="119">
        <v>0.03</v>
      </c>
      <c r="V1676" s="119"/>
      <c r="W1676" s="119"/>
      <c r="X1676" s="119"/>
      <c r="Y1676" s="119"/>
      <c r="Z1676" s="119"/>
      <c r="AA1676" s="119"/>
      <c r="AB1676" s="119"/>
      <c r="AC1676" s="119"/>
      <c r="AD1676" s="119"/>
      <c r="AE1676" s="119"/>
      <c r="AF1676" s="119"/>
      <c r="AG1676" s="119"/>
      <c r="AH1676" s="119"/>
      <c r="AI1676" s="119"/>
      <c r="AJ1676" s="10" t="s">
        <v>27</v>
      </c>
      <c r="AK1676" s="10" t="s">
        <v>1623</v>
      </c>
      <c r="AL1676" s="10" t="s">
        <v>27</v>
      </c>
    </row>
    <row r="1677" spans="1:38" ht="30" customHeight="1">
      <c r="A1677" s="9" t="s">
        <v>965</v>
      </c>
      <c r="B1677" s="9" t="s">
        <v>27</v>
      </c>
      <c r="C1677" s="9" t="s">
        <v>27</v>
      </c>
      <c r="D1677" s="114"/>
      <c r="E1677" s="115"/>
      <c r="F1677" s="116">
        <f>TRUNC(SUM(F1670:F1676),0)</f>
        <v>3550</v>
      </c>
      <c r="G1677" s="115"/>
      <c r="H1677" s="116">
        <f>TRUNC(SUM(H1670:H1676),0)</f>
        <v>23334</v>
      </c>
      <c r="I1677" s="115"/>
      <c r="J1677" s="116">
        <f>TRUNC(SUM(J1670:J1676),0)</f>
        <v>700</v>
      </c>
      <c r="K1677" s="115"/>
      <c r="L1677" s="116">
        <f>F1677+H1677+J1677</f>
        <v>27584</v>
      </c>
      <c r="M1677" s="9" t="s">
        <v>27</v>
      </c>
      <c r="N1677" s="10" t="s">
        <v>117</v>
      </c>
      <c r="O1677" s="10" t="s">
        <v>117</v>
      </c>
      <c r="P1677" s="10" t="s">
        <v>27</v>
      </c>
      <c r="Q1677" s="10" t="s">
        <v>27</v>
      </c>
      <c r="R1677" s="10" t="s">
        <v>27</v>
      </c>
      <c r="S1677" s="119"/>
      <c r="T1677" s="119"/>
      <c r="U1677" s="119"/>
      <c r="V1677" s="119"/>
      <c r="W1677" s="119"/>
      <c r="X1677" s="119"/>
      <c r="Y1677" s="119"/>
      <c r="Z1677" s="119"/>
      <c r="AA1677" s="119"/>
      <c r="AB1677" s="119"/>
      <c r="AC1677" s="119"/>
      <c r="AD1677" s="119"/>
      <c r="AE1677" s="119"/>
      <c r="AF1677" s="119"/>
      <c r="AG1677" s="119"/>
      <c r="AH1677" s="119"/>
      <c r="AI1677" s="119"/>
      <c r="AJ1677" s="10" t="s">
        <v>27</v>
      </c>
      <c r="AK1677" s="10" t="s">
        <v>27</v>
      </c>
      <c r="AL1677" s="10" t="s">
        <v>27</v>
      </c>
    </row>
    <row r="1678" spans="1:38" ht="30" customHeight="1">
      <c r="A1678" s="114"/>
      <c r="B1678" s="114"/>
      <c r="C1678" s="114"/>
      <c r="D1678" s="114"/>
      <c r="E1678" s="115"/>
      <c r="F1678" s="116"/>
      <c r="G1678" s="115"/>
      <c r="H1678" s="116"/>
      <c r="I1678" s="115"/>
      <c r="J1678" s="116"/>
      <c r="K1678" s="115"/>
      <c r="L1678" s="116"/>
      <c r="M1678" s="114"/>
    </row>
    <row r="1679" spans="1:38" ht="30" customHeight="1">
      <c r="A1679" s="114"/>
      <c r="B1679" s="114"/>
      <c r="C1679" s="114"/>
      <c r="D1679" s="114"/>
      <c r="E1679" s="115"/>
      <c r="F1679" s="116"/>
      <c r="G1679" s="115"/>
      <c r="H1679" s="116"/>
      <c r="I1679" s="115"/>
      <c r="J1679" s="116"/>
      <c r="K1679" s="115"/>
      <c r="L1679" s="116"/>
      <c r="M1679" s="114"/>
    </row>
    <row r="1680" spans="1:38" ht="30" customHeight="1">
      <c r="A1680" s="127" t="s">
        <v>4440</v>
      </c>
      <c r="B1680" s="127"/>
      <c r="C1680" s="127"/>
      <c r="D1680" s="127"/>
      <c r="E1680" s="128"/>
      <c r="F1680" s="129"/>
      <c r="G1680" s="128"/>
      <c r="H1680" s="129"/>
      <c r="I1680" s="128"/>
      <c r="J1680" s="129"/>
      <c r="K1680" s="128"/>
      <c r="L1680" s="129"/>
      <c r="M1680" s="127"/>
      <c r="N1680" s="118" t="s">
        <v>328</v>
      </c>
    </row>
    <row r="1681" spans="1:38" ht="30" customHeight="1">
      <c r="A1681" s="1" t="s">
        <v>4194</v>
      </c>
      <c r="B1681" s="1" t="s">
        <v>4195</v>
      </c>
      <c r="C1681" s="9" t="s">
        <v>28</v>
      </c>
      <c r="D1681" s="114">
        <v>1.03</v>
      </c>
      <c r="E1681" s="115">
        <f>단가대비표!E104</f>
        <v>27000</v>
      </c>
      <c r="F1681" s="116">
        <f t="shared" ref="F1681:F1687" si="413">TRUNC(E1681*D1681,1)</f>
        <v>27810</v>
      </c>
      <c r="G1681" s="115">
        <v>0</v>
      </c>
      <c r="H1681" s="116">
        <f t="shared" ref="H1681:H1687" si="414">TRUNC(G1681*D1681,1)</f>
        <v>0</v>
      </c>
      <c r="I1681" s="115">
        <v>0</v>
      </c>
      <c r="J1681" s="116">
        <f t="shared" ref="J1681:J1686" si="415">TRUNC(I1681*D1681,1)</f>
        <v>0</v>
      </c>
      <c r="K1681" s="115">
        <f t="shared" ref="K1681:K1687" si="416">TRUNC(E1681+G1681+I1681,1)</f>
        <v>27000</v>
      </c>
      <c r="L1681" s="116">
        <f t="shared" ref="L1681:L1687" si="417">TRUNC(F1681+H1681+J1681,1)</f>
        <v>27810</v>
      </c>
      <c r="M1681" s="9" t="s">
        <v>27</v>
      </c>
      <c r="N1681" s="10" t="s">
        <v>328</v>
      </c>
      <c r="O1681" s="10" t="s">
        <v>1585</v>
      </c>
      <c r="P1681" s="10" t="s">
        <v>30</v>
      </c>
      <c r="Q1681" s="10" t="s">
        <v>30</v>
      </c>
      <c r="R1681" s="10" t="s">
        <v>29</v>
      </c>
      <c r="S1681" s="119"/>
      <c r="T1681" s="119"/>
      <c r="U1681" s="119"/>
      <c r="V1681" s="119"/>
      <c r="W1681" s="119"/>
      <c r="X1681" s="119"/>
      <c r="Y1681" s="119"/>
      <c r="Z1681" s="119"/>
      <c r="AA1681" s="119"/>
      <c r="AB1681" s="119"/>
      <c r="AC1681" s="119"/>
      <c r="AD1681" s="119"/>
      <c r="AE1681" s="119"/>
      <c r="AF1681" s="119"/>
      <c r="AG1681" s="119"/>
      <c r="AH1681" s="119"/>
      <c r="AI1681" s="119"/>
      <c r="AJ1681" s="10" t="s">
        <v>27</v>
      </c>
      <c r="AK1681" s="10" t="s">
        <v>1586</v>
      </c>
      <c r="AL1681" s="10" t="s">
        <v>27</v>
      </c>
    </row>
    <row r="1682" spans="1:38" ht="30" customHeight="1">
      <c r="A1682" s="9" t="s">
        <v>1271</v>
      </c>
      <c r="B1682" s="9" t="s">
        <v>1254</v>
      </c>
      <c r="C1682" s="9" t="s">
        <v>466</v>
      </c>
      <c r="D1682" s="114">
        <v>5.173</v>
      </c>
      <c r="E1682" s="115">
        <v>0</v>
      </c>
      <c r="F1682" s="116">
        <f t="shared" si="413"/>
        <v>0</v>
      </c>
      <c r="G1682" s="115">
        <v>0</v>
      </c>
      <c r="H1682" s="116">
        <f t="shared" si="414"/>
        <v>0</v>
      </c>
      <c r="I1682" s="115">
        <v>0</v>
      </c>
      <c r="J1682" s="116">
        <f t="shared" si="415"/>
        <v>0</v>
      </c>
      <c r="K1682" s="115">
        <f t="shared" si="416"/>
        <v>0</v>
      </c>
      <c r="L1682" s="116">
        <f t="shared" si="417"/>
        <v>0</v>
      </c>
      <c r="M1682" s="9" t="s">
        <v>27</v>
      </c>
      <c r="N1682" s="10" t="s">
        <v>328</v>
      </c>
      <c r="O1682" s="10" t="s">
        <v>1587</v>
      </c>
      <c r="P1682" s="10" t="s">
        <v>30</v>
      </c>
      <c r="Q1682" s="10" t="s">
        <v>30</v>
      </c>
      <c r="R1682" s="10" t="s">
        <v>29</v>
      </c>
      <c r="S1682" s="119"/>
      <c r="T1682" s="119"/>
      <c r="U1682" s="119"/>
      <c r="V1682" s="119"/>
      <c r="W1682" s="119"/>
      <c r="X1682" s="119"/>
      <c r="Y1682" s="119"/>
      <c r="Z1682" s="119"/>
      <c r="AA1682" s="119"/>
      <c r="AB1682" s="119"/>
      <c r="AC1682" s="119"/>
      <c r="AD1682" s="119"/>
      <c r="AE1682" s="119"/>
      <c r="AF1682" s="119"/>
      <c r="AG1682" s="119"/>
      <c r="AH1682" s="119"/>
      <c r="AI1682" s="119"/>
      <c r="AJ1682" s="10" t="s">
        <v>27</v>
      </c>
      <c r="AK1682" s="10" t="s">
        <v>1588</v>
      </c>
      <c r="AL1682" s="10" t="s">
        <v>27</v>
      </c>
    </row>
    <row r="1683" spans="1:38" ht="30" customHeight="1">
      <c r="A1683" s="1" t="s">
        <v>3294</v>
      </c>
      <c r="B1683" s="1" t="s">
        <v>3295</v>
      </c>
      <c r="C1683" s="9" t="s">
        <v>79</v>
      </c>
      <c r="D1683" s="36">
        <v>6.6600000000000001E-3</v>
      </c>
      <c r="E1683" s="115">
        <f>단가대비표!E60</f>
        <v>50000</v>
      </c>
      <c r="F1683" s="116">
        <f t="shared" si="413"/>
        <v>333</v>
      </c>
      <c r="G1683" s="115">
        <v>0</v>
      </c>
      <c r="H1683" s="116">
        <f t="shared" si="414"/>
        <v>0</v>
      </c>
      <c r="I1683" s="115">
        <v>0</v>
      </c>
      <c r="J1683" s="116">
        <f t="shared" si="415"/>
        <v>0</v>
      </c>
      <c r="K1683" s="115">
        <f t="shared" si="416"/>
        <v>50000</v>
      </c>
      <c r="L1683" s="116">
        <f t="shared" si="417"/>
        <v>333</v>
      </c>
      <c r="M1683" s="9" t="s">
        <v>27</v>
      </c>
      <c r="N1683" s="10" t="s">
        <v>328</v>
      </c>
      <c r="O1683" s="10" t="s">
        <v>1587</v>
      </c>
      <c r="P1683" s="10" t="s">
        <v>30</v>
      </c>
      <c r="Q1683" s="10" t="s">
        <v>30</v>
      </c>
      <c r="R1683" s="10" t="s">
        <v>29</v>
      </c>
      <c r="S1683" s="119"/>
      <c r="T1683" s="119"/>
      <c r="U1683" s="119"/>
      <c r="V1683" s="119"/>
      <c r="W1683" s="119"/>
      <c r="X1683" s="119"/>
      <c r="Y1683" s="119"/>
      <c r="Z1683" s="119"/>
      <c r="AA1683" s="119"/>
      <c r="AB1683" s="119"/>
      <c r="AC1683" s="119"/>
      <c r="AD1683" s="119"/>
      <c r="AE1683" s="119"/>
      <c r="AF1683" s="119"/>
      <c r="AG1683" s="119"/>
      <c r="AH1683" s="119"/>
      <c r="AI1683" s="119"/>
      <c r="AJ1683" s="10" t="s">
        <v>27</v>
      </c>
      <c r="AK1683" s="10" t="s">
        <v>1588</v>
      </c>
      <c r="AL1683" s="10" t="s">
        <v>27</v>
      </c>
    </row>
    <row r="1684" spans="1:38" ht="30" customHeight="1">
      <c r="A1684" s="9" t="s">
        <v>909</v>
      </c>
      <c r="B1684" s="9" t="s">
        <v>840</v>
      </c>
      <c r="C1684" s="9" t="s">
        <v>841</v>
      </c>
      <c r="D1684" s="114">
        <v>0.13420000000000001</v>
      </c>
      <c r="E1684" s="115">
        <v>0</v>
      </c>
      <c r="F1684" s="116">
        <f t="shared" si="413"/>
        <v>0</v>
      </c>
      <c r="G1684" s="115">
        <f>단가대비표!F580</f>
        <v>210086</v>
      </c>
      <c r="H1684" s="116">
        <f t="shared" si="414"/>
        <v>28193.5</v>
      </c>
      <c r="I1684" s="115">
        <v>0</v>
      </c>
      <c r="J1684" s="116">
        <f t="shared" si="415"/>
        <v>0</v>
      </c>
      <c r="K1684" s="115">
        <f t="shared" si="416"/>
        <v>210086</v>
      </c>
      <c r="L1684" s="116">
        <f t="shared" si="417"/>
        <v>28193.5</v>
      </c>
      <c r="M1684" s="9" t="s">
        <v>27</v>
      </c>
      <c r="N1684" s="10" t="s">
        <v>328</v>
      </c>
      <c r="O1684" s="10" t="s">
        <v>910</v>
      </c>
      <c r="P1684" s="10" t="s">
        <v>30</v>
      </c>
      <c r="Q1684" s="10" t="s">
        <v>30</v>
      </c>
      <c r="R1684" s="10" t="s">
        <v>29</v>
      </c>
      <c r="S1684" s="119"/>
      <c r="T1684" s="119"/>
      <c r="U1684" s="119"/>
      <c r="V1684" s="119">
        <v>1</v>
      </c>
      <c r="W1684" s="119"/>
      <c r="X1684" s="119"/>
      <c r="Y1684" s="119"/>
      <c r="Z1684" s="119"/>
      <c r="AA1684" s="119"/>
      <c r="AB1684" s="119"/>
      <c r="AC1684" s="119"/>
      <c r="AD1684" s="119"/>
      <c r="AE1684" s="119"/>
      <c r="AF1684" s="119"/>
      <c r="AG1684" s="119"/>
      <c r="AH1684" s="119"/>
      <c r="AI1684" s="119"/>
      <c r="AJ1684" s="10" t="s">
        <v>27</v>
      </c>
      <c r="AK1684" s="10" t="s">
        <v>1589</v>
      </c>
      <c r="AL1684" s="10" t="s">
        <v>27</v>
      </c>
    </row>
    <row r="1685" spans="1:38" ht="30" customHeight="1">
      <c r="A1685" s="9" t="s">
        <v>889</v>
      </c>
      <c r="B1685" s="9" t="s">
        <v>840</v>
      </c>
      <c r="C1685" s="9" t="s">
        <v>841</v>
      </c>
      <c r="D1685" s="114">
        <v>1.6E-2</v>
      </c>
      <c r="E1685" s="115">
        <v>0</v>
      </c>
      <c r="F1685" s="116">
        <f t="shared" si="413"/>
        <v>0</v>
      </c>
      <c r="G1685" s="115">
        <f>단가대비표!F569</f>
        <v>156858</v>
      </c>
      <c r="H1685" s="116">
        <f t="shared" si="414"/>
        <v>2509.6999999999998</v>
      </c>
      <c r="I1685" s="115">
        <v>0</v>
      </c>
      <c r="J1685" s="116">
        <f t="shared" si="415"/>
        <v>0</v>
      </c>
      <c r="K1685" s="115">
        <f t="shared" si="416"/>
        <v>156858</v>
      </c>
      <c r="L1685" s="116">
        <f t="shared" si="417"/>
        <v>2509.6999999999998</v>
      </c>
      <c r="M1685" s="9" t="s">
        <v>27</v>
      </c>
      <c r="N1685" s="10" t="s">
        <v>328</v>
      </c>
      <c r="O1685" s="10" t="s">
        <v>890</v>
      </c>
      <c r="P1685" s="10" t="s">
        <v>30</v>
      </c>
      <c r="Q1685" s="10" t="s">
        <v>30</v>
      </c>
      <c r="R1685" s="10" t="s">
        <v>29</v>
      </c>
      <c r="S1685" s="119"/>
      <c r="T1685" s="119"/>
      <c r="U1685" s="119"/>
      <c r="V1685" s="119"/>
      <c r="W1685" s="119"/>
      <c r="X1685" s="119"/>
      <c r="Y1685" s="119"/>
      <c r="Z1685" s="119"/>
      <c r="AA1685" s="119"/>
      <c r="AB1685" s="119"/>
      <c r="AC1685" s="119"/>
      <c r="AD1685" s="119"/>
      <c r="AE1685" s="119"/>
      <c r="AF1685" s="119"/>
      <c r="AG1685" s="119"/>
      <c r="AH1685" s="119"/>
      <c r="AI1685" s="119"/>
      <c r="AJ1685" s="10" t="s">
        <v>27</v>
      </c>
      <c r="AK1685" s="10" t="s">
        <v>1590</v>
      </c>
      <c r="AL1685" s="10" t="s">
        <v>27</v>
      </c>
    </row>
    <row r="1686" spans="1:38" ht="30" customHeight="1">
      <c r="A1686" s="9" t="s">
        <v>867</v>
      </c>
      <c r="B1686" s="9" t="s">
        <v>840</v>
      </c>
      <c r="C1686" s="9" t="s">
        <v>841</v>
      </c>
      <c r="D1686" s="36">
        <v>3.5630000000000002E-2</v>
      </c>
      <c r="E1686" s="115">
        <v>0</v>
      </c>
      <c r="F1686" s="116">
        <f t="shared" si="413"/>
        <v>0</v>
      </c>
      <c r="G1686" s="115">
        <f>단가대비표!F553</f>
        <v>138290</v>
      </c>
      <c r="H1686" s="116">
        <f t="shared" si="414"/>
        <v>4927.2</v>
      </c>
      <c r="I1686" s="115">
        <v>0</v>
      </c>
      <c r="J1686" s="116">
        <f t="shared" si="415"/>
        <v>0</v>
      </c>
      <c r="K1686" s="115">
        <f t="shared" si="416"/>
        <v>138290</v>
      </c>
      <c r="L1686" s="116">
        <f t="shared" si="417"/>
        <v>4927.2</v>
      </c>
      <c r="M1686" s="9" t="s">
        <v>27</v>
      </c>
      <c r="N1686" s="10" t="s">
        <v>328</v>
      </c>
      <c r="O1686" s="10" t="s">
        <v>868</v>
      </c>
      <c r="P1686" s="10" t="s">
        <v>30</v>
      </c>
      <c r="Q1686" s="10" t="s">
        <v>30</v>
      </c>
      <c r="R1686" s="10" t="s">
        <v>29</v>
      </c>
      <c r="S1686" s="119"/>
      <c r="T1686" s="119"/>
      <c r="U1686" s="119"/>
      <c r="V1686" s="119">
        <v>1</v>
      </c>
      <c r="W1686" s="119"/>
      <c r="X1686" s="119"/>
      <c r="Y1686" s="119"/>
      <c r="Z1686" s="119"/>
      <c r="AA1686" s="119"/>
      <c r="AB1686" s="119"/>
      <c r="AC1686" s="119"/>
      <c r="AD1686" s="119"/>
      <c r="AE1686" s="119"/>
      <c r="AF1686" s="119"/>
      <c r="AG1686" s="119"/>
      <c r="AH1686" s="119"/>
      <c r="AI1686" s="119"/>
      <c r="AJ1686" s="10" t="s">
        <v>27</v>
      </c>
      <c r="AK1686" s="10" t="s">
        <v>1591</v>
      </c>
      <c r="AL1686" s="10" t="s">
        <v>27</v>
      </c>
    </row>
    <row r="1687" spans="1:38" ht="30" customHeight="1">
      <c r="A1687" s="9" t="s">
        <v>1109</v>
      </c>
      <c r="B1687" s="9" t="s">
        <v>1270</v>
      </c>
      <c r="C1687" s="9" t="s">
        <v>963</v>
      </c>
      <c r="D1687" s="114">
        <v>1</v>
      </c>
      <c r="E1687" s="115">
        <v>0</v>
      </c>
      <c r="F1687" s="116">
        <f t="shared" si="413"/>
        <v>0</v>
      </c>
      <c r="G1687" s="115">
        <v>0</v>
      </c>
      <c r="H1687" s="116">
        <f t="shared" si="414"/>
        <v>0</v>
      </c>
      <c r="I1687" s="115">
        <v>0</v>
      </c>
      <c r="J1687" s="116">
        <f>H1688*3%</f>
        <v>1068.8999999999999</v>
      </c>
      <c r="K1687" s="115">
        <f t="shared" si="416"/>
        <v>0</v>
      </c>
      <c r="L1687" s="116">
        <f t="shared" si="417"/>
        <v>1068.9000000000001</v>
      </c>
      <c r="M1687" s="9" t="s">
        <v>27</v>
      </c>
      <c r="N1687" s="10" t="s">
        <v>328</v>
      </c>
      <c r="O1687" s="10" t="s">
        <v>964</v>
      </c>
      <c r="P1687" s="10" t="s">
        <v>30</v>
      </c>
      <c r="Q1687" s="10" t="s">
        <v>30</v>
      </c>
      <c r="R1687" s="10" t="s">
        <v>30</v>
      </c>
      <c r="S1687" s="119">
        <v>1</v>
      </c>
      <c r="T1687" s="119">
        <v>2</v>
      </c>
      <c r="U1687" s="119">
        <v>0.03</v>
      </c>
      <c r="V1687" s="119"/>
      <c r="W1687" s="119"/>
      <c r="X1687" s="119"/>
      <c r="Y1687" s="119"/>
      <c r="Z1687" s="119"/>
      <c r="AA1687" s="119"/>
      <c r="AB1687" s="119"/>
      <c r="AC1687" s="119"/>
      <c r="AD1687" s="119"/>
      <c r="AE1687" s="119"/>
      <c r="AF1687" s="119"/>
      <c r="AG1687" s="119"/>
      <c r="AH1687" s="119"/>
      <c r="AI1687" s="119"/>
      <c r="AJ1687" s="10" t="s">
        <v>27</v>
      </c>
      <c r="AK1687" s="10" t="s">
        <v>1592</v>
      </c>
      <c r="AL1687" s="10" t="s">
        <v>27</v>
      </c>
    </row>
    <row r="1688" spans="1:38" ht="30" customHeight="1">
      <c r="A1688" s="9" t="s">
        <v>965</v>
      </c>
      <c r="B1688" s="9" t="s">
        <v>27</v>
      </c>
      <c r="C1688" s="9" t="s">
        <v>27</v>
      </c>
      <c r="D1688" s="36"/>
      <c r="E1688" s="115"/>
      <c r="F1688" s="116">
        <f>TRUNC(SUM(F1681:F1687),0)</f>
        <v>28143</v>
      </c>
      <c r="G1688" s="115"/>
      <c r="H1688" s="116">
        <f>TRUNC(SUM(H1681:H1687),0)</f>
        <v>35630</v>
      </c>
      <c r="I1688" s="115"/>
      <c r="J1688" s="116">
        <f>TRUNC(SUM(J1681:J1687),0)</f>
        <v>1068</v>
      </c>
      <c r="K1688" s="115"/>
      <c r="L1688" s="116">
        <f>F1688+H1688+J1688</f>
        <v>64841</v>
      </c>
      <c r="M1688" s="9" t="s">
        <v>27</v>
      </c>
      <c r="N1688" s="10" t="s">
        <v>117</v>
      </c>
      <c r="O1688" s="10" t="s">
        <v>117</v>
      </c>
      <c r="P1688" s="10" t="s">
        <v>27</v>
      </c>
      <c r="Q1688" s="10" t="s">
        <v>27</v>
      </c>
      <c r="R1688" s="10" t="s">
        <v>27</v>
      </c>
      <c r="S1688" s="119"/>
      <c r="T1688" s="119"/>
      <c r="U1688" s="119"/>
      <c r="V1688" s="119"/>
      <c r="W1688" s="119"/>
      <c r="X1688" s="119"/>
      <c r="Y1688" s="119"/>
      <c r="Z1688" s="119"/>
      <c r="AA1688" s="119"/>
      <c r="AB1688" s="119"/>
      <c r="AC1688" s="119"/>
      <c r="AD1688" s="119"/>
      <c r="AE1688" s="119"/>
      <c r="AF1688" s="119"/>
      <c r="AG1688" s="119"/>
      <c r="AH1688" s="119"/>
      <c r="AI1688" s="119"/>
      <c r="AJ1688" s="10" t="s">
        <v>27</v>
      </c>
      <c r="AK1688" s="10" t="s">
        <v>27</v>
      </c>
      <c r="AL1688" s="10" t="s">
        <v>27</v>
      </c>
    </row>
    <row r="1689" spans="1:38" ht="30" customHeight="1">
      <c r="A1689" s="114"/>
      <c r="B1689" s="114"/>
      <c r="C1689" s="114"/>
      <c r="D1689" s="114"/>
      <c r="E1689" s="115"/>
      <c r="F1689" s="116"/>
      <c r="G1689" s="115"/>
      <c r="H1689" s="116"/>
      <c r="I1689" s="115"/>
      <c r="J1689" s="116"/>
      <c r="K1689" s="115"/>
      <c r="L1689" s="116"/>
      <c r="M1689" s="114"/>
    </row>
    <row r="1690" spans="1:38" ht="30" customHeight="1">
      <c r="A1690" s="127" t="s">
        <v>4441</v>
      </c>
      <c r="B1690" s="127"/>
      <c r="C1690" s="127"/>
      <c r="D1690" s="127"/>
      <c r="E1690" s="128"/>
      <c r="F1690" s="129"/>
      <c r="G1690" s="128"/>
      <c r="H1690" s="129"/>
      <c r="I1690" s="128"/>
      <c r="J1690" s="129"/>
      <c r="K1690" s="128"/>
      <c r="L1690" s="129"/>
      <c r="M1690" s="127"/>
      <c r="N1690" s="118" t="s">
        <v>328</v>
      </c>
    </row>
    <row r="1691" spans="1:38" ht="30" customHeight="1">
      <c r="A1691" s="1" t="s">
        <v>4194</v>
      </c>
      <c r="B1691" s="1" t="s">
        <v>4196</v>
      </c>
      <c r="C1691" s="9" t="s">
        <v>28</v>
      </c>
      <c r="D1691" s="114">
        <v>1.03</v>
      </c>
      <c r="E1691" s="115">
        <f>단가대비표!E105</f>
        <v>31000</v>
      </c>
      <c r="F1691" s="116">
        <f t="shared" ref="F1691:F1697" si="418">TRUNC(E1691*D1691,1)</f>
        <v>31930</v>
      </c>
      <c r="G1691" s="115">
        <v>0</v>
      </c>
      <c r="H1691" s="116">
        <f t="shared" ref="H1691:H1697" si="419">TRUNC(G1691*D1691,1)</f>
        <v>0</v>
      </c>
      <c r="I1691" s="115">
        <v>0</v>
      </c>
      <c r="J1691" s="116">
        <f t="shared" ref="J1691:J1696" si="420">TRUNC(I1691*D1691,1)</f>
        <v>0</v>
      </c>
      <c r="K1691" s="115">
        <f t="shared" ref="K1691:K1697" si="421">TRUNC(E1691+G1691+I1691,1)</f>
        <v>31000</v>
      </c>
      <c r="L1691" s="116">
        <f t="shared" ref="L1691:L1697" si="422">TRUNC(F1691+H1691+J1691,1)</f>
        <v>31930</v>
      </c>
      <c r="M1691" s="9" t="s">
        <v>27</v>
      </c>
      <c r="N1691" s="10" t="s">
        <v>328</v>
      </c>
      <c r="O1691" s="10" t="s">
        <v>1585</v>
      </c>
      <c r="P1691" s="10" t="s">
        <v>30</v>
      </c>
      <c r="Q1691" s="10" t="s">
        <v>30</v>
      </c>
      <c r="R1691" s="10" t="s">
        <v>29</v>
      </c>
      <c r="S1691" s="119"/>
      <c r="T1691" s="119"/>
      <c r="U1691" s="119"/>
      <c r="V1691" s="119"/>
      <c r="W1691" s="119"/>
      <c r="X1691" s="119"/>
      <c r="Y1691" s="119"/>
      <c r="Z1691" s="119"/>
      <c r="AA1691" s="119"/>
      <c r="AB1691" s="119"/>
      <c r="AC1691" s="119"/>
      <c r="AD1691" s="119"/>
      <c r="AE1691" s="119"/>
      <c r="AF1691" s="119"/>
      <c r="AG1691" s="119"/>
      <c r="AH1691" s="119"/>
      <c r="AI1691" s="119"/>
      <c r="AJ1691" s="10" t="s">
        <v>27</v>
      </c>
      <c r="AK1691" s="10" t="s">
        <v>1586</v>
      </c>
      <c r="AL1691" s="10" t="s">
        <v>27</v>
      </c>
    </row>
    <row r="1692" spans="1:38" ht="30" customHeight="1">
      <c r="A1692" s="9" t="s">
        <v>1271</v>
      </c>
      <c r="B1692" s="9" t="s">
        <v>1254</v>
      </c>
      <c r="C1692" s="9" t="s">
        <v>466</v>
      </c>
      <c r="D1692" s="114">
        <v>5.173</v>
      </c>
      <c r="E1692" s="115">
        <v>0</v>
      </c>
      <c r="F1692" s="116">
        <f t="shared" si="418"/>
        <v>0</v>
      </c>
      <c r="G1692" s="115">
        <v>0</v>
      </c>
      <c r="H1692" s="116">
        <f t="shared" si="419"/>
        <v>0</v>
      </c>
      <c r="I1692" s="115">
        <v>0</v>
      </c>
      <c r="J1692" s="116">
        <f t="shared" si="420"/>
        <v>0</v>
      </c>
      <c r="K1692" s="115">
        <f t="shared" si="421"/>
        <v>0</v>
      </c>
      <c r="L1692" s="116">
        <f t="shared" si="422"/>
        <v>0</v>
      </c>
      <c r="M1692" s="9" t="s">
        <v>27</v>
      </c>
      <c r="N1692" s="10" t="s">
        <v>328</v>
      </c>
      <c r="O1692" s="10" t="s">
        <v>1587</v>
      </c>
      <c r="P1692" s="10" t="s">
        <v>30</v>
      </c>
      <c r="Q1692" s="10" t="s">
        <v>30</v>
      </c>
      <c r="R1692" s="10" t="s">
        <v>29</v>
      </c>
      <c r="S1692" s="119"/>
      <c r="T1692" s="119"/>
      <c r="U1692" s="119"/>
      <c r="V1692" s="119"/>
      <c r="W1692" s="119"/>
      <c r="X1692" s="119"/>
      <c r="Y1692" s="119"/>
      <c r="Z1692" s="119"/>
      <c r="AA1692" s="119"/>
      <c r="AB1692" s="119"/>
      <c r="AC1692" s="119"/>
      <c r="AD1692" s="119"/>
      <c r="AE1692" s="119"/>
      <c r="AF1692" s="119"/>
      <c r="AG1692" s="119"/>
      <c r="AH1692" s="119"/>
      <c r="AI1692" s="119"/>
      <c r="AJ1692" s="10" t="s">
        <v>27</v>
      </c>
      <c r="AK1692" s="10" t="s">
        <v>1588</v>
      </c>
      <c r="AL1692" s="10" t="s">
        <v>27</v>
      </c>
    </row>
    <row r="1693" spans="1:38" ht="30" customHeight="1">
      <c r="A1693" s="1" t="s">
        <v>3294</v>
      </c>
      <c r="B1693" s="1" t="s">
        <v>3295</v>
      </c>
      <c r="C1693" s="9" t="s">
        <v>79</v>
      </c>
      <c r="D1693" s="36">
        <v>6.6600000000000001E-3</v>
      </c>
      <c r="E1693" s="115">
        <f>단가대비표!E60</f>
        <v>50000</v>
      </c>
      <c r="F1693" s="116">
        <f t="shared" si="418"/>
        <v>333</v>
      </c>
      <c r="G1693" s="115">
        <v>0</v>
      </c>
      <c r="H1693" s="116">
        <f t="shared" si="419"/>
        <v>0</v>
      </c>
      <c r="I1693" s="115">
        <v>0</v>
      </c>
      <c r="J1693" s="116">
        <f t="shared" si="420"/>
        <v>0</v>
      </c>
      <c r="K1693" s="115">
        <f t="shared" si="421"/>
        <v>50000</v>
      </c>
      <c r="L1693" s="116">
        <f t="shared" si="422"/>
        <v>333</v>
      </c>
      <c r="M1693" s="9" t="s">
        <v>27</v>
      </c>
      <c r="N1693" s="10" t="s">
        <v>328</v>
      </c>
      <c r="O1693" s="10" t="s">
        <v>1587</v>
      </c>
      <c r="P1693" s="10" t="s">
        <v>30</v>
      </c>
      <c r="Q1693" s="10" t="s">
        <v>30</v>
      </c>
      <c r="R1693" s="10" t="s">
        <v>29</v>
      </c>
      <c r="S1693" s="119"/>
      <c r="T1693" s="119"/>
      <c r="U1693" s="119"/>
      <c r="V1693" s="119"/>
      <c r="W1693" s="119"/>
      <c r="X1693" s="119"/>
      <c r="Y1693" s="119"/>
      <c r="Z1693" s="119"/>
      <c r="AA1693" s="119"/>
      <c r="AB1693" s="119"/>
      <c r="AC1693" s="119"/>
      <c r="AD1693" s="119"/>
      <c r="AE1693" s="119"/>
      <c r="AF1693" s="119"/>
      <c r="AG1693" s="119"/>
      <c r="AH1693" s="119"/>
      <c r="AI1693" s="119"/>
      <c r="AJ1693" s="10" t="s">
        <v>27</v>
      </c>
      <c r="AK1693" s="10" t="s">
        <v>1588</v>
      </c>
      <c r="AL1693" s="10" t="s">
        <v>27</v>
      </c>
    </row>
    <row r="1694" spans="1:38" ht="30" customHeight="1">
      <c r="A1694" s="9" t="s">
        <v>909</v>
      </c>
      <c r="B1694" s="9" t="s">
        <v>840</v>
      </c>
      <c r="C1694" s="9" t="s">
        <v>841</v>
      </c>
      <c r="D1694" s="114">
        <v>0.122</v>
      </c>
      <c r="E1694" s="115">
        <v>0</v>
      </c>
      <c r="F1694" s="116">
        <f t="shared" si="418"/>
        <v>0</v>
      </c>
      <c r="G1694" s="115">
        <f>단가대비표!F580</f>
        <v>210086</v>
      </c>
      <c r="H1694" s="116">
        <f t="shared" si="419"/>
        <v>25630.400000000001</v>
      </c>
      <c r="I1694" s="115">
        <v>0</v>
      </c>
      <c r="J1694" s="116">
        <f t="shared" si="420"/>
        <v>0</v>
      </c>
      <c r="K1694" s="115">
        <f t="shared" si="421"/>
        <v>210086</v>
      </c>
      <c r="L1694" s="116">
        <f t="shared" si="422"/>
        <v>25630.400000000001</v>
      </c>
      <c r="M1694" s="9" t="s">
        <v>27</v>
      </c>
      <c r="N1694" s="10" t="s">
        <v>328</v>
      </c>
      <c r="O1694" s="10" t="s">
        <v>910</v>
      </c>
      <c r="P1694" s="10" t="s">
        <v>30</v>
      </c>
      <c r="Q1694" s="10" t="s">
        <v>30</v>
      </c>
      <c r="R1694" s="10" t="s">
        <v>29</v>
      </c>
      <c r="S1694" s="119"/>
      <c r="T1694" s="119"/>
      <c r="U1694" s="119"/>
      <c r="V1694" s="119">
        <v>1</v>
      </c>
      <c r="W1694" s="119"/>
      <c r="X1694" s="119"/>
      <c r="Y1694" s="119"/>
      <c r="Z1694" s="119"/>
      <c r="AA1694" s="119"/>
      <c r="AB1694" s="119"/>
      <c r="AC1694" s="119"/>
      <c r="AD1694" s="119"/>
      <c r="AE1694" s="119"/>
      <c r="AF1694" s="119"/>
      <c r="AG1694" s="119"/>
      <c r="AH1694" s="119"/>
      <c r="AI1694" s="119"/>
      <c r="AJ1694" s="10" t="s">
        <v>27</v>
      </c>
      <c r="AK1694" s="10" t="s">
        <v>1589</v>
      </c>
      <c r="AL1694" s="10" t="s">
        <v>27</v>
      </c>
    </row>
    <row r="1695" spans="1:38" ht="30" customHeight="1">
      <c r="A1695" s="9" t="s">
        <v>889</v>
      </c>
      <c r="B1695" s="9" t="s">
        <v>840</v>
      </c>
      <c r="C1695" s="9" t="s">
        <v>841</v>
      </c>
      <c r="D1695" s="114">
        <v>1.6E-2</v>
      </c>
      <c r="E1695" s="115">
        <v>0</v>
      </c>
      <c r="F1695" s="116">
        <f t="shared" si="418"/>
        <v>0</v>
      </c>
      <c r="G1695" s="115">
        <f>단가대비표!F569</f>
        <v>156858</v>
      </c>
      <c r="H1695" s="116">
        <f t="shared" si="419"/>
        <v>2509.6999999999998</v>
      </c>
      <c r="I1695" s="115">
        <v>0</v>
      </c>
      <c r="J1695" s="116">
        <f t="shared" si="420"/>
        <v>0</v>
      </c>
      <c r="K1695" s="115">
        <f t="shared" si="421"/>
        <v>156858</v>
      </c>
      <c r="L1695" s="116">
        <f t="shared" si="422"/>
        <v>2509.6999999999998</v>
      </c>
      <c r="M1695" s="9" t="s">
        <v>27</v>
      </c>
      <c r="N1695" s="10" t="s">
        <v>328</v>
      </c>
      <c r="O1695" s="10" t="s">
        <v>890</v>
      </c>
      <c r="P1695" s="10" t="s">
        <v>30</v>
      </c>
      <c r="Q1695" s="10" t="s">
        <v>30</v>
      </c>
      <c r="R1695" s="10" t="s">
        <v>29</v>
      </c>
      <c r="S1695" s="119"/>
      <c r="T1695" s="119"/>
      <c r="U1695" s="119"/>
      <c r="V1695" s="119"/>
      <c r="W1695" s="119"/>
      <c r="X1695" s="119"/>
      <c r="Y1695" s="119"/>
      <c r="Z1695" s="119"/>
      <c r="AA1695" s="119"/>
      <c r="AB1695" s="119"/>
      <c r="AC1695" s="119"/>
      <c r="AD1695" s="119"/>
      <c r="AE1695" s="119"/>
      <c r="AF1695" s="119"/>
      <c r="AG1695" s="119"/>
      <c r="AH1695" s="119"/>
      <c r="AI1695" s="119"/>
      <c r="AJ1695" s="10" t="s">
        <v>27</v>
      </c>
      <c r="AK1695" s="10" t="s">
        <v>1590</v>
      </c>
      <c r="AL1695" s="10" t="s">
        <v>27</v>
      </c>
    </row>
    <row r="1696" spans="1:38" ht="30" customHeight="1">
      <c r="A1696" s="9" t="s">
        <v>867</v>
      </c>
      <c r="B1696" s="9" t="s">
        <v>840</v>
      </c>
      <c r="C1696" s="9" t="s">
        <v>841</v>
      </c>
      <c r="D1696" s="36">
        <v>3.243E-2</v>
      </c>
      <c r="E1696" s="115">
        <v>0</v>
      </c>
      <c r="F1696" s="116">
        <f t="shared" si="418"/>
        <v>0</v>
      </c>
      <c r="G1696" s="115">
        <f>단가대비표!F553</f>
        <v>138290</v>
      </c>
      <c r="H1696" s="116">
        <f t="shared" si="419"/>
        <v>4484.7</v>
      </c>
      <c r="I1696" s="115">
        <v>0</v>
      </c>
      <c r="J1696" s="116">
        <f t="shared" si="420"/>
        <v>0</v>
      </c>
      <c r="K1696" s="115">
        <f t="shared" si="421"/>
        <v>138290</v>
      </c>
      <c r="L1696" s="116">
        <f t="shared" si="422"/>
        <v>4484.7</v>
      </c>
      <c r="M1696" s="9" t="s">
        <v>27</v>
      </c>
      <c r="N1696" s="10" t="s">
        <v>328</v>
      </c>
      <c r="O1696" s="10" t="s">
        <v>868</v>
      </c>
      <c r="P1696" s="10" t="s">
        <v>30</v>
      </c>
      <c r="Q1696" s="10" t="s">
        <v>30</v>
      </c>
      <c r="R1696" s="10" t="s">
        <v>29</v>
      </c>
      <c r="S1696" s="119"/>
      <c r="T1696" s="119"/>
      <c r="U1696" s="119"/>
      <c r="V1696" s="119">
        <v>1</v>
      </c>
      <c r="W1696" s="119"/>
      <c r="X1696" s="119"/>
      <c r="Y1696" s="119"/>
      <c r="Z1696" s="119"/>
      <c r="AA1696" s="119"/>
      <c r="AB1696" s="119"/>
      <c r="AC1696" s="119"/>
      <c r="AD1696" s="119"/>
      <c r="AE1696" s="119"/>
      <c r="AF1696" s="119"/>
      <c r="AG1696" s="119"/>
      <c r="AH1696" s="119"/>
      <c r="AI1696" s="119"/>
      <c r="AJ1696" s="10" t="s">
        <v>27</v>
      </c>
      <c r="AK1696" s="10" t="s">
        <v>1591</v>
      </c>
      <c r="AL1696" s="10" t="s">
        <v>27</v>
      </c>
    </row>
    <row r="1697" spans="1:38" ht="30" customHeight="1">
      <c r="A1697" s="9" t="s">
        <v>1109</v>
      </c>
      <c r="B1697" s="9" t="s">
        <v>1270</v>
      </c>
      <c r="C1697" s="9" t="s">
        <v>963</v>
      </c>
      <c r="D1697" s="114">
        <v>1</v>
      </c>
      <c r="E1697" s="115">
        <v>0</v>
      </c>
      <c r="F1697" s="116">
        <f t="shared" si="418"/>
        <v>0</v>
      </c>
      <c r="G1697" s="115">
        <v>0</v>
      </c>
      <c r="H1697" s="116">
        <f t="shared" si="419"/>
        <v>0</v>
      </c>
      <c r="I1697" s="115">
        <v>0</v>
      </c>
      <c r="J1697" s="116">
        <f>H1698*3%</f>
        <v>978.71999999999991</v>
      </c>
      <c r="K1697" s="115">
        <f t="shared" si="421"/>
        <v>0</v>
      </c>
      <c r="L1697" s="116">
        <f t="shared" si="422"/>
        <v>978.7</v>
      </c>
      <c r="M1697" s="9" t="s">
        <v>27</v>
      </c>
      <c r="N1697" s="10" t="s">
        <v>328</v>
      </c>
      <c r="O1697" s="10" t="s">
        <v>964</v>
      </c>
      <c r="P1697" s="10" t="s">
        <v>30</v>
      </c>
      <c r="Q1697" s="10" t="s">
        <v>30</v>
      </c>
      <c r="R1697" s="10" t="s">
        <v>30</v>
      </c>
      <c r="S1697" s="119">
        <v>1</v>
      </c>
      <c r="T1697" s="119">
        <v>2</v>
      </c>
      <c r="U1697" s="119">
        <v>0.03</v>
      </c>
      <c r="V1697" s="119"/>
      <c r="W1697" s="119"/>
      <c r="X1697" s="119"/>
      <c r="Y1697" s="119"/>
      <c r="Z1697" s="119"/>
      <c r="AA1697" s="119"/>
      <c r="AB1697" s="119"/>
      <c r="AC1697" s="119"/>
      <c r="AD1697" s="119"/>
      <c r="AE1697" s="119"/>
      <c r="AF1697" s="119"/>
      <c r="AG1697" s="119"/>
      <c r="AH1697" s="119"/>
      <c r="AI1697" s="119"/>
      <c r="AJ1697" s="10" t="s">
        <v>27</v>
      </c>
      <c r="AK1697" s="10" t="s">
        <v>1592</v>
      </c>
      <c r="AL1697" s="10" t="s">
        <v>27</v>
      </c>
    </row>
    <row r="1698" spans="1:38" ht="30" customHeight="1">
      <c r="A1698" s="9" t="s">
        <v>965</v>
      </c>
      <c r="B1698" s="9" t="s">
        <v>27</v>
      </c>
      <c r="C1698" s="9" t="s">
        <v>27</v>
      </c>
      <c r="D1698" s="36"/>
      <c r="E1698" s="115"/>
      <c r="F1698" s="116">
        <f>TRUNC(SUM(F1691:F1697),0)</f>
        <v>32263</v>
      </c>
      <c r="G1698" s="115"/>
      <c r="H1698" s="116">
        <f>TRUNC(SUM(H1691:H1697),0)</f>
        <v>32624</v>
      </c>
      <c r="I1698" s="115"/>
      <c r="J1698" s="116">
        <f>TRUNC(SUM(J1691:J1697),0)</f>
        <v>978</v>
      </c>
      <c r="K1698" s="115"/>
      <c r="L1698" s="116">
        <f>F1698+H1698+J1698</f>
        <v>65865</v>
      </c>
      <c r="M1698" s="9" t="s">
        <v>27</v>
      </c>
      <c r="N1698" s="10" t="s">
        <v>117</v>
      </c>
      <c r="O1698" s="10" t="s">
        <v>117</v>
      </c>
      <c r="P1698" s="10" t="s">
        <v>27</v>
      </c>
      <c r="Q1698" s="10" t="s">
        <v>27</v>
      </c>
      <c r="R1698" s="10" t="s">
        <v>27</v>
      </c>
      <c r="S1698" s="119"/>
      <c r="T1698" s="119"/>
      <c r="U1698" s="119"/>
      <c r="V1698" s="119"/>
      <c r="W1698" s="119"/>
      <c r="X1698" s="119"/>
      <c r="Y1698" s="119"/>
      <c r="Z1698" s="119"/>
      <c r="AA1698" s="119"/>
      <c r="AB1698" s="119"/>
      <c r="AC1698" s="119"/>
      <c r="AD1698" s="119"/>
      <c r="AE1698" s="119"/>
      <c r="AF1698" s="119"/>
      <c r="AG1698" s="119"/>
      <c r="AH1698" s="119"/>
      <c r="AI1698" s="119"/>
      <c r="AJ1698" s="10" t="s">
        <v>27</v>
      </c>
      <c r="AK1698" s="10" t="s">
        <v>27</v>
      </c>
      <c r="AL1698" s="10" t="s">
        <v>27</v>
      </c>
    </row>
    <row r="1699" spans="1:38" ht="30" customHeight="1">
      <c r="A1699" s="114"/>
      <c r="B1699" s="114"/>
      <c r="C1699" s="114"/>
      <c r="D1699" s="114"/>
      <c r="E1699" s="115"/>
      <c r="F1699" s="116"/>
      <c r="G1699" s="115"/>
      <c r="H1699" s="116"/>
      <c r="I1699" s="115"/>
      <c r="J1699" s="116"/>
      <c r="K1699" s="115"/>
      <c r="L1699" s="116"/>
      <c r="M1699" s="114"/>
    </row>
    <row r="1700" spans="1:38" ht="30" customHeight="1">
      <c r="A1700" s="389" t="s">
        <v>4135</v>
      </c>
      <c r="B1700" s="390"/>
      <c r="C1700" s="390"/>
      <c r="D1700" s="390"/>
      <c r="E1700" s="391"/>
      <c r="F1700" s="392"/>
      <c r="G1700" s="391"/>
      <c r="H1700" s="392"/>
      <c r="I1700" s="391"/>
      <c r="J1700" s="392"/>
      <c r="K1700" s="391"/>
      <c r="L1700" s="392"/>
      <c r="M1700" s="390"/>
      <c r="N1700" s="118"/>
    </row>
    <row r="1701" spans="1:38" ht="30" customHeight="1">
      <c r="A1701" s="127" t="s">
        <v>4223</v>
      </c>
      <c r="B1701" s="127"/>
      <c r="C1701" s="127"/>
      <c r="D1701" s="127"/>
      <c r="E1701" s="128"/>
      <c r="F1701" s="129"/>
      <c r="G1701" s="128"/>
      <c r="H1701" s="129"/>
      <c r="I1701" s="128"/>
      <c r="J1701" s="129"/>
      <c r="K1701" s="128"/>
      <c r="L1701" s="129"/>
      <c r="M1701" s="127"/>
      <c r="N1701" s="118" t="s">
        <v>362</v>
      </c>
    </row>
    <row r="1702" spans="1:38" ht="30" customHeight="1">
      <c r="A1702" s="9" t="s">
        <v>1689</v>
      </c>
      <c r="B1702" s="9" t="s">
        <v>3355</v>
      </c>
      <c r="C1702" s="9" t="s">
        <v>28</v>
      </c>
      <c r="D1702" s="114">
        <v>1.05</v>
      </c>
      <c r="E1702" s="115">
        <f>단가대비표!E113</f>
        <v>41000</v>
      </c>
      <c r="F1702" s="116">
        <f t="shared" ref="F1702:F1707" si="423">TRUNC(E1702*D1702,1)</f>
        <v>43050</v>
      </c>
      <c r="G1702" s="115">
        <f>단가대비표!F113</f>
        <v>0</v>
      </c>
      <c r="H1702" s="116">
        <f t="shared" ref="H1702:H1707" si="424">TRUNC(G1702*D1702,1)</f>
        <v>0</v>
      </c>
      <c r="I1702" s="115">
        <f>단가대비표!G113</f>
        <v>0</v>
      </c>
      <c r="J1702" s="116">
        <f t="shared" ref="J1702:J1707" si="425">TRUNC(I1702*D1702,1)</f>
        <v>0</v>
      </c>
      <c r="K1702" s="115">
        <f t="shared" ref="K1702:L1707" si="426">TRUNC(E1702+G1702+I1702,1)</f>
        <v>41000</v>
      </c>
      <c r="L1702" s="116">
        <f t="shared" si="426"/>
        <v>43050</v>
      </c>
      <c r="M1702" s="9" t="s">
        <v>27</v>
      </c>
      <c r="N1702" s="10" t="s">
        <v>362</v>
      </c>
      <c r="O1702" s="10" t="s">
        <v>1690</v>
      </c>
      <c r="P1702" s="10" t="s">
        <v>30</v>
      </c>
      <c r="Q1702" s="10" t="s">
        <v>30</v>
      </c>
      <c r="R1702" s="10" t="s">
        <v>29</v>
      </c>
      <c r="S1702" s="119"/>
      <c r="T1702" s="119"/>
      <c r="U1702" s="119"/>
      <c r="V1702" s="119"/>
      <c r="W1702" s="119"/>
      <c r="X1702" s="119"/>
      <c r="Y1702" s="119"/>
      <c r="Z1702" s="119"/>
      <c r="AA1702" s="119"/>
      <c r="AB1702" s="119"/>
      <c r="AC1702" s="119"/>
      <c r="AD1702" s="119"/>
      <c r="AE1702" s="119"/>
      <c r="AF1702" s="119"/>
      <c r="AG1702" s="119"/>
      <c r="AH1702" s="119"/>
      <c r="AI1702" s="119"/>
      <c r="AJ1702" s="10" t="s">
        <v>27</v>
      </c>
      <c r="AK1702" s="10" t="s">
        <v>1691</v>
      </c>
      <c r="AL1702" s="10" t="s">
        <v>27</v>
      </c>
    </row>
    <row r="1703" spans="1:38" ht="30" customHeight="1">
      <c r="A1703" s="9" t="s">
        <v>1626</v>
      </c>
      <c r="B1703" s="9" t="s">
        <v>1627</v>
      </c>
      <c r="C1703" s="9" t="s">
        <v>466</v>
      </c>
      <c r="D1703" s="114">
        <v>7.4999999999999997E-2</v>
      </c>
      <c r="E1703" s="115">
        <f>단가대비표!E109</f>
        <v>1321</v>
      </c>
      <c r="F1703" s="116">
        <f t="shared" si="423"/>
        <v>99</v>
      </c>
      <c r="G1703" s="115">
        <f>단가대비표!F109</f>
        <v>0</v>
      </c>
      <c r="H1703" s="116">
        <f t="shared" si="424"/>
        <v>0</v>
      </c>
      <c r="I1703" s="115">
        <f>단가대비표!G109</f>
        <v>0</v>
      </c>
      <c r="J1703" s="116">
        <f t="shared" si="425"/>
        <v>0</v>
      </c>
      <c r="K1703" s="115">
        <f t="shared" si="426"/>
        <v>1321</v>
      </c>
      <c r="L1703" s="116">
        <f t="shared" si="426"/>
        <v>99</v>
      </c>
      <c r="M1703" s="9" t="s">
        <v>27</v>
      </c>
      <c r="N1703" s="10" t="s">
        <v>362</v>
      </c>
      <c r="O1703" s="10" t="s">
        <v>1628</v>
      </c>
      <c r="P1703" s="10" t="s">
        <v>30</v>
      </c>
      <c r="Q1703" s="10" t="s">
        <v>30</v>
      </c>
      <c r="R1703" s="10" t="s">
        <v>29</v>
      </c>
      <c r="S1703" s="119"/>
      <c r="T1703" s="119"/>
      <c r="U1703" s="119"/>
      <c r="V1703" s="119"/>
      <c r="W1703" s="119"/>
      <c r="X1703" s="119"/>
      <c r="Y1703" s="119"/>
      <c r="Z1703" s="119"/>
      <c r="AA1703" s="119"/>
      <c r="AB1703" s="119"/>
      <c r="AC1703" s="119"/>
      <c r="AD1703" s="119"/>
      <c r="AE1703" s="119"/>
      <c r="AF1703" s="119"/>
      <c r="AG1703" s="119"/>
      <c r="AH1703" s="119"/>
      <c r="AI1703" s="119"/>
      <c r="AJ1703" s="10" t="s">
        <v>27</v>
      </c>
      <c r="AK1703" s="10" t="s">
        <v>1692</v>
      </c>
      <c r="AL1703" s="10" t="s">
        <v>27</v>
      </c>
    </row>
    <row r="1704" spans="1:38" ht="30" customHeight="1">
      <c r="A1704" s="9" t="s">
        <v>4216</v>
      </c>
      <c r="B1704" s="9" t="s">
        <v>4218</v>
      </c>
      <c r="C1704" s="9" t="s">
        <v>4217</v>
      </c>
      <c r="D1704" s="114">
        <v>1</v>
      </c>
      <c r="E1704" s="115">
        <f>(F1702+F1703)*3%</f>
        <v>1294.47</v>
      </c>
      <c r="F1704" s="116">
        <f t="shared" si="423"/>
        <v>1294.4000000000001</v>
      </c>
      <c r="G1704" s="115">
        <v>0</v>
      </c>
      <c r="H1704" s="116">
        <f t="shared" si="424"/>
        <v>0</v>
      </c>
      <c r="I1704" s="115">
        <v>0</v>
      </c>
      <c r="J1704" s="116">
        <f t="shared" si="425"/>
        <v>0</v>
      </c>
      <c r="K1704" s="115">
        <f t="shared" si="426"/>
        <v>1294.4000000000001</v>
      </c>
      <c r="L1704" s="116">
        <f t="shared" si="426"/>
        <v>1294.4000000000001</v>
      </c>
      <c r="M1704" s="9" t="s">
        <v>27</v>
      </c>
      <c r="N1704" s="10" t="s">
        <v>362</v>
      </c>
      <c r="O1704" s="10" t="s">
        <v>1628</v>
      </c>
      <c r="P1704" s="10" t="s">
        <v>30</v>
      </c>
      <c r="Q1704" s="10" t="s">
        <v>30</v>
      </c>
      <c r="R1704" s="10" t="s">
        <v>29</v>
      </c>
      <c r="S1704" s="119"/>
      <c r="T1704" s="119"/>
      <c r="U1704" s="119"/>
      <c r="V1704" s="119"/>
      <c r="W1704" s="119"/>
      <c r="X1704" s="119"/>
      <c r="Y1704" s="119"/>
      <c r="Z1704" s="119"/>
      <c r="AA1704" s="119"/>
      <c r="AB1704" s="119"/>
      <c r="AC1704" s="119"/>
      <c r="AD1704" s="119"/>
      <c r="AE1704" s="119"/>
      <c r="AF1704" s="119"/>
      <c r="AG1704" s="119"/>
      <c r="AH1704" s="119"/>
      <c r="AI1704" s="119"/>
      <c r="AJ1704" s="10" t="s">
        <v>27</v>
      </c>
      <c r="AK1704" s="10" t="s">
        <v>1692</v>
      </c>
      <c r="AL1704" s="10" t="s">
        <v>27</v>
      </c>
    </row>
    <row r="1705" spans="1:38" ht="30" customHeight="1">
      <c r="A1705" s="9" t="s">
        <v>847</v>
      </c>
      <c r="B1705" s="9" t="s">
        <v>840</v>
      </c>
      <c r="C1705" s="9" t="s">
        <v>841</v>
      </c>
      <c r="D1705" s="114">
        <v>7.2600000000000012E-2</v>
      </c>
      <c r="E1705" s="115">
        <f>단가대비표!E542</f>
        <v>0</v>
      </c>
      <c r="F1705" s="116">
        <f t="shared" si="423"/>
        <v>0</v>
      </c>
      <c r="G1705" s="115">
        <f>단가대비표!F542</f>
        <v>210176</v>
      </c>
      <c r="H1705" s="116">
        <f t="shared" si="424"/>
        <v>15258.7</v>
      </c>
      <c r="I1705" s="115">
        <f>단가대비표!G542</f>
        <v>0</v>
      </c>
      <c r="J1705" s="116">
        <f t="shared" si="425"/>
        <v>0</v>
      </c>
      <c r="K1705" s="115">
        <f t="shared" si="426"/>
        <v>210176</v>
      </c>
      <c r="L1705" s="116">
        <f t="shared" si="426"/>
        <v>15258.7</v>
      </c>
      <c r="M1705" s="9" t="s">
        <v>27</v>
      </c>
      <c r="N1705" s="10" t="s">
        <v>362</v>
      </c>
      <c r="O1705" s="10" t="s">
        <v>848</v>
      </c>
      <c r="P1705" s="10" t="s">
        <v>30</v>
      </c>
      <c r="Q1705" s="10" t="s">
        <v>30</v>
      </c>
      <c r="R1705" s="10" t="s">
        <v>29</v>
      </c>
      <c r="S1705" s="119"/>
      <c r="T1705" s="119"/>
      <c r="U1705" s="119"/>
      <c r="V1705" s="119"/>
      <c r="W1705" s="119"/>
      <c r="X1705" s="119"/>
      <c r="Y1705" s="119"/>
      <c r="Z1705" s="119"/>
      <c r="AA1705" s="119"/>
      <c r="AB1705" s="119"/>
      <c r="AC1705" s="119"/>
      <c r="AD1705" s="119"/>
      <c r="AE1705" s="119"/>
      <c r="AF1705" s="119"/>
      <c r="AG1705" s="119"/>
      <c r="AH1705" s="119"/>
      <c r="AI1705" s="119"/>
      <c r="AJ1705" s="10" t="s">
        <v>27</v>
      </c>
      <c r="AK1705" s="10" t="s">
        <v>1693</v>
      </c>
      <c r="AL1705" s="10" t="s">
        <v>27</v>
      </c>
    </row>
    <row r="1706" spans="1:38" ht="30" customHeight="1">
      <c r="A1706" s="9" t="s">
        <v>867</v>
      </c>
      <c r="B1706" s="9" t="s">
        <v>840</v>
      </c>
      <c r="C1706" s="9" t="s">
        <v>841</v>
      </c>
      <c r="D1706" s="114">
        <v>3.5200000000000002E-2</v>
      </c>
      <c r="E1706" s="115">
        <f>단가대비표!E553</f>
        <v>0</v>
      </c>
      <c r="F1706" s="116">
        <f t="shared" si="423"/>
        <v>0</v>
      </c>
      <c r="G1706" s="115">
        <f>단가대비표!F553</f>
        <v>138290</v>
      </c>
      <c r="H1706" s="116">
        <f t="shared" si="424"/>
        <v>4867.8</v>
      </c>
      <c r="I1706" s="115">
        <f>단가대비표!G553</f>
        <v>0</v>
      </c>
      <c r="J1706" s="116">
        <f t="shared" si="425"/>
        <v>0</v>
      </c>
      <c r="K1706" s="115">
        <f t="shared" si="426"/>
        <v>138290</v>
      </c>
      <c r="L1706" s="116">
        <f t="shared" si="426"/>
        <v>4867.8</v>
      </c>
      <c r="M1706" s="9" t="s">
        <v>27</v>
      </c>
      <c r="N1706" s="10" t="s">
        <v>362</v>
      </c>
      <c r="O1706" s="10" t="s">
        <v>868</v>
      </c>
      <c r="P1706" s="10" t="s">
        <v>30</v>
      </c>
      <c r="Q1706" s="10" t="s">
        <v>30</v>
      </c>
      <c r="R1706" s="10" t="s">
        <v>29</v>
      </c>
      <c r="S1706" s="119"/>
      <c r="T1706" s="119"/>
      <c r="U1706" s="119"/>
      <c r="V1706" s="119"/>
      <c r="W1706" s="119"/>
      <c r="X1706" s="119"/>
      <c r="Y1706" s="119"/>
      <c r="Z1706" s="119"/>
      <c r="AA1706" s="119"/>
      <c r="AB1706" s="119"/>
      <c r="AC1706" s="119"/>
      <c r="AD1706" s="119"/>
      <c r="AE1706" s="119"/>
      <c r="AF1706" s="119"/>
      <c r="AG1706" s="119"/>
      <c r="AH1706" s="119"/>
      <c r="AI1706" s="119"/>
      <c r="AJ1706" s="10" t="s">
        <v>27</v>
      </c>
      <c r="AK1706" s="10" t="s">
        <v>1694</v>
      </c>
      <c r="AL1706" s="10" t="s">
        <v>27</v>
      </c>
    </row>
    <row r="1707" spans="1:38" ht="30" customHeight="1">
      <c r="A1707" s="9" t="s">
        <v>1109</v>
      </c>
      <c r="B1707" s="9" t="s">
        <v>4219</v>
      </c>
      <c r="C1707" s="9" t="s">
        <v>963</v>
      </c>
      <c r="D1707" s="114">
        <v>1</v>
      </c>
      <c r="E1707" s="115">
        <v>0</v>
      </c>
      <c r="F1707" s="116">
        <f t="shared" si="423"/>
        <v>0</v>
      </c>
      <c r="G1707" s="115">
        <v>0</v>
      </c>
      <c r="H1707" s="116">
        <f t="shared" si="424"/>
        <v>0</v>
      </c>
      <c r="I1707" s="115">
        <f>H1708*2%</f>
        <v>402.52</v>
      </c>
      <c r="J1707" s="116">
        <f t="shared" si="425"/>
        <v>402.5</v>
      </c>
      <c r="K1707" s="115">
        <f t="shared" si="426"/>
        <v>402.5</v>
      </c>
      <c r="L1707" s="116">
        <f t="shared" si="426"/>
        <v>402.5</v>
      </c>
      <c r="M1707" s="9" t="s">
        <v>27</v>
      </c>
      <c r="N1707" s="10" t="s">
        <v>362</v>
      </c>
      <c r="O1707" s="10" t="s">
        <v>1628</v>
      </c>
      <c r="P1707" s="10" t="s">
        <v>30</v>
      </c>
      <c r="Q1707" s="10" t="s">
        <v>30</v>
      </c>
      <c r="R1707" s="10" t="s">
        <v>29</v>
      </c>
      <c r="S1707" s="119"/>
      <c r="T1707" s="119"/>
      <c r="U1707" s="119"/>
      <c r="V1707" s="119"/>
      <c r="W1707" s="119"/>
      <c r="X1707" s="119"/>
      <c r="Y1707" s="119"/>
      <c r="Z1707" s="119"/>
      <c r="AA1707" s="119"/>
      <c r="AB1707" s="119"/>
      <c r="AC1707" s="119"/>
      <c r="AD1707" s="119"/>
      <c r="AE1707" s="119"/>
      <c r="AF1707" s="119"/>
      <c r="AG1707" s="119"/>
      <c r="AH1707" s="119"/>
      <c r="AI1707" s="119"/>
      <c r="AJ1707" s="10" t="s">
        <v>27</v>
      </c>
      <c r="AK1707" s="10" t="s">
        <v>1692</v>
      </c>
      <c r="AL1707" s="10" t="s">
        <v>27</v>
      </c>
    </row>
    <row r="1708" spans="1:38" ht="30" customHeight="1">
      <c r="A1708" s="9" t="s">
        <v>965</v>
      </c>
      <c r="B1708" s="9" t="s">
        <v>27</v>
      </c>
      <c r="C1708" s="9" t="s">
        <v>27</v>
      </c>
      <c r="D1708" s="114"/>
      <c r="E1708" s="115"/>
      <c r="F1708" s="116">
        <f>TRUNC(SUM(F1702:F1707),0)</f>
        <v>44443</v>
      </c>
      <c r="G1708" s="115"/>
      <c r="H1708" s="116">
        <f>TRUNC(SUM(H1702:H1707),0)</f>
        <v>20126</v>
      </c>
      <c r="I1708" s="115"/>
      <c r="J1708" s="116">
        <f>TRUNC(SUM(J1702:J1707),0)</f>
        <v>402</v>
      </c>
      <c r="K1708" s="115"/>
      <c r="L1708" s="116">
        <f>F1708+H1708+J1708</f>
        <v>64971</v>
      </c>
      <c r="M1708" s="9" t="s">
        <v>27</v>
      </c>
      <c r="N1708" s="10" t="s">
        <v>117</v>
      </c>
      <c r="O1708" s="10" t="s">
        <v>117</v>
      </c>
      <c r="P1708" s="10" t="s">
        <v>27</v>
      </c>
      <c r="Q1708" s="10" t="s">
        <v>27</v>
      </c>
      <c r="R1708" s="10" t="s">
        <v>27</v>
      </c>
      <c r="S1708" s="119"/>
      <c r="T1708" s="119"/>
      <c r="U1708" s="119"/>
      <c r="V1708" s="119"/>
      <c r="W1708" s="119"/>
      <c r="X1708" s="119"/>
      <c r="Y1708" s="119"/>
      <c r="Z1708" s="119"/>
      <c r="AA1708" s="119"/>
      <c r="AB1708" s="119"/>
      <c r="AC1708" s="119"/>
      <c r="AD1708" s="119"/>
      <c r="AE1708" s="119"/>
      <c r="AF1708" s="119"/>
      <c r="AG1708" s="119"/>
      <c r="AH1708" s="119"/>
      <c r="AI1708" s="119"/>
      <c r="AJ1708" s="10" t="s">
        <v>27</v>
      </c>
      <c r="AK1708" s="10" t="s">
        <v>27</v>
      </c>
      <c r="AL1708" s="10" t="s">
        <v>27</v>
      </c>
    </row>
    <row r="1709" spans="1:38" ht="30" customHeight="1">
      <c r="A1709" s="114"/>
      <c r="B1709" s="114"/>
      <c r="C1709" s="114"/>
      <c r="D1709" s="114"/>
      <c r="E1709" s="115"/>
      <c r="F1709" s="116"/>
      <c r="G1709" s="115"/>
      <c r="H1709" s="116"/>
      <c r="I1709" s="115"/>
      <c r="J1709" s="116"/>
      <c r="K1709" s="115"/>
      <c r="L1709" s="116"/>
      <c r="M1709" s="114"/>
    </row>
    <row r="1710" spans="1:38" ht="30" customHeight="1">
      <c r="A1710" s="127" t="s">
        <v>4222</v>
      </c>
      <c r="B1710" s="127"/>
      <c r="C1710" s="127"/>
      <c r="D1710" s="127"/>
      <c r="E1710" s="128"/>
      <c r="F1710" s="129"/>
      <c r="G1710" s="128"/>
      <c r="H1710" s="129"/>
      <c r="I1710" s="128"/>
      <c r="J1710" s="129"/>
      <c r="K1710" s="128"/>
      <c r="L1710" s="129"/>
      <c r="M1710" s="127"/>
      <c r="N1710" s="118" t="s">
        <v>340</v>
      </c>
    </row>
    <row r="1711" spans="1:38" ht="30" customHeight="1">
      <c r="A1711" s="9" t="s">
        <v>716</v>
      </c>
      <c r="B1711" s="9" t="s">
        <v>4041</v>
      </c>
      <c r="C1711" s="9" t="s">
        <v>79</v>
      </c>
      <c r="D1711" s="114">
        <v>1.7500000000000002E-2</v>
      </c>
      <c r="E1711" s="115">
        <f>단가대비표!E114</f>
        <v>479041</v>
      </c>
      <c r="F1711" s="116">
        <f t="shared" ref="F1711:F1716" si="427">TRUNC(E1711*D1711,1)</f>
        <v>8383.2000000000007</v>
      </c>
      <c r="G1711" s="115">
        <v>0</v>
      </c>
      <c r="H1711" s="116">
        <f t="shared" ref="H1711:H1716" si="428">TRUNC(G1711*D1711,1)</f>
        <v>0</v>
      </c>
      <c r="I1711" s="115">
        <v>0</v>
      </c>
      <c r="J1711" s="116">
        <f t="shared" ref="J1711:J1716" si="429">TRUNC(I1711*D1711,1)</f>
        <v>0</v>
      </c>
      <c r="K1711" s="115">
        <f t="shared" ref="K1711:L1716" si="430">TRUNC(E1711+G1711+I1711,1)</f>
        <v>479041</v>
      </c>
      <c r="L1711" s="116">
        <f t="shared" si="430"/>
        <v>8383.2000000000007</v>
      </c>
      <c r="M1711" s="9" t="s">
        <v>27</v>
      </c>
      <c r="N1711" s="10" t="s">
        <v>340</v>
      </c>
      <c r="O1711" s="10" t="s">
        <v>1624</v>
      </c>
      <c r="P1711" s="10" t="s">
        <v>30</v>
      </c>
      <c r="Q1711" s="10" t="s">
        <v>30</v>
      </c>
      <c r="R1711" s="10" t="s">
        <v>29</v>
      </c>
      <c r="S1711" s="119"/>
      <c r="T1711" s="119"/>
      <c r="U1711" s="119"/>
      <c r="V1711" s="119">
        <v>1</v>
      </c>
      <c r="W1711" s="119"/>
      <c r="X1711" s="119"/>
      <c r="Y1711" s="119"/>
      <c r="Z1711" s="119"/>
      <c r="AA1711" s="119"/>
      <c r="AB1711" s="119"/>
      <c r="AC1711" s="119"/>
      <c r="AD1711" s="119"/>
      <c r="AE1711" s="119"/>
      <c r="AF1711" s="119"/>
      <c r="AG1711" s="119"/>
      <c r="AH1711" s="119"/>
      <c r="AI1711" s="119"/>
      <c r="AJ1711" s="10" t="s">
        <v>27</v>
      </c>
      <c r="AK1711" s="10" t="s">
        <v>1625</v>
      </c>
      <c r="AL1711" s="10" t="s">
        <v>27</v>
      </c>
    </row>
    <row r="1712" spans="1:38" ht="30" customHeight="1">
      <c r="A1712" s="9" t="s">
        <v>1626</v>
      </c>
      <c r="B1712" s="9" t="s">
        <v>1627</v>
      </c>
      <c r="C1712" s="9" t="s">
        <v>466</v>
      </c>
      <c r="D1712" s="114">
        <v>0.03</v>
      </c>
      <c r="E1712" s="115">
        <f>단가대비표!E109</f>
        <v>1321</v>
      </c>
      <c r="F1712" s="116">
        <f t="shared" si="427"/>
        <v>39.6</v>
      </c>
      <c r="G1712" s="115">
        <f>단가대비표!F109</f>
        <v>0</v>
      </c>
      <c r="H1712" s="116">
        <f t="shared" si="428"/>
        <v>0</v>
      </c>
      <c r="I1712" s="115">
        <f>단가대비표!G109</f>
        <v>0</v>
      </c>
      <c r="J1712" s="116">
        <f t="shared" si="429"/>
        <v>0</v>
      </c>
      <c r="K1712" s="115">
        <f t="shared" si="430"/>
        <v>1321</v>
      </c>
      <c r="L1712" s="116">
        <f t="shared" si="430"/>
        <v>39.6</v>
      </c>
      <c r="M1712" s="9" t="s">
        <v>27</v>
      </c>
      <c r="N1712" s="10" t="s">
        <v>340</v>
      </c>
      <c r="O1712" s="10" t="s">
        <v>1628</v>
      </c>
      <c r="P1712" s="10" t="s">
        <v>30</v>
      </c>
      <c r="Q1712" s="10" t="s">
        <v>30</v>
      </c>
      <c r="R1712" s="10" t="s">
        <v>29</v>
      </c>
      <c r="S1712" s="119"/>
      <c r="T1712" s="119"/>
      <c r="U1712" s="119"/>
      <c r="V1712" s="119">
        <v>1</v>
      </c>
      <c r="W1712" s="119"/>
      <c r="X1712" s="119"/>
      <c r="Y1712" s="119"/>
      <c r="Z1712" s="119"/>
      <c r="AA1712" s="119"/>
      <c r="AB1712" s="119"/>
      <c r="AC1712" s="119"/>
      <c r="AD1712" s="119"/>
      <c r="AE1712" s="119"/>
      <c r="AF1712" s="119"/>
      <c r="AG1712" s="119"/>
      <c r="AH1712" s="119"/>
      <c r="AI1712" s="119"/>
      <c r="AJ1712" s="10" t="s">
        <v>27</v>
      </c>
      <c r="AK1712" s="10" t="s">
        <v>1629</v>
      </c>
      <c r="AL1712" s="10" t="s">
        <v>27</v>
      </c>
    </row>
    <row r="1713" spans="1:38" ht="30" customHeight="1">
      <c r="A1713" s="9" t="s">
        <v>4216</v>
      </c>
      <c r="B1713" s="9" t="s">
        <v>4218</v>
      </c>
      <c r="C1713" s="9" t="s">
        <v>4217</v>
      </c>
      <c r="D1713" s="114">
        <v>1</v>
      </c>
      <c r="E1713" s="115">
        <f>(F1711+F1712)*3%</f>
        <v>252.68400000000003</v>
      </c>
      <c r="F1713" s="116">
        <f t="shared" si="427"/>
        <v>252.6</v>
      </c>
      <c r="G1713" s="115">
        <v>0</v>
      </c>
      <c r="H1713" s="116">
        <f t="shared" si="428"/>
        <v>0</v>
      </c>
      <c r="I1713" s="115">
        <v>0</v>
      </c>
      <c r="J1713" s="116">
        <f t="shared" si="429"/>
        <v>0</v>
      </c>
      <c r="K1713" s="115">
        <f>TRUNC(E1713+G1713+I1713,1)</f>
        <v>252.6</v>
      </c>
      <c r="L1713" s="116">
        <f>TRUNC(F1713+H1713+J1713,1)</f>
        <v>252.6</v>
      </c>
      <c r="M1713" s="9" t="s">
        <v>27</v>
      </c>
      <c r="N1713" s="10" t="s">
        <v>362</v>
      </c>
      <c r="O1713" s="10" t="s">
        <v>1628</v>
      </c>
      <c r="P1713" s="10" t="s">
        <v>30</v>
      </c>
      <c r="Q1713" s="10" t="s">
        <v>30</v>
      </c>
      <c r="R1713" s="10" t="s">
        <v>29</v>
      </c>
      <c r="S1713" s="119"/>
      <c r="T1713" s="119"/>
      <c r="U1713" s="119"/>
      <c r="V1713" s="119"/>
      <c r="W1713" s="119"/>
      <c r="X1713" s="119"/>
      <c r="Y1713" s="119"/>
      <c r="Z1713" s="119"/>
      <c r="AA1713" s="119"/>
      <c r="AB1713" s="119"/>
      <c r="AC1713" s="119"/>
      <c r="AD1713" s="119"/>
      <c r="AE1713" s="119"/>
      <c r="AF1713" s="119"/>
      <c r="AG1713" s="119"/>
      <c r="AH1713" s="119"/>
      <c r="AI1713" s="119"/>
      <c r="AJ1713" s="10" t="s">
        <v>27</v>
      </c>
      <c r="AK1713" s="10" t="s">
        <v>1692</v>
      </c>
      <c r="AL1713" s="10" t="s">
        <v>27</v>
      </c>
    </row>
    <row r="1714" spans="1:38" ht="30" customHeight="1">
      <c r="A1714" s="9" t="s">
        <v>847</v>
      </c>
      <c r="B1714" s="9" t="s">
        <v>840</v>
      </c>
      <c r="C1714" s="9" t="s">
        <v>841</v>
      </c>
      <c r="D1714" s="114">
        <v>0.05</v>
      </c>
      <c r="E1714" s="115">
        <f>단가대비표!E542</f>
        <v>0</v>
      </c>
      <c r="F1714" s="116">
        <f t="shared" si="427"/>
        <v>0</v>
      </c>
      <c r="G1714" s="115">
        <f>단가대비표!F542</f>
        <v>210176</v>
      </c>
      <c r="H1714" s="116">
        <f t="shared" si="428"/>
        <v>10508.8</v>
      </c>
      <c r="I1714" s="115">
        <f>단가대비표!G542</f>
        <v>0</v>
      </c>
      <c r="J1714" s="116">
        <f t="shared" si="429"/>
        <v>0</v>
      </c>
      <c r="K1714" s="115">
        <f t="shared" si="430"/>
        <v>210176</v>
      </c>
      <c r="L1714" s="116">
        <f t="shared" si="430"/>
        <v>10508.8</v>
      </c>
      <c r="M1714" s="9" t="s">
        <v>27</v>
      </c>
      <c r="N1714" s="10" t="s">
        <v>340</v>
      </c>
      <c r="O1714" s="10" t="s">
        <v>848</v>
      </c>
      <c r="P1714" s="10" t="s">
        <v>30</v>
      </c>
      <c r="Q1714" s="10" t="s">
        <v>30</v>
      </c>
      <c r="R1714" s="10" t="s">
        <v>29</v>
      </c>
      <c r="S1714" s="119"/>
      <c r="T1714" s="119"/>
      <c r="U1714" s="119"/>
      <c r="V1714" s="119">
        <v>1</v>
      </c>
      <c r="W1714" s="119"/>
      <c r="X1714" s="119"/>
      <c r="Y1714" s="119"/>
      <c r="Z1714" s="119"/>
      <c r="AA1714" s="119"/>
      <c r="AB1714" s="119"/>
      <c r="AC1714" s="119"/>
      <c r="AD1714" s="119"/>
      <c r="AE1714" s="119"/>
      <c r="AF1714" s="119"/>
      <c r="AG1714" s="119"/>
      <c r="AH1714" s="119"/>
      <c r="AI1714" s="119"/>
      <c r="AJ1714" s="10" t="s">
        <v>27</v>
      </c>
      <c r="AK1714" s="10" t="s">
        <v>1630</v>
      </c>
      <c r="AL1714" s="10" t="s">
        <v>27</v>
      </c>
    </row>
    <row r="1715" spans="1:38" ht="30" customHeight="1">
      <c r="A1715" s="9" t="s">
        <v>867</v>
      </c>
      <c r="B1715" s="9" t="s">
        <v>840</v>
      </c>
      <c r="C1715" s="9" t="s">
        <v>841</v>
      </c>
      <c r="D1715" s="114">
        <v>1.9E-2</v>
      </c>
      <c r="E1715" s="115">
        <f>단가대비표!E553</f>
        <v>0</v>
      </c>
      <c r="F1715" s="116">
        <f t="shared" si="427"/>
        <v>0</v>
      </c>
      <c r="G1715" s="115">
        <f>단가대비표!F553</f>
        <v>138290</v>
      </c>
      <c r="H1715" s="116">
        <f t="shared" si="428"/>
        <v>2627.5</v>
      </c>
      <c r="I1715" s="115">
        <f>단가대비표!G553</f>
        <v>0</v>
      </c>
      <c r="J1715" s="116">
        <f t="shared" si="429"/>
        <v>0</v>
      </c>
      <c r="K1715" s="115">
        <f t="shared" si="430"/>
        <v>138290</v>
      </c>
      <c r="L1715" s="116">
        <f t="shared" si="430"/>
        <v>2627.5</v>
      </c>
      <c r="M1715" s="9" t="s">
        <v>27</v>
      </c>
      <c r="N1715" s="10" t="s">
        <v>340</v>
      </c>
      <c r="O1715" s="10" t="s">
        <v>868</v>
      </c>
      <c r="P1715" s="10" t="s">
        <v>30</v>
      </c>
      <c r="Q1715" s="10" t="s">
        <v>30</v>
      </c>
      <c r="R1715" s="10" t="s">
        <v>29</v>
      </c>
      <c r="S1715" s="119"/>
      <c r="T1715" s="119"/>
      <c r="U1715" s="119"/>
      <c r="V1715" s="119">
        <v>1</v>
      </c>
      <c r="W1715" s="119"/>
      <c r="X1715" s="119"/>
      <c r="Y1715" s="119"/>
      <c r="Z1715" s="119"/>
      <c r="AA1715" s="119"/>
      <c r="AB1715" s="119"/>
      <c r="AC1715" s="119"/>
      <c r="AD1715" s="119"/>
      <c r="AE1715" s="119"/>
      <c r="AF1715" s="119"/>
      <c r="AG1715" s="119"/>
      <c r="AH1715" s="119"/>
      <c r="AI1715" s="119"/>
      <c r="AJ1715" s="10" t="s">
        <v>27</v>
      </c>
      <c r="AK1715" s="10" t="s">
        <v>1631</v>
      </c>
      <c r="AL1715" s="10" t="s">
        <v>27</v>
      </c>
    </row>
    <row r="1716" spans="1:38" ht="30" customHeight="1">
      <c r="A1716" s="9" t="s">
        <v>1109</v>
      </c>
      <c r="B1716" s="9" t="s">
        <v>1264</v>
      </c>
      <c r="C1716" s="9" t="s">
        <v>963</v>
      </c>
      <c r="D1716" s="114">
        <v>1</v>
      </c>
      <c r="E1716" s="115">
        <v>0</v>
      </c>
      <c r="F1716" s="116">
        <f t="shared" si="427"/>
        <v>0</v>
      </c>
      <c r="G1716" s="115">
        <v>0</v>
      </c>
      <c r="H1716" s="116">
        <f t="shared" si="428"/>
        <v>0</v>
      </c>
      <c r="I1716" s="115">
        <f>ROUNDDOWN(SUMIF(V1711:V1716, RIGHTB(O1716, 1), H1711:H1716)*U1716, 2)</f>
        <v>525.45000000000005</v>
      </c>
      <c r="J1716" s="116">
        <f t="shared" si="429"/>
        <v>525.4</v>
      </c>
      <c r="K1716" s="115">
        <f t="shared" si="430"/>
        <v>525.4</v>
      </c>
      <c r="L1716" s="116">
        <f t="shared" si="430"/>
        <v>525.4</v>
      </c>
      <c r="M1716" s="9" t="s">
        <v>27</v>
      </c>
      <c r="N1716" s="10" t="s">
        <v>340</v>
      </c>
      <c r="O1716" s="10" t="s">
        <v>964</v>
      </c>
      <c r="P1716" s="10" t="s">
        <v>30</v>
      </c>
      <c r="Q1716" s="10" t="s">
        <v>30</v>
      </c>
      <c r="R1716" s="10" t="s">
        <v>30</v>
      </c>
      <c r="S1716" s="119">
        <v>1</v>
      </c>
      <c r="T1716" s="119">
        <v>2</v>
      </c>
      <c r="U1716" s="119">
        <v>0.04</v>
      </c>
      <c r="V1716" s="119"/>
      <c r="W1716" s="119"/>
      <c r="X1716" s="119"/>
      <c r="Y1716" s="119"/>
      <c r="Z1716" s="119"/>
      <c r="AA1716" s="119"/>
      <c r="AB1716" s="119"/>
      <c r="AC1716" s="119"/>
      <c r="AD1716" s="119"/>
      <c r="AE1716" s="119"/>
      <c r="AF1716" s="119"/>
      <c r="AG1716" s="119"/>
      <c r="AH1716" s="119"/>
      <c r="AI1716" s="119"/>
      <c r="AJ1716" s="10" t="s">
        <v>27</v>
      </c>
      <c r="AK1716" s="10" t="s">
        <v>1632</v>
      </c>
      <c r="AL1716" s="10" t="s">
        <v>27</v>
      </c>
    </row>
    <row r="1717" spans="1:38" ht="30" customHeight="1">
      <c r="A1717" s="9" t="s">
        <v>965</v>
      </c>
      <c r="B1717" s="9" t="s">
        <v>27</v>
      </c>
      <c r="C1717" s="9" t="s">
        <v>27</v>
      </c>
      <c r="D1717" s="114"/>
      <c r="E1717" s="115"/>
      <c r="F1717" s="116">
        <f>TRUNC(SUM(F1711:F1716),0)</f>
        <v>8675</v>
      </c>
      <c r="G1717" s="115"/>
      <c r="H1717" s="116">
        <f>TRUNC(SUM(H1711:H1716),0)</f>
        <v>13136</v>
      </c>
      <c r="I1717" s="115"/>
      <c r="J1717" s="116">
        <f>TRUNC(SUM(J1711:J1716),0)</f>
        <v>525</v>
      </c>
      <c r="K1717" s="115"/>
      <c r="L1717" s="116">
        <f>F1717+H1717+J1717</f>
        <v>22336</v>
      </c>
      <c r="M1717" s="9" t="s">
        <v>27</v>
      </c>
      <c r="N1717" s="10" t="s">
        <v>117</v>
      </c>
      <c r="O1717" s="10" t="s">
        <v>117</v>
      </c>
      <c r="P1717" s="10" t="s">
        <v>27</v>
      </c>
      <c r="Q1717" s="10" t="s">
        <v>27</v>
      </c>
      <c r="R1717" s="10" t="s">
        <v>27</v>
      </c>
      <c r="S1717" s="119"/>
      <c r="T1717" s="119"/>
      <c r="U1717" s="119"/>
      <c r="V1717" s="119"/>
      <c r="W1717" s="119"/>
      <c r="X1717" s="119"/>
      <c r="Y1717" s="119"/>
      <c r="Z1717" s="119"/>
      <c r="AA1717" s="119"/>
      <c r="AB1717" s="119"/>
      <c r="AC1717" s="119"/>
      <c r="AD1717" s="119"/>
      <c r="AE1717" s="119"/>
      <c r="AF1717" s="119"/>
      <c r="AG1717" s="119"/>
      <c r="AH1717" s="119"/>
      <c r="AI1717" s="119"/>
      <c r="AJ1717" s="10" t="s">
        <v>27</v>
      </c>
      <c r="AK1717" s="10" t="s">
        <v>27</v>
      </c>
      <c r="AL1717" s="10" t="s">
        <v>27</v>
      </c>
    </row>
    <row r="1718" spans="1:38" ht="30" customHeight="1">
      <c r="A1718" s="114"/>
      <c r="B1718" s="114"/>
      <c r="C1718" s="114"/>
      <c r="D1718" s="114"/>
      <c r="E1718" s="115"/>
      <c r="F1718" s="116"/>
      <c r="G1718" s="115"/>
      <c r="H1718" s="116"/>
      <c r="I1718" s="115"/>
      <c r="J1718" s="116"/>
      <c r="K1718" s="115"/>
      <c r="L1718" s="116"/>
      <c r="M1718" s="114"/>
    </row>
    <row r="1719" spans="1:38" ht="30" customHeight="1">
      <c r="A1719" s="127" t="s">
        <v>4224</v>
      </c>
      <c r="B1719" s="127"/>
      <c r="C1719" s="127"/>
      <c r="D1719" s="127"/>
      <c r="E1719" s="128"/>
      <c r="F1719" s="129"/>
      <c r="G1719" s="128"/>
      <c r="H1719" s="129"/>
      <c r="I1719" s="128"/>
      <c r="J1719" s="129"/>
      <c r="K1719" s="128"/>
      <c r="L1719" s="129"/>
      <c r="M1719" s="127"/>
      <c r="N1719" s="118" t="s">
        <v>342</v>
      </c>
    </row>
    <row r="1720" spans="1:38" ht="30" customHeight="1">
      <c r="A1720" s="9" t="s">
        <v>1671</v>
      </c>
      <c r="B1720" s="1" t="s">
        <v>725</v>
      </c>
      <c r="C1720" s="9" t="s">
        <v>28</v>
      </c>
      <c r="D1720" s="114">
        <v>1.05</v>
      </c>
      <c r="E1720" s="115">
        <f>단가대비표!E129</f>
        <v>11314</v>
      </c>
      <c r="F1720" s="116">
        <f>TRUNC(E1720*D1720,1)</f>
        <v>11879.7</v>
      </c>
      <c r="G1720" s="115">
        <v>0</v>
      </c>
      <c r="H1720" s="116">
        <f>TRUNC(G1720*D1720,1)</f>
        <v>0</v>
      </c>
      <c r="I1720" s="115">
        <v>0</v>
      </c>
      <c r="J1720" s="116">
        <f>TRUNC(I1720*D1720,1)</f>
        <v>0</v>
      </c>
      <c r="K1720" s="115">
        <f>TRUNC(E1720+G1720+I1720,1)</f>
        <v>11314</v>
      </c>
      <c r="L1720" s="116">
        <f>TRUNC(F1720+H1720+J1720,1)</f>
        <v>11879.7</v>
      </c>
      <c r="M1720" s="9"/>
      <c r="N1720" s="10"/>
      <c r="O1720" s="10"/>
      <c r="P1720" s="10"/>
      <c r="Q1720" s="10"/>
      <c r="R1720" s="10"/>
      <c r="S1720" s="119"/>
      <c r="T1720" s="119"/>
      <c r="U1720" s="119"/>
      <c r="V1720" s="119"/>
      <c r="W1720" s="119"/>
      <c r="X1720" s="119"/>
      <c r="Y1720" s="119"/>
      <c r="Z1720" s="119"/>
      <c r="AA1720" s="119"/>
      <c r="AB1720" s="119"/>
      <c r="AC1720" s="119"/>
      <c r="AD1720" s="119"/>
      <c r="AE1720" s="119"/>
      <c r="AF1720" s="119"/>
      <c r="AG1720" s="119"/>
      <c r="AH1720" s="119"/>
      <c r="AI1720" s="119"/>
      <c r="AJ1720" s="10"/>
      <c r="AK1720" s="10"/>
      <c r="AL1720" s="10"/>
    </row>
    <row r="1721" spans="1:38" ht="30" customHeight="1">
      <c r="A1721" s="9" t="s">
        <v>1626</v>
      </c>
      <c r="B1721" s="9" t="s">
        <v>1627</v>
      </c>
      <c r="C1721" s="9" t="s">
        <v>466</v>
      </c>
      <c r="D1721" s="114">
        <v>0.06</v>
      </c>
      <c r="E1721" s="115">
        <f>단가대비표!E109</f>
        <v>1321</v>
      </c>
      <c r="F1721" s="116">
        <f>TRUNC(E1721*D1721,1)</f>
        <v>79.2</v>
      </c>
      <c r="G1721" s="115">
        <f>단가대비표!F109</f>
        <v>0</v>
      </c>
      <c r="H1721" s="116">
        <f>TRUNC(G1721*D1721,1)</f>
        <v>0</v>
      </c>
      <c r="I1721" s="115">
        <f>단가대비표!G109</f>
        <v>0</v>
      </c>
      <c r="J1721" s="116">
        <f>TRUNC(I1721*D1721,1)</f>
        <v>0</v>
      </c>
      <c r="K1721" s="115">
        <f>TRUNC(E1721+G1721+I1721,1)</f>
        <v>1321</v>
      </c>
      <c r="L1721" s="116">
        <f>TRUNC(F1721+H1721+J1721,1)</f>
        <v>79.2</v>
      </c>
      <c r="M1721" s="9" t="s">
        <v>27</v>
      </c>
      <c r="N1721" s="10" t="s">
        <v>342</v>
      </c>
      <c r="O1721" s="10" t="s">
        <v>1628</v>
      </c>
      <c r="P1721" s="10" t="s">
        <v>30</v>
      </c>
      <c r="Q1721" s="10" t="s">
        <v>30</v>
      </c>
      <c r="R1721" s="10" t="s">
        <v>29</v>
      </c>
      <c r="S1721" s="119"/>
      <c r="T1721" s="119"/>
      <c r="U1721" s="119"/>
      <c r="V1721" s="119">
        <v>1</v>
      </c>
      <c r="W1721" s="119"/>
      <c r="X1721" s="119"/>
      <c r="Y1721" s="119"/>
      <c r="Z1721" s="119"/>
      <c r="AA1721" s="119"/>
      <c r="AB1721" s="119"/>
      <c r="AC1721" s="119"/>
      <c r="AD1721" s="119"/>
      <c r="AE1721" s="119"/>
      <c r="AF1721" s="119"/>
      <c r="AG1721" s="119"/>
      <c r="AH1721" s="119"/>
      <c r="AI1721" s="119"/>
      <c r="AJ1721" s="10" t="s">
        <v>27</v>
      </c>
      <c r="AK1721" s="10" t="s">
        <v>1633</v>
      </c>
      <c r="AL1721" s="10" t="s">
        <v>27</v>
      </c>
    </row>
    <row r="1722" spans="1:38" ht="30" customHeight="1">
      <c r="A1722" s="9" t="s">
        <v>847</v>
      </c>
      <c r="B1722" s="9" t="s">
        <v>840</v>
      </c>
      <c r="C1722" s="9" t="s">
        <v>841</v>
      </c>
      <c r="D1722" s="114">
        <v>2.4E-2</v>
      </c>
      <c r="E1722" s="115">
        <f>단가대비표!E542</f>
        <v>0</v>
      </c>
      <c r="F1722" s="116">
        <f>TRUNC(E1722*D1722,1)</f>
        <v>0</v>
      </c>
      <c r="G1722" s="115">
        <f>단가대비표!F542</f>
        <v>210176</v>
      </c>
      <c r="H1722" s="116">
        <f>TRUNC(G1722*D1722,1)</f>
        <v>5044.2</v>
      </c>
      <c r="I1722" s="115">
        <f>단가대비표!G542</f>
        <v>0</v>
      </c>
      <c r="J1722" s="116">
        <f>TRUNC(I1722*D1722,1)</f>
        <v>0</v>
      </c>
      <c r="K1722" s="115">
        <f t="shared" ref="K1722:L1724" si="431">TRUNC(E1722+G1722+I1722,1)</f>
        <v>210176</v>
      </c>
      <c r="L1722" s="116">
        <f t="shared" si="431"/>
        <v>5044.2</v>
      </c>
      <c r="M1722" s="9" t="s">
        <v>27</v>
      </c>
      <c r="N1722" s="10" t="s">
        <v>342</v>
      </c>
      <c r="O1722" s="10" t="s">
        <v>848</v>
      </c>
      <c r="P1722" s="10" t="s">
        <v>30</v>
      </c>
      <c r="Q1722" s="10" t="s">
        <v>30</v>
      </c>
      <c r="R1722" s="10" t="s">
        <v>29</v>
      </c>
      <c r="S1722" s="119"/>
      <c r="T1722" s="119"/>
      <c r="U1722" s="119"/>
      <c r="V1722" s="119">
        <v>1</v>
      </c>
      <c r="W1722" s="119"/>
      <c r="X1722" s="119"/>
      <c r="Y1722" s="119"/>
      <c r="Z1722" s="119"/>
      <c r="AA1722" s="119"/>
      <c r="AB1722" s="119"/>
      <c r="AC1722" s="119"/>
      <c r="AD1722" s="119"/>
      <c r="AE1722" s="119"/>
      <c r="AF1722" s="119"/>
      <c r="AG1722" s="119"/>
      <c r="AH1722" s="119"/>
      <c r="AI1722" s="119"/>
      <c r="AJ1722" s="10" t="s">
        <v>27</v>
      </c>
      <c r="AK1722" s="10" t="s">
        <v>1634</v>
      </c>
      <c r="AL1722" s="10" t="s">
        <v>27</v>
      </c>
    </row>
    <row r="1723" spans="1:38" ht="30" customHeight="1">
      <c r="A1723" s="9" t="s">
        <v>867</v>
      </c>
      <c r="B1723" s="9" t="s">
        <v>840</v>
      </c>
      <c r="C1723" s="9" t="s">
        <v>841</v>
      </c>
      <c r="D1723" s="114">
        <v>8.9999999999999993E-3</v>
      </c>
      <c r="E1723" s="115">
        <f>단가대비표!E553</f>
        <v>0</v>
      </c>
      <c r="F1723" s="116">
        <f>TRUNC(E1723*D1723,1)</f>
        <v>0</v>
      </c>
      <c r="G1723" s="115">
        <f>단가대비표!F553</f>
        <v>138290</v>
      </c>
      <c r="H1723" s="116">
        <f>TRUNC(G1723*D1723,1)</f>
        <v>1244.5999999999999</v>
      </c>
      <c r="I1723" s="115">
        <f>단가대비표!G553</f>
        <v>0</v>
      </c>
      <c r="J1723" s="116">
        <f>TRUNC(I1723*D1723,1)</f>
        <v>0</v>
      </c>
      <c r="K1723" s="115">
        <f t="shared" si="431"/>
        <v>138290</v>
      </c>
      <c r="L1723" s="116">
        <f t="shared" si="431"/>
        <v>1244.5999999999999</v>
      </c>
      <c r="M1723" s="9" t="s">
        <v>27</v>
      </c>
      <c r="N1723" s="10" t="s">
        <v>342</v>
      </c>
      <c r="O1723" s="10" t="s">
        <v>868</v>
      </c>
      <c r="P1723" s="10" t="s">
        <v>30</v>
      </c>
      <c r="Q1723" s="10" t="s">
        <v>30</v>
      </c>
      <c r="R1723" s="10" t="s">
        <v>29</v>
      </c>
      <c r="S1723" s="119"/>
      <c r="T1723" s="119"/>
      <c r="U1723" s="119"/>
      <c r="V1723" s="119">
        <v>1</v>
      </c>
      <c r="W1723" s="119"/>
      <c r="X1723" s="119"/>
      <c r="Y1723" s="119"/>
      <c r="Z1723" s="119"/>
      <c r="AA1723" s="119"/>
      <c r="AB1723" s="119"/>
      <c r="AC1723" s="119"/>
      <c r="AD1723" s="119"/>
      <c r="AE1723" s="119"/>
      <c r="AF1723" s="119"/>
      <c r="AG1723" s="119"/>
      <c r="AH1723" s="119"/>
      <c r="AI1723" s="119"/>
      <c r="AJ1723" s="10" t="s">
        <v>27</v>
      </c>
      <c r="AK1723" s="10" t="s">
        <v>1635</v>
      </c>
      <c r="AL1723" s="10" t="s">
        <v>27</v>
      </c>
    </row>
    <row r="1724" spans="1:38" ht="30" customHeight="1">
      <c r="A1724" s="9" t="s">
        <v>1109</v>
      </c>
      <c r="B1724" s="9" t="s">
        <v>1264</v>
      </c>
      <c r="C1724" s="9" t="s">
        <v>963</v>
      </c>
      <c r="D1724" s="114">
        <v>1</v>
      </c>
      <c r="E1724" s="115">
        <v>0</v>
      </c>
      <c r="F1724" s="116">
        <f>TRUNC(E1724*D1724,1)</f>
        <v>0</v>
      </c>
      <c r="G1724" s="115">
        <v>0</v>
      </c>
      <c r="H1724" s="116">
        <f>TRUNC(G1724*D1724,1)</f>
        <v>0</v>
      </c>
      <c r="I1724" s="115">
        <f>ROUNDDOWN(SUMIF(V1720:V1724, RIGHTB(O1724, 1), H1720:H1724)*U1724, 2)</f>
        <v>251.55</v>
      </c>
      <c r="J1724" s="116">
        <f>TRUNC(I1724*D1724,1)</f>
        <v>251.5</v>
      </c>
      <c r="K1724" s="115">
        <f t="shared" si="431"/>
        <v>251.5</v>
      </c>
      <c r="L1724" s="116">
        <f t="shared" si="431"/>
        <v>251.5</v>
      </c>
      <c r="M1724" s="9" t="s">
        <v>27</v>
      </c>
      <c r="N1724" s="10" t="s">
        <v>342</v>
      </c>
      <c r="O1724" s="10" t="s">
        <v>964</v>
      </c>
      <c r="P1724" s="10" t="s">
        <v>30</v>
      </c>
      <c r="Q1724" s="10" t="s">
        <v>30</v>
      </c>
      <c r="R1724" s="10" t="s">
        <v>30</v>
      </c>
      <c r="S1724" s="119">
        <v>1</v>
      </c>
      <c r="T1724" s="119">
        <v>2</v>
      </c>
      <c r="U1724" s="119">
        <v>0.04</v>
      </c>
      <c r="V1724" s="119"/>
      <c r="W1724" s="119"/>
      <c r="X1724" s="119"/>
      <c r="Y1724" s="119"/>
      <c r="Z1724" s="119"/>
      <c r="AA1724" s="119"/>
      <c r="AB1724" s="119"/>
      <c r="AC1724" s="119"/>
      <c r="AD1724" s="119"/>
      <c r="AE1724" s="119"/>
      <c r="AF1724" s="119"/>
      <c r="AG1724" s="119"/>
      <c r="AH1724" s="119"/>
      <c r="AI1724" s="119"/>
      <c r="AJ1724" s="10" t="s">
        <v>27</v>
      </c>
      <c r="AK1724" s="10" t="s">
        <v>1636</v>
      </c>
      <c r="AL1724" s="10" t="s">
        <v>27</v>
      </c>
    </row>
    <row r="1725" spans="1:38" ht="30" customHeight="1">
      <c r="A1725" s="9" t="s">
        <v>965</v>
      </c>
      <c r="B1725" s="9" t="s">
        <v>27</v>
      </c>
      <c r="C1725" s="9" t="s">
        <v>27</v>
      </c>
      <c r="D1725" s="114"/>
      <c r="E1725" s="115"/>
      <c r="F1725" s="116">
        <f>TRUNC(SUM(F1720:F1724),0)</f>
        <v>11958</v>
      </c>
      <c r="G1725" s="115"/>
      <c r="H1725" s="116">
        <f>TRUNC(SUM(H1720:H1724),0)</f>
        <v>6288</v>
      </c>
      <c r="I1725" s="115"/>
      <c r="J1725" s="116">
        <f>TRUNC(SUM(J1720:J1724),0)</f>
        <v>251</v>
      </c>
      <c r="K1725" s="115"/>
      <c r="L1725" s="116">
        <f>F1725+H1725+J1725</f>
        <v>18497</v>
      </c>
      <c r="M1725" s="9" t="s">
        <v>27</v>
      </c>
      <c r="N1725" s="10" t="s">
        <v>117</v>
      </c>
      <c r="O1725" s="10" t="s">
        <v>117</v>
      </c>
      <c r="P1725" s="10" t="s">
        <v>27</v>
      </c>
      <c r="Q1725" s="10" t="s">
        <v>27</v>
      </c>
      <c r="R1725" s="10" t="s">
        <v>27</v>
      </c>
      <c r="S1725" s="119"/>
      <c r="T1725" s="119"/>
      <c r="U1725" s="119"/>
      <c r="V1725" s="119"/>
      <c r="W1725" s="119"/>
      <c r="X1725" s="119"/>
      <c r="Y1725" s="119"/>
      <c r="Z1725" s="119"/>
      <c r="AA1725" s="119"/>
      <c r="AB1725" s="119"/>
      <c r="AC1725" s="119"/>
      <c r="AD1725" s="119"/>
      <c r="AE1725" s="119"/>
      <c r="AF1725" s="119"/>
      <c r="AG1725" s="119"/>
      <c r="AH1725" s="119"/>
      <c r="AI1725" s="119"/>
      <c r="AJ1725" s="10" t="s">
        <v>27</v>
      </c>
      <c r="AK1725" s="10" t="s">
        <v>27</v>
      </c>
      <c r="AL1725" s="10" t="s">
        <v>27</v>
      </c>
    </row>
    <row r="1726" spans="1:38" ht="30" customHeight="1">
      <c r="A1726" s="114"/>
      <c r="B1726" s="114"/>
      <c r="C1726" s="114"/>
      <c r="D1726" s="114"/>
      <c r="E1726" s="115"/>
      <c r="F1726" s="116"/>
      <c r="G1726" s="115"/>
      <c r="H1726" s="116"/>
      <c r="I1726" s="115"/>
      <c r="J1726" s="116"/>
      <c r="K1726" s="115"/>
      <c r="L1726" s="116"/>
      <c r="M1726" s="114"/>
    </row>
    <row r="1727" spans="1:38" ht="30" customHeight="1">
      <c r="A1727" s="127" t="s">
        <v>4226</v>
      </c>
      <c r="B1727" s="127"/>
      <c r="C1727" s="127"/>
      <c r="D1727" s="127"/>
      <c r="E1727" s="128"/>
      <c r="F1727" s="129"/>
      <c r="G1727" s="128"/>
      <c r="H1727" s="129"/>
      <c r="I1727" s="128"/>
      <c r="J1727" s="129"/>
      <c r="K1727" s="128"/>
      <c r="L1727" s="129"/>
      <c r="M1727" s="127"/>
      <c r="N1727" s="118" t="s">
        <v>344</v>
      </c>
    </row>
    <row r="1728" spans="1:38" ht="30" customHeight="1">
      <c r="A1728" s="9" t="s">
        <v>4227</v>
      </c>
      <c r="B1728" s="9" t="s">
        <v>4228</v>
      </c>
      <c r="C1728" s="9" t="s">
        <v>466</v>
      </c>
      <c r="D1728" s="114">
        <v>0.06</v>
      </c>
      <c r="E1728" s="115">
        <v>0</v>
      </c>
      <c r="F1728" s="116">
        <f>TRUNC(E1728*D1728,1)</f>
        <v>0</v>
      </c>
      <c r="G1728" s="115">
        <v>0</v>
      </c>
      <c r="H1728" s="116">
        <f>TRUNC(G1728*D1728,1)</f>
        <v>0</v>
      </c>
      <c r="I1728" s="115">
        <v>0</v>
      </c>
      <c r="J1728" s="116">
        <f>TRUNC(I1728*D1728,1)</f>
        <v>0</v>
      </c>
      <c r="K1728" s="115">
        <f t="shared" ref="K1728:L1731" si="432">TRUNC(E1728+G1728+I1728,1)</f>
        <v>0</v>
      </c>
      <c r="L1728" s="116">
        <f t="shared" si="432"/>
        <v>0</v>
      </c>
      <c r="M1728" s="9" t="s">
        <v>27</v>
      </c>
      <c r="N1728" s="10" t="s">
        <v>344</v>
      </c>
      <c r="O1728" s="10" t="s">
        <v>1628</v>
      </c>
      <c r="P1728" s="10" t="s">
        <v>30</v>
      </c>
      <c r="Q1728" s="10" t="s">
        <v>30</v>
      </c>
      <c r="R1728" s="10" t="s">
        <v>29</v>
      </c>
      <c r="S1728" s="119"/>
      <c r="T1728" s="119"/>
      <c r="U1728" s="119"/>
      <c r="V1728" s="119">
        <v>1</v>
      </c>
      <c r="W1728" s="119"/>
      <c r="X1728" s="119"/>
      <c r="Y1728" s="119"/>
      <c r="Z1728" s="119"/>
      <c r="AA1728" s="119"/>
      <c r="AB1728" s="119"/>
      <c r="AC1728" s="119"/>
      <c r="AD1728" s="119"/>
      <c r="AE1728" s="119"/>
      <c r="AF1728" s="119"/>
      <c r="AG1728" s="119"/>
      <c r="AH1728" s="119"/>
      <c r="AI1728" s="119"/>
      <c r="AJ1728" s="10" t="s">
        <v>27</v>
      </c>
      <c r="AK1728" s="10" t="s">
        <v>1637</v>
      </c>
      <c r="AL1728" s="10" t="s">
        <v>27</v>
      </c>
    </row>
    <row r="1729" spans="1:38" ht="30" customHeight="1">
      <c r="A1729" s="9" t="s">
        <v>847</v>
      </c>
      <c r="B1729" s="9" t="s">
        <v>840</v>
      </c>
      <c r="C1729" s="9" t="s">
        <v>841</v>
      </c>
      <c r="D1729" s="114">
        <v>5.3999999999999999E-2</v>
      </c>
      <c r="E1729" s="115">
        <f>단가대비표!E542</f>
        <v>0</v>
      </c>
      <c r="F1729" s="116">
        <f>TRUNC(E1729*D1729,1)</f>
        <v>0</v>
      </c>
      <c r="G1729" s="115">
        <f>단가대비표!F542</f>
        <v>210176</v>
      </c>
      <c r="H1729" s="116">
        <f>TRUNC(G1729*D1729,1)</f>
        <v>11349.5</v>
      </c>
      <c r="I1729" s="115">
        <f>단가대비표!G542</f>
        <v>0</v>
      </c>
      <c r="J1729" s="116">
        <f>TRUNC(I1729*D1729,1)</f>
        <v>0</v>
      </c>
      <c r="K1729" s="115">
        <f t="shared" si="432"/>
        <v>210176</v>
      </c>
      <c r="L1729" s="116">
        <f t="shared" si="432"/>
        <v>11349.5</v>
      </c>
      <c r="M1729" s="9" t="s">
        <v>27</v>
      </c>
      <c r="N1729" s="10" t="s">
        <v>344</v>
      </c>
      <c r="O1729" s="10" t="s">
        <v>848</v>
      </c>
      <c r="P1729" s="10" t="s">
        <v>30</v>
      </c>
      <c r="Q1729" s="10" t="s">
        <v>30</v>
      </c>
      <c r="R1729" s="10" t="s">
        <v>29</v>
      </c>
      <c r="S1729" s="119"/>
      <c r="T1729" s="119"/>
      <c r="U1729" s="119"/>
      <c r="V1729" s="119">
        <v>1</v>
      </c>
      <c r="W1729" s="119"/>
      <c r="X1729" s="119"/>
      <c r="Y1729" s="119"/>
      <c r="Z1729" s="119"/>
      <c r="AA1729" s="119"/>
      <c r="AB1729" s="119"/>
      <c r="AC1729" s="119"/>
      <c r="AD1729" s="119"/>
      <c r="AE1729" s="119"/>
      <c r="AF1729" s="119"/>
      <c r="AG1729" s="119"/>
      <c r="AH1729" s="119"/>
      <c r="AI1729" s="119"/>
      <c r="AJ1729" s="10" t="s">
        <v>27</v>
      </c>
      <c r="AK1729" s="10" t="s">
        <v>1639</v>
      </c>
      <c r="AL1729" s="10" t="s">
        <v>27</v>
      </c>
    </row>
    <row r="1730" spans="1:38" ht="30" customHeight="1">
      <c r="A1730" s="9" t="s">
        <v>867</v>
      </c>
      <c r="B1730" s="9" t="s">
        <v>840</v>
      </c>
      <c r="C1730" s="9" t="s">
        <v>841</v>
      </c>
      <c r="D1730" s="114">
        <v>2.1000000000000001E-2</v>
      </c>
      <c r="E1730" s="115">
        <f>단가대비표!E553</f>
        <v>0</v>
      </c>
      <c r="F1730" s="116">
        <f>TRUNC(E1730*D1730,1)</f>
        <v>0</v>
      </c>
      <c r="G1730" s="115">
        <f>단가대비표!F553</f>
        <v>138290</v>
      </c>
      <c r="H1730" s="116">
        <f>TRUNC(G1730*D1730,1)</f>
        <v>2904</v>
      </c>
      <c r="I1730" s="115">
        <f>단가대비표!G553</f>
        <v>0</v>
      </c>
      <c r="J1730" s="116">
        <f>TRUNC(I1730*D1730,1)</f>
        <v>0</v>
      </c>
      <c r="K1730" s="115">
        <f t="shared" si="432"/>
        <v>138290</v>
      </c>
      <c r="L1730" s="116">
        <f t="shared" si="432"/>
        <v>2904</v>
      </c>
      <c r="M1730" s="9" t="s">
        <v>27</v>
      </c>
      <c r="N1730" s="10" t="s">
        <v>344</v>
      </c>
      <c r="O1730" s="10" t="s">
        <v>868</v>
      </c>
      <c r="P1730" s="10" t="s">
        <v>30</v>
      </c>
      <c r="Q1730" s="10" t="s">
        <v>30</v>
      </c>
      <c r="R1730" s="10" t="s">
        <v>29</v>
      </c>
      <c r="S1730" s="119"/>
      <c r="T1730" s="119"/>
      <c r="U1730" s="119"/>
      <c r="V1730" s="119">
        <v>1</v>
      </c>
      <c r="W1730" s="119"/>
      <c r="X1730" s="119"/>
      <c r="Y1730" s="119"/>
      <c r="Z1730" s="119"/>
      <c r="AA1730" s="119"/>
      <c r="AB1730" s="119"/>
      <c r="AC1730" s="119"/>
      <c r="AD1730" s="119"/>
      <c r="AE1730" s="119"/>
      <c r="AF1730" s="119"/>
      <c r="AG1730" s="119"/>
      <c r="AH1730" s="119"/>
      <c r="AI1730" s="119"/>
      <c r="AJ1730" s="10" t="s">
        <v>27</v>
      </c>
      <c r="AK1730" s="10" t="s">
        <v>1640</v>
      </c>
      <c r="AL1730" s="10" t="s">
        <v>27</v>
      </c>
    </row>
    <row r="1731" spans="1:38" ht="30" customHeight="1">
      <c r="A1731" s="9" t="s">
        <v>1109</v>
      </c>
      <c r="B1731" s="9" t="s">
        <v>1264</v>
      </c>
      <c r="C1731" s="9" t="s">
        <v>963</v>
      </c>
      <c r="D1731" s="114">
        <v>1</v>
      </c>
      <c r="E1731" s="115">
        <v>0</v>
      </c>
      <c r="F1731" s="116">
        <f>TRUNC(E1731*D1731,1)</f>
        <v>0</v>
      </c>
      <c r="G1731" s="115">
        <v>0</v>
      </c>
      <c r="H1731" s="116">
        <f>TRUNC(G1731*D1731,1)</f>
        <v>0</v>
      </c>
      <c r="I1731" s="115">
        <f>ROUNDDOWN(SUMIF(V1728:V1731, RIGHTB(O1731, 1), H1728:H1731)*U1731, 2)</f>
        <v>570.14</v>
      </c>
      <c r="J1731" s="116">
        <f>TRUNC(I1731*D1731,1)</f>
        <v>570.1</v>
      </c>
      <c r="K1731" s="115">
        <f t="shared" si="432"/>
        <v>570.1</v>
      </c>
      <c r="L1731" s="116">
        <f t="shared" si="432"/>
        <v>570.1</v>
      </c>
      <c r="M1731" s="9" t="s">
        <v>27</v>
      </c>
      <c r="N1731" s="10" t="s">
        <v>344</v>
      </c>
      <c r="O1731" s="10" t="s">
        <v>964</v>
      </c>
      <c r="P1731" s="10" t="s">
        <v>30</v>
      </c>
      <c r="Q1731" s="10" t="s">
        <v>30</v>
      </c>
      <c r="R1731" s="10" t="s">
        <v>30</v>
      </c>
      <c r="S1731" s="119">
        <v>1</v>
      </c>
      <c r="T1731" s="119">
        <v>2</v>
      </c>
      <c r="U1731" s="119">
        <v>0.04</v>
      </c>
      <c r="V1731" s="119"/>
      <c r="W1731" s="119"/>
      <c r="X1731" s="119"/>
      <c r="Y1731" s="119"/>
      <c r="Z1731" s="119"/>
      <c r="AA1731" s="119"/>
      <c r="AB1731" s="119"/>
      <c r="AC1731" s="119"/>
      <c r="AD1731" s="119"/>
      <c r="AE1731" s="119"/>
      <c r="AF1731" s="119"/>
      <c r="AG1731" s="119"/>
      <c r="AH1731" s="119"/>
      <c r="AI1731" s="119"/>
      <c r="AJ1731" s="10" t="s">
        <v>27</v>
      </c>
      <c r="AK1731" s="10" t="s">
        <v>1641</v>
      </c>
      <c r="AL1731" s="10" t="s">
        <v>27</v>
      </c>
    </row>
    <row r="1732" spans="1:38" ht="30" customHeight="1">
      <c r="A1732" s="9" t="s">
        <v>965</v>
      </c>
      <c r="B1732" s="9" t="s">
        <v>27</v>
      </c>
      <c r="C1732" s="9" t="s">
        <v>27</v>
      </c>
      <c r="D1732" s="114"/>
      <c r="E1732" s="115"/>
      <c r="F1732" s="116">
        <f>TRUNC(SUM(F1728:F1731),0)</f>
        <v>0</v>
      </c>
      <c r="G1732" s="115"/>
      <c r="H1732" s="116">
        <f>TRUNC(SUM(H1728:H1731),0)</f>
        <v>14253</v>
      </c>
      <c r="I1732" s="115"/>
      <c r="J1732" s="116">
        <f>TRUNC(SUM(J1728:J1731),0)</f>
        <v>570</v>
      </c>
      <c r="K1732" s="115"/>
      <c r="L1732" s="116">
        <f>F1732+H1732+J1732</f>
        <v>14823</v>
      </c>
      <c r="M1732" s="9" t="s">
        <v>27</v>
      </c>
      <c r="N1732" s="10" t="s">
        <v>117</v>
      </c>
      <c r="O1732" s="10" t="s">
        <v>117</v>
      </c>
      <c r="P1732" s="10" t="s">
        <v>27</v>
      </c>
      <c r="Q1732" s="10" t="s">
        <v>27</v>
      </c>
      <c r="R1732" s="10" t="s">
        <v>27</v>
      </c>
      <c r="S1732" s="119"/>
      <c r="T1732" s="119"/>
      <c r="U1732" s="119"/>
      <c r="V1732" s="119"/>
      <c r="W1732" s="119"/>
      <c r="X1732" s="119"/>
      <c r="Y1732" s="119"/>
      <c r="Z1732" s="119"/>
      <c r="AA1732" s="119"/>
      <c r="AB1732" s="119"/>
      <c r="AC1732" s="119"/>
      <c r="AD1732" s="119"/>
      <c r="AE1732" s="119"/>
      <c r="AF1732" s="119"/>
      <c r="AG1732" s="119"/>
      <c r="AH1732" s="119"/>
      <c r="AI1732" s="119"/>
      <c r="AJ1732" s="10" t="s">
        <v>27</v>
      </c>
      <c r="AK1732" s="10" t="s">
        <v>27</v>
      </c>
      <c r="AL1732" s="10" t="s">
        <v>27</v>
      </c>
    </row>
    <row r="1733" spans="1:38" ht="30" customHeight="1">
      <c r="A1733" s="114"/>
      <c r="B1733" s="114"/>
      <c r="C1733" s="114"/>
      <c r="D1733" s="114"/>
      <c r="E1733" s="115"/>
      <c r="F1733" s="116"/>
      <c r="G1733" s="115"/>
      <c r="H1733" s="116"/>
      <c r="I1733" s="115"/>
      <c r="J1733" s="116"/>
      <c r="K1733" s="115"/>
      <c r="L1733" s="116"/>
      <c r="M1733" s="114"/>
    </row>
    <row r="1734" spans="1:38" ht="30" customHeight="1">
      <c r="A1734" s="127" t="s">
        <v>4230</v>
      </c>
      <c r="B1734" s="127"/>
      <c r="C1734" s="127"/>
      <c r="D1734" s="127"/>
      <c r="E1734" s="128"/>
      <c r="F1734" s="129"/>
      <c r="G1734" s="128"/>
      <c r="H1734" s="129"/>
      <c r="I1734" s="128"/>
      <c r="J1734" s="129"/>
      <c r="K1734" s="128"/>
      <c r="L1734" s="129"/>
      <c r="M1734" s="127"/>
      <c r="N1734" s="118" t="s">
        <v>349</v>
      </c>
    </row>
    <row r="1735" spans="1:38" ht="30" customHeight="1">
      <c r="A1735" s="9" t="s">
        <v>1648</v>
      </c>
      <c r="B1735" s="9" t="s">
        <v>4229</v>
      </c>
      <c r="C1735" s="9" t="s">
        <v>28</v>
      </c>
      <c r="D1735" s="114">
        <v>1.05</v>
      </c>
      <c r="E1735" s="115">
        <v>0</v>
      </c>
      <c r="F1735" s="116">
        <f>TRUNC(E1735*D1735,1)</f>
        <v>0</v>
      </c>
      <c r="G1735" s="115">
        <v>0</v>
      </c>
      <c r="H1735" s="116">
        <f>TRUNC(G1735*D1735,1)</f>
        <v>0</v>
      </c>
      <c r="I1735" s="115">
        <v>0</v>
      </c>
      <c r="J1735" s="116">
        <f>TRUNC(I1735*D1735,1)</f>
        <v>0</v>
      </c>
      <c r="K1735" s="115">
        <f t="shared" ref="K1735:L1739" si="433">TRUNC(E1735+G1735+I1735,1)</f>
        <v>0</v>
      </c>
      <c r="L1735" s="116">
        <f t="shared" si="433"/>
        <v>0</v>
      </c>
      <c r="M1735" s="9" t="s">
        <v>27</v>
      </c>
      <c r="N1735" s="10" t="s">
        <v>349</v>
      </c>
      <c r="O1735" s="10" t="s">
        <v>1650</v>
      </c>
      <c r="P1735" s="10" t="s">
        <v>30</v>
      </c>
      <c r="Q1735" s="10" t="s">
        <v>30</v>
      </c>
      <c r="R1735" s="10" t="s">
        <v>29</v>
      </c>
      <c r="S1735" s="119"/>
      <c r="T1735" s="119"/>
      <c r="U1735" s="119"/>
      <c r="V1735" s="119">
        <v>1</v>
      </c>
      <c r="W1735" s="119"/>
      <c r="X1735" s="119"/>
      <c r="Y1735" s="119"/>
      <c r="Z1735" s="119"/>
      <c r="AA1735" s="119"/>
      <c r="AB1735" s="119"/>
      <c r="AC1735" s="119"/>
      <c r="AD1735" s="119"/>
      <c r="AE1735" s="119"/>
      <c r="AF1735" s="119"/>
      <c r="AG1735" s="119"/>
      <c r="AH1735" s="119"/>
      <c r="AI1735" s="119"/>
      <c r="AJ1735" s="10" t="s">
        <v>27</v>
      </c>
      <c r="AK1735" s="10" t="s">
        <v>1651</v>
      </c>
      <c r="AL1735" s="10" t="s">
        <v>27</v>
      </c>
    </row>
    <row r="1736" spans="1:38" ht="30" customHeight="1">
      <c r="A1736" s="9" t="s">
        <v>1652</v>
      </c>
      <c r="B1736" s="9" t="s">
        <v>1653</v>
      </c>
      <c r="C1736" s="9" t="s">
        <v>963</v>
      </c>
      <c r="D1736" s="114">
        <v>1</v>
      </c>
      <c r="E1736" s="115">
        <f>ROUNDDOWN(SUMIF(V1735:V1739, RIGHTB(O1736, 1), F1735:F1739)*U1736, 2)</f>
        <v>0</v>
      </c>
      <c r="F1736" s="116">
        <f>TRUNC(E1736*D1736,1)</f>
        <v>0</v>
      </c>
      <c r="G1736" s="115">
        <v>0</v>
      </c>
      <c r="H1736" s="116">
        <f>TRUNC(G1736*D1736,1)</f>
        <v>0</v>
      </c>
      <c r="I1736" s="115">
        <v>0</v>
      </c>
      <c r="J1736" s="116">
        <f>TRUNC(I1736*D1736,1)</f>
        <v>0</v>
      </c>
      <c r="K1736" s="115">
        <f t="shared" si="433"/>
        <v>0</v>
      </c>
      <c r="L1736" s="116">
        <f t="shared" si="433"/>
        <v>0</v>
      </c>
      <c r="M1736" s="9" t="s">
        <v>27</v>
      </c>
      <c r="N1736" s="10" t="s">
        <v>349</v>
      </c>
      <c r="O1736" s="10" t="s">
        <v>964</v>
      </c>
      <c r="P1736" s="10" t="s">
        <v>30</v>
      </c>
      <c r="Q1736" s="10" t="s">
        <v>30</v>
      </c>
      <c r="R1736" s="10" t="s">
        <v>30</v>
      </c>
      <c r="S1736" s="119">
        <v>0</v>
      </c>
      <c r="T1736" s="119">
        <v>0</v>
      </c>
      <c r="U1736" s="119">
        <v>0.06</v>
      </c>
      <c r="V1736" s="119"/>
      <c r="W1736" s="119"/>
      <c r="X1736" s="119"/>
      <c r="Y1736" s="119"/>
      <c r="Z1736" s="119"/>
      <c r="AA1736" s="119"/>
      <c r="AB1736" s="119"/>
      <c r="AC1736" s="119"/>
      <c r="AD1736" s="119"/>
      <c r="AE1736" s="119"/>
      <c r="AF1736" s="119"/>
      <c r="AG1736" s="119"/>
      <c r="AH1736" s="119"/>
      <c r="AI1736" s="119"/>
      <c r="AJ1736" s="10" t="s">
        <v>27</v>
      </c>
      <c r="AK1736" s="10" t="s">
        <v>1654</v>
      </c>
      <c r="AL1736" s="10" t="s">
        <v>27</v>
      </c>
    </row>
    <row r="1737" spans="1:38" ht="30" customHeight="1">
      <c r="A1737" s="9" t="s">
        <v>847</v>
      </c>
      <c r="B1737" s="9" t="s">
        <v>840</v>
      </c>
      <c r="C1737" s="9" t="s">
        <v>841</v>
      </c>
      <c r="D1737" s="114">
        <v>0.16700000000000001</v>
      </c>
      <c r="E1737" s="115">
        <f>단가대비표!E542</f>
        <v>0</v>
      </c>
      <c r="F1737" s="116">
        <f>TRUNC(E1737*D1737,1)</f>
        <v>0</v>
      </c>
      <c r="G1737" s="115">
        <f>단가대비표!F542</f>
        <v>210176</v>
      </c>
      <c r="H1737" s="116">
        <f>TRUNC(G1737*D1737,1)</f>
        <v>35099.300000000003</v>
      </c>
      <c r="I1737" s="115">
        <f>단가대비표!G542</f>
        <v>0</v>
      </c>
      <c r="J1737" s="116">
        <f>TRUNC(I1737*D1737,1)</f>
        <v>0</v>
      </c>
      <c r="K1737" s="115">
        <f t="shared" si="433"/>
        <v>210176</v>
      </c>
      <c r="L1737" s="116">
        <f t="shared" si="433"/>
        <v>35099.300000000003</v>
      </c>
      <c r="M1737" s="9" t="s">
        <v>27</v>
      </c>
      <c r="N1737" s="10" t="s">
        <v>349</v>
      </c>
      <c r="O1737" s="10" t="s">
        <v>848</v>
      </c>
      <c r="P1737" s="10" t="s">
        <v>30</v>
      </c>
      <c r="Q1737" s="10" t="s">
        <v>30</v>
      </c>
      <c r="R1737" s="10" t="s">
        <v>29</v>
      </c>
      <c r="S1737" s="119"/>
      <c r="T1737" s="119"/>
      <c r="U1737" s="119"/>
      <c r="V1737" s="119"/>
      <c r="W1737" s="119">
        <v>2</v>
      </c>
      <c r="X1737" s="119"/>
      <c r="Y1737" s="119"/>
      <c r="Z1737" s="119"/>
      <c r="AA1737" s="119"/>
      <c r="AB1737" s="119"/>
      <c r="AC1737" s="119"/>
      <c r="AD1737" s="119"/>
      <c r="AE1737" s="119"/>
      <c r="AF1737" s="119"/>
      <c r="AG1737" s="119"/>
      <c r="AH1737" s="119"/>
      <c r="AI1737" s="119"/>
      <c r="AJ1737" s="10" t="s">
        <v>27</v>
      </c>
      <c r="AK1737" s="10" t="s">
        <v>1655</v>
      </c>
      <c r="AL1737" s="10" t="s">
        <v>27</v>
      </c>
    </row>
    <row r="1738" spans="1:38" ht="30" customHeight="1">
      <c r="A1738" s="9" t="s">
        <v>867</v>
      </c>
      <c r="B1738" s="9" t="s">
        <v>840</v>
      </c>
      <c r="C1738" s="9" t="s">
        <v>841</v>
      </c>
      <c r="D1738" s="114">
        <v>5.6000000000000001E-2</v>
      </c>
      <c r="E1738" s="115">
        <f>단가대비표!E553</f>
        <v>0</v>
      </c>
      <c r="F1738" s="116">
        <f>TRUNC(E1738*D1738,1)</f>
        <v>0</v>
      </c>
      <c r="G1738" s="115">
        <f>단가대비표!F553</f>
        <v>138290</v>
      </c>
      <c r="H1738" s="116">
        <f>TRUNC(G1738*D1738,1)</f>
        <v>7744.2</v>
      </c>
      <c r="I1738" s="115">
        <f>단가대비표!G553</f>
        <v>0</v>
      </c>
      <c r="J1738" s="116">
        <f>TRUNC(I1738*D1738,1)</f>
        <v>0</v>
      </c>
      <c r="K1738" s="115">
        <f t="shared" si="433"/>
        <v>138290</v>
      </c>
      <c r="L1738" s="116">
        <f t="shared" si="433"/>
        <v>7744.2</v>
      </c>
      <c r="M1738" s="9" t="s">
        <v>27</v>
      </c>
      <c r="N1738" s="10" t="s">
        <v>349</v>
      </c>
      <c r="O1738" s="10" t="s">
        <v>868</v>
      </c>
      <c r="P1738" s="10" t="s">
        <v>30</v>
      </c>
      <c r="Q1738" s="10" t="s">
        <v>30</v>
      </c>
      <c r="R1738" s="10" t="s">
        <v>29</v>
      </c>
      <c r="S1738" s="119"/>
      <c r="T1738" s="119"/>
      <c r="U1738" s="119"/>
      <c r="V1738" s="119"/>
      <c r="W1738" s="119">
        <v>2</v>
      </c>
      <c r="X1738" s="119"/>
      <c r="Y1738" s="119"/>
      <c r="Z1738" s="119"/>
      <c r="AA1738" s="119"/>
      <c r="AB1738" s="119"/>
      <c r="AC1738" s="119"/>
      <c r="AD1738" s="119"/>
      <c r="AE1738" s="119"/>
      <c r="AF1738" s="119"/>
      <c r="AG1738" s="119"/>
      <c r="AH1738" s="119"/>
      <c r="AI1738" s="119"/>
      <c r="AJ1738" s="10" t="s">
        <v>27</v>
      </c>
      <c r="AK1738" s="10" t="s">
        <v>1656</v>
      </c>
      <c r="AL1738" s="10" t="s">
        <v>27</v>
      </c>
    </row>
    <row r="1739" spans="1:38" ht="30" customHeight="1">
      <c r="A1739" s="9" t="s">
        <v>4220</v>
      </c>
      <c r="B1739" s="9" t="s">
        <v>1110</v>
      </c>
      <c r="C1739" s="9" t="s">
        <v>963</v>
      </c>
      <c r="D1739" s="114">
        <v>1</v>
      </c>
      <c r="E1739" s="115">
        <v>0</v>
      </c>
      <c r="F1739" s="116">
        <f>TRUNC(E1739*D1739,1)</f>
        <v>0</v>
      </c>
      <c r="G1739" s="115">
        <v>0</v>
      </c>
      <c r="H1739" s="116">
        <f>TRUNC(G1739*D1739,1)</f>
        <v>0</v>
      </c>
      <c r="I1739" s="115">
        <f>ROUNDDOWN(SUMIF(W1735:W1739, RIGHTB(O1739, 1), H1735:H1739)*U1739, 2)</f>
        <v>856.87</v>
      </c>
      <c r="J1739" s="116">
        <f>TRUNC(I1739*D1739,1)</f>
        <v>856.8</v>
      </c>
      <c r="K1739" s="115">
        <f t="shared" si="433"/>
        <v>856.8</v>
      </c>
      <c r="L1739" s="116">
        <f t="shared" si="433"/>
        <v>856.8</v>
      </c>
      <c r="M1739" s="9" t="s">
        <v>27</v>
      </c>
      <c r="N1739" s="10" t="s">
        <v>349</v>
      </c>
      <c r="O1739" s="10" t="s">
        <v>1280</v>
      </c>
      <c r="P1739" s="10" t="s">
        <v>30</v>
      </c>
      <c r="Q1739" s="10" t="s">
        <v>30</v>
      </c>
      <c r="R1739" s="10" t="s">
        <v>30</v>
      </c>
      <c r="S1739" s="119">
        <v>1</v>
      </c>
      <c r="T1739" s="119">
        <v>2</v>
      </c>
      <c r="U1739" s="119">
        <v>0.02</v>
      </c>
      <c r="V1739" s="119"/>
      <c r="W1739" s="119"/>
      <c r="X1739" s="119"/>
      <c r="Y1739" s="119"/>
      <c r="Z1739" s="119"/>
      <c r="AA1739" s="119"/>
      <c r="AB1739" s="119"/>
      <c r="AC1739" s="119"/>
      <c r="AD1739" s="119"/>
      <c r="AE1739" s="119"/>
      <c r="AF1739" s="119"/>
      <c r="AG1739" s="119"/>
      <c r="AH1739" s="119"/>
      <c r="AI1739" s="119"/>
      <c r="AJ1739" s="10" t="s">
        <v>27</v>
      </c>
      <c r="AK1739" s="10" t="s">
        <v>1654</v>
      </c>
      <c r="AL1739" s="10" t="s">
        <v>27</v>
      </c>
    </row>
    <row r="1740" spans="1:38" ht="30" customHeight="1">
      <c r="A1740" s="9" t="s">
        <v>965</v>
      </c>
      <c r="B1740" s="9" t="s">
        <v>27</v>
      </c>
      <c r="C1740" s="9" t="s">
        <v>27</v>
      </c>
      <c r="D1740" s="114"/>
      <c r="E1740" s="115"/>
      <c r="F1740" s="116">
        <f>TRUNC(SUM(F1735:F1739),0)</f>
        <v>0</v>
      </c>
      <c r="G1740" s="115"/>
      <c r="H1740" s="116">
        <f>TRUNC(SUM(H1735:H1739),0)</f>
        <v>42843</v>
      </c>
      <c r="I1740" s="115"/>
      <c r="J1740" s="116">
        <f>TRUNC(SUM(J1735:J1739),0)</f>
        <v>856</v>
      </c>
      <c r="K1740" s="115"/>
      <c r="L1740" s="116">
        <f>F1740+H1740+J1740</f>
        <v>43699</v>
      </c>
      <c r="M1740" s="9" t="s">
        <v>27</v>
      </c>
      <c r="N1740" s="10" t="s">
        <v>117</v>
      </c>
      <c r="O1740" s="10" t="s">
        <v>117</v>
      </c>
      <c r="P1740" s="10" t="s">
        <v>27</v>
      </c>
      <c r="Q1740" s="10" t="s">
        <v>27</v>
      </c>
      <c r="R1740" s="10" t="s">
        <v>27</v>
      </c>
      <c r="S1740" s="119"/>
      <c r="T1740" s="119"/>
      <c r="U1740" s="119"/>
      <c r="V1740" s="119"/>
      <c r="W1740" s="119"/>
      <c r="X1740" s="119"/>
      <c r="Y1740" s="119"/>
      <c r="Z1740" s="119"/>
      <c r="AA1740" s="119"/>
      <c r="AB1740" s="119"/>
      <c r="AC1740" s="119"/>
      <c r="AD1740" s="119"/>
      <c r="AE1740" s="119"/>
      <c r="AF1740" s="119"/>
      <c r="AG1740" s="119"/>
      <c r="AH1740" s="119"/>
      <c r="AI1740" s="119"/>
      <c r="AJ1740" s="10" t="s">
        <v>27</v>
      </c>
      <c r="AK1740" s="10" t="s">
        <v>27</v>
      </c>
      <c r="AL1740" s="10" t="s">
        <v>27</v>
      </c>
    </row>
    <row r="1741" spans="1:38" ht="30" customHeight="1">
      <c r="A1741" s="114"/>
      <c r="B1741" s="114"/>
      <c r="C1741" s="114"/>
      <c r="D1741" s="114"/>
      <c r="E1741" s="115"/>
      <c r="F1741" s="116"/>
      <c r="G1741" s="115"/>
      <c r="H1741" s="116"/>
      <c r="I1741" s="115"/>
      <c r="J1741" s="116"/>
      <c r="K1741" s="115"/>
      <c r="L1741" s="116"/>
      <c r="M1741" s="114"/>
    </row>
    <row r="1742" spans="1:38" ht="30" customHeight="1">
      <c r="A1742" s="127" t="s">
        <v>4233</v>
      </c>
      <c r="B1742" s="127"/>
      <c r="C1742" s="127"/>
      <c r="D1742" s="127"/>
      <c r="E1742" s="128"/>
      <c r="F1742" s="129"/>
      <c r="G1742" s="128"/>
      <c r="H1742" s="129"/>
      <c r="I1742" s="128"/>
      <c r="J1742" s="129"/>
      <c r="K1742" s="128"/>
      <c r="L1742" s="129"/>
      <c r="M1742" s="127"/>
      <c r="N1742" s="118" t="s">
        <v>350</v>
      </c>
    </row>
    <row r="1743" spans="1:38" ht="30" customHeight="1">
      <c r="A1743" s="9" t="s">
        <v>716</v>
      </c>
      <c r="B1743" s="9" t="s">
        <v>4042</v>
      </c>
      <c r="C1743" s="9" t="s">
        <v>79</v>
      </c>
      <c r="D1743" s="114">
        <v>3.7000000000000002E-3</v>
      </c>
      <c r="E1743" s="115">
        <f>단가대비표!E114</f>
        <v>479041</v>
      </c>
      <c r="F1743" s="116">
        <f>TRUNC(E1743*D1743,1)</f>
        <v>1772.4</v>
      </c>
      <c r="G1743" s="115">
        <v>0</v>
      </c>
      <c r="H1743" s="116">
        <f>TRUNC(G1743*D1743,1)</f>
        <v>0</v>
      </c>
      <c r="I1743" s="115">
        <v>0</v>
      </c>
      <c r="J1743" s="116">
        <f>TRUNC(I1743*D1743,1)</f>
        <v>0</v>
      </c>
      <c r="K1743" s="115">
        <f t="shared" ref="K1743:L1747" si="434">TRUNC(E1743+G1743+I1743,1)</f>
        <v>479041</v>
      </c>
      <c r="L1743" s="116">
        <f t="shared" si="434"/>
        <v>1772.4</v>
      </c>
      <c r="M1743" s="9" t="s">
        <v>27</v>
      </c>
      <c r="N1743" s="10" t="s">
        <v>350</v>
      </c>
      <c r="O1743" s="10" t="s">
        <v>1624</v>
      </c>
      <c r="P1743" s="10" t="s">
        <v>30</v>
      </c>
      <c r="Q1743" s="10" t="s">
        <v>30</v>
      </c>
      <c r="R1743" s="10" t="s">
        <v>29</v>
      </c>
      <c r="S1743" s="119"/>
      <c r="T1743" s="119"/>
      <c r="U1743" s="119"/>
      <c r="V1743" s="119"/>
      <c r="W1743" s="119"/>
      <c r="X1743" s="119"/>
      <c r="Y1743" s="119"/>
      <c r="Z1743" s="119"/>
      <c r="AA1743" s="119"/>
      <c r="AB1743" s="119"/>
      <c r="AC1743" s="119"/>
      <c r="AD1743" s="119"/>
      <c r="AE1743" s="119"/>
      <c r="AF1743" s="119"/>
      <c r="AG1743" s="119"/>
      <c r="AH1743" s="119"/>
      <c r="AI1743" s="119"/>
      <c r="AJ1743" s="10" t="s">
        <v>27</v>
      </c>
      <c r="AK1743" s="10" t="s">
        <v>1659</v>
      </c>
      <c r="AL1743" s="10" t="s">
        <v>27</v>
      </c>
    </row>
    <row r="1744" spans="1:38" ht="30" customHeight="1">
      <c r="A1744" s="9" t="s">
        <v>1626</v>
      </c>
      <c r="B1744" s="9" t="s">
        <v>1627</v>
      </c>
      <c r="C1744" s="9" t="s">
        <v>466</v>
      </c>
      <c r="D1744" s="114">
        <v>0.03</v>
      </c>
      <c r="E1744" s="115">
        <f>단가대비표!E109</f>
        <v>1321</v>
      </c>
      <c r="F1744" s="116">
        <f>TRUNC(E1744*D1744,1)</f>
        <v>39.6</v>
      </c>
      <c r="G1744" s="115">
        <f>단가대비표!F109</f>
        <v>0</v>
      </c>
      <c r="H1744" s="116">
        <f>TRUNC(G1744*D1744,1)</f>
        <v>0</v>
      </c>
      <c r="I1744" s="115">
        <f>단가대비표!G109</f>
        <v>0</v>
      </c>
      <c r="J1744" s="116">
        <f>TRUNC(I1744*D1744,1)</f>
        <v>0</v>
      </c>
      <c r="K1744" s="115">
        <f t="shared" si="434"/>
        <v>1321</v>
      </c>
      <c r="L1744" s="116">
        <f t="shared" si="434"/>
        <v>39.6</v>
      </c>
      <c r="M1744" s="9" t="s">
        <v>27</v>
      </c>
      <c r="N1744" s="10" t="s">
        <v>350</v>
      </c>
      <c r="O1744" s="10" t="s">
        <v>1628</v>
      </c>
      <c r="P1744" s="10" t="s">
        <v>30</v>
      </c>
      <c r="Q1744" s="10" t="s">
        <v>30</v>
      </c>
      <c r="R1744" s="10" t="s">
        <v>29</v>
      </c>
      <c r="S1744" s="119"/>
      <c r="T1744" s="119"/>
      <c r="U1744" s="119"/>
      <c r="V1744" s="119"/>
      <c r="W1744" s="119"/>
      <c r="X1744" s="119"/>
      <c r="Y1744" s="119"/>
      <c r="Z1744" s="119"/>
      <c r="AA1744" s="119"/>
      <c r="AB1744" s="119"/>
      <c r="AC1744" s="119"/>
      <c r="AD1744" s="119"/>
      <c r="AE1744" s="119"/>
      <c r="AF1744" s="119"/>
      <c r="AG1744" s="119"/>
      <c r="AH1744" s="119"/>
      <c r="AI1744" s="119"/>
      <c r="AJ1744" s="10" t="s">
        <v>27</v>
      </c>
      <c r="AK1744" s="10" t="s">
        <v>1660</v>
      </c>
      <c r="AL1744" s="10" t="s">
        <v>27</v>
      </c>
    </row>
    <row r="1745" spans="1:38" ht="30" customHeight="1">
      <c r="A1745" s="9" t="s">
        <v>847</v>
      </c>
      <c r="B1745" s="9" t="s">
        <v>840</v>
      </c>
      <c r="C1745" s="9" t="s">
        <v>841</v>
      </c>
      <c r="D1745" s="114">
        <v>3.3000000000000002E-2</v>
      </c>
      <c r="E1745" s="115">
        <f>단가대비표!E542</f>
        <v>0</v>
      </c>
      <c r="F1745" s="116">
        <f>TRUNC(E1745*D1745,1)</f>
        <v>0</v>
      </c>
      <c r="G1745" s="115">
        <f>단가대비표!F542</f>
        <v>210176</v>
      </c>
      <c r="H1745" s="116">
        <f>TRUNC(G1745*D1745,1)</f>
        <v>6935.8</v>
      </c>
      <c r="I1745" s="115">
        <f>단가대비표!G542</f>
        <v>0</v>
      </c>
      <c r="J1745" s="116">
        <f>TRUNC(I1745*D1745,1)</f>
        <v>0</v>
      </c>
      <c r="K1745" s="115">
        <f t="shared" si="434"/>
        <v>210176</v>
      </c>
      <c r="L1745" s="116">
        <f t="shared" si="434"/>
        <v>6935.8</v>
      </c>
      <c r="M1745" s="9" t="s">
        <v>27</v>
      </c>
      <c r="N1745" s="10" t="s">
        <v>350</v>
      </c>
      <c r="O1745" s="10" t="s">
        <v>848</v>
      </c>
      <c r="P1745" s="10" t="s">
        <v>30</v>
      </c>
      <c r="Q1745" s="10" t="s">
        <v>30</v>
      </c>
      <c r="R1745" s="10" t="s">
        <v>29</v>
      </c>
      <c r="S1745" s="119"/>
      <c r="T1745" s="119"/>
      <c r="U1745" s="119"/>
      <c r="V1745" s="119">
        <v>1</v>
      </c>
      <c r="W1745" s="119"/>
      <c r="X1745" s="119"/>
      <c r="Y1745" s="119"/>
      <c r="Z1745" s="119"/>
      <c r="AA1745" s="119"/>
      <c r="AB1745" s="119"/>
      <c r="AC1745" s="119"/>
      <c r="AD1745" s="119"/>
      <c r="AE1745" s="119"/>
      <c r="AF1745" s="119"/>
      <c r="AG1745" s="119"/>
      <c r="AH1745" s="119"/>
      <c r="AI1745" s="119"/>
      <c r="AJ1745" s="10" t="s">
        <v>27</v>
      </c>
      <c r="AK1745" s="10" t="s">
        <v>1661</v>
      </c>
      <c r="AL1745" s="10" t="s">
        <v>27</v>
      </c>
    </row>
    <row r="1746" spans="1:38" ht="30" customHeight="1">
      <c r="A1746" s="9" t="s">
        <v>867</v>
      </c>
      <c r="B1746" s="9" t="s">
        <v>840</v>
      </c>
      <c r="C1746" s="9" t="s">
        <v>841</v>
      </c>
      <c r="D1746" s="114">
        <v>3.0000000000000001E-3</v>
      </c>
      <c r="E1746" s="115">
        <f>단가대비표!E553</f>
        <v>0</v>
      </c>
      <c r="F1746" s="116">
        <f>TRUNC(E1746*D1746,1)</f>
        <v>0</v>
      </c>
      <c r="G1746" s="115">
        <f>단가대비표!F553</f>
        <v>138290</v>
      </c>
      <c r="H1746" s="116">
        <f>TRUNC(G1746*D1746,1)</f>
        <v>414.8</v>
      </c>
      <c r="I1746" s="115">
        <f>단가대비표!G553</f>
        <v>0</v>
      </c>
      <c r="J1746" s="116">
        <f>TRUNC(I1746*D1746,1)</f>
        <v>0</v>
      </c>
      <c r="K1746" s="115">
        <f t="shared" si="434"/>
        <v>138290</v>
      </c>
      <c r="L1746" s="116">
        <f t="shared" si="434"/>
        <v>414.8</v>
      </c>
      <c r="M1746" s="9" t="s">
        <v>27</v>
      </c>
      <c r="N1746" s="10" t="s">
        <v>350</v>
      </c>
      <c r="O1746" s="10" t="s">
        <v>868</v>
      </c>
      <c r="P1746" s="10" t="s">
        <v>30</v>
      </c>
      <c r="Q1746" s="10" t="s">
        <v>30</v>
      </c>
      <c r="R1746" s="10" t="s">
        <v>29</v>
      </c>
      <c r="S1746" s="119"/>
      <c r="T1746" s="119"/>
      <c r="U1746" s="119"/>
      <c r="V1746" s="119">
        <v>1</v>
      </c>
      <c r="W1746" s="119"/>
      <c r="X1746" s="119"/>
      <c r="Y1746" s="119"/>
      <c r="Z1746" s="119"/>
      <c r="AA1746" s="119"/>
      <c r="AB1746" s="119"/>
      <c r="AC1746" s="119"/>
      <c r="AD1746" s="119"/>
      <c r="AE1746" s="119"/>
      <c r="AF1746" s="119"/>
      <c r="AG1746" s="119"/>
      <c r="AH1746" s="119"/>
      <c r="AI1746" s="119"/>
      <c r="AJ1746" s="10" t="s">
        <v>27</v>
      </c>
      <c r="AK1746" s="10" t="s">
        <v>1662</v>
      </c>
      <c r="AL1746" s="10" t="s">
        <v>27</v>
      </c>
    </row>
    <row r="1747" spans="1:38" ht="30" customHeight="1">
      <c r="A1747" s="9" t="s">
        <v>1109</v>
      </c>
      <c r="B1747" s="9" t="s">
        <v>1110</v>
      </c>
      <c r="C1747" s="9" t="s">
        <v>963</v>
      </c>
      <c r="D1747" s="114">
        <v>1</v>
      </c>
      <c r="E1747" s="115">
        <v>0</v>
      </c>
      <c r="F1747" s="116">
        <f>TRUNC(E1747*D1747,1)</f>
        <v>0</v>
      </c>
      <c r="G1747" s="115">
        <v>0</v>
      </c>
      <c r="H1747" s="116">
        <f>TRUNC(G1747*D1747,1)</f>
        <v>0</v>
      </c>
      <c r="I1747" s="115">
        <f>ROUNDDOWN(SUMIF(V1743:V1747, RIGHTB(O1747, 1), H1743:H1747)*U1747, 2)</f>
        <v>147.01</v>
      </c>
      <c r="J1747" s="116">
        <f>TRUNC(I1747*D1747,1)</f>
        <v>147</v>
      </c>
      <c r="K1747" s="115">
        <f t="shared" si="434"/>
        <v>147</v>
      </c>
      <c r="L1747" s="116">
        <f t="shared" si="434"/>
        <v>147</v>
      </c>
      <c r="M1747" s="9" t="s">
        <v>27</v>
      </c>
      <c r="N1747" s="10" t="s">
        <v>350</v>
      </c>
      <c r="O1747" s="10" t="s">
        <v>964</v>
      </c>
      <c r="P1747" s="10" t="s">
        <v>30</v>
      </c>
      <c r="Q1747" s="10" t="s">
        <v>30</v>
      </c>
      <c r="R1747" s="10" t="s">
        <v>30</v>
      </c>
      <c r="S1747" s="119">
        <v>1</v>
      </c>
      <c r="T1747" s="119">
        <v>2</v>
      </c>
      <c r="U1747" s="119">
        <v>0.02</v>
      </c>
      <c r="V1747" s="119"/>
      <c r="W1747" s="119"/>
      <c r="X1747" s="119"/>
      <c r="Y1747" s="119"/>
      <c r="Z1747" s="119"/>
      <c r="AA1747" s="119"/>
      <c r="AB1747" s="119"/>
      <c r="AC1747" s="119"/>
      <c r="AD1747" s="119"/>
      <c r="AE1747" s="119"/>
      <c r="AF1747" s="119"/>
      <c r="AG1747" s="119"/>
      <c r="AH1747" s="119"/>
      <c r="AI1747" s="119"/>
      <c r="AJ1747" s="10" t="s">
        <v>27</v>
      </c>
      <c r="AK1747" s="10" t="s">
        <v>1663</v>
      </c>
      <c r="AL1747" s="10" t="s">
        <v>27</v>
      </c>
    </row>
    <row r="1748" spans="1:38" ht="30" customHeight="1">
      <c r="A1748" s="9" t="s">
        <v>965</v>
      </c>
      <c r="B1748" s="9" t="s">
        <v>27</v>
      </c>
      <c r="C1748" s="9" t="s">
        <v>27</v>
      </c>
      <c r="D1748" s="114"/>
      <c r="E1748" s="115"/>
      <c r="F1748" s="116">
        <f>TRUNC(SUM(F1743:F1747),0)</f>
        <v>1812</v>
      </c>
      <c r="G1748" s="115"/>
      <c r="H1748" s="116">
        <f>TRUNC(SUM(H1743:H1747),0)</f>
        <v>7350</v>
      </c>
      <c r="I1748" s="115"/>
      <c r="J1748" s="116">
        <f>TRUNC(SUM(J1743:J1747),0)</f>
        <v>147</v>
      </c>
      <c r="K1748" s="115"/>
      <c r="L1748" s="116">
        <f>F1748+H1748+J1748</f>
        <v>9309</v>
      </c>
      <c r="M1748" s="9" t="s">
        <v>27</v>
      </c>
      <c r="N1748" s="10" t="s">
        <v>117</v>
      </c>
      <c r="O1748" s="10" t="s">
        <v>117</v>
      </c>
      <c r="P1748" s="10" t="s">
        <v>27</v>
      </c>
      <c r="Q1748" s="10" t="s">
        <v>27</v>
      </c>
      <c r="R1748" s="10" t="s">
        <v>27</v>
      </c>
      <c r="S1748" s="119"/>
      <c r="T1748" s="119"/>
      <c r="U1748" s="119"/>
      <c r="V1748" s="119"/>
      <c r="W1748" s="119"/>
      <c r="X1748" s="119"/>
      <c r="Y1748" s="119"/>
      <c r="Z1748" s="119"/>
      <c r="AA1748" s="119"/>
      <c r="AB1748" s="119"/>
      <c r="AC1748" s="119"/>
      <c r="AD1748" s="119"/>
      <c r="AE1748" s="119"/>
      <c r="AF1748" s="119"/>
      <c r="AG1748" s="119"/>
      <c r="AH1748" s="119"/>
      <c r="AI1748" s="119"/>
      <c r="AJ1748" s="10" t="s">
        <v>27</v>
      </c>
      <c r="AK1748" s="10" t="s">
        <v>27</v>
      </c>
      <c r="AL1748" s="10" t="s">
        <v>27</v>
      </c>
    </row>
    <row r="1749" spans="1:38" ht="30" customHeight="1">
      <c r="A1749" s="114"/>
      <c r="B1749" s="114"/>
      <c r="C1749" s="114"/>
      <c r="D1749" s="114"/>
      <c r="E1749" s="115"/>
      <c r="F1749" s="116"/>
      <c r="G1749" s="115"/>
      <c r="H1749" s="116"/>
      <c r="I1749" s="115"/>
      <c r="J1749" s="116"/>
      <c r="K1749" s="115"/>
      <c r="L1749" s="116"/>
      <c r="M1749" s="114"/>
    </row>
    <row r="1750" spans="1:38" ht="30" customHeight="1">
      <c r="A1750" s="127" t="s">
        <v>4236</v>
      </c>
      <c r="B1750" s="127"/>
      <c r="C1750" s="127"/>
      <c r="D1750" s="127"/>
      <c r="E1750" s="128"/>
      <c r="F1750" s="129"/>
      <c r="G1750" s="128"/>
      <c r="H1750" s="129"/>
      <c r="I1750" s="128"/>
      <c r="J1750" s="129"/>
      <c r="K1750" s="128"/>
      <c r="L1750" s="129"/>
      <c r="M1750" s="127"/>
      <c r="N1750" s="118" t="s">
        <v>350</v>
      </c>
    </row>
    <row r="1751" spans="1:38" ht="30" customHeight="1">
      <c r="A1751" s="9" t="s">
        <v>716</v>
      </c>
      <c r="B1751" s="9" t="s">
        <v>4041</v>
      </c>
      <c r="C1751" s="9" t="s">
        <v>79</v>
      </c>
      <c r="D1751" s="114">
        <v>1.0200000000000001E-2</v>
      </c>
      <c r="E1751" s="115">
        <f>단가대비표!E114</f>
        <v>479041</v>
      </c>
      <c r="F1751" s="116">
        <f>TRUNC(E1751*D1751,1)</f>
        <v>4886.2</v>
      </c>
      <c r="G1751" s="115">
        <v>0</v>
      </c>
      <c r="H1751" s="116">
        <f>TRUNC(G1751*D1751,1)</f>
        <v>0</v>
      </c>
      <c r="I1751" s="115">
        <v>0</v>
      </c>
      <c r="J1751" s="116">
        <f>TRUNC(I1751*D1751,1)</f>
        <v>0</v>
      </c>
      <c r="K1751" s="115">
        <f t="shared" ref="K1751:L1755" si="435">TRUNC(E1751+G1751+I1751,1)</f>
        <v>479041</v>
      </c>
      <c r="L1751" s="116">
        <f t="shared" si="435"/>
        <v>4886.2</v>
      </c>
      <c r="M1751" s="9" t="s">
        <v>27</v>
      </c>
      <c r="N1751" s="10" t="s">
        <v>350</v>
      </c>
      <c r="O1751" s="10" t="s">
        <v>1624</v>
      </c>
      <c r="P1751" s="10" t="s">
        <v>30</v>
      </c>
      <c r="Q1751" s="10" t="s">
        <v>30</v>
      </c>
      <c r="R1751" s="10" t="s">
        <v>29</v>
      </c>
      <c r="S1751" s="119"/>
      <c r="T1751" s="119"/>
      <c r="U1751" s="119"/>
      <c r="V1751" s="119"/>
      <c r="W1751" s="119"/>
      <c r="X1751" s="119"/>
      <c r="Y1751" s="119"/>
      <c r="Z1751" s="119"/>
      <c r="AA1751" s="119"/>
      <c r="AB1751" s="119"/>
      <c r="AC1751" s="119"/>
      <c r="AD1751" s="119"/>
      <c r="AE1751" s="119"/>
      <c r="AF1751" s="119"/>
      <c r="AG1751" s="119"/>
      <c r="AH1751" s="119"/>
      <c r="AI1751" s="119"/>
      <c r="AJ1751" s="10" t="s">
        <v>27</v>
      </c>
      <c r="AK1751" s="10" t="s">
        <v>1659</v>
      </c>
      <c r="AL1751" s="10" t="s">
        <v>27</v>
      </c>
    </row>
    <row r="1752" spans="1:38" ht="30" customHeight="1">
      <c r="A1752" s="9" t="s">
        <v>1626</v>
      </c>
      <c r="B1752" s="9" t="s">
        <v>1627</v>
      </c>
      <c r="C1752" s="9" t="s">
        <v>466</v>
      </c>
      <c r="D1752" s="114">
        <v>0.03</v>
      </c>
      <c r="E1752" s="115">
        <f>단가대비표!E109</f>
        <v>1321</v>
      </c>
      <c r="F1752" s="116">
        <f>TRUNC(E1752*D1752,1)</f>
        <v>39.6</v>
      </c>
      <c r="G1752" s="115">
        <v>0</v>
      </c>
      <c r="H1752" s="116">
        <f>TRUNC(G1752*D1752,1)</f>
        <v>0</v>
      </c>
      <c r="I1752" s="115">
        <v>0</v>
      </c>
      <c r="J1752" s="116">
        <f>TRUNC(I1752*D1752,1)</f>
        <v>0</v>
      </c>
      <c r="K1752" s="115">
        <f t="shared" si="435"/>
        <v>1321</v>
      </c>
      <c r="L1752" s="116">
        <f t="shared" si="435"/>
        <v>39.6</v>
      </c>
      <c r="M1752" s="9" t="s">
        <v>27</v>
      </c>
      <c r="N1752" s="10" t="s">
        <v>350</v>
      </c>
      <c r="O1752" s="10" t="s">
        <v>1628</v>
      </c>
      <c r="P1752" s="10" t="s">
        <v>30</v>
      </c>
      <c r="Q1752" s="10" t="s">
        <v>30</v>
      </c>
      <c r="R1752" s="10" t="s">
        <v>29</v>
      </c>
      <c r="S1752" s="119"/>
      <c r="T1752" s="119"/>
      <c r="U1752" s="119"/>
      <c r="V1752" s="119"/>
      <c r="W1752" s="119"/>
      <c r="X1752" s="119"/>
      <c r="Y1752" s="119"/>
      <c r="Z1752" s="119"/>
      <c r="AA1752" s="119"/>
      <c r="AB1752" s="119"/>
      <c r="AC1752" s="119"/>
      <c r="AD1752" s="119"/>
      <c r="AE1752" s="119"/>
      <c r="AF1752" s="119"/>
      <c r="AG1752" s="119"/>
      <c r="AH1752" s="119"/>
      <c r="AI1752" s="119"/>
      <c r="AJ1752" s="10" t="s">
        <v>27</v>
      </c>
      <c r="AK1752" s="10" t="s">
        <v>1660</v>
      </c>
      <c r="AL1752" s="10" t="s">
        <v>27</v>
      </c>
    </row>
    <row r="1753" spans="1:38" ht="30" customHeight="1">
      <c r="A1753" s="9" t="s">
        <v>847</v>
      </c>
      <c r="B1753" s="9" t="s">
        <v>840</v>
      </c>
      <c r="C1753" s="9" t="s">
        <v>841</v>
      </c>
      <c r="D1753" s="114">
        <v>3.3000000000000002E-2</v>
      </c>
      <c r="E1753" s="115">
        <v>0</v>
      </c>
      <c r="F1753" s="116">
        <f>TRUNC(E1753*D1753,1)</f>
        <v>0</v>
      </c>
      <c r="G1753" s="115">
        <f>단가대비표!F542</f>
        <v>210176</v>
      </c>
      <c r="H1753" s="116">
        <f>TRUNC(G1753*D1753,1)</f>
        <v>6935.8</v>
      </c>
      <c r="I1753" s="115">
        <v>0</v>
      </c>
      <c r="J1753" s="116">
        <f>TRUNC(I1753*D1753,1)</f>
        <v>0</v>
      </c>
      <c r="K1753" s="115">
        <f t="shared" si="435"/>
        <v>210176</v>
      </c>
      <c r="L1753" s="116">
        <f t="shared" si="435"/>
        <v>6935.8</v>
      </c>
      <c r="M1753" s="9" t="s">
        <v>27</v>
      </c>
      <c r="N1753" s="10" t="s">
        <v>350</v>
      </c>
      <c r="O1753" s="10" t="s">
        <v>848</v>
      </c>
      <c r="P1753" s="10" t="s">
        <v>30</v>
      </c>
      <c r="Q1753" s="10" t="s">
        <v>30</v>
      </c>
      <c r="R1753" s="10" t="s">
        <v>29</v>
      </c>
      <c r="S1753" s="119"/>
      <c r="T1753" s="119"/>
      <c r="U1753" s="119"/>
      <c r="V1753" s="119">
        <v>1</v>
      </c>
      <c r="W1753" s="119"/>
      <c r="X1753" s="119"/>
      <c r="Y1753" s="119"/>
      <c r="Z1753" s="119"/>
      <c r="AA1753" s="119"/>
      <c r="AB1753" s="119"/>
      <c r="AC1753" s="119"/>
      <c r="AD1753" s="119"/>
      <c r="AE1753" s="119"/>
      <c r="AF1753" s="119"/>
      <c r="AG1753" s="119"/>
      <c r="AH1753" s="119"/>
      <c r="AI1753" s="119"/>
      <c r="AJ1753" s="10" t="s">
        <v>27</v>
      </c>
      <c r="AK1753" s="10" t="s">
        <v>1661</v>
      </c>
      <c r="AL1753" s="10" t="s">
        <v>27</v>
      </c>
    </row>
    <row r="1754" spans="1:38" ht="30" customHeight="1">
      <c r="A1754" s="9" t="s">
        <v>867</v>
      </c>
      <c r="B1754" s="9" t="s">
        <v>840</v>
      </c>
      <c r="C1754" s="9" t="s">
        <v>841</v>
      </c>
      <c r="D1754" s="114">
        <v>3.0000000000000001E-3</v>
      </c>
      <c r="E1754" s="115">
        <v>0</v>
      </c>
      <c r="F1754" s="116">
        <f>TRUNC(E1754*D1754,1)</f>
        <v>0</v>
      </c>
      <c r="G1754" s="115">
        <f>단가대비표!F553</f>
        <v>138290</v>
      </c>
      <c r="H1754" s="116">
        <f>TRUNC(G1754*D1754,1)</f>
        <v>414.8</v>
      </c>
      <c r="I1754" s="115">
        <v>0</v>
      </c>
      <c r="J1754" s="116">
        <f>TRUNC(I1754*D1754,1)</f>
        <v>0</v>
      </c>
      <c r="K1754" s="115">
        <f t="shared" si="435"/>
        <v>138290</v>
      </c>
      <c r="L1754" s="116">
        <f t="shared" si="435"/>
        <v>414.8</v>
      </c>
      <c r="M1754" s="9" t="s">
        <v>27</v>
      </c>
      <c r="N1754" s="10" t="s">
        <v>350</v>
      </c>
      <c r="O1754" s="10" t="s">
        <v>868</v>
      </c>
      <c r="P1754" s="10" t="s">
        <v>30</v>
      </c>
      <c r="Q1754" s="10" t="s">
        <v>30</v>
      </c>
      <c r="R1754" s="10" t="s">
        <v>29</v>
      </c>
      <c r="S1754" s="119"/>
      <c r="T1754" s="119"/>
      <c r="U1754" s="119"/>
      <c r="V1754" s="119">
        <v>1</v>
      </c>
      <c r="W1754" s="119"/>
      <c r="X1754" s="119"/>
      <c r="Y1754" s="119"/>
      <c r="Z1754" s="119"/>
      <c r="AA1754" s="119"/>
      <c r="AB1754" s="119"/>
      <c r="AC1754" s="119"/>
      <c r="AD1754" s="119"/>
      <c r="AE1754" s="119"/>
      <c r="AF1754" s="119"/>
      <c r="AG1754" s="119"/>
      <c r="AH1754" s="119"/>
      <c r="AI1754" s="119"/>
      <c r="AJ1754" s="10" t="s">
        <v>27</v>
      </c>
      <c r="AK1754" s="10" t="s">
        <v>1662</v>
      </c>
      <c r="AL1754" s="10" t="s">
        <v>27</v>
      </c>
    </row>
    <row r="1755" spans="1:38" ht="30" customHeight="1">
      <c r="A1755" s="9" t="s">
        <v>1109</v>
      </c>
      <c r="B1755" s="9" t="s">
        <v>1110</v>
      </c>
      <c r="C1755" s="9" t="s">
        <v>963</v>
      </c>
      <c r="D1755" s="114">
        <v>1</v>
      </c>
      <c r="E1755" s="115">
        <v>0</v>
      </c>
      <c r="F1755" s="116">
        <f>TRUNC(E1755*D1755,1)</f>
        <v>0</v>
      </c>
      <c r="G1755" s="115">
        <v>0</v>
      </c>
      <c r="H1755" s="116">
        <f>TRUNC(G1755*D1755,1)</f>
        <v>0</v>
      </c>
      <c r="I1755" s="115">
        <f>ROUNDDOWN(SUMIF(V1751:V1755, RIGHTB(O1755, 1), H1751:H1755)*U1755, 2)</f>
        <v>147.01</v>
      </c>
      <c r="J1755" s="116">
        <f>TRUNC(I1755*D1755,1)</f>
        <v>147</v>
      </c>
      <c r="K1755" s="115">
        <f t="shared" si="435"/>
        <v>147</v>
      </c>
      <c r="L1755" s="116">
        <f t="shared" si="435"/>
        <v>147</v>
      </c>
      <c r="M1755" s="9" t="s">
        <v>27</v>
      </c>
      <c r="N1755" s="10" t="s">
        <v>350</v>
      </c>
      <c r="O1755" s="10" t="s">
        <v>964</v>
      </c>
      <c r="P1755" s="10" t="s">
        <v>30</v>
      </c>
      <c r="Q1755" s="10" t="s">
        <v>30</v>
      </c>
      <c r="R1755" s="10" t="s">
        <v>30</v>
      </c>
      <c r="S1755" s="119">
        <v>1</v>
      </c>
      <c r="T1755" s="119">
        <v>2</v>
      </c>
      <c r="U1755" s="119">
        <v>0.02</v>
      </c>
      <c r="V1755" s="119"/>
      <c r="W1755" s="119"/>
      <c r="X1755" s="119"/>
      <c r="Y1755" s="119"/>
      <c r="Z1755" s="119"/>
      <c r="AA1755" s="119"/>
      <c r="AB1755" s="119"/>
      <c r="AC1755" s="119"/>
      <c r="AD1755" s="119"/>
      <c r="AE1755" s="119"/>
      <c r="AF1755" s="119"/>
      <c r="AG1755" s="119"/>
      <c r="AH1755" s="119"/>
      <c r="AI1755" s="119"/>
      <c r="AJ1755" s="10" t="s">
        <v>27</v>
      </c>
      <c r="AK1755" s="10" t="s">
        <v>1663</v>
      </c>
      <c r="AL1755" s="10" t="s">
        <v>27</v>
      </c>
    </row>
    <row r="1756" spans="1:38" ht="30" customHeight="1">
      <c r="A1756" s="9" t="s">
        <v>965</v>
      </c>
      <c r="B1756" s="9" t="s">
        <v>27</v>
      </c>
      <c r="C1756" s="9" t="s">
        <v>27</v>
      </c>
      <c r="D1756" s="114"/>
      <c r="E1756" s="115"/>
      <c r="F1756" s="116">
        <f>TRUNC(SUM(F1751:F1755),0)</f>
        <v>4925</v>
      </c>
      <c r="G1756" s="115"/>
      <c r="H1756" s="116">
        <f>TRUNC(SUM(H1751:H1755),0)</f>
        <v>7350</v>
      </c>
      <c r="I1756" s="115"/>
      <c r="J1756" s="116">
        <f>TRUNC(SUM(J1751:J1755),0)</f>
        <v>147</v>
      </c>
      <c r="K1756" s="115"/>
      <c r="L1756" s="116">
        <f>F1756+H1756+J1756</f>
        <v>12422</v>
      </c>
      <c r="M1756" s="9" t="s">
        <v>27</v>
      </c>
      <c r="N1756" s="10" t="s">
        <v>117</v>
      </c>
      <c r="O1756" s="10" t="s">
        <v>117</v>
      </c>
      <c r="P1756" s="10" t="s">
        <v>27</v>
      </c>
      <c r="Q1756" s="10" t="s">
        <v>27</v>
      </c>
      <c r="R1756" s="10" t="s">
        <v>27</v>
      </c>
      <c r="S1756" s="119"/>
      <c r="T1756" s="119"/>
      <c r="U1756" s="119"/>
      <c r="V1756" s="119"/>
      <c r="W1756" s="119"/>
      <c r="X1756" s="119"/>
      <c r="Y1756" s="119"/>
      <c r="Z1756" s="119"/>
      <c r="AA1756" s="119"/>
      <c r="AB1756" s="119"/>
      <c r="AC1756" s="119"/>
      <c r="AD1756" s="119"/>
      <c r="AE1756" s="119"/>
      <c r="AF1756" s="119"/>
      <c r="AG1756" s="119"/>
      <c r="AH1756" s="119"/>
      <c r="AI1756" s="119"/>
      <c r="AJ1756" s="10" t="s">
        <v>27</v>
      </c>
      <c r="AK1756" s="10" t="s">
        <v>27</v>
      </c>
      <c r="AL1756" s="10" t="s">
        <v>27</v>
      </c>
    </row>
    <row r="1757" spans="1:38" ht="30" customHeight="1">
      <c r="A1757" s="114"/>
      <c r="B1757" s="114"/>
      <c r="C1757" s="114"/>
      <c r="D1757" s="114"/>
      <c r="E1757" s="115"/>
      <c r="F1757" s="116"/>
      <c r="G1757" s="115"/>
      <c r="H1757" s="116"/>
      <c r="I1757" s="115"/>
      <c r="J1757" s="116"/>
      <c r="K1757" s="115"/>
      <c r="L1757" s="116"/>
      <c r="M1757" s="114"/>
    </row>
    <row r="1758" spans="1:38" ht="30" customHeight="1">
      <c r="A1758" s="127" t="s">
        <v>4231</v>
      </c>
      <c r="B1758" s="127"/>
      <c r="C1758" s="127"/>
      <c r="D1758" s="127"/>
      <c r="E1758" s="128"/>
      <c r="F1758" s="129"/>
      <c r="G1758" s="128"/>
      <c r="H1758" s="129"/>
      <c r="I1758" s="128"/>
      <c r="J1758" s="129"/>
      <c r="K1758" s="128"/>
      <c r="L1758" s="129"/>
      <c r="M1758" s="127"/>
      <c r="N1758" s="118" t="s">
        <v>353</v>
      </c>
    </row>
    <row r="1759" spans="1:38" ht="30" customHeight="1">
      <c r="A1759" s="9" t="s">
        <v>724</v>
      </c>
      <c r="B1759" s="9" t="s">
        <v>1664</v>
      </c>
      <c r="C1759" s="9" t="s">
        <v>28</v>
      </c>
      <c r="D1759" s="114">
        <v>1.05</v>
      </c>
      <c r="E1759" s="115">
        <f>단가대비표!E127</f>
        <v>4844</v>
      </c>
      <c r="F1759" s="116">
        <f>TRUNC(E1759*D1759,1)</f>
        <v>5086.2</v>
      </c>
      <c r="G1759" s="115">
        <f>단가대비표!F127</f>
        <v>0</v>
      </c>
      <c r="H1759" s="116">
        <f>TRUNC(G1759*D1759,1)</f>
        <v>0</v>
      </c>
      <c r="I1759" s="115">
        <f>단가대비표!G127</f>
        <v>0</v>
      </c>
      <c r="J1759" s="116">
        <f>TRUNC(I1759*D1759,1)</f>
        <v>0</v>
      </c>
      <c r="K1759" s="115">
        <f t="shared" ref="K1759:L1763" si="436">TRUNC(E1759+G1759+I1759,1)</f>
        <v>4844</v>
      </c>
      <c r="L1759" s="116">
        <f t="shared" si="436"/>
        <v>5086.2</v>
      </c>
      <c r="M1759" s="9" t="s">
        <v>27</v>
      </c>
      <c r="N1759" s="10" t="s">
        <v>353</v>
      </c>
      <c r="O1759" s="10" t="s">
        <v>1665</v>
      </c>
      <c r="P1759" s="10" t="s">
        <v>30</v>
      </c>
      <c r="Q1759" s="10" t="s">
        <v>30</v>
      </c>
      <c r="R1759" s="10" t="s">
        <v>29</v>
      </c>
      <c r="S1759" s="119"/>
      <c r="T1759" s="119"/>
      <c r="U1759" s="119"/>
      <c r="V1759" s="119"/>
      <c r="W1759" s="119"/>
      <c r="X1759" s="119"/>
      <c r="Y1759" s="119"/>
      <c r="Z1759" s="119"/>
      <c r="AA1759" s="119"/>
      <c r="AB1759" s="119"/>
      <c r="AC1759" s="119"/>
      <c r="AD1759" s="119"/>
      <c r="AE1759" s="119"/>
      <c r="AF1759" s="119"/>
      <c r="AG1759" s="119"/>
      <c r="AH1759" s="119"/>
      <c r="AI1759" s="119"/>
      <c r="AJ1759" s="10" t="s">
        <v>27</v>
      </c>
      <c r="AK1759" s="10" t="s">
        <v>1666</v>
      </c>
      <c r="AL1759" s="10" t="s">
        <v>27</v>
      </c>
    </row>
    <row r="1760" spans="1:38" ht="30" customHeight="1">
      <c r="A1760" s="9" t="s">
        <v>1626</v>
      </c>
      <c r="B1760" s="9" t="s">
        <v>1627</v>
      </c>
      <c r="C1760" s="9" t="s">
        <v>466</v>
      </c>
      <c r="D1760" s="114">
        <v>0.04</v>
      </c>
      <c r="E1760" s="115">
        <f>단가대비표!E109</f>
        <v>1321</v>
      </c>
      <c r="F1760" s="116">
        <f>TRUNC(E1760*D1760,1)</f>
        <v>52.8</v>
      </c>
      <c r="G1760" s="115">
        <f>단가대비표!F109</f>
        <v>0</v>
      </c>
      <c r="H1760" s="116">
        <f>TRUNC(G1760*D1760,1)</f>
        <v>0</v>
      </c>
      <c r="I1760" s="115">
        <f>단가대비표!G109</f>
        <v>0</v>
      </c>
      <c r="J1760" s="116">
        <f>TRUNC(I1760*D1760,1)</f>
        <v>0</v>
      </c>
      <c r="K1760" s="115">
        <f t="shared" si="436"/>
        <v>1321</v>
      </c>
      <c r="L1760" s="116">
        <f t="shared" si="436"/>
        <v>52.8</v>
      </c>
      <c r="M1760" s="9" t="s">
        <v>27</v>
      </c>
      <c r="N1760" s="10" t="s">
        <v>353</v>
      </c>
      <c r="O1760" s="10" t="s">
        <v>1628</v>
      </c>
      <c r="P1760" s="10" t="s">
        <v>30</v>
      </c>
      <c r="Q1760" s="10" t="s">
        <v>30</v>
      </c>
      <c r="R1760" s="10" t="s">
        <v>29</v>
      </c>
      <c r="S1760" s="119"/>
      <c r="T1760" s="119"/>
      <c r="U1760" s="119"/>
      <c r="V1760" s="119"/>
      <c r="W1760" s="119"/>
      <c r="X1760" s="119"/>
      <c r="Y1760" s="119"/>
      <c r="Z1760" s="119"/>
      <c r="AA1760" s="119"/>
      <c r="AB1760" s="119"/>
      <c r="AC1760" s="119"/>
      <c r="AD1760" s="119"/>
      <c r="AE1760" s="119"/>
      <c r="AF1760" s="119"/>
      <c r="AG1760" s="119"/>
      <c r="AH1760" s="119"/>
      <c r="AI1760" s="119"/>
      <c r="AJ1760" s="10" t="s">
        <v>27</v>
      </c>
      <c r="AK1760" s="10" t="s">
        <v>1667</v>
      </c>
      <c r="AL1760" s="10" t="s">
        <v>27</v>
      </c>
    </row>
    <row r="1761" spans="1:38" ht="30" customHeight="1">
      <c r="A1761" s="9" t="s">
        <v>847</v>
      </c>
      <c r="B1761" s="9" t="s">
        <v>840</v>
      </c>
      <c r="C1761" s="9" t="s">
        <v>841</v>
      </c>
      <c r="D1761" s="114">
        <v>0.06</v>
      </c>
      <c r="E1761" s="115">
        <f>단가대비표!E542</f>
        <v>0</v>
      </c>
      <c r="F1761" s="116">
        <f>TRUNC(E1761*D1761,1)</f>
        <v>0</v>
      </c>
      <c r="G1761" s="115">
        <f>단가대비표!F542</f>
        <v>210176</v>
      </c>
      <c r="H1761" s="116">
        <f>TRUNC(G1761*D1761,1)</f>
        <v>12610.5</v>
      </c>
      <c r="I1761" s="115">
        <f>단가대비표!G542</f>
        <v>0</v>
      </c>
      <c r="J1761" s="116">
        <f>TRUNC(I1761*D1761,1)</f>
        <v>0</v>
      </c>
      <c r="K1761" s="115">
        <f t="shared" si="436"/>
        <v>210176</v>
      </c>
      <c r="L1761" s="116">
        <f t="shared" si="436"/>
        <v>12610.5</v>
      </c>
      <c r="M1761" s="9" t="s">
        <v>27</v>
      </c>
      <c r="N1761" s="10" t="s">
        <v>353</v>
      </c>
      <c r="O1761" s="10" t="s">
        <v>848</v>
      </c>
      <c r="P1761" s="10" t="s">
        <v>30</v>
      </c>
      <c r="Q1761" s="10" t="s">
        <v>30</v>
      </c>
      <c r="R1761" s="10" t="s">
        <v>29</v>
      </c>
      <c r="S1761" s="119"/>
      <c r="T1761" s="119"/>
      <c r="U1761" s="119"/>
      <c r="V1761" s="119">
        <v>1</v>
      </c>
      <c r="W1761" s="119"/>
      <c r="X1761" s="119"/>
      <c r="Y1761" s="119"/>
      <c r="Z1761" s="119"/>
      <c r="AA1761" s="119"/>
      <c r="AB1761" s="119"/>
      <c r="AC1761" s="119"/>
      <c r="AD1761" s="119"/>
      <c r="AE1761" s="119"/>
      <c r="AF1761" s="119"/>
      <c r="AG1761" s="119"/>
      <c r="AH1761" s="119"/>
      <c r="AI1761" s="119"/>
      <c r="AJ1761" s="10" t="s">
        <v>27</v>
      </c>
      <c r="AK1761" s="10" t="s">
        <v>1668</v>
      </c>
      <c r="AL1761" s="10" t="s">
        <v>27</v>
      </c>
    </row>
    <row r="1762" spans="1:38" ht="30" customHeight="1">
      <c r="A1762" s="9" t="s">
        <v>867</v>
      </c>
      <c r="B1762" s="9" t="s">
        <v>840</v>
      </c>
      <c r="C1762" s="9" t="s">
        <v>841</v>
      </c>
      <c r="D1762" s="114">
        <v>6.0000000000000001E-3</v>
      </c>
      <c r="E1762" s="115">
        <f>단가대비표!E553</f>
        <v>0</v>
      </c>
      <c r="F1762" s="116">
        <f>TRUNC(E1762*D1762,1)</f>
        <v>0</v>
      </c>
      <c r="G1762" s="115">
        <f>단가대비표!F553</f>
        <v>138290</v>
      </c>
      <c r="H1762" s="116">
        <f>TRUNC(G1762*D1762,1)</f>
        <v>829.7</v>
      </c>
      <c r="I1762" s="115">
        <f>단가대비표!G553</f>
        <v>0</v>
      </c>
      <c r="J1762" s="116">
        <f>TRUNC(I1762*D1762,1)</f>
        <v>0</v>
      </c>
      <c r="K1762" s="115">
        <f t="shared" si="436"/>
        <v>138290</v>
      </c>
      <c r="L1762" s="116">
        <f t="shared" si="436"/>
        <v>829.7</v>
      </c>
      <c r="M1762" s="9" t="s">
        <v>27</v>
      </c>
      <c r="N1762" s="10" t="s">
        <v>353</v>
      </c>
      <c r="O1762" s="10" t="s">
        <v>868</v>
      </c>
      <c r="P1762" s="10" t="s">
        <v>30</v>
      </c>
      <c r="Q1762" s="10" t="s">
        <v>30</v>
      </c>
      <c r="R1762" s="10" t="s">
        <v>29</v>
      </c>
      <c r="S1762" s="119"/>
      <c r="T1762" s="119"/>
      <c r="U1762" s="119"/>
      <c r="V1762" s="119">
        <v>1</v>
      </c>
      <c r="W1762" s="119"/>
      <c r="X1762" s="119"/>
      <c r="Y1762" s="119"/>
      <c r="Z1762" s="119"/>
      <c r="AA1762" s="119"/>
      <c r="AB1762" s="119"/>
      <c r="AC1762" s="119"/>
      <c r="AD1762" s="119"/>
      <c r="AE1762" s="119"/>
      <c r="AF1762" s="119"/>
      <c r="AG1762" s="119"/>
      <c r="AH1762" s="119"/>
      <c r="AI1762" s="119"/>
      <c r="AJ1762" s="10" t="s">
        <v>27</v>
      </c>
      <c r="AK1762" s="10" t="s">
        <v>1669</v>
      </c>
      <c r="AL1762" s="10" t="s">
        <v>27</v>
      </c>
    </row>
    <row r="1763" spans="1:38" ht="30" customHeight="1">
      <c r="A1763" s="9" t="s">
        <v>1109</v>
      </c>
      <c r="B1763" s="9" t="s">
        <v>1110</v>
      </c>
      <c r="C1763" s="9" t="s">
        <v>963</v>
      </c>
      <c r="D1763" s="114">
        <v>1</v>
      </c>
      <c r="E1763" s="115">
        <v>0</v>
      </c>
      <c r="F1763" s="116">
        <f>TRUNC(E1763*D1763,1)</f>
        <v>0</v>
      </c>
      <c r="G1763" s="115">
        <v>0</v>
      </c>
      <c r="H1763" s="116">
        <f>TRUNC(G1763*D1763,1)</f>
        <v>0</v>
      </c>
      <c r="I1763" s="115">
        <f>ROUNDDOWN(SUMIF(V1759:V1763, RIGHTB(O1763, 1), H1759:H1763)*U1763, 2)</f>
        <v>268.8</v>
      </c>
      <c r="J1763" s="116">
        <f>TRUNC(I1763*D1763,1)</f>
        <v>268.8</v>
      </c>
      <c r="K1763" s="115">
        <f t="shared" si="436"/>
        <v>268.8</v>
      </c>
      <c r="L1763" s="116">
        <f t="shared" si="436"/>
        <v>268.8</v>
      </c>
      <c r="M1763" s="9" t="s">
        <v>27</v>
      </c>
      <c r="N1763" s="10" t="s">
        <v>353</v>
      </c>
      <c r="O1763" s="10" t="s">
        <v>964</v>
      </c>
      <c r="P1763" s="10" t="s">
        <v>30</v>
      </c>
      <c r="Q1763" s="10" t="s">
        <v>30</v>
      </c>
      <c r="R1763" s="10" t="s">
        <v>30</v>
      </c>
      <c r="S1763" s="119">
        <v>1</v>
      </c>
      <c r="T1763" s="119">
        <v>2</v>
      </c>
      <c r="U1763" s="119">
        <v>0.02</v>
      </c>
      <c r="V1763" s="119"/>
      <c r="W1763" s="119"/>
      <c r="X1763" s="119"/>
      <c r="Y1763" s="119"/>
      <c r="Z1763" s="119"/>
      <c r="AA1763" s="119"/>
      <c r="AB1763" s="119"/>
      <c r="AC1763" s="119"/>
      <c r="AD1763" s="119"/>
      <c r="AE1763" s="119"/>
      <c r="AF1763" s="119"/>
      <c r="AG1763" s="119"/>
      <c r="AH1763" s="119"/>
      <c r="AI1763" s="119"/>
      <c r="AJ1763" s="10" t="s">
        <v>27</v>
      </c>
      <c r="AK1763" s="10" t="s">
        <v>1670</v>
      </c>
      <c r="AL1763" s="10" t="s">
        <v>27</v>
      </c>
    </row>
    <row r="1764" spans="1:38" ht="30" customHeight="1">
      <c r="A1764" s="9" t="s">
        <v>965</v>
      </c>
      <c r="B1764" s="9" t="s">
        <v>27</v>
      </c>
      <c r="C1764" s="9" t="s">
        <v>27</v>
      </c>
      <c r="D1764" s="114"/>
      <c r="E1764" s="115"/>
      <c r="F1764" s="116">
        <f>TRUNC(SUM(F1759:F1763),0)</f>
        <v>5139</v>
      </c>
      <c r="G1764" s="115"/>
      <c r="H1764" s="116">
        <f>TRUNC(SUM(H1759:H1763),0)</f>
        <v>13440</v>
      </c>
      <c r="I1764" s="115"/>
      <c r="J1764" s="116">
        <f>TRUNC(SUM(J1759:J1763),0)</f>
        <v>268</v>
      </c>
      <c r="K1764" s="115"/>
      <c r="L1764" s="116">
        <f>F1764+H1764+J1764</f>
        <v>18847</v>
      </c>
      <c r="M1764" s="9" t="s">
        <v>27</v>
      </c>
      <c r="N1764" s="10" t="s">
        <v>117</v>
      </c>
      <c r="O1764" s="10" t="s">
        <v>117</v>
      </c>
      <c r="P1764" s="10" t="s">
        <v>27</v>
      </c>
      <c r="Q1764" s="10" t="s">
        <v>27</v>
      </c>
      <c r="R1764" s="10" t="s">
        <v>27</v>
      </c>
      <c r="S1764" s="119"/>
      <c r="T1764" s="119"/>
      <c r="U1764" s="119"/>
      <c r="V1764" s="119"/>
      <c r="W1764" s="119"/>
      <c r="X1764" s="119"/>
      <c r="Y1764" s="119"/>
      <c r="Z1764" s="119"/>
      <c r="AA1764" s="119"/>
      <c r="AB1764" s="119"/>
      <c r="AC1764" s="119"/>
      <c r="AD1764" s="119"/>
      <c r="AE1764" s="119"/>
      <c r="AF1764" s="119"/>
      <c r="AG1764" s="119"/>
      <c r="AH1764" s="119"/>
      <c r="AI1764" s="119"/>
      <c r="AJ1764" s="10" t="s">
        <v>27</v>
      </c>
      <c r="AK1764" s="10" t="s">
        <v>27</v>
      </c>
      <c r="AL1764" s="10" t="s">
        <v>27</v>
      </c>
    </row>
    <row r="1765" spans="1:38" ht="30" customHeight="1">
      <c r="A1765" s="114"/>
      <c r="B1765" s="114"/>
      <c r="C1765" s="114"/>
      <c r="D1765" s="114"/>
      <c r="E1765" s="115"/>
      <c r="F1765" s="116"/>
      <c r="G1765" s="115"/>
      <c r="H1765" s="116"/>
      <c r="I1765" s="115"/>
      <c r="J1765" s="116"/>
      <c r="K1765" s="115"/>
      <c r="L1765" s="116"/>
      <c r="M1765" s="114"/>
    </row>
    <row r="1766" spans="1:38" ht="30" customHeight="1">
      <c r="A1766" s="127" t="s">
        <v>4237</v>
      </c>
      <c r="B1766" s="127"/>
      <c r="C1766" s="127"/>
      <c r="D1766" s="127"/>
      <c r="E1766" s="128"/>
      <c r="F1766" s="129"/>
      <c r="G1766" s="128"/>
      <c r="H1766" s="129"/>
      <c r="I1766" s="128"/>
      <c r="J1766" s="129"/>
      <c r="K1766" s="128"/>
      <c r="L1766" s="129"/>
      <c r="M1766" s="127"/>
      <c r="N1766" s="118" t="s">
        <v>355</v>
      </c>
    </row>
    <row r="1767" spans="1:38" ht="30" customHeight="1">
      <c r="A1767" s="9" t="s">
        <v>1671</v>
      </c>
      <c r="B1767" s="1" t="s">
        <v>725</v>
      </c>
      <c r="C1767" s="9" t="s">
        <v>28</v>
      </c>
      <c r="D1767" s="114">
        <v>1.05</v>
      </c>
      <c r="E1767" s="115">
        <f>단가대비표!E129</f>
        <v>11314</v>
      </c>
      <c r="F1767" s="116">
        <f>TRUNC(E1767*D1767,1)</f>
        <v>11879.7</v>
      </c>
      <c r="G1767" s="115">
        <v>0</v>
      </c>
      <c r="H1767" s="116">
        <f>TRUNC(G1767*D1767,1)</f>
        <v>0</v>
      </c>
      <c r="I1767" s="115">
        <v>0</v>
      </c>
      <c r="J1767" s="116">
        <f>TRUNC(I1767*D1767,1)</f>
        <v>0</v>
      </c>
      <c r="K1767" s="115">
        <f t="shared" ref="K1767:L1771" si="437">TRUNC(E1767+G1767+I1767,1)</f>
        <v>11314</v>
      </c>
      <c r="L1767" s="116">
        <f t="shared" si="437"/>
        <v>11879.7</v>
      </c>
      <c r="M1767" s="9" t="s">
        <v>27</v>
      </c>
      <c r="N1767" s="10" t="s">
        <v>355</v>
      </c>
      <c r="O1767" s="10" t="s">
        <v>1672</v>
      </c>
      <c r="P1767" s="10" t="s">
        <v>30</v>
      </c>
      <c r="Q1767" s="10" t="s">
        <v>30</v>
      </c>
      <c r="R1767" s="10" t="s">
        <v>29</v>
      </c>
      <c r="S1767" s="119"/>
      <c r="T1767" s="119"/>
      <c r="U1767" s="119"/>
      <c r="V1767" s="119"/>
      <c r="W1767" s="119"/>
      <c r="X1767" s="119"/>
      <c r="Y1767" s="119"/>
      <c r="Z1767" s="119"/>
      <c r="AA1767" s="119"/>
      <c r="AB1767" s="119"/>
      <c r="AC1767" s="119"/>
      <c r="AD1767" s="119"/>
      <c r="AE1767" s="119"/>
      <c r="AF1767" s="119"/>
      <c r="AG1767" s="119"/>
      <c r="AH1767" s="119"/>
      <c r="AI1767" s="119"/>
      <c r="AJ1767" s="10" t="s">
        <v>27</v>
      </c>
      <c r="AK1767" s="10" t="s">
        <v>1673</v>
      </c>
      <c r="AL1767" s="10" t="s">
        <v>27</v>
      </c>
    </row>
    <row r="1768" spans="1:38" ht="30" customHeight="1">
      <c r="A1768" s="9" t="s">
        <v>1626</v>
      </c>
      <c r="B1768" s="9" t="s">
        <v>1627</v>
      </c>
      <c r="C1768" s="9" t="s">
        <v>466</v>
      </c>
      <c r="D1768" s="114">
        <v>0.04</v>
      </c>
      <c r="E1768" s="115">
        <f>단가대비표!E109</f>
        <v>1321</v>
      </c>
      <c r="F1768" s="116">
        <f>TRUNC(E1768*D1768,1)</f>
        <v>52.8</v>
      </c>
      <c r="G1768" s="115">
        <f>단가대비표!F109</f>
        <v>0</v>
      </c>
      <c r="H1768" s="116">
        <f>TRUNC(G1768*D1768,1)</f>
        <v>0</v>
      </c>
      <c r="I1768" s="115">
        <f>단가대비표!G109</f>
        <v>0</v>
      </c>
      <c r="J1768" s="116">
        <f>TRUNC(I1768*D1768,1)</f>
        <v>0</v>
      </c>
      <c r="K1768" s="115">
        <f t="shared" si="437"/>
        <v>1321</v>
      </c>
      <c r="L1768" s="116">
        <f t="shared" si="437"/>
        <v>52.8</v>
      </c>
      <c r="M1768" s="9" t="s">
        <v>27</v>
      </c>
      <c r="N1768" s="10" t="s">
        <v>355</v>
      </c>
      <c r="O1768" s="10" t="s">
        <v>1628</v>
      </c>
      <c r="P1768" s="10" t="s">
        <v>30</v>
      </c>
      <c r="Q1768" s="10" t="s">
        <v>30</v>
      </c>
      <c r="R1768" s="10" t="s">
        <v>29</v>
      </c>
      <c r="S1768" s="119"/>
      <c r="T1768" s="119"/>
      <c r="U1768" s="119"/>
      <c r="V1768" s="119"/>
      <c r="W1768" s="119"/>
      <c r="X1768" s="119"/>
      <c r="Y1768" s="119"/>
      <c r="Z1768" s="119"/>
      <c r="AA1768" s="119"/>
      <c r="AB1768" s="119"/>
      <c r="AC1768" s="119"/>
      <c r="AD1768" s="119"/>
      <c r="AE1768" s="119"/>
      <c r="AF1768" s="119"/>
      <c r="AG1768" s="119"/>
      <c r="AH1768" s="119"/>
      <c r="AI1768" s="119"/>
      <c r="AJ1768" s="10" t="s">
        <v>27</v>
      </c>
      <c r="AK1768" s="10" t="s">
        <v>1674</v>
      </c>
      <c r="AL1768" s="10" t="s">
        <v>27</v>
      </c>
    </row>
    <row r="1769" spans="1:38" ht="30" customHeight="1">
      <c r="A1769" s="9" t="s">
        <v>847</v>
      </c>
      <c r="B1769" s="9" t="s">
        <v>840</v>
      </c>
      <c r="C1769" s="9" t="s">
        <v>841</v>
      </c>
      <c r="D1769" s="114">
        <v>0.06</v>
      </c>
      <c r="E1769" s="115">
        <f>단가대비표!E542</f>
        <v>0</v>
      </c>
      <c r="F1769" s="116">
        <f>TRUNC(E1769*D1769,1)</f>
        <v>0</v>
      </c>
      <c r="G1769" s="115">
        <f>단가대비표!F542</f>
        <v>210176</v>
      </c>
      <c r="H1769" s="116">
        <f>TRUNC(G1769*D1769,1)</f>
        <v>12610.5</v>
      </c>
      <c r="I1769" s="115">
        <f>단가대비표!G542</f>
        <v>0</v>
      </c>
      <c r="J1769" s="116">
        <f>TRUNC(I1769*D1769,1)</f>
        <v>0</v>
      </c>
      <c r="K1769" s="115">
        <f t="shared" si="437"/>
        <v>210176</v>
      </c>
      <c r="L1769" s="116">
        <f t="shared" si="437"/>
        <v>12610.5</v>
      </c>
      <c r="M1769" s="9" t="s">
        <v>27</v>
      </c>
      <c r="N1769" s="10" t="s">
        <v>355</v>
      </c>
      <c r="O1769" s="10" t="s">
        <v>848</v>
      </c>
      <c r="P1769" s="10" t="s">
        <v>30</v>
      </c>
      <c r="Q1769" s="10" t="s">
        <v>30</v>
      </c>
      <c r="R1769" s="10" t="s">
        <v>29</v>
      </c>
      <c r="S1769" s="119"/>
      <c r="T1769" s="119"/>
      <c r="U1769" s="119"/>
      <c r="V1769" s="119">
        <v>1</v>
      </c>
      <c r="W1769" s="119"/>
      <c r="X1769" s="119"/>
      <c r="Y1769" s="119"/>
      <c r="Z1769" s="119"/>
      <c r="AA1769" s="119"/>
      <c r="AB1769" s="119"/>
      <c r="AC1769" s="119"/>
      <c r="AD1769" s="119"/>
      <c r="AE1769" s="119"/>
      <c r="AF1769" s="119"/>
      <c r="AG1769" s="119"/>
      <c r="AH1769" s="119"/>
      <c r="AI1769" s="119"/>
      <c r="AJ1769" s="10" t="s">
        <v>27</v>
      </c>
      <c r="AK1769" s="10" t="s">
        <v>1675</v>
      </c>
      <c r="AL1769" s="10" t="s">
        <v>27</v>
      </c>
    </row>
    <row r="1770" spans="1:38" ht="30" customHeight="1">
      <c r="A1770" s="9" t="s">
        <v>867</v>
      </c>
      <c r="B1770" s="9" t="s">
        <v>840</v>
      </c>
      <c r="C1770" s="9" t="s">
        <v>841</v>
      </c>
      <c r="D1770" s="114">
        <v>6.0000000000000001E-3</v>
      </c>
      <c r="E1770" s="115">
        <f>단가대비표!E553</f>
        <v>0</v>
      </c>
      <c r="F1770" s="116">
        <f>TRUNC(E1770*D1770,1)</f>
        <v>0</v>
      </c>
      <c r="G1770" s="115">
        <f>단가대비표!F553</f>
        <v>138290</v>
      </c>
      <c r="H1770" s="116">
        <f>TRUNC(G1770*D1770,1)</f>
        <v>829.7</v>
      </c>
      <c r="I1770" s="115">
        <f>단가대비표!G553</f>
        <v>0</v>
      </c>
      <c r="J1770" s="116">
        <f>TRUNC(I1770*D1770,1)</f>
        <v>0</v>
      </c>
      <c r="K1770" s="115">
        <f t="shared" si="437"/>
        <v>138290</v>
      </c>
      <c r="L1770" s="116">
        <f t="shared" si="437"/>
        <v>829.7</v>
      </c>
      <c r="M1770" s="9" t="s">
        <v>27</v>
      </c>
      <c r="N1770" s="10" t="s">
        <v>355</v>
      </c>
      <c r="O1770" s="10" t="s">
        <v>868</v>
      </c>
      <c r="P1770" s="10" t="s">
        <v>30</v>
      </c>
      <c r="Q1770" s="10" t="s">
        <v>30</v>
      </c>
      <c r="R1770" s="10" t="s">
        <v>29</v>
      </c>
      <c r="S1770" s="119"/>
      <c r="T1770" s="119"/>
      <c r="U1770" s="119"/>
      <c r="V1770" s="119">
        <v>1</v>
      </c>
      <c r="W1770" s="119"/>
      <c r="X1770" s="119"/>
      <c r="Y1770" s="119"/>
      <c r="Z1770" s="119"/>
      <c r="AA1770" s="119"/>
      <c r="AB1770" s="119"/>
      <c r="AC1770" s="119"/>
      <c r="AD1770" s="119"/>
      <c r="AE1770" s="119"/>
      <c r="AF1770" s="119"/>
      <c r="AG1770" s="119"/>
      <c r="AH1770" s="119"/>
      <c r="AI1770" s="119"/>
      <c r="AJ1770" s="10" t="s">
        <v>27</v>
      </c>
      <c r="AK1770" s="10" t="s">
        <v>1676</v>
      </c>
      <c r="AL1770" s="10" t="s">
        <v>27</v>
      </c>
    </row>
    <row r="1771" spans="1:38" ht="30" customHeight="1">
      <c r="A1771" s="9" t="s">
        <v>1109</v>
      </c>
      <c r="B1771" s="9" t="s">
        <v>1110</v>
      </c>
      <c r="C1771" s="9" t="s">
        <v>963</v>
      </c>
      <c r="D1771" s="114">
        <v>1</v>
      </c>
      <c r="E1771" s="115">
        <v>0</v>
      </c>
      <c r="F1771" s="116">
        <f>TRUNC(E1771*D1771,1)</f>
        <v>0</v>
      </c>
      <c r="G1771" s="115">
        <v>0</v>
      </c>
      <c r="H1771" s="116">
        <f>TRUNC(G1771*D1771,1)</f>
        <v>0</v>
      </c>
      <c r="I1771" s="115">
        <f>ROUNDDOWN(SUMIF(V1767:V1771, RIGHTB(O1771, 1), H1767:H1771)*U1771, 2)</f>
        <v>268.8</v>
      </c>
      <c r="J1771" s="116">
        <f>TRUNC(I1771*D1771,1)</f>
        <v>268.8</v>
      </c>
      <c r="K1771" s="115">
        <f t="shared" si="437"/>
        <v>268.8</v>
      </c>
      <c r="L1771" s="116">
        <f t="shared" si="437"/>
        <v>268.8</v>
      </c>
      <c r="M1771" s="9" t="s">
        <v>27</v>
      </c>
      <c r="N1771" s="10" t="s">
        <v>355</v>
      </c>
      <c r="O1771" s="10" t="s">
        <v>964</v>
      </c>
      <c r="P1771" s="10" t="s">
        <v>30</v>
      </c>
      <c r="Q1771" s="10" t="s">
        <v>30</v>
      </c>
      <c r="R1771" s="10" t="s">
        <v>30</v>
      </c>
      <c r="S1771" s="119">
        <v>1</v>
      </c>
      <c r="T1771" s="119">
        <v>2</v>
      </c>
      <c r="U1771" s="119">
        <v>0.02</v>
      </c>
      <c r="V1771" s="119"/>
      <c r="W1771" s="119"/>
      <c r="X1771" s="119"/>
      <c r="Y1771" s="119"/>
      <c r="Z1771" s="119"/>
      <c r="AA1771" s="119"/>
      <c r="AB1771" s="119"/>
      <c r="AC1771" s="119"/>
      <c r="AD1771" s="119"/>
      <c r="AE1771" s="119"/>
      <c r="AF1771" s="119"/>
      <c r="AG1771" s="119"/>
      <c r="AH1771" s="119"/>
      <c r="AI1771" s="119"/>
      <c r="AJ1771" s="10" t="s">
        <v>27</v>
      </c>
      <c r="AK1771" s="10" t="s">
        <v>1677</v>
      </c>
      <c r="AL1771" s="10" t="s">
        <v>27</v>
      </c>
    </row>
    <row r="1772" spans="1:38" ht="30" customHeight="1">
      <c r="A1772" s="9" t="s">
        <v>965</v>
      </c>
      <c r="B1772" s="9" t="s">
        <v>27</v>
      </c>
      <c r="C1772" s="9" t="s">
        <v>27</v>
      </c>
      <c r="D1772" s="114"/>
      <c r="E1772" s="115"/>
      <c r="F1772" s="116">
        <f>TRUNC(SUM(F1767:F1771),0)</f>
        <v>11932</v>
      </c>
      <c r="G1772" s="115"/>
      <c r="H1772" s="116">
        <f>TRUNC(SUM(H1767:H1771),0)</f>
        <v>13440</v>
      </c>
      <c r="I1772" s="115"/>
      <c r="J1772" s="116">
        <f>TRUNC(SUM(J1767:J1771),0)</f>
        <v>268</v>
      </c>
      <c r="K1772" s="115"/>
      <c r="L1772" s="116">
        <f>F1772+H1772+J1772</f>
        <v>25640</v>
      </c>
      <c r="M1772" s="9" t="s">
        <v>27</v>
      </c>
      <c r="N1772" s="10" t="s">
        <v>117</v>
      </c>
      <c r="O1772" s="10" t="s">
        <v>117</v>
      </c>
      <c r="P1772" s="10" t="s">
        <v>27</v>
      </c>
      <c r="Q1772" s="10" t="s">
        <v>27</v>
      </c>
      <c r="R1772" s="10" t="s">
        <v>27</v>
      </c>
      <c r="S1772" s="119"/>
      <c r="T1772" s="119"/>
      <c r="U1772" s="119"/>
      <c r="V1772" s="119"/>
      <c r="W1772" s="119"/>
      <c r="X1772" s="119"/>
      <c r="Y1772" s="119"/>
      <c r="Z1772" s="119"/>
      <c r="AA1772" s="119"/>
      <c r="AB1772" s="119"/>
      <c r="AC1772" s="119"/>
      <c r="AD1772" s="119"/>
      <c r="AE1772" s="119"/>
      <c r="AF1772" s="119"/>
      <c r="AG1772" s="119"/>
      <c r="AH1772" s="119"/>
      <c r="AI1772" s="119"/>
      <c r="AJ1772" s="10" t="s">
        <v>27</v>
      </c>
      <c r="AK1772" s="10" t="s">
        <v>27</v>
      </c>
      <c r="AL1772" s="10" t="s">
        <v>27</v>
      </c>
    </row>
    <row r="1773" spans="1:38" ht="30" customHeight="1">
      <c r="A1773" s="114"/>
      <c r="B1773" s="114"/>
      <c r="C1773" s="114"/>
      <c r="D1773" s="114"/>
      <c r="E1773" s="115"/>
      <c r="F1773" s="116"/>
      <c r="G1773" s="115"/>
      <c r="H1773" s="116"/>
      <c r="I1773" s="115"/>
      <c r="J1773" s="116"/>
      <c r="K1773" s="115"/>
      <c r="L1773" s="116"/>
      <c r="M1773" s="114"/>
    </row>
    <row r="1774" spans="1:38" ht="30" customHeight="1">
      <c r="A1774" s="127" t="s">
        <v>4238</v>
      </c>
      <c r="B1774" s="127"/>
      <c r="C1774" s="127"/>
      <c r="D1774" s="127"/>
      <c r="E1774" s="128"/>
      <c r="F1774" s="129"/>
      <c r="G1774" s="128"/>
      <c r="H1774" s="129"/>
      <c r="I1774" s="128"/>
      <c r="J1774" s="129"/>
      <c r="K1774" s="128"/>
      <c r="L1774" s="129"/>
      <c r="M1774" s="127"/>
      <c r="N1774" s="118" t="s">
        <v>358</v>
      </c>
    </row>
    <row r="1775" spans="1:38" ht="30" customHeight="1">
      <c r="A1775" s="9" t="s">
        <v>724</v>
      </c>
      <c r="B1775" s="9" t="s">
        <v>1664</v>
      </c>
      <c r="C1775" s="9" t="s">
        <v>28</v>
      </c>
      <c r="D1775" s="114">
        <v>1.05</v>
      </c>
      <c r="E1775" s="115">
        <f>단가대비표!E127</f>
        <v>4844</v>
      </c>
      <c r="F1775" s="116">
        <f>TRUNC(E1775*D1775,1)</f>
        <v>5086.2</v>
      </c>
      <c r="G1775" s="115">
        <f>단가대비표!F127</f>
        <v>0</v>
      </c>
      <c r="H1775" s="116">
        <f>TRUNC(G1775*D1775,1)</f>
        <v>0</v>
      </c>
      <c r="I1775" s="115">
        <f>단가대비표!G127</f>
        <v>0</v>
      </c>
      <c r="J1775" s="116">
        <f>TRUNC(I1775*D1775,1)</f>
        <v>0</v>
      </c>
      <c r="K1775" s="115">
        <f t="shared" ref="K1775:L1779" si="438">TRUNC(E1775+G1775+I1775,1)</f>
        <v>4844</v>
      </c>
      <c r="L1775" s="116">
        <f t="shared" si="438"/>
        <v>5086.2</v>
      </c>
      <c r="M1775" s="9" t="s">
        <v>27</v>
      </c>
      <c r="N1775" s="10" t="s">
        <v>358</v>
      </c>
      <c r="O1775" s="10" t="s">
        <v>1665</v>
      </c>
      <c r="P1775" s="10" t="s">
        <v>30</v>
      </c>
      <c r="Q1775" s="10" t="s">
        <v>30</v>
      </c>
      <c r="R1775" s="10" t="s">
        <v>29</v>
      </c>
      <c r="S1775" s="119"/>
      <c r="T1775" s="119"/>
      <c r="U1775" s="119"/>
      <c r="V1775" s="119"/>
      <c r="W1775" s="119"/>
      <c r="X1775" s="119"/>
      <c r="Y1775" s="119"/>
      <c r="Z1775" s="119"/>
      <c r="AA1775" s="119"/>
      <c r="AB1775" s="119"/>
      <c r="AC1775" s="119"/>
      <c r="AD1775" s="119"/>
      <c r="AE1775" s="119"/>
      <c r="AF1775" s="119"/>
      <c r="AG1775" s="119"/>
      <c r="AH1775" s="119"/>
      <c r="AI1775" s="119"/>
      <c r="AJ1775" s="10" t="s">
        <v>27</v>
      </c>
      <c r="AK1775" s="10" t="s">
        <v>1678</v>
      </c>
      <c r="AL1775" s="10" t="s">
        <v>27</v>
      </c>
    </row>
    <row r="1776" spans="1:38" ht="30" customHeight="1">
      <c r="A1776" s="9" t="s">
        <v>1626</v>
      </c>
      <c r="B1776" s="9" t="s">
        <v>1627</v>
      </c>
      <c r="C1776" s="9" t="s">
        <v>466</v>
      </c>
      <c r="D1776" s="114">
        <v>0.05</v>
      </c>
      <c r="E1776" s="115">
        <f>단가대비표!E109</f>
        <v>1321</v>
      </c>
      <c r="F1776" s="116">
        <f>TRUNC(E1776*D1776,1)</f>
        <v>66</v>
      </c>
      <c r="G1776" s="115">
        <f>단가대비표!F109</f>
        <v>0</v>
      </c>
      <c r="H1776" s="116">
        <f>TRUNC(G1776*D1776,1)</f>
        <v>0</v>
      </c>
      <c r="I1776" s="115">
        <f>단가대비표!G109</f>
        <v>0</v>
      </c>
      <c r="J1776" s="116">
        <f>TRUNC(I1776*D1776,1)</f>
        <v>0</v>
      </c>
      <c r="K1776" s="115">
        <f t="shared" si="438"/>
        <v>1321</v>
      </c>
      <c r="L1776" s="116">
        <f t="shared" si="438"/>
        <v>66</v>
      </c>
      <c r="M1776" s="9" t="s">
        <v>27</v>
      </c>
      <c r="N1776" s="10" t="s">
        <v>358</v>
      </c>
      <c r="O1776" s="10" t="s">
        <v>1628</v>
      </c>
      <c r="P1776" s="10" t="s">
        <v>30</v>
      </c>
      <c r="Q1776" s="10" t="s">
        <v>30</v>
      </c>
      <c r="R1776" s="10" t="s">
        <v>29</v>
      </c>
      <c r="S1776" s="119"/>
      <c r="T1776" s="119"/>
      <c r="U1776" s="119"/>
      <c r="V1776" s="119"/>
      <c r="W1776" s="119"/>
      <c r="X1776" s="119"/>
      <c r="Y1776" s="119"/>
      <c r="Z1776" s="119"/>
      <c r="AA1776" s="119"/>
      <c r="AB1776" s="119"/>
      <c r="AC1776" s="119"/>
      <c r="AD1776" s="119"/>
      <c r="AE1776" s="119"/>
      <c r="AF1776" s="119"/>
      <c r="AG1776" s="119"/>
      <c r="AH1776" s="119"/>
      <c r="AI1776" s="119"/>
      <c r="AJ1776" s="10" t="s">
        <v>27</v>
      </c>
      <c r="AK1776" s="10" t="s">
        <v>1679</v>
      </c>
      <c r="AL1776" s="10" t="s">
        <v>27</v>
      </c>
    </row>
    <row r="1777" spans="1:38" ht="30" customHeight="1">
      <c r="A1777" s="9" t="s">
        <v>847</v>
      </c>
      <c r="B1777" s="9" t="s">
        <v>840</v>
      </c>
      <c r="C1777" s="9" t="s">
        <v>841</v>
      </c>
      <c r="D1777" s="114">
        <v>7.1999999999999995E-2</v>
      </c>
      <c r="E1777" s="115">
        <f>단가대비표!E542</f>
        <v>0</v>
      </c>
      <c r="F1777" s="116">
        <f>TRUNC(E1777*D1777,1)</f>
        <v>0</v>
      </c>
      <c r="G1777" s="115">
        <f>단가대비표!F542</f>
        <v>210176</v>
      </c>
      <c r="H1777" s="116">
        <f>TRUNC(G1777*D1777,1)</f>
        <v>15132.6</v>
      </c>
      <c r="I1777" s="115">
        <f>단가대비표!G542</f>
        <v>0</v>
      </c>
      <c r="J1777" s="116">
        <f>TRUNC(I1777*D1777,1)</f>
        <v>0</v>
      </c>
      <c r="K1777" s="115">
        <f t="shared" si="438"/>
        <v>210176</v>
      </c>
      <c r="L1777" s="116">
        <f t="shared" si="438"/>
        <v>15132.6</v>
      </c>
      <c r="M1777" s="9" t="s">
        <v>27</v>
      </c>
      <c r="N1777" s="10" t="s">
        <v>358</v>
      </c>
      <c r="O1777" s="10" t="s">
        <v>848</v>
      </c>
      <c r="P1777" s="10" t="s">
        <v>30</v>
      </c>
      <c r="Q1777" s="10" t="s">
        <v>30</v>
      </c>
      <c r="R1777" s="10" t="s">
        <v>29</v>
      </c>
      <c r="S1777" s="119"/>
      <c r="T1777" s="119"/>
      <c r="U1777" s="119"/>
      <c r="V1777" s="119">
        <v>1</v>
      </c>
      <c r="W1777" s="119"/>
      <c r="X1777" s="119"/>
      <c r="Y1777" s="119"/>
      <c r="Z1777" s="119"/>
      <c r="AA1777" s="119"/>
      <c r="AB1777" s="119"/>
      <c r="AC1777" s="119"/>
      <c r="AD1777" s="119"/>
      <c r="AE1777" s="119"/>
      <c r="AF1777" s="119"/>
      <c r="AG1777" s="119"/>
      <c r="AH1777" s="119"/>
      <c r="AI1777" s="119"/>
      <c r="AJ1777" s="10" t="s">
        <v>27</v>
      </c>
      <c r="AK1777" s="10" t="s">
        <v>1680</v>
      </c>
      <c r="AL1777" s="10" t="s">
        <v>27</v>
      </c>
    </row>
    <row r="1778" spans="1:38" ht="30" customHeight="1">
      <c r="A1778" s="9" t="s">
        <v>867</v>
      </c>
      <c r="B1778" s="9" t="s">
        <v>840</v>
      </c>
      <c r="C1778" s="9" t="s">
        <v>841</v>
      </c>
      <c r="D1778" s="114">
        <v>7.1999999999999998E-3</v>
      </c>
      <c r="E1778" s="115">
        <f>단가대비표!E553</f>
        <v>0</v>
      </c>
      <c r="F1778" s="116">
        <f>TRUNC(E1778*D1778,1)</f>
        <v>0</v>
      </c>
      <c r="G1778" s="115">
        <f>단가대비표!F553</f>
        <v>138290</v>
      </c>
      <c r="H1778" s="116">
        <f>TRUNC(G1778*D1778,1)</f>
        <v>995.6</v>
      </c>
      <c r="I1778" s="115">
        <f>단가대비표!G553</f>
        <v>0</v>
      </c>
      <c r="J1778" s="116">
        <f>TRUNC(I1778*D1778,1)</f>
        <v>0</v>
      </c>
      <c r="K1778" s="115">
        <f t="shared" si="438"/>
        <v>138290</v>
      </c>
      <c r="L1778" s="116">
        <f t="shared" si="438"/>
        <v>995.6</v>
      </c>
      <c r="M1778" s="9" t="s">
        <v>27</v>
      </c>
      <c r="N1778" s="10" t="s">
        <v>358</v>
      </c>
      <c r="O1778" s="10" t="s">
        <v>868</v>
      </c>
      <c r="P1778" s="10" t="s">
        <v>30</v>
      </c>
      <c r="Q1778" s="10" t="s">
        <v>30</v>
      </c>
      <c r="R1778" s="10" t="s">
        <v>29</v>
      </c>
      <c r="S1778" s="119"/>
      <c r="T1778" s="119"/>
      <c r="U1778" s="119"/>
      <c r="V1778" s="119">
        <v>1</v>
      </c>
      <c r="W1778" s="119"/>
      <c r="X1778" s="119"/>
      <c r="Y1778" s="119"/>
      <c r="Z1778" s="119"/>
      <c r="AA1778" s="119"/>
      <c r="AB1778" s="119"/>
      <c r="AC1778" s="119"/>
      <c r="AD1778" s="119"/>
      <c r="AE1778" s="119"/>
      <c r="AF1778" s="119"/>
      <c r="AG1778" s="119"/>
      <c r="AH1778" s="119"/>
      <c r="AI1778" s="119"/>
      <c r="AJ1778" s="10" t="s">
        <v>27</v>
      </c>
      <c r="AK1778" s="10" t="s">
        <v>1681</v>
      </c>
      <c r="AL1778" s="10" t="s">
        <v>27</v>
      </c>
    </row>
    <row r="1779" spans="1:38" ht="30" customHeight="1">
      <c r="A1779" s="9" t="s">
        <v>4220</v>
      </c>
      <c r="B1779" s="9" t="s">
        <v>1110</v>
      </c>
      <c r="C1779" s="9" t="s">
        <v>963</v>
      </c>
      <c r="D1779" s="114">
        <v>1</v>
      </c>
      <c r="E1779" s="115">
        <f>ROUNDDOWN(SUMIF(V1775:V1779, RIGHTB(O1779, 1), H1775:H1779)*U1779, 2)</f>
        <v>322.56</v>
      </c>
      <c r="F1779" s="116">
        <f>TRUNC(E1779*D1779,1)</f>
        <v>322.5</v>
      </c>
      <c r="G1779" s="115">
        <v>0</v>
      </c>
      <c r="H1779" s="116">
        <f>TRUNC(G1779*D1779,1)</f>
        <v>0</v>
      </c>
      <c r="I1779" s="115">
        <v>0</v>
      </c>
      <c r="J1779" s="116">
        <f>TRUNC(I1779*D1779,1)</f>
        <v>0</v>
      </c>
      <c r="K1779" s="115">
        <f t="shared" si="438"/>
        <v>322.5</v>
      </c>
      <c r="L1779" s="116">
        <f t="shared" si="438"/>
        <v>322.5</v>
      </c>
      <c r="M1779" s="9" t="s">
        <v>27</v>
      </c>
      <c r="N1779" s="10" t="s">
        <v>358</v>
      </c>
      <c r="O1779" s="10" t="s">
        <v>964</v>
      </c>
      <c r="P1779" s="10" t="s">
        <v>30</v>
      </c>
      <c r="Q1779" s="10" t="s">
        <v>30</v>
      </c>
      <c r="R1779" s="10" t="s">
        <v>30</v>
      </c>
      <c r="S1779" s="119">
        <v>1</v>
      </c>
      <c r="T1779" s="119">
        <v>0</v>
      </c>
      <c r="U1779" s="119">
        <v>0.02</v>
      </c>
      <c r="V1779" s="119"/>
      <c r="W1779" s="119"/>
      <c r="X1779" s="119"/>
      <c r="Y1779" s="119"/>
      <c r="Z1779" s="119"/>
      <c r="AA1779" s="119"/>
      <c r="AB1779" s="119"/>
      <c r="AC1779" s="119"/>
      <c r="AD1779" s="119"/>
      <c r="AE1779" s="119"/>
      <c r="AF1779" s="119"/>
      <c r="AG1779" s="119"/>
      <c r="AH1779" s="119"/>
      <c r="AI1779" s="119"/>
      <c r="AJ1779" s="10" t="s">
        <v>27</v>
      </c>
      <c r="AK1779" s="10" t="s">
        <v>1682</v>
      </c>
      <c r="AL1779" s="10" t="s">
        <v>27</v>
      </c>
    </row>
    <row r="1780" spans="1:38" ht="30" customHeight="1">
      <c r="A1780" s="9" t="s">
        <v>965</v>
      </c>
      <c r="B1780" s="9" t="s">
        <v>27</v>
      </c>
      <c r="C1780" s="9" t="s">
        <v>27</v>
      </c>
      <c r="D1780" s="114"/>
      <c r="E1780" s="115"/>
      <c r="F1780" s="116">
        <f>TRUNC(SUM(F1775:F1779),0)</f>
        <v>5474</v>
      </c>
      <c r="G1780" s="115"/>
      <c r="H1780" s="116">
        <f>TRUNC(SUM(H1775:H1779),0)</f>
        <v>16128</v>
      </c>
      <c r="I1780" s="115"/>
      <c r="J1780" s="116">
        <f>TRUNC(SUM(J1775:J1779),0)</f>
        <v>0</v>
      </c>
      <c r="K1780" s="115"/>
      <c r="L1780" s="116">
        <f>F1780+H1780+J1780</f>
        <v>21602</v>
      </c>
      <c r="M1780" s="9" t="s">
        <v>27</v>
      </c>
      <c r="N1780" s="10" t="s">
        <v>117</v>
      </c>
      <c r="O1780" s="10" t="s">
        <v>117</v>
      </c>
      <c r="P1780" s="10" t="s">
        <v>27</v>
      </c>
      <c r="Q1780" s="10" t="s">
        <v>27</v>
      </c>
      <c r="R1780" s="10" t="s">
        <v>27</v>
      </c>
      <c r="S1780" s="119"/>
      <c r="T1780" s="119"/>
      <c r="U1780" s="119"/>
      <c r="V1780" s="119"/>
      <c r="W1780" s="119"/>
      <c r="X1780" s="119"/>
      <c r="Y1780" s="119"/>
      <c r="Z1780" s="119"/>
      <c r="AA1780" s="119"/>
      <c r="AB1780" s="119"/>
      <c r="AC1780" s="119"/>
      <c r="AD1780" s="119"/>
      <c r="AE1780" s="119"/>
      <c r="AF1780" s="119"/>
      <c r="AG1780" s="119"/>
      <c r="AH1780" s="119"/>
      <c r="AI1780" s="119"/>
      <c r="AJ1780" s="10" t="s">
        <v>27</v>
      </c>
      <c r="AK1780" s="10" t="s">
        <v>27</v>
      </c>
      <c r="AL1780" s="10" t="s">
        <v>27</v>
      </c>
    </row>
    <row r="1781" spans="1:38" ht="30" customHeight="1">
      <c r="A1781" s="114"/>
      <c r="B1781" s="114"/>
      <c r="C1781" s="114"/>
      <c r="D1781" s="114"/>
      <c r="E1781" s="115"/>
      <c r="F1781" s="116"/>
      <c r="G1781" s="115"/>
      <c r="H1781" s="116"/>
      <c r="I1781" s="115"/>
      <c r="J1781" s="116"/>
      <c r="K1781" s="115"/>
      <c r="L1781" s="116"/>
      <c r="M1781" s="114"/>
    </row>
    <row r="1782" spans="1:38" ht="30" customHeight="1">
      <c r="A1782" s="127" t="s">
        <v>4239</v>
      </c>
      <c r="B1782" s="127"/>
      <c r="C1782" s="127"/>
      <c r="D1782" s="127"/>
      <c r="E1782" s="128"/>
      <c r="F1782" s="129"/>
      <c r="G1782" s="128"/>
      <c r="H1782" s="129"/>
      <c r="I1782" s="128"/>
      <c r="J1782" s="129"/>
      <c r="K1782" s="128"/>
      <c r="L1782" s="129"/>
      <c r="M1782" s="127"/>
      <c r="N1782" s="118" t="s">
        <v>360</v>
      </c>
    </row>
    <row r="1783" spans="1:38" ht="30" customHeight="1">
      <c r="A1783" s="9" t="s">
        <v>1671</v>
      </c>
      <c r="B1783" s="9" t="s">
        <v>725</v>
      </c>
      <c r="C1783" s="9" t="s">
        <v>28</v>
      </c>
      <c r="D1783" s="114">
        <v>1.05</v>
      </c>
      <c r="E1783" s="115">
        <f>단가대비표!E129</f>
        <v>11314</v>
      </c>
      <c r="F1783" s="116">
        <f>TRUNC(E1783*D1783,1)</f>
        <v>11879.7</v>
      </c>
      <c r="G1783" s="115">
        <f>단가대비표!F129</f>
        <v>0</v>
      </c>
      <c r="H1783" s="116">
        <f>TRUNC(G1783*D1783,1)</f>
        <v>0</v>
      </c>
      <c r="I1783" s="115">
        <f>단가대비표!G129</f>
        <v>0</v>
      </c>
      <c r="J1783" s="116">
        <f>TRUNC(I1783*D1783,1)</f>
        <v>0</v>
      </c>
      <c r="K1783" s="115">
        <f t="shared" ref="K1783:L1787" si="439">TRUNC(E1783+G1783+I1783,1)</f>
        <v>11314</v>
      </c>
      <c r="L1783" s="116">
        <f t="shared" si="439"/>
        <v>11879.7</v>
      </c>
      <c r="M1783" s="9" t="s">
        <v>27</v>
      </c>
      <c r="N1783" s="10" t="s">
        <v>360</v>
      </c>
      <c r="O1783" s="10" t="s">
        <v>1683</v>
      </c>
      <c r="P1783" s="10" t="s">
        <v>30</v>
      </c>
      <c r="Q1783" s="10" t="s">
        <v>30</v>
      </c>
      <c r="R1783" s="10" t="s">
        <v>29</v>
      </c>
      <c r="S1783" s="119"/>
      <c r="T1783" s="119"/>
      <c r="U1783" s="119"/>
      <c r="V1783" s="119"/>
      <c r="W1783" s="119"/>
      <c r="X1783" s="119"/>
      <c r="Y1783" s="119"/>
      <c r="Z1783" s="119"/>
      <c r="AA1783" s="119"/>
      <c r="AB1783" s="119"/>
      <c r="AC1783" s="119"/>
      <c r="AD1783" s="119"/>
      <c r="AE1783" s="119"/>
      <c r="AF1783" s="119"/>
      <c r="AG1783" s="119"/>
      <c r="AH1783" s="119"/>
      <c r="AI1783" s="119"/>
      <c r="AJ1783" s="10" t="s">
        <v>27</v>
      </c>
      <c r="AK1783" s="10" t="s">
        <v>1684</v>
      </c>
      <c r="AL1783" s="10" t="s">
        <v>27</v>
      </c>
    </row>
    <row r="1784" spans="1:38" ht="30" customHeight="1">
      <c r="A1784" s="9" t="s">
        <v>1626</v>
      </c>
      <c r="B1784" s="9" t="s">
        <v>1627</v>
      </c>
      <c r="C1784" s="9" t="s">
        <v>466</v>
      </c>
      <c r="D1784" s="114">
        <v>0.05</v>
      </c>
      <c r="E1784" s="115">
        <f>단가대비표!E109</f>
        <v>1321</v>
      </c>
      <c r="F1784" s="116">
        <f>TRUNC(E1784*D1784,1)</f>
        <v>66</v>
      </c>
      <c r="G1784" s="115">
        <f>단가대비표!F109</f>
        <v>0</v>
      </c>
      <c r="H1784" s="116">
        <f>TRUNC(G1784*D1784,1)</f>
        <v>0</v>
      </c>
      <c r="I1784" s="115">
        <f>단가대비표!G109</f>
        <v>0</v>
      </c>
      <c r="J1784" s="116">
        <f>TRUNC(I1784*D1784,1)</f>
        <v>0</v>
      </c>
      <c r="K1784" s="115">
        <f t="shared" si="439"/>
        <v>1321</v>
      </c>
      <c r="L1784" s="116">
        <f t="shared" si="439"/>
        <v>66</v>
      </c>
      <c r="M1784" s="9" t="s">
        <v>27</v>
      </c>
      <c r="N1784" s="10" t="s">
        <v>360</v>
      </c>
      <c r="O1784" s="10" t="s">
        <v>1628</v>
      </c>
      <c r="P1784" s="10" t="s">
        <v>30</v>
      </c>
      <c r="Q1784" s="10" t="s">
        <v>30</v>
      </c>
      <c r="R1784" s="10" t="s">
        <v>29</v>
      </c>
      <c r="S1784" s="119"/>
      <c r="T1784" s="119"/>
      <c r="U1784" s="119"/>
      <c r="V1784" s="119"/>
      <c r="W1784" s="119"/>
      <c r="X1784" s="119"/>
      <c r="Y1784" s="119"/>
      <c r="Z1784" s="119"/>
      <c r="AA1784" s="119"/>
      <c r="AB1784" s="119"/>
      <c r="AC1784" s="119"/>
      <c r="AD1784" s="119"/>
      <c r="AE1784" s="119"/>
      <c r="AF1784" s="119"/>
      <c r="AG1784" s="119"/>
      <c r="AH1784" s="119"/>
      <c r="AI1784" s="119"/>
      <c r="AJ1784" s="10" t="s">
        <v>27</v>
      </c>
      <c r="AK1784" s="10" t="s">
        <v>1685</v>
      </c>
      <c r="AL1784" s="10" t="s">
        <v>27</v>
      </c>
    </row>
    <row r="1785" spans="1:38" ht="30" customHeight="1">
      <c r="A1785" s="9" t="s">
        <v>847</v>
      </c>
      <c r="B1785" s="9" t="s">
        <v>840</v>
      </c>
      <c r="C1785" s="9" t="s">
        <v>841</v>
      </c>
      <c r="D1785" s="114">
        <v>7.1999999999999995E-2</v>
      </c>
      <c r="E1785" s="115">
        <f>단가대비표!E542</f>
        <v>0</v>
      </c>
      <c r="F1785" s="116">
        <f>TRUNC(E1785*D1785,1)</f>
        <v>0</v>
      </c>
      <c r="G1785" s="115">
        <f>단가대비표!F542</f>
        <v>210176</v>
      </c>
      <c r="H1785" s="116">
        <f>TRUNC(G1785*D1785,1)</f>
        <v>15132.6</v>
      </c>
      <c r="I1785" s="115">
        <f>단가대비표!G542</f>
        <v>0</v>
      </c>
      <c r="J1785" s="116">
        <f>TRUNC(I1785*D1785,1)</f>
        <v>0</v>
      </c>
      <c r="K1785" s="115">
        <f t="shared" si="439"/>
        <v>210176</v>
      </c>
      <c r="L1785" s="116">
        <f t="shared" si="439"/>
        <v>15132.6</v>
      </c>
      <c r="M1785" s="9" t="s">
        <v>27</v>
      </c>
      <c r="N1785" s="10" t="s">
        <v>360</v>
      </c>
      <c r="O1785" s="10" t="s">
        <v>848</v>
      </c>
      <c r="P1785" s="10" t="s">
        <v>30</v>
      </c>
      <c r="Q1785" s="10" t="s">
        <v>30</v>
      </c>
      <c r="R1785" s="10" t="s">
        <v>29</v>
      </c>
      <c r="S1785" s="119"/>
      <c r="T1785" s="119"/>
      <c r="U1785" s="119"/>
      <c r="V1785" s="119">
        <v>1</v>
      </c>
      <c r="W1785" s="119"/>
      <c r="X1785" s="119"/>
      <c r="Y1785" s="119"/>
      <c r="Z1785" s="119"/>
      <c r="AA1785" s="119"/>
      <c r="AB1785" s="119"/>
      <c r="AC1785" s="119"/>
      <c r="AD1785" s="119"/>
      <c r="AE1785" s="119"/>
      <c r="AF1785" s="119"/>
      <c r="AG1785" s="119"/>
      <c r="AH1785" s="119"/>
      <c r="AI1785" s="119"/>
      <c r="AJ1785" s="10" t="s">
        <v>27</v>
      </c>
      <c r="AK1785" s="10" t="s">
        <v>1686</v>
      </c>
      <c r="AL1785" s="10" t="s">
        <v>27</v>
      </c>
    </row>
    <row r="1786" spans="1:38" ht="30" customHeight="1">
      <c r="A1786" s="9" t="s">
        <v>867</v>
      </c>
      <c r="B1786" s="9" t="s">
        <v>840</v>
      </c>
      <c r="C1786" s="9" t="s">
        <v>841</v>
      </c>
      <c r="D1786" s="114">
        <v>7.1999999999999998E-3</v>
      </c>
      <c r="E1786" s="115">
        <f>단가대비표!E553</f>
        <v>0</v>
      </c>
      <c r="F1786" s="116">
        <f>TRUNC(E1786*D1786,1)</f>
        <v>0</v>
      </c>
      <c r="G1786" s="115">
        <f>단가대비표!F553</f>
        <v>138290</v>
      </c>
      <c r="H1786" s="116">
        <f>TRUNC(G1786*D1786,1)</f>
        <v>995.6</v>
      </c>
      <c r="I1786" s="115">
        <f>단가대비표!G553</f>
        <v>0</v>
      </c>
      <c r="J1786" s="116">
        <f>TRUNC(I1786*D1786,1)</f>
        <v>0</v>
      </c>
      <c r="K1786" s="115">
        <f t="shared" si="439"/>
        <v>138290</v>
      </c>
      <c r="L1786" s="116">
        <f t="shared" si="439"/>
        <v>995.6</v>
      </c>
      <c r="M1786" s="9" t="s">
        <v>27</v>
      </c>
      <c r="N1786" s="10" t="s">
        <v>360</v>
      </c>
      <c r="O1786" s="10" t="s">
        <v>868</v>
      </c>
      <c r="P1786" s="10" t="s">
        <v>30</v>
      </c>
      <c r="Q1786" s="10" t="s">
        <v>30</v>
      </c>
      <c r="R1786" s="10" t="s">
        <v>29</v>
      </c>
      <c r="S1786" s="119"/>
      <c r="T1786" s="119"/>
      <c r="U1786" s="119"/>
      <c r="V1786" s="119">
        <v>1</v>
      </c>
      <c r="W1786" s="119"/>
      <c r="X1786" s="119"/>
      <c r="Y1786" s="119"/>
      <c r="Z1786" s="119"/>
      <c r="AA1786" s="119"/>
      <c r="AB1786" s="119"/>
      <c r="AC1786" s="119"/>
      <c r="AD1786" s="119"/>
      <c r="AE1786" s="119"/>
      <c r="AF1786" s="119"/>
      <c r="AG1786" s="119"/>
      <c r="AH1786" s="119"/>
      <c r="AI1786" s="119"/>
      <c r="AJ1786" s="10" t="s">
        <v>27</v>
      </c>
      <c r="AK1786" s="10" t="s">
        <v>1687</v>
      </c>
      <c r="AL1786" s="10" t="s">
        <v>27</v>
      </c>
    </row>
    <row r="1787" spans="1:38" ht="30" customHeight="1">
      <c r="A1787" s="9" t="s">
        <v>4220</v>
      </c>
      <c r="B1787" s="9" t="s">
        <v>1110</v>
      </c>
      <c r="C1787" s="9" t="s">
        <v>963</v>
      </c>
      <c r="D1787" s="114">
        <v>1</v>
      </c>
      <c r="E1787" s="115">
        <f>ROUNDDOWN(SUMIF(V1783:V1787, RIGHTB(O1787, 1), H1783:H1787)*U1787, 2)</f>
        <v>322.56</v>
      </c>
      <c r="F1787" s="116">
        <f>TRUNC(E1787*D1787,1)</f>
        <v>322.5</v>
      </c>
      <c r="G1787" s="115">
        <v>0</v>
      </c>
      <c r="H1787" s="116">
        <f>TRUNC(G1787*D1787,1)</f>
        <v>0</v>
      </c>
      <c r="I1787" s="115">
        <v>0</v>
      </c>
      <c r="J1787" s="116">
        <f>TRUNC(I1787*D1787,1)</f>
        <v>0</v>
      </c>
      <c r="K1787" s="115">
        <f t="shared" si="439"/>
        <v>322.5</v>
      </c>
      <c r="L1787" s="116">
        <f t="shared" si="439"/>
        <v>322.5</v>
      </c>
      <c r="M1787" s="9" t="s">
        <v>27</v>
      </c>
      <c r="N1787" s="10" t="s">
        <v>360</v>
      </c>
      <c r="O1787" s="10" t="s">
        <v>964</v>
      </c>
      <c r="P1787" s="10" t="s">
        <v>30</v>
      </c>
      <c r="Q1787" s="10" t="s">
        <v>30</v>
      </c>
      <c r="R1787" s="10" t="s">
        <v>30</v>
      </c>
      <c r="S1787" s="119">
        <v>1</v>
      </c>
      <c r="T1787" s="119">
        <v>0</v>
      </c>
      <c r="U1787" s="119">
        <v>0.02</v>
      </c>
      <c r="V1787" s="119"/>
      <c r="W1787" s="119"/>
      <c r="X1787" s="119"/>
      <c r="Y1787" s="119"/>
      <c r="Z1787" s="119"/>
      <c r="AA1787" s="119"/>
      <c r="AB1787" s="119"/>
      <c r="AC1787" s="119"/>
      <c r="AD1787" s="119"/>
      <c r="AE1787" s="119"/>
      <c r="AF1787" s="119"/>
      <c r="AG1787" s="119"/>
      <c r="AH1787" s="119"/>
      <c r="AI1787" s="119"/>
      <c r="AJ1787" s="10" t="s">
        <v>27</v>
      </c>
      <c r="AK1787" s="10" t="s">
        <v>1688</v>
      </c>
      <c r="AL1787" s="10" t="s">
        <v>27</v>
      </c>
    </row>
    <row r="1788" spans="1:38" ht="30" customHeight="1">
      <c r="A1788" s="9" t="s">
        <v>965</v>
      </c>
      <c r="B1788" s="9" t="s">
        <v>27</v>
      </c>
      <c r="C1788" s="9" t="s">
        <v>27</v>
      </c>
      <c r="D1788" s="114"/>
      <c r="E1788" s="115"/>
      <c r="F1788" s="116">
        <f>TRUNC(SUM(F1783:F1787),0)</f>
        <v>12268</v>
      </c>
      <c r="G1788" s="115"/>
      <c r="H1788" s="116">
        <f>TRUNC(SUM(H1783:H1787),0)</f>
        <v>16128</v>
      </c>
      <c r="I1788" s="115"/>
      <c r="J1788" s="116">
        <f>TRUNC(SUM(J1783:J1787),0)</f>
        <v>0</v>
      </c>
      <c r="K1788" s="115"/>
      <c r="L1788" s="116">
        <f>F1788+H1788+J1788</f>
        <v>28396</v>
      </c>
      <c r="M1788" s="9" t="s">
        <v>27</v>
      </c>
      <c r="N1788" s="10" t="s">
        <v>117</v>
      </c>
      <c r="O1788" s="10" t="s">
        <v>117</v>
      </c>
      <c r="P1788" s="10" t="s">
        <v>27</v>
      </c>
      <c r="Q1788" s="10" t="s">
        <v>27</v>
      </c>
      <c r="R1788" s="10" t="s">
        <v>27</v>
      </c>
      <c r="S1788" s="119"/>
      <c r="T1788" s="119"/>
      <c r="U1788" s="119"/>
      <c r="V1788" s="119"/>
      <c r="W1788" s="119"/>
      <c r="X1788" s="119"/>
      <c r="Y1788" s="119"/>
      <c r="Z1788" s="119"/>
      <c r="AA1788" s="119"/>
      <c r="AB1788" s="119"/>
      <c r="AC1788" s="119"/>
      <c r="AD1788" s="119"/>
      <c r="AE1788" s="119"/>
      <c r="AF1788" s="119"/>
      <c r="AG1788" s="119"/>
      <c r="AH1788" s="119"/>
      <c r="AI1788" s="119"/>
      <c r="AJ1788" s="10" t="s">
        <v>27</v>
      </c>
      <c r="AK1788" s="10" t="s">
        <v>27</v>
      </c>
      <c r="AL1788" s="10" t="s">
        <v>27</v>
      </c>
    </row>
    <row r="1789" spans="1:38" ht="30" customHeight="1">
      <c r="A1789" s="114"/>
      <c r="B1789" s="114"/>
      <c r="C1789" s="114"/>
      <c r="D1789" s="114"/>
      <c r="E1789" s="115"/>
      <c r="F1789" s="116"/>
      <c r="G1789" s="115"/>
      <c r="H1789" s="116"/>
      <c r="I1789" s="115"/>
      <c r="J1789" s="116"/>
      <c r="K1789" s="115"/>
      <c r="L1789" s="116"/>
      <c r="M1789" s="114"/>
    </row>
    <row r="1790" spans="1:38" ht="30" customHeight="1">
      <c r="A1790" s="127" t="s">
        <v>4240</v>
      </c>
      <c r="B1790" s="127"/>
      <c r="C1790" s="127"/>
      <c r="D1790" s="127"/>
      <c r="E1790" s="128"/>
      <c r="F1790" s="129"/>
      <c r="G1790" s="128"/>
      <c r="H1790" s="129"/>
      <c r="I1790" s="128"/>
      <c r="J1790" s="129"/>
      <c r="K1790" s="128"/>
      <c r="L1790" s="129"/>
      <c r="M1790" s="127"/>
      <c r="N1790" s="118" t="s">
        <v>1699</v>
      </c>
    </row>
    <row r="1791" spans="1:38" ht="30" customHeight="1">
      <c r="A1791" s="9" t="s">
        <v>2316</v>
      </c>
      <c r="B1791" s="9" t="s">
        <v>2777</v>
      </c>
      <c r="C1791" s="9" t="s">
        <v>466</v>
      </c>
      <c r="D1791" s="114">
        <v>0.27</v>
      </c>
      <c r="E1791" s="115">
        <f>단가대비표!E161</f>
        <v>2437</v>
      </c>
      <c r="F1791" s="116">
        <f>TRUNC(E1791*D1791,1)</f>
        <v>657.9</v>
      </c>
      <c r="G1791" s="115">
        <f>단가대비표!F161</f>
        <v>0</v>
      </c>
      <c r="H1791" s="116">
        <f>TRUNC(G1791*D1791,1)</f>
        <v>0</v>
      </c>
      <c r="I1791" s="115">
        <f>단가대비표!G161</f>
        <v>0</v>
      </c>
      <c r="J1791" s="116">
        <f>TRUNC(I1791*D1791,1)</f>
        <v>0</v>
      </c>
      <c r="K1791" s="115">
        <f t="shared" ref="K1791:L1794" si="440">TRUNC(E1791+G1791+I1791,1)</f>
        <v>2437</v>
      </c>
      <c r="L1791" s="116">
        <f t="shared" si="440"/>
        <v>657.9</v>
      </c>
      <c r="M1791" s="9" t="s">
        <v>27</v>
      </c>
      <c r="N1791" s="10" t="s">
        <v>1699</v>
      </c>
      <c r="O1791" s="10" t="s">
        <v>2778</v>
      </c>
      <c r="P1791" s="10" t="s">
        <v>30</v>
      </c>
      <c r="Q1791" s="10" t="s">
        <v>30</v>
      </c>
      <c r="R1791" s="10" t="s">
        <v>29</v>
      </c>
      <c r="S1791" s="119"/>
      <c r="T1791" s="119"/>
      <c r="U1791" s="119"/>
      <c r="V1791" s="119"/>
      <c r="W1791" s="119"/>
      <c r="X1791" s="119"/>
      <c r="Y1791" s="119"/>
      <c r="Z1791" s="119"/>
      <c r="AA1791" s="119"/>
      <c r="AB1791" s="119"/>
      <c r="AC1791" s="119"/>
      <c r="AD1791" s="119"/>
      <c r="AE1791" s="119"/>
      <c r="AF1791" s="119"/>
      <c r="AG1791" s="119"/>
      <c r="AH1791" s="119"/>
      <c r="AI1791" s="119"/>
      <c r="AJ1791" s="10" t="s">
        <v>27</v>
      </c>
      <c r="AK1791" s="10" t="s">
        <v>2779</v>
      </c>
      <c r="AL1791" s="10" t="s">
        <v>27</v>
      </c>
    </row>
    <row r="1792" spans="1:38" ht="30" customHeight="1">
      <c r="A1792" s="9" t="s">
        <v>847</v>
      </c>
      <c r="B1792" s="9" t="s">
        <v>840</v>
      </c>
      <c r="C1792" s="9" t="s">
        <v>841</v>
      </c>
      <c r="D1792" s="114">
        <v>6.5000000000000002E-2</v>
      </c>
      <c r="E1792" s="115">
        <f>단가대비표!E542</f>
        <v>0</v>
      </c>
      <c r="F1792" s="116">
        <f>TRUNC(E1792*D1792,1)</f>
        <v>0</v>
      </c>
      <c r="G1792" s="115">
        <f>단가대비표!F542</f>
        <v>210176</v>
      </c>
      <c r="H1792" s="116">
        <f>TRUNC(G1792*D1792,1)</f>
        <v>13661.4</v>
      </c>
      <c r="I1792" s="115">
        <f>단가대비표!G542</f>
        <v>0</v>
      </c>
      <c r="J1792" s="116">
        <f>TRUNC(I1792*D1792,1)</f>
        <v>0</v>
      </c>
      <c r="K1792" s="115">
        <f t="shared" si="440"/>
        <v>210176</v>
      </c>
      <c r="L1792" s="116">
        <f t="shared" si="440"/>
        <v>13661.4</v>
      </c>
      <c r="M1792" s="9" t="s">
        <v>27</v>
      </c>
      <c r="N1792" s="10" t="s">
        <v>1699</v>
      </c>
      <c r="O1792" s="10" t="s">
        <v>848</v>
      </c>
      <c r="P1792" s="10" t="s">
        <v>30</v>
      </c>
      <c r="Q1792" s="10" t="s">
        <v>30</v>
      </c>
      <c r="R1792" s="10" t="s">
        <v>29</v>
      </c>
      <c r="S1792" s="119"/>
      <c r="T1792" s="119"/>
      <c r="U1792" s="119"/>
      <c r="V1792" s="119">
        <v>1</v>
      </c>
      <c r="W1792" s="119"/>
      <c r="X1792" s="119"/>
      <c r="Y1792" s="119"/>
      <c r="Z1792" s="119"/>
      <c r="AA1792" s="119"/>
      <c r="AB1792" s="119"/>
      <c r="AC1792" s="119"/>
      <c r="AD1792" s="119"/>
      <c r="AE1792" s="119"/>
      <c r="AF1792" s="119"/>
      <c r="AG1792" s="119"/>
      <c r="AH1792" s="119"/>
      <c r="AI1792" s="119"/>
      <c r="AJ1792" s="10" t="s">
        <v>27</v>
      </c>
      <c r="AK1792" s="10" t="s">
        <v>2780</v>
      </c>
      <c r="AL1792" s="10" t="s">
        <v>27</v>
      </c>
    </row>
    <row r="1793" spans="1:38" ht="30" customHeight="1">
      <c r="A1793" s="9" t="s">
        <v>867</v>
      </c>
      <c r="B1793" s="9" t="s">
        <v>840</v>
      </c>
      <c r="C1793" s="9" t="s">
        <v>841</v>
      </c>
      <c r="D1793" s="114">
        <v>7.0000000000000001E-3</v>
      </c>
      <c r="E1793" s="115">
        <f>단가대비표!E553</f>
        <v>0</v>
      </c>
      <c r="F1793" s="116">
        <f>TRUNC(E1793*D1793,1)</f>
        <v>0</v>
      </c>
      <c r="G1793" s="115">
        <f>단가대비표!F553</f>
        <v>138290</v>
      </c>
      <c r="H1793" s="116">
        <f>TRUNC(G1793*D1793,1)</f>
        <v>968</v>
      </c>
      <c r="I1793" s="115">
        <f>단가대비표!G553</f>
        <v>0</v>
      </c>
      <c r="J1793" s="116">
        <f>TRUNC(I1793*D1793,1)</f>
        <v>0</v>
      </c>
      <c r="K1793" s="115">
        <f t="shared" si="440"/>
        <v>138290</v>
      </c>
      <c r="L1793" s="116">
        <f t="shared" si="440"/>
        <v>968</v>
      </c>
      <c r="M1793" s="9" t="s">
        <v>27</v>
      </c>
      <c r="N1793" s="10" t="s">
        <v>1699</v>
      </c>
      <c r="O1793" s="10" t="s">
        <v>868</v>
      </c>
      <c r="P1793" s="10" t="s">
        <v>30</v>
      </c>
      <c r="Q1793" s="10" t="s">
        <v>30</v>
      </c>
      <c r="R1793" s="10" t="s">
        <v>29</v>
      </c>
      <c r="S1793" s="119"/>
      <c r="T1793" s="119"/>
      <c r="U1793" s="119"/>
      <c r="V1793" s="119">
        <v>1</v>
      </c>
      <c r="W1793" s="119"/>
      <c r="X1793" s="119"/>
      <c r="Y1793" s="119"/>
      <c r="Z1793" s="119"/>
      <c r="AA1793" s="119"/>
      <c r="AB1793" s="119"/>
      <c r="AC1793" s="119"/>
      <c r="AD1793" s="119"/>
      <c r="AE1793" s="119"/>
      <c r="AF1793" s="119"/>
      <c r="AG1793" s="119"/>
      <c r="AH1793" s="119"/>
      <c r="AI1793" s="119"/>
      <c r="AJ1793" s="10" t="s">
        <v>27</v>
      </c>
      <c r="AK1793" s="10" t="s">
        <v>2781</v>
      </c>
      <c r="AL1793" s="10" t="s">
        <v>27</v>
      </c>
    </row>
    <row r="1794" spans="1:38" ht="30" customHeight="1">
      <c r="A1794" s="9" t="s">
        <v>1109</v>
      </c>
      <c r="B1794" s="9" t="s">
        <v>1110</v>
      </c>
      <c r="C1794" s="9" t="s">
        <v>963</v>
      </c>
      <c r="D1794" s="114">
        <v>1</v>
      </c>
      <c r="E1794" s="115">
        <v>0</v>
      </c>
      <c r="F1794" s="116">
        <f>TRUNC(E1794*D1794,1)</f>
        <v>0</v>
      </c>
      <c r="G1794" s="115">
        <v>0</v>
      </c>
      <c r="H1794" s="116">
        <f>TRUNC(G1794*D1794,1)</f>
        <v>0</v>
      </c>
      <c r="I1794" s="115">
        <f>ROUNDDOWN(SUMIF(V1791:V1794, RIGHTB(O1794, 1), H1791:H1794)*U1794, 2)</f>
        <v>292.58</v>
      </c>
      <c r="J1794" s="116">
        <f>TRUNC(I1794*D1794,1)</f>
        <v>292.5</v>
      </c>
      <c r="K1794" s="115">
        <f t="shared" si="440"/>
        <v>292.5</v>
      </c>
      <c r="L1794" s="116">
        <f t="shared" si="440"/>
        <v>292.5</v>
      </c>
      <c r="M1794" s="9" t="s">
        <v>27</v>
      </c>
      <c r="N1794" s="10" t="s">
        <v>1699</v>
      </c>
      <c r="O1794" s="10" t="s">
        <v>964</v>
      </c>
      <c r="P1794" s="10" t="s">
        <v>30</v>
      </c>
      <c r="Q1794" s="10" t="s">
        <v>30</v>
      </c>
      <c r="R1794" s="10" t="s">
        <v>30</v>
      </c>
      <c r="S1794" s="119">
        <v>1</v>
      </c>
      <c r="T1794" s="119">
        <v>2</v>
      </c>
      <c r="U1794" s="119">
        <v>0.02</v>
      </c>
      <c r="V1794" s="119"/>
      <c r="W1794" s="119"/>
      <c r="X1794" s="119"/>
      <c r="Y1794" s="119"/>
      <c r="Z1794" s="119"/>
      <c r="AA1794" s="119"/>
      <c r="AB1794" s="119"/>
      <c r="AC1794" s="119"/>
      <c r="AD1794" s="119"/>
      <c r="AE1794" s="119"/>
      <c r="AF1794" s="119"/>
      <c r="AG1794" s="119"/>
      <c r="AH1794" s="119"/>
      <c r="AI1794" s="119"/>
      <c r="AJ1794" s="10" t="s">
        <v>27</v>
      </c>
      <c r="AK1794" s="10" t="s">
        <v>2782</v>
      </c>
      <c r="AL1794" s="10" t="s">
        <v>27</v>
      </c>
    </row>
    <row r="1795" spans="1:38" ht="30" customHeight="1">
      <c r="A1795" s="9" t="s">
        <v>965</v>
      </c>
      <c r="B1795" s="9" t="s">
        <v>27</v>
      </c>
      <c r="C1795" s="9" t="s">
        <v>27</v>
      </c>
      <c r="D1795" s="114"/>
      <c r="E1795" s="115"/>
      <c r="F1795" s="116">
        <f>TRUNC(SUM(F1791:F1794),0)</f>
        <v>657</v>
      </c>
      <c r="G1795" s="115"/>
      <c r="H1795" s="116">
        <f>TRUNC(SUM(H1791:H1794),0)</f>
        <v>14629</v>
      </c>
      <c r="I1795" s="115"/>
      <c r="J1795" s="116">
        <f>TRUNC(SUM(J1791:J1794),0)</f>
        <v>292</v>
      </c>
      <c r="K1795" s="115"/>
      <c r="L1795" s="116">
        <f>F1795+H1795+J1795</f>
        <v>15578</v>
      </c>
      <c r="M1795" s="9" t="s">
        <v>27</v>
      </c>
      <c r="N1795" s="10" t="s">
        <v>117</v>
      </c>
      <c r="O1795" s="10" t="s">
        <v>117</v>
      </c>
      <c r="P1795" s="10" t="s">
        <v>27</v>
      </c>
      <c r="Q1795" s="10" t="s">
        <v>27</v>
      </c>
      <c r="R1795" s="10" t="s">
        <v>27</v>
      </c>
      <c r="S1795" s="119"/>
      <c r="T1795" s="119"/>
      <c r="U1795" s="119"/>
      <c r="V1795" s="119"/>
      <c r="W1795" s="119"/>
      <c r="X1795" s="119"/>
      <c r="Y1795" s="119"/>
      <c r="Z1795" s="119"/>
      <c r="AA1795" s="119"/>
      <c r="AB1795" s="119"/>
      <c r="AC1795" s="119"/>
      <c r="AD1795" s="119"/>
      <c r="AE1795" s="119"/>
      <c r="AF1795" s="119"/>
      <c r="AG1795" s="119"/>
      <c r="AH1795" s="119"/>
      <c r="AI1795" s="119"/>
      <c r="AJ1795" s="10" t="s">
        <v>27</v>
      </c>
      <c r="AK1795" s="10" t="s">
        <v>27</v>
      </c>
      <c r="AL1795" s="10" t="s">
        <v>27</v>
      </c>
    </row>
    <row r="1796" spans="1:38" ht="30" customHeight="1">
      <c r="A1796" s="114"/>
      <c r="B1796" s="114"/>
      <c r="C1796" s="114"/>
      <c r="D1796" s="114"/>
      <c r="E1796" s="115"/>
      <c r="F1796" s="116"/>
      <c r="G1796" s="115"/>
      <c r="H1796" s="116"/>
      <c r="I1796" s="115"/>
      <c r="J1796" s="116"/>
      <c r="K1796" s="115"/>
      <c r="L1796" s="116"/>
      <c r="M1796" s="114"/>
    </row>
    <row r="1797" spans="1:38" ht="30" customHeight="1">
      <c r="A1797" s="127" t="s">
        <v>4241</v>
      </c>
      <c r="B1797" s="127"/>
      <c r="C1797" s="127"/>
      <c r="D1797" s="127"/>
      <c r="E1797" s="128"/>
      <c r="F1797" s="129"/>
      <c r="G1797" s="128"/>
      <c r="H1797" s="129"/>
      <c r="I1797" s="128"/>
      <c r="J1797" s="129"/>
      <c r="K1797" s="128"/>
      <c r="L1797" s="129"/>
      <c r="M1797" s="127"/>
      <c r="N1797" s="118" t="s">
        <v>365</v>
      </c>
    </row>
    <row r="1798" spans="1:38" ht="30" customHeight="1">
      <c r="A1798" s="9" t="s">
        <v>716</v>
      </c>
      <c r="B1798" s="9" t="s">
        <v>4041</v>
      </c>
      <c r="C1798" s="9" t="s">
        <v>79</v>
      </c>
      <c r="D1798" s="114">
        <v>1.0200000000000001E-2</v>
      </c>
      <c r="E1798" s="115">
        <f>단가대비표!E114</f>
        <v>479041</v>
      </c>
      <c r="F1798" s="116">
        <f>TRUNC(E1798*D1798,1)</f>
        <v>4886.2</v>
      </c>
      <c r="G1798" s="115">
        <v>0</v>
      </c>
      <c r="H1798" s="116">
        <f>TRUNC(G1798*D1798,1)</f>
        <v>0</v>
      </c>
      <c r="I1798" s="115">
        <v>0</v>
      </c>
      <c r="J1798" s="116">
        <f>TRUNC(I1798*D1798,1)</f>
        <v>0</v>
      </c>
      <c r="K1798" s="115">
        <f t="shared" ref="K1798:L1802" si="441">TRUNC(E1798+G1798+I1798,1)</f>
        <v>479041</v>
      </c>
      <c r="L1798" s="116">
        <f t="shared" si="441"/>
        <v>4886.2</v>
      </c>
      <c r="M1798" s="9" t="s">
        <v>27</v>
      </c>
      <c r="N1798" s="10" t="s">
        <v>365</v>
      </c>
      <c r="O1798" s="10" t="s">
        <v>1624</v>
      </c>
      <c r="P1798" s="10" t="s">
        <v>30</v>
      </c>
      <c r="Q1798" s="10" t="s">
        <v>30</v>
      </c>
      <c r="R1798" s="10" t="s">
        <v>29</v>
      </c>
      <c r="S1798" s="119"/>
      <c r="T1798" s="119"/>
      <c r="U1798" s="119"/>
      <c r="V1798" s="119">
        <v>1</v>
      </c>
      <c r="W1798" s="119"/>
      <c r="X1798" s="119"/>
      <c r="Y1798" s="119"/>
      <c r="Z1798" s="119"/>
      <c r="AA1798" s="119"/>
      <c r="AB1798" s="119"/>
      <c r="AC1798" s="119"/>
      <c r="AD1798" s="119"/>
      <c r="AE1798" s="119"/>
      <c r="AF1798" s="119"/>
      <c r="AG1798" s="119"/>
      <c r="AH1798" s="119"/>
      <c r="AI1798" s="119"/>
      <c r="AJ1798" s="10" t="s">
        <v>27</v>
      </c>
      <c r="AK1798" s="10" t="s">
        <v>1700</v>
      </c>
      <c r="AL1798" s="10" t="s">
        <v>27</v>
      </c>
    </row>
    <row r="1799" spans="1:38" ht="30" customHeight="1">
      <c r="A1799" s="9" t="s">
        <v>1040</v>
      </c>
      <c r="B1799" s="9" t="s">
        <v>1407</v>
      </c>
      <c r="C1799" s="9" t="s">
        <v>963</v>
      </c>
      <c r="D1799" s="114">
        <v>1</v>
      </c>
      <c r="E1799" s="115">
        <f>ROUNDDOWN(SUMIF(V1798:V1802, RIGHTB(O1799, 1), F1798:F1802)*U1799, 2)</f>
        <v>244.31</v>
      </c>
      <c r="F1799" s="116">
        <f>TRUNC(E1799*D1799,1)</f>
        <v>244.3</v>
      </c>
      <c r="G1799" s="115">
        <v>0</v>
      </c>
      <c r="H1799" s="116">
        <f>TRUNC(G1799*D1799,1)</f>
        <v>0</v>
      </c>
      <c r="I1799" s="115">
        <v>0</v>
      </c>
      <c r="J1799" s="116">
        <f>TRUNC(I1799*D1799,1)</f>
        <v>0</v>
      </c>
      <c r="K1799" s="115">
        <f t="shared" si="441"/>
        <v>244.3</v>
      </c>
      <c r="L1799" s="116">
        <f t="shared" si="441"/>
        <v>244.3</v>
      </c>
      <c r="M1799" s="9" t="s">
        <v>27</v>
      </c>
      <c r="N1799" s="10" t="s">
        <v>365</v>
      </c>
      <c r="O1799" s="10" t="s">
        <v>964</v>
      </c>
      <c r="P1799" s="10" t="s">
        <v>30</v>
      </c>
      <c r="Q1799" s="10" t="s">
        <v>30</v>
      </c>
      <c r="R1799" s="10" t="s">
        <v>30</v>
      </c>
      <c r="S1799" s="119">
        <v>0</v>
      </c>
      <c r="T1799" s="119">
        <v>0</v>
      </c>
      <c r="U1799" s="119">
        <v>0.05</v>
      </c>
      <c r="V1799" s="119"/>
      <c r="W1799" s="119"/>
      <c r="X1799" s="119"/>
      <c r="Y1799" s="119"/>
      <c r="Z1799" s="119"/>
      <c r="AA1799" s="119"/>
      <c r="AB1799" s="119"/>
      <c r="AC1799" s="119"/>
      <c r="AD1799" s="119"/>
      <c r="AE1799" s="119"/>
      <c r="AF1799" s="119"/>
      <c r="AG1799" s="119"/>
      <c r="AH1799" s="119"/>
      <c r="AI1799" s="119"/>
      <c r="AJ1799" s="10" t="s">
        <v>27</v>
      </c>
      <c r="AK1799" s="10" t="s">
        <v>1701</v>
      </c>
      <c r="AL1799" s="10" t="s">
        <v>27</v>
      </c>
    </row>
    <row r="1800" spans="1:38" ht="30" customHeight="1">
      <c r="A1800" s="9" t="s">
        <v>847</v>
      </c>
      <c r="B1800" s="9" t="s">
        <v>840</v>
      </c>
      <c r="C1800" s="9" t="s">
        <v>841</v>
      </c>
      <c r="D1800" s="114">
        <v>0.11</v>
      </c>
      <c r="E1800" s="115">
        <f>단가대비표!E542</f>
        <v>0</v>
      </c>
      <c r="F1800" s="116">
        <f>TRUNC(E1800*D1800,1)</f>
        <v>0</v>
      </c>
      <c r="G1800" s="115">
        <f>단가대비표!F542</f>
        <v>210176</v>
      </c>
      <c r="H1800" s="116">
        <f>TRUNC(G1800*D1800,1)</f>
        <v>23119.3</v>
      </c>
      <c r="I1800" s="115">
        <f>단가대비표!G542</f>
        <v>0</v>
      </c>
      <c r="J1800" s="116">
        <f>TRUNC(I1800*D1800,1)</f>
        <v>0</v>
      </c>
      <c r="K1800" s="115">
        <f t="shared" si="441"/>
        <v>210176</v>
      </c>
      <c r="L1800" s="116">
        <f t="shared" si="441"/>
        <v>23119.3</v>
      </c>
      <c r="M1800" s="9" t="s">
        <v>27</v>
      </c>
      <c r="N1800" s="10" t="s">
        <v>365</v>
      </c>
      <c r="O1800" s="10" t="s">
        <v>848</v>
      </c>
      <c r="P1800" s="10" t="s">
        <v>30</v>
      </c>
      <c r="Q1800" s="10" t="s">
        <v>30</v>
      </c>
      <c r="R1800" s="10" t="s">
        <v>29</v>
      </c>
      <c r="S1800" s="119"/>
      <c r="T1800" s="119"/>
      <c r="U1800" s="119"/>
      <c r="V1800" s="119"/>
      <c r="W1800" s="119">
        <v>2</v>
      </c>
      <c r="X1800" s="119"/>
      <c r="Y1800" s="119"/>
      <c r="Z1800" s="119"/>
      <c r="AA1800" s="119"/>
      <c r="AB1800" s="119"/>
      <c r="AC1800" s="119"/>
      <c r="AD1800" s="119"/>
      <c r="AE1800" s="119"/>
      <c r="AF1800" s="119"/>
      <c r="AG1800" s="119"/>
      <c r="AH1800" s="119"/>
      <c r="AI1800" s="119"/>
      <c r="AJ1800" s="10" t="s">
        <v>27</v>
      </c>
      <c r="AK1800" s="10" t="s">
        <v>1702</v>
      </c>
      <c r="AL1800" s="10" t="s">
        <v>27</v>
      </c>
    </row>
    <row r="1801" spans="1:38" ht="30" customHeight="1">
      <c r="A1801" s="9" t="s">
        <v>867</v>
      </c>
      <c r="B1801" s="9" t="s">
        <v>840</v>
      </c>
      <c r="C1801" s="9" t="s">
        <v>841</v>
      </c>
      <c r="D1801" s="114">
        <v>0.03</v>
      </c>
      <c r="E1801" s="115">
        <f>단가대비표!E553</f>
        <v>0</v>
      </c>
      <c r="F1801" s="116">
        <f>TRUNC(E1801*D1801,1)</f>
        <v>0</v>
      </c>
      <c r="G1801" s="115">
        <f>단가대비표!F553</f>
        <v>138290</v>
      </c>
      <c r="H1801" s="116">
        <f>TRUNC(G1801*D1801,1)</f>
        <v>4148.7</v>
      </c>
      <c r="I1801" s="115">
        <f>단가대비표!G553</f>
        <v>0</v>
      </c>
      <c r="J1801" s="116">
        <f>TRUNC(I1801*D1801,1)</f>
        <v>0</v>
      </c>
      <c r="K1801" s="115">
        <f t="shared" si="441"/>
        <v>138290</v>
      </c>
      <c r="L1801" s="116">
        <f t="shared" si="441"/>
        <v>4148.7</v>
      </c>
      <c r="M1801" s="9" t="s">
        <v>27</v>
      </c>
      <c r="N1801" s="10" t="s">
        <v>365</v>
      </c>
      <c r="O1801" s="10" t="s">
        <v>868</v>
      </c>
      <c r="P1801" s="10" t="s">
        <v>30</v>
      </c>
      <c r="Q1801" s="10" t="s">
        <v>30</v>
      </c>
      <c r="R1801" s="10" t="s">
        <v>29</v>
      </c>
      <c r="S1801" s="119"/>
      <c r="T1801" s="119"/>
      <c r="U1801" s="119"/>
      <c r="V1801" s="119"/>
      <c r="W1801" s="119">
        <v>2</v>
      </c>
      <c r="X1801" s="119"/>
      <c r="Y1801" s="119"/>
      <c r="Z1801" s="119"/>
      <c r="AA1801" s="119"/>
      <c r="AB1801" s="119"/>
      <c r="AC1801" s="119"/>
      <c r="AD1801" s="119"/>
      <c r="AE1801" s="119"/>
      <c r="AF1801" s="119"/>
      <c r="AG1801" s="119"/>
      <c r="AH1801" s="119"/>
      <c r="AI1801" s="119"/>
      <c r="AJ1801" s="10" t="s">
        <v>27</v>
      </c>
      <c r="AK1801" s="10" t="s">
        <v>1703</v>
      </c>
      <c r="AL1801" s="10" t="s">
        <v>27</v>
      </c>
    </row>
    <row r="1802" spans="1:38" ht="30" customHeight="1">
      <c r="A1802" s="9" t="s">
        <v>4220</v>
      </c>
      <c r="B1802" s="9" t="s">
        <v>1270</v>
      </c>
      <c r="C1802" s="9" t="s">
        <v>963</v>
      </c>
      <c r="D1802" s="114">
        <v>1</v>
      </c>
      <c r="E1802" s="115">
        <v>0</v>
      </c>
      <c r="F1802" s="116">
        <f>TRUNC(E1802*D1802,1)</f>
        <v>0</v>
      </c>
      <c r="G1802" s="115">
        <v>0</v>
      </c>
      <c r="H1802" s="116">
        <f>TRUNC(G1802*D1802,1)</f>
        <v>0</v>
      </c>
      <c r="I1802" s="115">
        <f>ROUNDDOWN(SUMIF(W1798:W1802, RIGHTB(O1802, 1), H1798:H1802)*U1802, 2)</f>
        <v>818.04</v>
      </c>
      <c r="J1802" s="116">
        <f>TRUNC(I1802*D1802,1)</f>
        <v>818</v>
      </c>
      <c r="K1802" s="115">
        <f t="shared" si="441"/>
        <v>818</v>
      </c>
      <c r="L1802" s="116">
        <f t="shared" si="441"/>
        <v>818</v>
      </c>
      <c r="M1802" s="9" t="s">
        <v>27</v>
      </c>
      <c r="N1802" s="10" t="s">
        <v>365</v>
      </c>
      <c r="O1802" s="10" t="s">
        <v>1280</v>
      </c>
      <c r="P1802" s="10" t="s">
        <v>30</v>
      </c>
      <c r="Q1802" s="10" t="s">
        <v>30</v>
      </c>
      <c r="R1802" s="10" t="s">
        <v>30</v>
      </c>
      <c r="S1802" s="119">
        <v>1</v>
      </c>
      <c r="T1802" s="119">
        <v>2</v>
      </c>
      <c r="U1802" s="119">
        <v>0.03</v>
      </c>
      <c r="V1802" s="119"/>
      <c r="W1802" s="119"/>
      <c r="X1802" s="119"/>
      <c r="Y1802" s="119"/>
      <c r="Z1802" s="119"/>
      <c r="AA1802" s="119"/>
      <c r="AB1802" s="119"/>
      <c r="AC1802" s="119"/>
      <c r="AD1802" s="119"/>
      <c r="AE1802" s="119"/>
      <c r="AF1802" s="119"/>
      <c r="AG1802" s="119"/>
      <c r="AH1802" s="119"/>
      <c r="AI1802" s="119"/>
      <c r="AJ1802" s="10" t="s">
        <v>27</v>
      </c>
      <c r="AK1802" s="10" t="s">
        <v>1701</v>
      </c>
      <c r="AL1802" s="10" t="s">
        <v>27</v>
      </c>
    </row>
    <row r="1803" spans="1:38" ht="30" customHeight="1">
      <c r="A1803" s="9" t="s">
        <v>965</v>
      </c>
      <c r="B1803" s="9" t="s">
        <v>27</v>
      </c>
      <c r="C1803" s="9" t="s">
        <v>27</v>
      </c>
      <c r="D1803" s="114"/>
      <c r="E1803" s="115"/>
      <c r="F1803" s="116">
        <f>TRUNC(SUM(F1798:F1802),0)</f>
        <v>5130</v>
      </c>
      <c r="G1803" s="115"/>
      <c r="H1803" s="116">
        <f>TRUNC(SUM(H1798:H1802),0)</f>
        <v>27268</v>
      </c>
      <c r="I1803" s="115"/>
      <c r="J1803" s="116">
        <f>TRUNC(SUM(J1798:J1802),0)</f>
        <v>818</v>
      </c>
      <c r="K1803" s="115"/>
      <c r="L1803" s="116">
        <f>F1803+H1803+J1803</f>
        <v>33216</v>
      </c>
      <c r="M1803" s="9" t="s">
        <v>27</v>
      </c>
      <c r="N1803" s="10" t="s">
        <v>117</v>
      </c>
      <c r="O1803" s="10" t="s">
        <v>117</v>
      </c>
      <c r="P1803" s="10" t="s">
        <v>27</v>
      </c>
      <c r="Q1803" s="10" t="s">
        <v>27</v>
      </c>
      <c r="R1803" s="10" t="s">
        <v>27</v>
      </c>
      <c r="S1803" s="119"/>
      <c r="T1803" s="119"/>
      <c r="U1803" s="119"/>
      <c r="V1803" s="119"/>
      <c r="W1803" s="119"/>
      <c r="X1803" s="119"/>
      <c r="Y1803" s="119"/>
      <c r="Z1803" s="119"/>
      <c r="AA1803" s="119"/>
      <c r="AB1803" s="119"/>
      <c r="AC1803" s="119"/>
      <c r="AD1803" s="119"/>
      <c r="AE1803" s="119"/>
      <c r="AF1803" s="119"/>
      <c r="AG1803" s="119"/>
      <c r="AH1803" s="119"/>
      <c r="AI1803" s="119"/>
      <c r="AJ1803" s="10" t="s">
        <v>27</v>
      </c>
      <c r="AK1803" s="10" t="s">
        <v>27</v>
      </c>
      <c r="AL1803" s="10" t="s">
        <v>27</v>
      </c>
    </row>
    <row r="1804" spans="1:38" ht="30" customHeight="1">
      <c r="A1804" s="114"/>
      <c r="B1804" s="114"/>
      <c r="C1804" s="114"/>
      <c r="D1804" s="114"/>
      <c r="E1804" s="115"/>
      <c r="F1804" s="116"/>
      <c r="G1804" s="115"/>
      <c r="H1804" s="116"/>
      <c r="I1804" s="115"/>
      <c r="J1804" s="116"/>
      <c r="K1804" s="115"/>
      <c r="L1804" s="116"/>
      <c r="M1804" s="114"/>
    </row>
    <row r="1805" spans="1:38" ht="30" customHeight="1">
      <c r="A1805" s="389" t="s">
        <v>4660</v>
      </c>
      <c r="B1805" s="390"/>
      <c r="C1805" s="390"/>
      <c r="D1805" s="390"/>
      <c r="E1805" s="391"/>
      <c r="F1805" s="392"/>
      <c r="G1805" s="391"/>
      <c r="H1805" s="392"/>
      <c r="I1805" s="391"/>
      <c r="J1805" s="392"/>
      <c r="K1805" s="391"/>
      <c r="L1805" s="392"/>
      <c r="M1805" s="390"/>
      <c r="N1805" s="118"/>
    </row>
    <row r="1806" spans="1:38" ht="30" customHeight="1">
      <c r="A1806" s="127" t="s">
        <v>4797</v>
      </c>
      <c r="B1806" s="127"/>
      <c r="C1806" s="127"/>
      <c r="D1806" s="127"/>
      <c r="E1806" s="128"/>
      <c r="F1806" s="129"/>
      <c r="G1806" s="128"/>
      <c r="H1806" s="129"/>
      <c r="I1806" s="128"/>
      <c r="J1806" s="129"/>
      <c r="K1806" s="128"/>
      <c r="L1806" s="129"/>
      <c r="M1806" s="127"/>
      <c r="N1806" s="118" t="s">
        <v>586</v>
      </c>
    </row>
    <row r="1807" spans="1:38" ht="30" customHeight="1">
      <c r="A1807" s="9" t="s">
        <v>4680</v>
      </c>
      <c r="B1807" s="1" t="s">
        <v>3399</v>
      </c>
      <c r="C1807" s="9" t="s">
        <v>28</v>
      </c>
      <c r="D1807" s="114">
        <v>1.05</v>
      </c>
      <c r="E1807" s="115">
        <f>단가대비표!E139</f>
        <v>18000</v>
      </c>
      <c r="F1807" s="116">
        <f>TRUNC(E1807*D1807,1)</f>
        <v>18900</v>
      </c>
      <c r="G1807" s="115">
        <f>단가대비표!F139</f>
        <v>0</v>
      </c>
      <c r="H1807" s="116">
        <f>TRUNC(G1807*D1807,1)</f>
        <v>0</v>
      </c>
      <c r="I1807" s="115">
        <f>단가대비표!G139</f>
        <v>0</v>
      </c>
      <c r="J1807" s="116">
        <f>TRUNC(I1807*D1807,1)</f>
        <v>0</v>
      </c>
      <c r="K1807" s="115">
        <f t="shared" ref="K1807:L1810" si="442">TRUNC(E1807+G1807+I1807,1)</f>
        <v>18000</v>
      </c>
      <c r="L1807" s="116">
        <f t="shared" si="442"/>
        <v>18900</v>
      </c>
      <c r="M1807" s="9" t="s">
        <v>27</v>
      </c>
      <c r="N1807" s="10" t="s">
        <v>586</v>
      </c>
      <c r="O1807" s="10" t="s">
        <v>2315</v>
      </c>
      <c r="P1807" s="10" t="s">
        <v>30</v>
      </c>
      <c r="Q1807" s="10" t="s">
        <v>30</v>
      </c>
      <c r="R1807" s="10" t="s">
        <v>29</v>
      </c>
      <c r="S1807" s="119"/>
      <c r="T1807" s="119"/>
      <c r="U1807" s="119"/>
      <c r="V1807" s="119"/>
      <c r="W1807" s="119"/>
      <c r="X1807" s="119"/>
      <c r="Y1807" s="119"/>
      <c r="Z1807" s="119"/>
      <c r="AA1807" s="119"/>
      <c r="AB1807" s="119"/>
      <c r="AC1807" s="119"/>
      <c r="AD1807" s="119"/>
      <c r="AE1807" s="119"/>
      <c r="AF1807" s="119"/>
      <c r="AG1807" s="119"/>
      <c r="AH1807" s="119"/>
      <c r="AI1807" s="119"/>
      <c r="AJ1807" s="10" t="s">
        <v>27</v>
      </c>
      <c r="AK1807" s="10" t="s">
        <v>2318</v>
      </c>
      <c r="AL1807" s="10" t="s">
        <v>27</v>
      </c>
    </row>
    <row r="1808" spans="1:38" ht="30" customHeight="1">
      <c r="A1808" s="9" t="s">
        <v>4676</v>
      </c>
      <c r="B1808" s="9" t="s">
        <v>2317</v>
      </c>
      <c r="C1808" s="9" t="s">
        <v>806</v>
      </c>
      <c r="D1808" s="114">
        <v>0.34499999999999997</v>
      </c>
      <c r="E1808" s="115">
        <f>단가대비표!E165</f>
        <v>2700</v>
      </c>
      <c r="F1808" s="116">
        <f>TRUNC(E1808*D1808,1)</f>
        <v>931.5</v>
      </c>
      <c r="G1808" s="115">
        <f>단가대비표!F165</f>
        <v>0</v>
      </c>
      <c r="H1808" s="116">
        <f>TRUNC(G1808*D1808,1)</f>
        <v>0</v>
      </c>
      <c r="I1808" s="115">
        <f>단가대비표!G165</f>
        <v>0</v>
      </c>
      <c r="J1808" s="116">
        <f>TRUNC(I1808*D1808,1)</f>
        <v>0</v>
      </c>
      <c r="K1808" s="115">
        <f t="shared" si="442"/>
        <v>2700</v>
      </c>
      <c r="L1808" s="116">
        <f t="shared" si="442"/>
        <v>931.5</v>
      </c>
      <c r="M1808" s="9" t="s">
        <v>27</v>
      </c>
      <c r="N1808" s="10" t="s">
        <v>586</v>
      </c>
      <c r="O1808" s="10" t="s">
        <v>2320</v>
      </c>
      <c r="P1808" s="10" t="s">
        <v>30</v>
      </c>
      <c r="Q1808" s="10" t="s">
        <v>30</v>
      </c>
      <c r="R1808" s="10" t="s">
        <v>29</v>
      </c>
      <c r="S1808" s="119"/>
      <c r="T1808" s="119"/>
      <c r="U1808" s="119"/>
      <c r="V1808" s="119"/>
      <c r="W1808" s="119"/>
      <c r="X1808" s="119"/>
      <c r="Y1808" s="119"/>
      <c r="Z1808" s="119"/>
      <c r="AA1808" s="119"/>
      <c r="AB1808" s="119"/>
      <c r="AC1808" s="119"/>
      <c r="AD1808" s="119"/>
      <c r="AE1808" s="119"/>
      <c r="AF1808" s="119"/>
      <c r="AG1808" s="119"/>
      <c r="AH1808" s="119"/>
      <c r="AI1808" s="119"/>
      <c r="AJ1808" s="10" t="s">
        <v>27</v>
      </c>
      <c r="AK1808" s="10" t="s">
        <v>2321</v>
      </c>
      <c r="AL1808" s="10" t="s">
        <v>27</v>
      </c>
    </row>
    <row r="1809" spans="1:38" ht="30" customHeight="1">
      <c r="A1809" s="9" t="s">
        <v>852</v>
      </c>
      <c r="B1809" s="9" t="s">
        <v>840</v>
      </c>
      <c r="C1809" s="9" t="s">
        <v>841</v>
      </c>
      <c r="D1809" s="114">
        <v>5.2999999999999999E-2</v>
      </c>
      <c r="E1809" s="115">
        <f>단가대비표!E545</f>
        <v>0</v>
      </c>
      <c r="F1809" s="116">
        <f>TRUNC(E1809*D1809,1)</f>
        <v>0</v>
      </c>
      <c r="G1809" s="115">
        <f>단가대비표!F545</f>
        <v>203246</v>
      </c>
      <c r="H1809" s="116">
        <f>TRUNC(G1809*D1809,1)</f>
        <v>10772</v>
      </c>
      <c r="I1809" s="115">
        <f>단가대비표!G545</f>
        <v>0</v>
      </c>
      <c r="J1809" s="116">
        <f>TRUNC(I1809*D1809,1)</f>
        <v>0</v>
      </c>
      <c r="K1809" s="115">
        <f t="shared" si="442"/>
        <v>203246</v>
      </c>
      <c r="L1809" s="116">
        <f t="shared" si="442"/>
        <v>10772</v>
      </c>
      <c r="M1809" s="9" t="s">
        <v>27</v>
      </c>
      <c r="N1809" s="10" t="s">
        <v>586</v>
      </c>
      <c r="O1809" s="10" t="s">
        <v>853</v>
      </c>
      <c r="P1809" s="10" t="s">
        <v>30</v>
      </c>
      <c r="Q1809" s="10" t="s">
        <v>30</v>
      </c>
      <c r="R1809" s="10" t="s">
        <v>29</v>
      </c>
      <c r="S1809" s="119"/>
      <c r="T1809" s="119"/>
      <c r="U1809" s="119"/>
      <c r="V1809" s="119"/>
      <c r="W1809" s="119"/>
      <c r="X1809" s="119"/>
      <c r="Y1809" s="119"/>
      <c r="Z1809" s="119"/>
      <c r="AA1809" s="119"/>
      <c r="AB1809" s="119"/>
      <c r="AC1809" s="119"/>
      <c r="AD1809" s="119"/>
      <c r="AE1809" s="119"/>
      <c r="AF1809" s="119"/>
      <c r="AG1809" s="119"/>
      <c r="AH1809" s="119"/>
      <c r="AI1809" s="119"/>
      <c r="AJ1809" s="10" t="s">
        <v>27</v>
      </c>
      <c r="AK1809" s="10" t="s">
        <v>2322</v>
      </c>
      <c r="AL1809" s="10" t="s">
        <v>27</v>
      </c>
    </row>
    <row r="1810" spans="1:38" ht="30" customHeight="1">
      <c r="A1810" s="9" t="s">
        <v>867</v>
      </c>
      <c r="B1810" s="9" t="s">
        <v>840</v>
      </c>
      <c r="C1810" s="9" t="s">
        <v>841</v>
      </c>
      <c r="D1810" s="114">
        <v>0.02</v>
      </c>
      <c r="E1810" s="115">
        <f>단가대비표!E553</f>
        <v>0</v>
      </c>
      <c r="F1810" s="116">
        <f>TRUNC(E1810*D1810,1)</f>
        <v>0</v>
      </c>
      <c r="G1810" s="115">
        <f>단가대비표!F553</f>
        <v>138290</v>
      </c>
      <c r="H1810" s="116">
        <f>TRUNC(G1810*D1810,1)</f>
        <v>2765.8</v>
      </c>
      <c r="I1810" s="115">
        <f>단가대비표!G553</f>
        <v>0</v>
      </c>
      <c r="J1810" s="116">
        <f>TRUNC(I1810*D1810,1)</f>
        <v>0</v>
      </c>
      <c r="K1810" s="115">
        <f t="shared" si="442"/>
        <v>138290</v>
      </c>
      <c r="L1810" s="116">
        <f t="shared" si="442"/>
        <v>2765.8</v>
      </c>
      <c r="M1810" s="9" t="s">
        <v>27</v>
      </c>
      <c r="N1810" s="10" t="s">
        <v>586</v>
      </c>
      <c r="O1810" s="10" t="s">
        <v>868</v>
      </c>
      <c r="P1810" s="10" t="s">
        <v>30</v>
      </c>
      <c r="Q1810" s="10" t="s">
        <v>30</v>
      </c>
      <c r="R1810" s="10" t="s">
        <v>29</v>
      </c>
      <c r="S1810" s="119"/>
      <c r="T1810" s="119"/>
      <c r="U1810" s="119"/>
      <c r="V1810" s="119"/>
      <c r="W1810" s="119"/>
      <c r="X1810" s="119"/>
      <c r="Y1810" s="119"/>
      <c r="Z1810" s="119"/>
      <c r="AA1810" s="119"/>
      <c r="AB1810" s="119"/>
      <c r="AC1810" s="119"/>
      <c r="AD1810" s="119"/>
      <c r="AE1810" s="119"/>
      <c r="AF1810" s="119"/>
      <c r="AG1810" s="119"/>
      <c r="AH1810" s="119"/>
      <c r="AI1810" s="119"/>
      <c r="AJ1810" s="10" t="s">
        <v>27</v>
      </c>
      <c r="AK1810" s="10" t="s">
        <v>2323</v>
      </c>
      <c r="AL1810" s="10" t="s">
        <v>27</v>
      </c>
    </row>
    <row r="1811" spans="1:38" ht="30" customHeight="1">
      <c r="A1811" s="9" t="s">
        <v>965</v>
      </c>
      <c r="B1811" s="9" t="s">
        <v>27</v>
      </c>
      <c r="C1811" s="9" t="s">
        <v>27</v>
      </c>
      <c r="D1811" s="114"/>
      <c r="E1811" s="115"/>
      <c r="F1811" s="116">
        <f>TRUNC(SUM(F1807:F1810),0)</f>
        <v>19831</v>
      </c>
      <c r="G1811" s="115"/>
      <c r="H1811" s="116">
        <f>TRUNC(SUM(H1807:H1810),0)</f>
        <v>13537</v>
      </c>
      <c r="I1811" s="115"/>
      <c r="J1811" s="116">
        <f>TRUNC(SUM(J1807:J1810),0)</f>
        <v>0</v>
      </c>
      <c r="K1811" s="115"/>
      <c r="L1811" s="116">
        <f>F1811+H1811+J1811</f>
        <v>33368</v>
      </c>
      <c r="M1811" s="9" t="s">
        <v>27</v>
      </c>
      <c r="N1811" s="10" t="s">
        <v>117</v>
      </c>
      <c r="O1811" s="10" t="s">
        <v>117</v>
      </c>
      <c r="P1811" s="10" t="s">
        <v>27</v>
      </c>
      <c r="Q1811" s="10" t="s">
        <v>27</v>
      </c>
      <c r="R1811" s="10" t="s">
        <v>27</v>
      </c>
      <c r="S1811" s="119"/>
      <c r="T1811" s="119"/>
      <c r="U1811" s="119"/>
      <c r="V1811" s="119"/>
      <c r="W1811" s="119"/>
      <c r="X1811" s="119"/>
      <c r="Y1811" s="119"/>
      <c r="Z1811" s="119"/>
      <c r="AA1811" s="119"/>
      <c r="AB1811" s="119"/>
      <c r="AC1811" s="119"/>
      <c r="AD1811" s="119"/>
      <c r="AE1811" s="119"/>
      <c r="AF1811" s="119"/>
      <c r="AG1811" s="119"/>
      <c r="AH1811" s="119"/>
      <c r="AI1811" s="119"/>
      <c r="AJ1811" s="10" t="s">
        <v>27</v>
      </c>
      <c r="AK1811" s="10" t="s">
        <v>27</v>
      </c>
      <c r="AL1811" s="10" t="s">
        <v>27</v>
      </c>
    </row>
    <row r="1812" spans="1:38" ht="30" customHeight="1">
      <c r="A1812" s="114"/>
      <c r="B1812" s="114"/>
      <c r="C1812" s="114"/>
      <c r="D1812" s="114"/>
      <c r="E1812" s="115"/>
      <c r="F1812" s="116"/>
      <c r="G1812" s="115"/>
      <c r="H1812" s="116"/>
      <c r="I1812" s="115"/>
      <c r="J1812" s="116"/>
      <c r="K1812" s="115"/>
      <c r="L1812" s="116"/>
      <c r="M1812" s="114"/>
    </row>
    <row r="1813" spans="1:38" ht="30" customHeight="1">
      <c r="A1813" s="127" t="s">
        <v>4798</v>
      </c>
      <c r="B1813" s="127"/>
      <c r="C1813" s="127"/>
      <c r="D1813" s="127"/>
      <c r="E1813" s="128"/>
      <c r="F1813" s="129"/>
      <c r="G1813" s="128"/>
      <c r="H1813" s="129"/>
      <c r="I1813" s="128"/>
      <c r="J1813" s="129"/>
      <c r="K1813" s="128"/>
      <c r="L1813" s="129"/>
      <c r="M1813" s="127"/>
      <c r="N1813" s="118" t="s">
        <v>586</v>
      </c>
    </row>
    <row r="1814" spans="1:38" ht="30" customHeight="1">
      <c r="A1814" s="9" t="s">
        <v>4680</v>
      </c>
      <c r="B1814" s="1" t="s">
        <v>3399</v>
      </c>
      <c r="C1814" s="9" t="s">
        <v>28</v>
      </c>
      <c r="D1814" s="114">
        <v>1.05</v>
      </c>
      <c r="E1814" s="115">
        <f>단가대비표!E139</f>
        <v>18000</v>
      </c>
      <c r="F1814" s="116">
        <f>TRUNC(E1814*D1814,1)</f>
        <v>18900</v>
      </c>
      <c r="G1814" s="115">
        <f>단가대비표!F139</f>
        <v>0</v>
      </c>
      <c r="H1814" s="116">
        <f>TRUNC(G1814*D1814,1)</f>
        <v>0</v>
      </c>
      <c r="I1814" s="115">
        <f>단가대비표!G139</f>
        <v>0</v>
      </c>
      <c r="J1814" s="116">
        <f>TRUNC(I1814*D1814,1)</f>
        <v>0</v>
      </c>
      <c r="K1814" s="115">
        <f t="shared" ref="K1814:L1818" si="443">TRUNC(E1814+G1814+I1814,1)</f>
        <v>18000</v>
      </c>
      <c r="L1814" s="116">
        <f t="shared" si="443"/>
        <v>18900</v>
      </c>
      <c r="M1814" s="9" t="s">
        <v>27</v>
      </c>
      <c r="N1814" s="10" t="s">
        <v>586</v>
      </c>
      <c r="O1814" s="10" t="s">
        <v>2315</v>
      </c>
      <c r="P1814" s="10" t="s">
        <v>30</v>
      </c>
      <c r="Q1814" s="10" t="s">
        <v>30</v>
      </c>
      <c r="R1814" s="10" t="s">
        <v>29</v>
      </c>
      <c r="S1814" s="119"/>
      <c r="T1814" s="119"/>
      <c r="U1814" s="119"/>
      <c r="V1814" s="119"/>
      <c r="W1814" s="119"/>
      <c r="X1814" s="119"/>
      <c r="Y1814" s="119"/>
      <c r="Z1814" s="119"/>
      <c r="AA1814" s="119"/>
      <c r="AB1814" s="119"/>
      <c r="AC1814" s="119"/>
      <c r="AD1814" s="119"/>
      <c r="AE1814" s="119"/>
      <c r="AF1814" s="119"/>
      <c r="AG1814" s="119"/>
      <c r="AH1814" s="119"/>
      <c r="AI1814" s="119"/>
      <c r="AJ1814" s="10" t="s">
        <v>27</v>
      </c>
      <c r="AK1814" s="10" t="s">
        <v>2318</v>
      </c>
      <c r="AL1814" s="10" t="s">
        <v>27</v>
      </c>
    </row>
    <row r="1815" spans="1:38" ht="30" customHeight="1">
      <c r="A1815" s="9" t="s">
        <v>2319</v>
      </c>
      <c r="B1815" s="9" t="s">
        <v>2317</v>
      </c>
      <c r="C1815" s="9" t="s">
        <v>806</v>
      </c>
      <c r="D1815" s="114">
        <v>0.34499999999999997</v>
      </c>
      <c r="E1815" s="115">
        <f>단가대비표!E165</f>
        <v>2700</v>
      </c>
      <c r="F1815" s="116">
        <f>TRUNC(E1815*D1815,1)</f>
        <v>931.5</v>
      </c>
      <c r="G1815" s="115">
        <f>단가대비표!F165</f>
        <v>0</v>
      </c>
      <c r="H1815" s="116">
        <f>TRUNC(G1815*D1815,1)</f>
        <v>0</v>
      </c>
      <c r="I1815" s="115">
        <f>단가대비표!G165</f>
        <v>0</v>
      </c>
      <c r="J1815" s="116">
        <f>TRUNC(I1815*D1815,1)</f>
        <v>0</v>
      </c>
      <c r="K1815" s="115">
        <f t="shared" si="443"/>
        <v>2700</v>
      </c>
      <c r="L1815" s="116">
        <f t="shared" si="443"/>
        <v>931.5</v>
      </c>
      <c r="M1815" s="9" t="s">
        <v>27</v>
      </c>
      <c r="N1815" s="10" t="s">
        <v>586</v>
      </c>
      <c r="O1815" s="10" t="s">
        <v>2320</v>
      </c>
      <c r="P1815" s="10" t="s">
        <v>30</v>
      </c>
      <c r="Q1815" s="10" t="s">
        <v>30</v>
      </c>
      <c r="R1815" s="10" t="s">
        <v>29</v>
      </c>
      <c r="S1815" s="119"/>
      <c r="T1815" s="119"/>
      <c r="U1815" s="119"/>
      <c r="V1815" s="119"/>
      <c r="W1815" s="119"/>
      <c r="X1815" s="119"/>
      <c r="Y1815" s="119"/>
      <c r="Z1815" s="119"/>
      <c r="AA1815" s="119"/>
      <c r="AB1815" s="119"/>
      <c r="AC1815" s="119"/>
      <c r="AD1815" s="119"/>
      <c r="AE1815" s="119"/>
      <c r="AF1815" s="119"/>
      <c r="AG1815" s="119"/>
      <c r="AH1815" s="119"/>
      <c r="AI1815" s="119"/>
      <c r="AJ1815" s="10" t="s">
        <v>27</v>
      </c>
      <c r="AK1815" s="10" t="s">
        <v>2321</v>
      </c>
      <c r="AL1815" s="10" t="s">
        <v>27</v>
      </c>
    </row>
    <row r="1816" spans="1:38" ht="30" customHeight="1">
      <c r="A1816" s="1" t="s">
        <v>3397</v>
      </c>
      <c r="B1816" s="1" t="s">
        <v>3398</v>
      </c>
      <c r="C1816" s="13" t="s">
        <v>792</v>
      </c>
      <c r="D1816" s="114">
        <v>0.12</v>
      </c>
      <c r="E1816" s="115">
        <f>단가대비표!E138</f>
        <v>2773</v>
      </c>
      <c r="F1816" s="116">
        <f>TRUNC(E1816*D1816,1)</f>
        <v>332.7</v>
      </c>
      <c r="G1816" s="115">
        <f>단가대비표!F138</f>
        <v>0</v>
      </c>
      <c r="H1816" s="116">
        <f>TRUNC(G1816*D1816,1)</f>
        <v>0</v>
      </c>
      <c r="I1816" s="115">
        <f>단가대비표!G138</f>
        <v>0</v>
      </c>
      <c r="J1816" s="116">
        <f>TRUNC(I1816*D1816,1)</f>
        <v>0</v>
      </c>
      <c r="K1816" s="115">
        <f t="shared" si="443"/>
        <v>2773</v>
      </c>
      <c r="L1816" s="116">
        <f t="shared" si="443"/>
        <v>332.7</v>
      </c>
      <c r="M1816" s="9" t="s">
        <v>27</v>
      </c>
      <c r="N1816" s="10" t="s">
        <v>586</v>
      </c>
      <c r="O1816" s="10" t="s">
        <v>2320</v>
      </c>
      <c r="P1816" s="10" t="s">
        <v>30</v>
      </c>
      <c r="Q1816" s="10" t="s">
        <v>30</v>
      </c>
      <c r="R1816" s="10" t="s">
        <v>29</v>
      </c>
      <c r="S1816" s="119"/>
      <c r="T1816" s="119"/>
      <c r="U1816" s="119"/>
      <c r="V1816" s="119"/>
      <c r="W1816" s="119"/>
      <c r="X1816" s="119"/>
      <c r="Y1816" s="119"/>
      <c r="Z1816" s="119"/>
      <c r="AA1816" s="119"/>
      <c r="AB1816" s="119"/>
      <c r="AC1816" s="119"/>
      <c r="AD1816" s="119"/>
      <c r="AE1816" s="119"/>
      <c r="AF1816" s="119"/>
      <c r="AG1816" s="119"/>
      <c r="AH1816" s="119"/>
      <c r="AI1816" s="119"/>
      <c r="AJ1816" s="10" t="s">
        <v>27</v>
      </c>
      <c r="AK1816" s="10" t="s">
        <v>2321</v>
      </c>
      <c r="AL1816" s="10" t="s">
        <v>27</v>
      </c>
    </row>
    <row r="1817" spans="1:38" ht="30" customHeight="1">
      <c r="A1817" s="9" t="s">
        <v>852</v>
      </c>
      <c r="B1817" s="9" t="s">
        <v>840</v>
      </c>
      <c r="C1817" s="9" t="s">
        <v>841</v>
      </c>
      <c r="D1817" s="114">
        <v>5.2999999999999999E-2</v>
      </c>
      <c r="E1817" s="115">
        <f>단가대비표!E545</f>
        <v>0</v>
      </c>
      <c r="F1817" s="116">
        <f>TRUNC(E1817*D1817,1)</f>
        <v>0</v>
      </c>
      <c r="G1817" s="115">
        <f>단가대비표!F545</f>
        <v>203246</v>
      </c>
      <c r="H1817" s="116">
        <f>TRUNC(G1817*D1817,1)</f>
        <v>10772</v>
      </c>
      <c r="I1817" s="115">
        <f>단가대비표!G545</f>
        <v>0</v>
      </c>
      <c r="J1817" s="116">
        <f>TRUNC(I1817*D1817,1)</f>
        <v>0</v>
      </c>
      <c r="K1817" s="115">
        <f t="shared" si="443"/>
        <v>203246</v>
      </c>
      <c r="L1817" s="116">
        <f t="shared" si="443"/>
        <v>10772</v>
      </c>
      <c r="M1817" s="9" t="s">
        <v>27</v>
      </c>
      <c r="N1817" s="10" t="s">
        <v>586</v>
      </c>
      <c r="O1817" s="10" t="s">
        <v>853</v>
      </c>
      <c r="P1817" s="10" t="s">
        <v>30</v>
      </c>
      <c r="Q1817" s="10" t="s">
        <v>30</v>
      </c>
      <c r="R1817" s="10" t="s">
        <v>29</v>
      </c>
      <c r="S1817" s="119"/>
      <c r="T1817" s="119"/>
      <c r="U1817" s="119"/>
      <c r="V1817" s="119"/>
      <c r="W1817" s="119"/>
      <c r="X1817" s="119"/>
      <c r="Y1817" s="119"/>
      <c r="Z1817" s="119"/>
      <c r="AA1817" s="119"/>
      <c r="AB1817" s="119"/>
      <c r="AC1817" s="119"/>
      <c r="AD1817" s="119"/>
      <c r="AE1817" s="119"/>
      <c r="AF1817" s="119"/>
      <c r="AG1817" s="119"/>
      <c r="AH1817" s="119"/>
      <c r="AI1817" s="119"/>
      <c r="AJ1817" s="10" t="s">
        <v>27</v>
      </c>
      <c r="AK1817" s="10" t="s">
        <v>2322</v>
      </c>
      <c r="AL1817" s="10" t="s">
        <v>27</v>
      </c>
    </row>
    <row r="1818" spans="1:38" ht="30" customHeight="1">
      <c r="A1818" s="9" t="s">
        <v>867</v>
      </c>
      <c r="B1818" s="9" t="s">
        <v>840</v>
      </c>
      <c r="C1818" s="9" t="s">
        <v>841</v>
      </c>
      <c r="D1818" s="114">
        <v>0.05</v>
      </c>
      <c r="E1818" s="115">
        <f>단가대비표!E553</f>
        <v>0</v>
      </c>
      <c r="F1818" s="116">
        <f>TRUNC(E1818*D1818,1)</f>
        <v>0</v>
      </c>
      <c r="G1818" s="115">
        <f>단가대비표!F553</f>
        <v>138290</v>
      </c>
      <c r="H1818" s="116">
        <f>TRUNC(G1818*D1818,1)</f>
        <v>6914.5</v>
      </c>
      <c r="I1818" s="115">
        <f>단가대비표!G553</f>
        <v>0</v>
      </c>
      <c r="J1818" s="116">
        <f>TRUNC(I1818*D1818,1)</f>
        <v>0</v>
      </c>
      <c r="K1818" s="115">
        <f t="shared" si="443"/>
        <v>138290</v>
      </c>
      <c r="L1818" s="116">
        <f t="shared" si="443"/>
        <v>6914.5</v>
      </c>
      <c r="M1818" s="9" t="s">
        <v>27</v>
      </c>
      <c r="N1818" s="10" t="s">
        <v>586</v>
      </c>
      <c r="O1818" s="10" t="s">
        <v>868</v>
      </c>
      <c r="P1818" s="10" t="s">
        <v>30</v>
      </c>
      <c r="Q1818" s="10" t="s">
        <v>30</v>
      </c>
      <c r="R1818" s="10" t="s">
        <v>29</v>
      </c>
      <c r="S1818" s="119"/>
      <c r="T1818" s="119"/>
      <c r="U1818" s="119"/>
      <c r="V1818" s="119"/>
      <c r="W1818" s="119"/>
      <c r="X1818" s="119"/>
      <c r="Y1818" s="119"/>
      <c r="Z1818" s="119"/>
      <c r="AA1818" s="119"/>
      <c r="AB1818" s="119"/>
      <c r="AC1818" s="119"/>
      <c r="AD1818" s="119"/>
      <c r="AE1818" s="119"/>
      <c r="AF1818" s="119"/>
      <c r="AG1818" s="119"/>
      <c r="AH1818" s="119"/>
      <c r="AI1818" s="119"/>
      <c r="AJ1818" s="10" t="s">
        <v>27</v>
      </c>
      <c r="AK1818" s="10" t="s">
        <v>2323</v>
      </c>
      <c r="AL1818" s="10" t="s">
        <v>27</v>
      </c>
    </row>
    <row r="1819" spans="1:38" ht="30" customHeight="1">
      <c r="A1819" s="9" t="s">
        <v>965</v>
      </c>
      <c r="B1819" s="9" t="s">
        <v>27</v>
      </c>
      <c r="C1819" s="9" t="s">
        <v>27</v>
      </c>
      <c r="D1819" s="114"/>
      <c r="E1819" s="115"/>
      <c r="F1819" s="116">
        <f>TRUNC(SUM(F1814:F1818),0)</f>
        <v>20164</v>
      </c>
      <c r="G1819" s="115"/>
      <c r="H1819" s="116">
        <f>TRUNC(SUM(H1814:H1818),0)</f>
        <v>17686</v>
      </c>
      <c r="I1819" s="115"/>
      <c r="J1819" s="116">
        <f>TRUNC(SUM(J1814:J1818),0)</f>
        <v>0</v>
      </c>
      <c r="K1819" s="115"/>
      <c r="L1819" s="116">
        <f>F1819+H1819+J1819</f>
        <v>37850</v>
      </c>
      <c r="M1819" s="9" t="s">
        <v>27</v>
      </c>
      <c r="N1819" s="10" t="s">
        <v>117</v>
      </c>
      <c r="O1819" s="10" t="s">
        <v>117</v>
      </c>
      <c r="P1819" s="10" t="s">
        <v>27</v>
      </c>
      <c r="Q1819" s="10" t="s">
        <v>27</v>
      </c>
      <c r="R1819" s="10" t="s">
        <v>27</v>
      </c>
      <c r="S1819" s="119"/>
      <c r="T1819" s="119"/>
      <c r="U1819" s="119"/>
      <c r="V1819" s="119"/>
      <c r="W1819" s="119"/>
      <c r="X1819" s="119"/>
      <c r="Y1819" s="119"/>
      <c r="Z1819" s="119"/>
      <c r="AA1819" s="119"/>
      <c r="AB1819" s="119"/>
      <c r="AC1819" s="119"/>
      <c r="AD1819" s="119"/>
      <c r="AE1819" s="119"/>
      <c r="AF1819" s="119"/>
      <c r="AG1819" s="119"/>
      <c r="AH1819" s="119"/>
      <c r="AI1819" s="119"/>
      <c r="AJ1819" s="10" t="s">
        <v>27</v>
      </c>
      <c r="AK1819" s="10" t="s">
        <v>27</v>
      </c>
      <c r="AL1819" s="10" t="s">
        <v>27</v>
      </c>
    </row>
    <row r="1820" spans="1:38" ht="30" customHeight="1">
      <c r="A1820" s="114"/>
      <c r="B1820" s="114"/>
      <c r="C1820" s="114"/>
      <c r="D1820" s="114"/>
      <c r="E1820" s="115"/>
      <c r="F1820" s="116"/>
      <c r="G1820" s="115"/>
      <c r="H1820" s="116"/>
      <c r="I1820" s="115"/>
      <c r="J1820" s="116"/>
      <c r="K1820" s="115"/>
      <c r="L1820" s="116"/>
      <c r="M1820" s="114"/>
    </row>
    <row r="1821" spans="1:38" ht="30" customHeight="1">
      <c r="A1821" s="127" t="s">
        <v>4799</v>
      </c>
      <c r="B1821" s="127"/>
      <c r="C1821" s="127"/>
      <c r="D1821" s="127"/>
      <c r="E1821" s="128"/>
      <c r="F1821" s="129"/>
      <c r="G1821" s="128"/>
      <c r="H1821" s="129"/>
      <c r="I1821" s="128"/>
      <c r="J1821" s="129"/>
      <c r="K1821" s="128"/>
      <c r="L1821" s="129"/>
      <c r="M1821" s="127"/>
      <c r="N1821" s="118" t="s">
        <v>586</v>
      </c>
    </row>
    <row r="1822" spans="1:38" ht="30" customHeight="1">
      <c r="A1822" s="9" t="s">
        <v>4681</v>
      </c>
      <c r="B1822" s="1" t="s">
        <v>3400</v>
      </c>
      <c r="C1822" s="9" t="s">
        <v>28</v>
      </c>
      <c r="D1822" s="114">
        <v>1.05</v>
      </c>
      <c r="E1822" s="115">
        <f>단가대비표!E140</f>
        <v>28000</v>
      </c>
      <c r="F1822" s="116">
        <f>TRUNC(E1822*D1822,1)</f>
        <v>29400</v>
      </c>
      <c r="G1822" s="115">
        <f>단가대비표!F140</f>
        <v>0</v>
      </c>
      <c r="H1822" s="116">
        <f>TRUNC(G1822*D1822,1)</f>
        <v>0</v>
      </c>
      <c r="I1822" s="115">
        <f>단가대비표!G140</f>
        <v>0</v>
      </c>
      <c r="J1822" s="116">
        <f>TRUNC(I1822*D1822,1)</f>
        <v>0</v>
      </c>
      <c r="K1822" s="115">
        <f t="shared" ref="K1822:L1825" si="444">TRUNC(E1822+G1822+I1822,1)</f>
        <v>28000</v>
      </c>
      <c r="L1822" s="116">
        <f t="shared" si="444"/>
        <v>29400</v>
      </c>
      <c r="M1822" s="9" t="s">
        <v>27</v>
      </c>
      <c r="N1822" s="10" t="s">
        <v>586</v>
      </c>
      <c r="O1822" s="10" t="s">
        <v>2315</v>
      </c>
      <c r="P1822" s="10" t="s">
        <v>30</v>
      </c>
      <c r="Q1822" s="10" t="s">
        <v>30</v>
      </c>
      <c r="R1822" s="10" t="s">
        <v>29</v>
      </c>
      <c r="S1822" s="119"/>
      <c r="T1822" s="119"/>
      <c r="U1822" s="119"/>
      <c r="V1822" s="119"/>
      <c r="W1822" s="119"/>
      <c r="X1822" s="119"/>
      <c r="Y1822" s="119"/>
      <c r="Z1822" s="119"/>
      <c r="AA1822" s="119"/>
      <c r="AB1822" s="119"/>
      <c r="AC1822" s="119"/>
      <c r="AD1822" s="119"/>
      <c r="AE1822" s="119"/>
      <c r="AF1822" s="119"/>
      <c r="AG1822" s="119"/>
      <c r="AH1822" s="119"/>
      <c r="AI1822" s="119"/>
      <c r="AJ1822" s="10" t="s">
        <v>27</v>
      </c>
      <c r="AK1822" s="10" t="s">
        <v>2318</v>
      </c>
      <c r="AL1822" s="10" t="s">
        <v>27</v>
      </c>
    </row>
    <row r="1823" spans="1:38" ht="30" customHeight="1">
      <c r="A1823" s="9" t="s">
        <v>2319</v>
      </c>
      <c r="B1823" s="9" t="s">
        <v>2317</v>
      </c>
      <c r="C1823" s="9" t="s">
        <v>806</v>
      </c>
      <c r="D1823" s="114">
        <v>0.34499999999999997</v>
      </c>
      <c r="E1823" s="115">
        <f>단가대비표!E165</f>
        <v>2700</v>
      </c>
      <c r="F1823" s="116">
        <f>TRUNC(E1823*D1823,1)</f>
        <v>931.5</v>
      </c>
      <c r="G1823" s="115">
        <f>단가대비표!F165</f>
        <v>0</v>
      </c>
      <c r="H1823" s="116">
        <f>TRUNC(G1823*D1823,1)</f>
        <v>0</v>
      </c>
      <c r="I1823" s="115">
        <f>단가대비표!G165</f>
        <v>0</v>
      </c>
      <c r="J1823" s="116">
        <f>TRUNC(I1823*D1823,1)</f>
        <v>0</v>
      </c>
      <c r="K1823" s="115">
        <f t="shared" si="444"/>
        <v>2700</v>
      </c>
      <c r="L1823" s="116">
        <f t="shared" si="444"/>
        <v>931.5</v>
      </c>
      <c r="M1823" s="9" t="s">
        <v>27</v>
      </c>
      <c r="N1823" s="10" t="s">
        <v>586</v>
      </c>
      <c r="O1823" s="10" t="s">
        <v>2320</v>
      </c>
      <c r="P1823" s="10" t="s">
        <v>30</v>
      </c>
      <c r="Q1823" s="10" t="s">
        <v>30</v>
      </c>
      <c r="R1823" s="10" t="s">
        <v>29</v>
      </c>
      <c r="S1823" s="119"/>
      <c r="T1823" s="119"/>
      <c r="U1823" s="119"/>
      <c r="V1823" s="119"/>
      <c r="W1823" s="119"/>
      <c r="X1823" s="119"/>
      <c r="Y1823" s="119"/>
      <c r="Z1823" s="119"/>
      <c r="AA1823" s="119"/>
      <c r="AB1823" s="119"/>
      <c r="AC1823" s="119"/>
      <c r="AD1823" s="119"/>
      <c r="AE1823" s="119"/>
      <c r="AF1823" s="119"/>
      <c r="AG1823" s="119"/>
      <c r="AH1823" s="119"/>
      <c r="AI1823" s="119"/>
      <c r="AJ1823" s="10" t="s">
        <v>27</v>
      </c>
      <c r="AK1823" s="10" t="s">
        <v>2321</v>
      </c>
      <c r="AL1823" s="10" t="s">
        <v>27</v>
      </c>
    </row>
    <row r="1824" spans="1:38" ht="30" customHeight="1">
      <c r="A1824" s="9" t="s">
        <v>852</v>
      </c>
      <c r="B1824" s="9" t="s">
        <v>840</v>
      </c>
      <c r="C1824" s="9" t="s">
        <v>841</v>
      </c>
      <c r="D1824" s="114">
        <v>5.2999999999999999E-2</v>
      </c>
      <c r="E1824" s="115">
        <f>단가대비표!E545</f>
        <v>0</v>
      </c>
      <c r="F1824" s="116">
        <f>TRUNC(E1824*D1824,1)</f>
        <v>0</v>
      </c>
      <c r="G1824" s="115">
        <f>단가대비표!F545</f>
        <v>203246</v>
      </c>
      <c r="H1824" s="116">
        <f>TRUNC(G1824*D1824,1)</f>
        <v>10772</v>
      </c>
      <c r="I1824" s="115">
        <f>단가대비표!G545</f>
        <v>0</v>
      </c>
      <c r="J1824" s="116">
        <f>TRUNC(I1824*D1824,1)</f>
        <v>0</v>
      </c>
      <c r="K1824" s="115">
        <f t="shared" si="444"/>
        <v>203246</v>
      </c>
      <c r="L1824" s="116">
        <f t="shared" si="444"/>
        <v>10772</v>
      </c>
      <c r="M1824" s="9" t="s">
        <v>27</v>
      </c>
      <c r="N1824" s="10" t="s">
        <v>586</v>
      </c>
      <c r="O1824" s="10" t="s">
        <v>853</v>
      </c>
      <c r="P1824" s="10" t="s">
        <v>30</v>
      </c>
      <c r="Q1824" s="10" t="s">
        <v>30</v>
      </c>
      <c r="R1824" s="10" t="s">
        <v>29</v>
      </c>
      <c r="S1824" s="119"/>
      <c r="T1824" s="119"/>
      <c r="U1824" s="119"/>
      <c r="V1824" s="119"/>
      <c r="W1824" s="119"/>
      <c r="X1824" s="119"/>
      <c r="Y1824" s="119"/>
      <c r="Z1824" s="119"/>
      <c r="AA1824" s="119"/>
      <c r="AB1824" s="119"/>
      <c r="AC1824" s="119"/>
      <c r="AD1824" s="119"/>
      <c r="AE1824" s="119"/>
      <c r="AF1824" s="119"/>
      <c r="AG1824" s="119"/>
      <c r="AH1824" s="119"/>
      <c r="AI1824" s="119"/>
      <c r="AJ1824" s="10" t="s">
        <v>27</v>
      </c>
      <c r="AK1824" s="10" t="s">
        <v>2322</v>
      </c>
      <c r="AL1824" s="10" t="s">
        <v>27</v>
      </c>
    </row>
    <row r="1825" spans="1:38" ht="30" customHeight="1">
      <c r="A1825" s="9" t="s">
        <v>867</v>
      </c>
      <c r="B1825" s="9" t="s">
        <v>840</v>
      </c>
      <c r="C1825" s="9" t="s">
        <v>841</v>
      </c>
      <c r="D1825" s="114">
        <v>0.02</v>
      </c>
      <c r="E1825" s="115">
        <f>단가대비표!E553</f>
        <v>0</v>
      </c>
      <c r="F1825" s="116">
        <f>TRUNC(E1825*D1825,1)</f>
        <v>0</v>
      </c>
      <c r="G1825" s="115">
        <f>단가대비표!F553</f>
        <v>138290</v>
      </c>
      <c r="H1825" s="116">
        <f>TRUNC(G1825*D1825,1)</f>
        <v>2765.8</v>
      </c>
      <c r="I1825" s="115">
        <f>단가대비표!G553</f>
        <v>0</v>
      </c>
      <c r="J1825" s="116">
        <f>TRUNC(I1825*D1825,1)</f>
        <v>0</v>
      </c>
      <c r="K1825" s="115">
        <f t="shared" si="444"/>
        <v>138290</v>
      </c>
      <c r="L1825" s="116">
        <f t="shared" si="444"/>
        <v>2765.8</v>
      </c>
      <c r="M1825" s="9" t="s">
        <v>27</v>
      </c>
      <c r="N1825" s="10" t="s">
        <v>586</v>
      </c>
      <c r="O1825" s="10" t="s">
        <v>868</v>
      </c>
      <c r="P1825" s="10" t="s">
        <v>30</v>
      </c>
      <c r="Q1825" s="10" t="s">
        <v>30</v>
      </c>
      <c r="R1825" s="10" t="s">
        <v>29</v>
      </c>
      <c r="S1825" s="119"/>
      <c r="T1825" s="119"/>
      <c r="U1825" s="119"/>
      <c r="V1825" s="119"/>
      <c r="W1825" s="119"/>
      <c r="X1825" s="119"/>
      <c r="Y1825" s="119"/>
      <c r="Z1825" s="119"/>
      <c r="AA1825" s="119"/>
      <c r="AB1825" s="119"/>
      <c r="AC1825" s="119"/>
      <c r="AD1825" s="119"/>
      <c r="AE1825" s="119"/>
      <c r="AF1825" s="119"/>
      <c r="AG1825" s="119"/>
      <c r="AH1825" s="119"/>
      <c r="AI1825" s="119"/>
      <c r="AJ1825" s="10" t="s">
        <v>27</v>
      </c>
      <c r="AK1825" s="10" t="s">
        <v>2323</v>
      </c>
      <c r="AL1825" s="10" t="s">
        <v>27</v>
      </c>
    </row>
    <row r="1826" spans="1:38" ht="30" customHeight="1">
      <c r="A1826" s="9" t="s">
        <v>965</v>
      </c>
      <c r="B1826" s="9" t="s">
        <v>27</v>
      </c>
      <c r="C1826" s="9" t="s">
        <v>27</v>
      </c>
      <c r="D1826" s="114"/>
      <c r="E1826" s="115"/>
      <c r="F1826" s="116">
        <f>TRUNC(SUM(F1822:F1825),0)</f>
        <v>30331</v>
      </c>
      <c r="G1826" s="115"/>
      <c r="H1826" s="116">
        <f>TRUNC(SUM(H1822:H1825),0)</f>
        <v>13537</v>
      </c>
      <c r="I1826" s="115"/>
      <c r="J1826" s="116">
        <f>TRUNC(SUM(J1822:J1825),0)</f>
        <v>0</v>
      </c>
      <c r="K1826" s="115"/>
      <c r="L1826" s="116">
        <f>F1826+H1826+J1826</f>
        <v>43868</v>
      </c>
      <c r="M1826" s="9" t="s">
        <v>27</v>
      </c>
      <c r="N1826" s="10" t="s">
        <v>117</v>
      </c>
      <c r="O1826" s="10" t="s">
        <v>117</v>
      </c>
      <c r="P1826" s="10" t="s">
        <v>27</v>
      </c>
      <c r="Q1826" s="10" t="s">
        <v>27</v>
      </c>
      <c r="R1826" s="10" t="s">
        <v>27</v>
      </c>
      <c r="S1826" s="119"/>
      <c r="T1826" s="119"/>
      <c r="U1826" s="119"/>
      <c r="V1826" s="119"/>
      <c r="W1826" s="119"/>
      <c r="X1826" s="119"/>
      <c r="Y1826" s="119"/>
      <c r="Z1826" s="119"/>
      <c r="AA1826" s="119"/>
      <c r="AB1826" s="119"/>
      <c r="AC1826" s="119"/>
      <c r="AD1826" s="119"/>
      <c r="AE1826" s="119"/>
      <c r="AF1826" s="119"/>
      <c r="AG1826" s="119"/>
      <c r="AH1826" s="119"/>
      <c r="AI1826" s="119"/>
      <c r="AJ1826" s="10" t="s">
        <v>27</v>
      </c>
      <c r="AK1826" s="10" t="s">
        <v>27</v>
      </c>
      <c r="AL1826" s="10" t="s">
        <v>27</v>
      </c>
    </row>
    <row r="1827" spans="1:38" ht="30" customHeight="1">
      <c r="A1827" s="114"/>
      <c r="B1827" s="114"/>
      <c r="C1827" s="114"/>
      <c r="D1827" s="114"/>
      <c r="E1827" s="115"/>
      <c r="F1827" s="116"/>
      <c r="G1827" s="115"/>
      <c r="H1827" s="116"/>
      <c r="I1827" s="115"/>
      <c r="J1827" s="116"/>
      <c r="K1827" s="115"/>
      <c r="L1827" s="116"/>
      <c r="M1827" s="114"/>
    </row>
    <row r="1828" spans="1:38" ht="30" customHeight="1">
      <c r="A1828" s="127" t="s">
        <v>4800</v>
      </c>
      <c r="B1828" s="127"/>
      <c r="C1828" s="127"/>
      <c r="D1828" s="127"/>
      <c r="E1828" s="128"/>
      <c r="F1828" s="129"/>
      <c r="G1828" s="128"/>
      <c r="H1828" s="129"/>
      <c r="I1828" s="128"/>
      <c r="J1828" s="129"/>
      <c r="K1828" s="128"/>
      <c r="L1828" s="129"/>
      <c r="M1828" s="127"/>
      <c r="N1828" s="118" t="s">
        <v>586</v>
      </c>
    </row>
    <row r="1829" spans="1:38" ht="30" customHeight="1">
      <c r="A1829" s="9" t="s">
        <v>4680</v>
      </c>
      <c r="B1829" s="1" t="s">
        <v>3401</v>
      </c>
      <c r="C1829" s="9" t="s">
        <v>28</v>
      </c>
      <c r="D1829" s="114">
        <v>1.05</v>
      </c>
      <c r="E1829" s="115">
        <f>단가대비표!E140</f>
        <v>28000</v>
      </c>
      <c r="F1829" s="116">
        <f>TRUNC(E1829*D1829,1)</f>
        <v>29400</v>
      </c>
      <c r="G1829" s="115">
        <f>단가대비표!F140</f>
        <v>0</v>
      </c>
      <c r="H1829" s="116">
        <f>TRUNC(G1829*D1829,1)</f>
        <v>0</v>
      </c>
      <c r="I1829" s="115">
        <f>단가대비표!G140</f>
        <v>0</v>
      </c>
      <c r="J1829" s="116">
        <f>TRUNC(I1829*D1829,1)</f>
        <v>0</v>
      </c>
      <c r="K1829" s="115">
        <f t="shared" ref="K1829:L1833" si="445">TRUNC(E1829+G1829+I1829,1)</f>
        <v>28000</v>
      </c>
      <c r="L1829" s="116">
        <f t="shared" si="445"/>
        <v>29400</v>
      </c>
      <c r="M1829" s="9" t="s">
        <v>27</v>
      </c>
      <c r="N1829" s="10" t="s">
        <v>586</v>
      </c>
      <c r="O1829" s="10" t="s">
        <v>2315</v>
      </c>
      <c r="P1829" s="10" t="s">
        <v>30</v>
      </c>
      <c r="Q1829" s="10" t="s">
        <v>30</v>
      </c>
      <c r="R1829" s="10" t="s">
        <v>29</v>
      </c>
      <c r="S1829" s="119"/>
      <c r="T1829" s="119"/>
      <c r="U1829" s="119"/>
      <c r="V1829" s="119"/>
      <c r="W1829" s="119"/>
      <c r="X1829" s="119"/>
      <c r="Y1829" s="119"/>
      <c r="Z1829" s="119"/>
      <c r="AA1829" s="119"/>
      <c r="AB1829" s="119"/>
      <c r="AC1829" s="119"/>
      <c r="AD1829" s="119"/>
      <c r="AE1829" s="119"/>
      <c r="AF1829" s="119"/>
      <c r="AG1829" s="119"/>
      <c r="AH1829" s="119"/>
      <c r="AI1829" s="119"/>
      <c r="AJ1829" s="10" t="s">
        <v>27</v>
      </c>
      <c r="AK1829" s="10" t="s">
        <v>2318</v>
      </c>
      <c r="AL1829" s="10" t="s">
        <v>27</v>
      </c>
    </row>
    <row r="1830" spans="1:38" ht="30" customHeight="1">
      <c r="A1830" s="9" t="s">
        <v>2319</v>
      </c>
      <c r="B1830" s="9" t="s">
        <v>2317</v>
      </c>
      <c r="C1830" s="9" t="s">
        <v>806</v>
      </c>
      <c r="D1830" s="114">
        <v>0.34499999999999997</v>
      </c>
      <c r="E1830" s="115">
        <f>단가대비표!E165</f>
        <v>2700</v>
      </c>
      <c r="F1830" s="116">
        <f>TRUNC(E1830*D1830,1)</f>
        <v>931.5</v>
      </c>
      <c r="G1830" s="115">
        <f>단가대비표!F165</f>
        <v>0</v>
      </c>
      <c r="H1830" s="116">
        <f>TRUNC(G1830*D1830,1)</f>
        <v>0</v>
      </c>
      <c r="I1830" s="115">
        <f>단가대비표!G165</f>
        <v>0</v>
      </c>
      <c r="J1830" s="116">
        <f>TRUNC(I1830*D1830,1)</f>
        <v>0</v>
      </c>
      <c r="K1830" s="115">
        <f t="shared" si="445"/>
        <v>2700</v>
      </c>
      <c r="L1830" s="116">
        <f t="shared" si="445"/>
        <v>931.5</v>
      </c>
      <c r="M1830" s="9" t="s">
        <v>27</v>
      </c>
      <c r="N1830" s="10" t="s">
        <v>586</v>
      </c>
      <c r="O1830" s="10" t="s">
        <v>2320</v>
      </c>
      <c r="P1830" s="10" t="s">
        <v>30</v>
      </c>
      <c r="Q1830" s="10" t="s">
        <v>30</v>
      </c>
      <c r="R1830" s="10" t="s">
        <v>29</v>
      </c>
      <c r="S1830" s="119"/>
      <c r="T1830" s="119"/>
      <c r="U1830" s="119"/>
      <c r="V1830" s="119"/>
      <c r="W1830" s="119"/>
      <c r="X1830" s="119"/>
      <c r="Y1830" s="119"/>
      <c r="Z1830" s="119"/>
      <c r="AA1830" s="119"/>
      <c r="AB1830" s="119"/>
      <c r="AC1830" s="119"/>
      <c r="AD1830" s="119"/>
      <c r="AE1830" s="119"/>
      <c r="AF1830" s="119"/>
      <c r="AG1830" s="119"/>
      <c r="AH1830" s="119"/>
      <c r="AI1830" s="119"/>
      <c r="AJ1830" s="10" t="s">
        <v>27</v>
      </c>
      <c r="AK1830" s="10" t="s">
        <v>2321</v>
      </c>
      <c r="AL1830" s="10" t="s">
        <v>27</v>
      </c>
    </row>
    <row r="1831" spans="1:38" ht="30" customHeight="1">
      <c r="A1831" s="1" t="s">
        <v>3397</v>
      </c>
      <c r="B1831" s="1" t="s">
        <v>3398</v>
      </c>
      <c r="C1831" s="13" t="s">
        <v>792</v>
      </c>
      <c r="D1831" s="114">
        <v>0.12</v>
      </c>
      <c r="E1831" s="115">
        <f>단가대비표!E138</f>
        <v>2773</v>
      </c>
      <c r="F1831" s="116">
        <f>TRUNC(E1831*D1831,1)</f>
        <v>332.7</v>
      </c>
      <c r="G1831" s="115">
        <f>단가대비표!F138</f>
        <v>0</v>
      </c>
      <c r="H1831" s="116">
        <f>TRUNC(G1831*D1831,1)</f>
        <v>0</v>
      </c>
      <c r="I1831" s="115">
        <f>단가대비표!G138</f>
        <v>0</v>
      </c>
      <c r="J1831" s="116">
        <f>TRUNC(I1831*D1831,1)</f>
        <v>0</v>
      </c>
      <c r="K1831" s="115">
        <f t="shared" si="445"/>
        <v>2773</v>
      </c>
      <c r="L1831" s="116">
        <f t="shared" si="445"/>
        <v>332.7</v>
      </c>
      <c r="M1831" s="9" t="s">
        <v>27</v>
      </c>
      <c r="N1831" s="10" t="s">
        <v>586</v>
      </c>
      <c r="O1831" s="10" t="s">
        <v>2320</v>
      </c>
      <c r="P1831" s="10" t="s">
        <v>30</v>
      </c>
      <c r="Q1831" s="10" t="s">
        <v>30</v>
      </c>
      <c r="R1831" s="10" t="s">
        <v>29</v>
      </c>
      <c r="S1831" s="119"/>
      <c r="T1831" s="119"/>
      <c r="U1831" s="119"/>
      <c r="V1831" s="119"/>
      <c r="W1831" s="119"/>
      <c r="X1831" s="119"/>
      <c r="Y1831" s="119"/>
      <c r="Z1831" s="119"/>
      <c r="AA1831" s="119"/>
      <c r="AB1831" s="119"/>
      <c r="AC1831" s="119"/>
      <c r="AD1831" s="119"/>
      <c r="AE1831" s="119"/>
      <c r="AF1831" s="119"/>
      <c r="AG1831" s="119"/>
      <c r="AH1831" s="119"/>
      <c r="AI1831" s="119"/>
      <c r="AJ1831" s="10" t="s">
        <v>27</v>
      </c>
      <c r="AK1831" s="10" t="s">
        <v>2321</v>
      </c>
      <c r="AL1831" s="10" t="s">
        <v>27</v>
      </c>
    </row>
    <row r="1832" spans="1:38" ht="30" customHeight="1">
      <c r="A1832" s="9" t="s">
        <v>852</v>
      </c>
      <c r="B1832" s="9" t="s">
        <v>840</v>
      </c>
      <c r="C1832" s="9" t="s">
        <v>841</v>
      </c>
      <c r="D1832" s="114">
        <v>5.2999999999999999E-2</v>
      </c>
      <c r="E1832" s="115">
        <f>단가대비표!E545</f>
        <v>0</v>
      </c>
      <c r="F1832" s="116">
        <f>TRUNC(E1832*D1832,1)</f>
        <v>0</v>
      </c>
      <c r="G1832" s="115">
        <f>단가대비표!F545</f>
        <v>203246</v>
      </c>
      <c r="H1832" s="116">
        <f>TRUNC(G1832*D1832,1)</f>
        <v>10772</v>
      </c>
      <c r="I1832" s="115">
        <f>단가대비표!G545</f>
        <v>0</v>
      </c>
      <c r="J1832" s="116">
        <f>TRUNC(I1832*D1832,1)</f>
        <v>0</v>
      </c>
      <c r="K1832" s="115">
        <f t="shared" si="445"/>
        <v>203246</v>
      </c>
      <c r="L1832" s="116">
        <f t="shared" si="445"/>
        <v>10772</v>
      </c>
      <c r="M1832" s="9" t="s">
        <v>27</v>
      </c>
      <c r="N1832" s="10" t="s">
        <v>586</v>
      </c>
      <c r="O1832" s="10" t="s">
        <v>853</v>
      </c>
      <c r="P1832" s="10" t="s">
        <v>30</v>
      </c>
      <c r="Q1832" s="10" t="s">
        <v>30</v>
      </c>
      <c r="R1832" s="10" t="s">
        <v>29</v>
      </c>
      <c r="S1832" s="119"/>
      <c r="T1832" s="119"/>
      <c r="U1832" s="119"/>
      <c r="V1832" s="119"/>
      <c r="W1832" s="119"/>
      <c r="X1832" s="119"/>
      <c r="Y1832" s="119"/>
      <c r="Z1832" s="119"/>
      <c r="AA1832" s="119"/>
      <c r="AB1832" s="119"/>
      <c r="AC1832" s="119"/>
      <c r="AD1832" s="119"/>
      <c r="AE1832" s="119"/>
      <c r="AF1832" s="119"/>
      <c r="AG1832" s="119"/>
      <c r="AH1832" s="119"/>
      <c r="AI1832" s="119"/>
      <c r="AJ1832" s="10" t="s">
        <v>27</v>
      </c>
      <c r="AK1832" s="10" t="s">
        <v>2322</v>
      </c>
      <c r="AL1832" s="10" t="s">
        <v>27</v>
      </c>
    </row>
    <row r="1833" spans="1:38" ht="30" customHeight="1">
      <c r="A1833" s="9" t="s">
        <v>867</v>
      </c>
      <c r="B1833" s="9" t="s">
        <v>840</v>
      </c>
      <c r="C1833" s="9" t="s">
        <v>841</v>
      </c>
      <c r="D1833" s="114">
        <v>0.05</v>
      </c>
      <c r="E1833" s="115">
        <f>단가대비표!E553</f>
        <v>0</v>
      </c>
      <c r="F1833" s="116">
        <f>TRUNC(E1833*D1833,1)</f>
        <v>0</v>
      </c>
      <c r="G1833" s="115">
        <f>단가대비표!F553</f>
        <v>138290</v>
      </c>
      <c r="H1833" s="116">
        <f>TRUNC(G1833*D1833,1)</f>
        <v>6914.5</v>
      </c>
      <c r="I1833" s="115">
        <f>단가대비표!G553</f>
        <v>0</v>
      </c>
      <c r="J1833" s="116">
        <f>TRUNC(I1833*D1833,1)</f>
        <v>0</v>
      </c>
      <c r="K1833" s="115">
        <f t="shared" si="445"/>
        <v>138290</v>
      </c>
      <c r="L1833" s="116">
        <f t="shared" si="445"/>
        <v>6914.5</v>
      </c>
      <c r="M1833" s="9" t="s">
        <v>27</v>
      </c>
      <c r="N1833" s="10" t="s">
        <v>586</v>
      </c>
      <c r="O1833" s="10" t="s">
        <v>868</v>
      </c>
      <c r="P1833" s="10" t="s">
        <v>30</v>
      </c>
      <c r="Q1833" s="10" t="s">
        <v>30</v>
      </c>
      <c r="R1833" s="10" t="s">
        <v>29</v>
      </c>
      <c r="S1833" s="119"/>
      <c r="T1833" s="119"/>
      <c r="U1833" s="119"/>
      <c r="V1833" s="119"/>
      <c r="W1833" s="119"/>
      <c r="X1833" s="119"/>
      <c r="Y1833" s="119"/>
      <c r="Z1833" s="119"/>
      <c r="AA1833" s="119"/>
      <c r="AB1833" s="119"/>
      <c r="AC1833" s="119"/>
      <c r="AD1833" s="119"/>
      <c r="AE1833" s="119"/>
      <c r="AF1833" s="119"/>
      <c r="AG1833" s="119"/>
      <c r="AH1833" s="119"/>
      <c r="AI1833" s="119"/>
      <c r="AJ1833" s="10" t="s">
        <v>27</v>
      </c>
      <c r="AK1833" s="10" t="s">
        <v>2323</v>
      </c>
      <c r="AL1833" s="10" t="s">
        <v>27</v>
      </c>
    </row>
    <row r="1834" spans="1:38" ht="30" customHeight="1">
      <c r="A1834" s="9" t="s">
        <v>965</v>
      </c>
      <c r="B1834" s="9" t="s">
        <v>27</v>
      </c>
      <c r="C1834" s="9" t="s">
        <v>27</v>
      </c>
      <c r="D1834" s="114"/>
      <c r="E1834" s="115"/>
      <c r="F1834" s="116">
        <f>TRUNC(SUM(F1829:F1833),0)</f>
        <v>30664</v>
      </c>
      <c r="G1834" s="115"/>
      <c r="H1834" s="116">
        <f>TRUNC(SUM(H1829:H1833),0)</f>
        <v>17686</v>
      </c>
      <c r="I1834" s="115"/>
      <c r="J1834" s="116">
        <f>TRUNC(SUM(J1829:J1833),0)</f>
        <v>0</v>
      </c>
      <c r="K1834" s="115"/>
      <c r="L1834" s="116">
        <f>F1834+H1834+J1834</f>
        <v>48350</v>
      </c>
      <c r="M1834" s="9" t="s">
        <v>27</v>
      </c>
      <c r="N1834" s="10" t="s">
        <v>117</v>
      </c>
      <c r="O1834" s="10" t="s">
        <v>117</v>
      </c>
      <c r="P1834" s="10" t="s">
        <v>27</v>
      </c>
      <c r="Q1834" s="10" t="s">
        <v>27</v>
      </c>
      <c r="R1834" s="10" t="s">
        <v>27</v>
      </c>
      <c r="S1834" s="119"/>
      <c r="T1834" s="119"/>
      <c r="U1834" s="119"/>
      <c r="V1834" s="119"/>
      <c r="W1834" s="119"/>
      <c r="X1834" s="119"/>
      <c r="Y1834" s="119"/>
      <c r="Z1834" s="119"/>
      <c r="AA1834" s="119"/>
      <c r="AB1834" s="119"/>
      <c r="AC1834" s="119"/>
      <c r="AD1834" s="119"/>
      <c r="AE1834" s="119"/>
      <c r="AF1834" s="119"/>
      <c r="AG1834" s="119"/>
      <c r="AH1834" s="119"/>
      <c r="AI1834" s="119"/>
      <c r="AJ1834" s="10" t="s">
        <v>27</v>
      </c>
      <c r="AK1834" s="10" t="s">
        <v>27</v>
      </c>
      <c r="AL1834" s="10" t="s">
        <v>27</v>
      </c>
    </row>
    <row r="1835" spans="1:38" ht="30" customHeight="1">
      <c r="A1835" s="114"/>
      <c r="B1835" s="114"/>
      <c r="C1835" s="114"/>
      <c r="D1835" s="114"/>
      <c r="E1835" s="115"/>
      <c r="F1835" s="116"/>
      <c r="G1835" s="115"/>
      <c r="H1835" s="116"/>
      <c r="I1835" s="115"/>
      <c r="J1835" s="116"/>
      <c r="K1835" s="115"/>
      <c r="L1835" s="116"/>
      <c r="M1835" s="114"/>
    </row>
    <row r="1836" spans="1:38" ht="30" customHeight="1">
      <c r="A1836" s="127" t="s">
        <v>4801</v>
      </c>
      <c r="B1836" s="127"/>
      <c r="C1836" s="127"/>
      <c r="D1836" s="127"/>
      <c r="E1836" s="128"/>
      <c r="F1836" s="129"/>
      <c r="G1836" s="128"/>
      <c r="H1836" s="129"/>
      <c r="I1836" s="128"/>
      <c r="J1836" s="129"/>
      <c r="K1836" s="128"/>
      <c r="L1836" s="129"/>
      <c r="M1836" s="127"/>
      <c r="N1836" s="118" t="s">
        <v>587</v>
      </c>
    </row>
    <row r="1837" spans="1:38" ht="30" customHeight="1">
      <c r="A1837" s="9" t="s">
        <v>2324</v>
      </c>
      <c r="B1837" s="9" t="s">
        <v>2325</v>
      </c>
      <c r="C1837" s="9" t="s">
        <v>28</v>
      </c>
      <c r="D1837" s="114">
        <v>1.05</v>
      </c>
      <c r="E1837" s="115">
        <f>단가대비표!E141</f>
        <v>9700</v>
      </c>
      <c r="F1837" s="116">
        <f>TRUNC(E1837*D1837,1)</f>
        <v>10185</v>
      </c>
      <c r="G1837" s="115">
        <f>단가대비표!F141</f>
        <v>0</v>
      </c>
      <c r="H1837" s="116">
        <f>TRUNC(G1837*D1837,1)</f>
        <v>0</v>
      </c>
      <c r="I1837" s="115">
        <f>단가대비표!G141</f>
        <v>0</v>
      </c>
      <c r="J1837" s="116">
        <f>TRUNC(I1837*D1837,1)</f>
        <v>0</v>
      </c>
      <c r="K1837" s="115">
        <f t="shared" ref="K1837:L1840" si="446">TRUNC(E1837+G1837+I1837,1)</f>
        <v>9700</v>
      </c>
      <c r="L1837" s="116">
        <f t="shared" si="446"/>
        <v>10185</v>
      </c>
      <c r="M1837" s="9" t="s">
        <v>27</v>
      </c>
      <c r="N1837" s="10" t="s">
        <v>587</v>
      </c>
      <c r="O1837" s="10" t="s">
        <v>2326</v>
      </c>
      <c r="P1837" s="10" t="s">
        <v>30</v>
      </c>
      <c r="Q1837" s="10" t="s">
        <v>30</v>
      </c>
      <c r="R1837" s="10" t="s">
        <v>29</v>
      </c>
      <c r="S1837" s="119"/>
      <c r="T1837" s="119"/>
      <c r="U1837" s="119"/>
      <c r="V1837" s="119"/>
      <c r="W1837" s="119"/>
      <c r="X1837" s="119"/>
      <c r="Y1837" s="119"/>
      <c r="Z1837" s="119"/>
      <c r="AA1837" s="119"/>
      <c r="AB1837" s="119"/>
      <c r="AC1837" s="119"/>
      <c r="AD1837" s="119"/>
      <c r="AE1837" s="119"/>
      <c r="AF1837" s="119"/>
      <c r="AG1837" s="119"/>
      <c r="AH1837" s="119"/>
      <c r="AI1837" s="119"/>
      <c r="AJ1837" s="10" t="s">
        <v>27</v>
      </c>
      <c r="AK1837" s="10" t="s">
        <v>2327</v>
      </c>
      <c r="AL1837" s="10" t="s">
        <v>27</v>
      </c>
    </row>
    <row r="1838" spans="1:38" ht="30" customHeight="1">
      <c r="A1838" s="9" t="s">
        <v>2319</v>
      </c>
      <c r="B1838" s="9" t="s">
        <v>2317</v>
      </c>
      <c r="C1838" s="9" t="s">
        <v>806</v>
      </c>
      <c r="D1838" s="114">
        <v>0.12</v>
      </c>
      <c r="E1838" s="115">
        <f>단가대비표!E165</f>
        <v>2700</v>
      </c>
      <c r="F1838" s="116">
        <f>TRUNC(E1838*D1838,1)</f>
        <v>324</v>
      </c>
      <c r="G1838" s="115">
        <f>단가대비표!F165</f>
        <v>0</v>
      </c>
      <c r="H1838" s="116">
        <f>TRUNC(G1838*D1838,1)</f>
        <v>0</v>
      </c>
      <c r="I1838" s="115">
        <f>단가대비표!G165</f>
        <v>0</v>
      </c>
      <c r="J1838" s="116">
        <f>TRUNC(I1838*D1838,1)</f>
        <v>0</v>
      </c>
      <c r="K1838" s="115">
        <f t="shared" si="446"/>
        <v>2700</v>
      </c>
      <c r="L1838" s="116">
        <f t="shared" si="446"/>
        <v>324</v>
      </c>
      <c r="M1838" s="9" t="s">
        <v>27</v>
      </c>
      <c r="N1838" s="10" t="s">
        <v>587</v>
      </c>
      <c r="O1838" s="10" t="s">
        <v>2320</v>
      </c>
      <c r="P1838" s="10" t="s">
        <v>30</v>
      </c>
      <c r="Q1838" s="10" t="s">
        <v>30</v>
      </c>
      <c r="R1838" s="10" t="s">
        <v>29</v>
      </c>
      <c r="S1838" s="119"/>
      <c r="T1838" s="119"/>
      <c r="U1838" s="119"/>
      <c r="V1838" s="119"/>
      <c r="W1838" s="119"/>
      <c r="X1838" s="119"/>
      <c r="Y1838" s="119"/>
      <c r="Z1838" s="119"/>
      <c r="AA1838" s="119"/>
      <c r="AB1838" s="119"/>
      <c r="AC1838" s="119"/>
      <c r="AD1838" s="119"/>
      <c r="AE1838" s="119"/>
      <c r="AF1838" s="119"/>
      <c r="AG1838" s="119"/>
      <c r="AH1838" s="119"/>
      <c r="AI1838" s="119"/>
      <c r="AJ1838" s="10" t="s">
        <v>27</v>
      </c>
      <c r="AK1838" s="10" t="s">
        <v>2328</v>
      </c>
      <c r="AL1838" s="10" t="s">
        <v>27</v>
      </c>
    </row>
    <row r="1839" spans="1:38" ht="30" customHeight="1">
      <c r="A1839" s="9" t="s">
        <v>852</v>
      </c>
      <c r="B1839" s="9" t="s">
        <v>840</v>
      </c>
      <c r="C1839" s="9" t="s">
        <v>841</v>
      </c>
      <c r="D1839" s="114">
        <v>1.2E-2</v>
      </c>
      <c r="E1839" s="115">
        <f>단가대비표!E545</f>
        <v>0</v>
      </c>
      <c r="F1839" s="116">
        <f>TRUNC(E1839*D1839,1)</f>
        <v>0</v>
      </c>
      <c r="G1839" s="115">
        <f>단가대비표!F545</f>
        <v>203246</v>
      </c>
      <c r="H1839" s="116">
        <f>TRUNC(G1839*D1839,1)</f>
        <v>2438.9</v>
      </c>
      <c r="I1839" s="115">
        <f>단가대비표!G545</f>
        <v>0</v>
      </c>
      <c r="J1839" s="116">
        <f>TRUNC(I1839*D1839,1)</f>
        <v>0</v>
      </c>
      <c r="K1839" s="115">
        <f t="shared" si="446"/>
        <v>203246</v>
      </c>
      <c r="L1839" s="116">
        <f t="shared" si="446"/>
        <v>2438.9</v>
      </c>
      <c r="M1839" s="9" t="s">
        <v>27</v>
      </c>
      <c r="N1839" s="10" t="s">
        <v>587</v>
      </c>
      <c r="O1839" s="10" t="s">
        <v>853</v>
      </c>
      <c r="P1839" s="10" t="s">
        <v>30</v>
      </c>
      <c r="Q1839" s="10" t="s">
        <v>30</v>
      </c>
      <c r="R1839" s="10" t="s">
        <v>29</v>
      </c>
      <c r="S1839" s="119"/>
      <c r="T1839" s="119"/>
      <c r="U1839" s="119"/>
      <c r="V1839" s="119"/>
      <c r="W1839" s="119"/>
      <c r="X1839" s="119"/>
      <c r="Y1839" s="119"/>
      <c r="Z1839" s="119"/>
      <c r="AA1839" s="119"/>
      <c r="AB1839" s="119"/>
      <c r="AC1839" s="119"/>
      <c r="AD1839" s="119"/>
      <c r="AE1839" s="119"/>
      <c r="AF1839" s="119"/>
      <c r="AG1839" s="119"/>
      <c r="AH1839" s="119"/>
      <c r="AI1839" s="119"/>
      <c r="AJ1839" s="10" t="s">
        <v>27</v>
      </c>
      <c r="AK1839" s="10" t="s">
        <v>2329</v>
      </c>
      <c r="AL1839" s="10" t="s">
        <v>27</v>
      </c>
    </row>
    <row r="1840" spans="1:38" ht="30" customHeight="1">
      <c r="A1840" s="9" t="s">
        <v>867</v>
      </c>
      <c r="B1840" s="9" t="s">
        <v>840</v>
      </c>
      <c r="C1840" s="9" t="s">
        <v>841</v>
      </c>
      <c r="D1840" s="114">
        <v>0.01</v>
      </c>
      <c r="E1840" s="115">
        <f>단가대비표!E553</f>
        <v>0</v>
      </c>
      <c r="F1840" s="116">
        <f>TRUNC(E1840*D1840,1)</f>
        <v>0</v>
      </c>
      <c r="G1840" s="115">
        <f>단가대비표!F553</f>
        <v>138290</v>
      </c>
      <c r="H1840" s="116">
        <f>TRUNC(G1840*D1840,1)</f>
        <v>1382.9</v>
      </c>
      <c r="I1840" s="115">
        <f>단가대비표!G553</f>
        <v>0</v>
      </c>
      <c r="J1840" s="116">
        <f>TRUNC(I1840*D1840,1)</f>
        <v>0</v>
      </c>
      <c r="K1840" s="115">
        <f t="shared" si="446"/>
        <v>138290</v>
      </c>
      <c r="L1840" s="116">
        <f t="shared" si="446"/>
        <v>1382.9</v>
      </c>
      <c r="M1840" s="9" t="s">
        <v>27</v>
      </c>
      <c r="N1840" s="10" t="s">
        <v>587</v>
      </c>
      <c r="O1840" s="10" t="s">
        <v>868</v>
      </c>
      <c r="P1840" s="10" t="s">
        <v>30</v>
      </c>
      <c r="Q1840" s="10" t="s">
        <v>30</v>
      </c>
      <c r="R1840" s="10" t="s">
        <v>29</v>
      </c>
      <c r="S1840" s="119"/>
      <c r="T1840" s="119"/>
      <c r="U1840" s="119"/>
      <c r="V1840" s="119"/>
      <c r="W1840" s="119"/>
      <c r="X1840" s="119"/>
      <c r="Y1840" s="119"/>
      <c r="Z1840" s="119"/>
      <c r="AA1840" s="119"/>
      <c r="AB1840" s="119"/>
      <c r="AC1840" s="119"/>
      <c r="AD1840" s="119"/>
      <c r="AE1840" s="119"/>
      <c r="AF1840" s="119"/>
      <c r="AG1840" s="119"/>
      <c r="AH1840" s="119"/>
      <c r="AI1840" s="119"/>
      <c r="AJ1840" s="10" t="s">
        <v>27</v>
      </c>
      <c r="AK1840" s="10" t="s">
        <v>2330</v>
      </c>
      <c r="AL1840" s="10" t="s">
        <v>27</v>
      </c>
    </row>
    <row r="1841" spans="1:38" ht="30" customHeight="1">
      <c r="A1841" s="9" t="s">
        <v>965</v>
      </c>
      <c r="B1841" s="9" t="s">
        <v>27</v>
      </c>
      <c r="C1841" s="9" t="s">
        <v>27</v>
      </c>
      <c r="D1841" s="114"/>
      <c r="E1841" s="115"/>
      <c r="F1841" s="116">
        <f>TRUNC(SUM(F1837:F1840),0)</f>
        <v>10509</v>
      </c>
      <c r="G1841" s="115"/>
      <c r="H1841" s="116">
        <f>TRUNC(SUM(H1837:H1840),0)</f>
        <v>3821</v>
      </c>
      <c r="I1841" s="115"/>
      <c r="J1841" s="116">
        <f>TRUNC(SUM(J1837:J1840),0)</f>
        <v>0</v>
      </c>
      <c r="K1841" s="115"/>
      <c r="L1841" s="116">
        <f>F1841+H1841+J1841</f>
        <v>14330</v>
      </c>
      <c r="M1841" s="9" t="s">
        <v>27</v>
      </c>
      <c r="N1841" s="10" t="s">
        <v>117</v>
      </c>
      <c r="O1841" s="10" t="s">
        <v>117</v>
      </c>
      <c r="P1841" s="10" t="s">
        <v>27</v>
      </c>
      <c r="Q1841" s="10" t="s">
        <v>27</v>
      </c>
      <c r="R1841" s="10" t="s">
        <v>27</v>
      </c>
      <c r="S1841" s="119"/>
      <c r="T1841" s="119"/>
      <c r="U1841" s="119"/>
      <c r="V1841" s="119"/>
      <c r="W1841" s="119"/>
      <c r="X1841" s="119"/>
      <c r="Y1841" s="119"/>
      <c r="Z1841" s="119"/>
      <c r="AA1841" s="119"/>
      <c r="AB1841" s="119"/>
      <c r="AC1841" s="119"/>
      <c r="AD1841" s="119"/>
      <c r="AE1841" s="119"/>
      <c r="AF1841" s="119"/>
      <c r="AG1841" s="119"/>
      <c r="AH1841" s="119"/>
      <c r="AI1841" s="119"/>
      <c r="AJ1841" s="10" t="s">
        <v>27</v>
      </c>
      <c r="AK1841" s="10" t="s">
        <v>27</v>
      </c>
      <c r="AL1841" s="10" t="s">
        <v>27</v>
      </c>
    </row>
    <row r="1842" spans="1:38" ht="30" customHeight="1">
      <c r="A1842" s="114"/>
      <c r="B1842" s="114"/>
      <c r="C1842" s="114"/>
      <c r="D1842" s="114"/>
      <c r="E1842" s="115"/>
      <c r="F1842" s="116"/>
      <c r="G1842" s="115"/>
      <c r="H1842" s="116"/>
      <c r="I1842" s="115"/>
      <c r="J1842" s="116"/>
      <c r="K1842" s="115"/>
      <c r="L1842" s="116"/>
      <c r="M1842" s="114"/>
    </row>
    <row r="1843" spans="1:38" ht="30" customHeight="1">
      <c r="A1843" s="127" t="s">
        <v>4812</v>
      </c>
      <c r="B1843" s="127"/>
      <c r="C1843" s="127"/>
      <c r="D1843" s="127"/>
      <c r="E1843" s="128"/>
      <c r="F1843" s="129"/>
      <c r="G1843" s="128"/>
      <c r="H1843" s="129"/>
      <c r="I1843" s="128"/>
      <c r="J1843" s="129"/>
      <c r="K1843" s="128"/>
      <c r="L1843" s="129"/>
      <c r="M1843" s="127"/>
      <c r="N1843" s="118" t="s">
        <v>589</v>
      </c>
    </row>
    <row r="1844" spans="1:38" ht="30" customHeight="1">
      <c r="A1844" s="1" t="s">
        <v>4773</v>
      </c>
      <c r="B1844" s="1" t="s">
        <v>4774</v>
      </c>
      <c r="C1844" s="9" t="s">
        <v>28</v>
      </c>
      <c r="D1844" s="114">
        <v>1.05</v>
      </c>
      <c r="E1844" s="115">
        <f>단가대비표!E143</f>
        <v>51300</v>
      </c>
      <c r="F1844" s="116">
        <f>TRUNC(E1844*D1844,1)</f>
        <v>53865</v>
      </c>
      <c r="G1844" s="115">
        <v>0</v>
      </c>
      <c r="H1844" s="116">
        <f>TRUNC(G1844*D1844,1)</f>
        <v>0</v>
      </c>
      <c r="I1844" s="115">
        <v>0</v>
      </c>
      <c r="J1844" s="116">
        <f>TRUNC(I1844*D1844,1)</f>
        <v>0</v>
      </c>
      <c r="K1844" s="115">
        <f t="shared" ref="K1844:L1847" si="447">TRUNC(E1844+G1844+I1844,1)</f>
        <v>51300</v>
      </c>
      <c r="L1844" s="116">
        <f t="shared" si="447"/>
        <v>53865</v>
      </c>
      <c r="M1844" s="9" t="s">
        <v>27</v>
      </c>
      <c r="N1844" s="10" t="s">
        <v>589</v>
      </c>
      <c r="O1844" s="10" t="s">
        <v>2332</v>
      </c>
      <c r="P1844" s="10" t="s">
        <v>30</v>
      </c>
      <c r="Q1844" s="10" t="s">
        <v>30</v>
      </c>
      <c r="R1844" s="10" t="s">
        <v>29</v>
      </c>
      <c r="S1844" s="119"/>
      <c r="T1844" s="119"/>
      <c r="U1844" s="119"/>
      <c r="V1844" s="119"/>
      <c r="W1844" s="119"/>
      <c r="X1844" s="119"/>
      <c r="Y1844" s="119"/>
      <c r="Z1844" s="119"/>
      <c r="AA1844" s="119"/>
      <c r="AB1844" s="119"/>
      <c r="AC1844" s="119"/>
      <c r="AD1844" s="119"/>
      <c r="AE1844" s="119"/>
      <c r="AF1844" s="119"/>
      <c r="AG1844" s="119"/>
      <c r="AH1844" s="119"/>
      <c r="AI1844" s="119"/>
      <c r="AJ1844" s="10" t="s">
        <v>27</v>
      </c>
      <c r="AK1844" s="10" t="s">
        <v>2333</v>
      </c>
      <c r="AL1844" s="10" t="s">
        <v>27</v>
      </c>
    </row>
    <row r="1845" spans="1:38" ht="30" customHeight="1">
      <c r="A1845" s="9" t="s">
        <v>2319</v>
      </c>
      <c r="B1845" s="9" t="s">
        <v>2317</v>
      </c>
      <c r="C1845" s="9" t="s">
        <v>806</v>
      </c>
      <c r="D1845" s="114">
        <v>0.34499999999999997</v>
      </c>
      <c r="E1845" s="115">
        <f>단가대비표!E165</f>
        <v>2700</v>
      </c>
      <c r="F1845" s="116">
        <f>TRUNC(E1845*D1845,1)</f>
        <v>931.5</v>
      </c>
      <c r="G1845" s="115">
        <v>0</v>
      </c>
      <c r="H1845" s="116">
        <f>TRUNC(G1845*D1845,1)</f>
        <v>0</v>
      </c>
      <c r="I1845" s="115">
        <v>0</v>
      </c>
      <c r="J1845" s="116">
        <f>TRUNC(I1845*D1845,1)</f>
        <v>0</v>
      </c>
      <c r="K1845" s="115">
        <f t="shared" si="447"/>
        <v>2700</v>
      </c>
      <c r="L1845" s="116">
        <f t="shared" si="447"/>
        <v>931.5</v>
      </c>
      <c r="M1845" s="9" t="s">
        <v>27</v>
      </c>
      <c r="N1845" s="10" t="s">
        <v>589</v>
      </c>
      <c r="O1845" s="10" t="s">
        <v>2320</v>
      </c>
      <c r="P1845" s="10" t="s">
        <v>30</v>
      </c>
      <c r="Q1845" s="10" t="s">
        <v>30</v>
      </c>
      <c r="R1845" s="10" t="s">
        <v>29</v>
      </c>
      <c r="S1845" s="119"/>
      <c r="T1845" s="119"/>
      <c r="U1845" s="119"/>
      <c r="V1845" s="119"/>
      <c r="W1845" s="119"/>
      <c r="X1845" s="119"/>
      <c r="Y1845" s="119"/>
      <c r="Z1845" s="119"/>
      <c r="AA1845" s="119"/>
      <c r="AB1845" s="119"/>
      <c r="AC1845" s="119"/>
      <c r="AD1845" s="119"/>
      <c r="AE1845" s="119"/>
      <c r="AF1845" s="119"/>
      <c r="AG1845" s="119"/>
      <c r="AH1845" s="119"/>
      <c r="AI1845" s="119"/>
      <c r="AJ1845" s="10" t="s">
        <v>27</v>
      </c>
      <c r="AK1845" s="10" t="s">
        <v>2334</v>
      </c>
      <c r="AL1845" s="10" t="s">
        <v>27</v>
      </c>
    </row>
    <row r="1846" spans="1:38" ht="30" customHeight="1">
      <c r="A1846" s="9" t="s">
        <v>852</v>
      </c>
      <c r="B1846" s="9" t="s">
        <v>840</v>
      </c>
      <c r="C1846" s="9" t="s">
        <v>841</v>
      </c>
      <c r="D1846" s="114">
        <v>5.2999999999999999E-2</v>
      </c>
      <c r="E1846" s="115">
        <v>0</v>
      </c>
      <c r="F1846" s="116">
        <f>TRUNC(E1846*D1846,1)</f>
        <v>0</v>
      </c>
      <c r="G1846" s="115">
        <f>단가대비표!F545</f>
        <v>203246</v>
      </c>
      <c r="H1846" s="116">
        <f>TRUNC(G1846*D1846,1)</f>
        <v>10772</v>
      </c>
      <c r="I1846" s="115">
        <v>0</v>
      </c>
      <c r="J1846" s="116">
        <f>TRUNC(I1846*D1846,1)</f>
        <v>0</v>
      </c>
      <c r="K1846" s="115">
        <f t="shared" si="447"/>
        <v>203246</v>
      </c>
      <c r="L1846" s="116">
        <f t="shared" si="447"/>
        <v>10772</v>
      </c>
      <c r="M1846" s="9" t="s">
        <v>27</v>
      </c>
      <c r="N1846" s="10" t="s">
        <v>589</v>
      </c>
      <c r="O1846" s="10" t="s">
        <v>853</v>
      </c>
      <c r="P1846" s="10" t="s">
        <v>30</v>
      </c>
      <c r="Q1846" s="10" t="s">
        <v>30</v>
      </c>
      <c r="R1846" s="10" t="s">
        <v>29</v>
      </c>
      <c r="S1846" s="119"/>
      <c r="T1846" s="119"/>
      <c r="U1846" s="119"/>
      <c r="V1846" s="119"/>
      <c r="W1846" s="119"/>
      <c r="X1846" s="119"/>
      <c r="Y1846" s="119"/>
      <c r="Z1846" s="119"/>
      <c r="AA1846" s="119"/>
      <c r="AB1846" s="119"/>
      <c r="AC1846" s="119"/>
      <c r="AD1846" s="119"/>
      <c r="AE1846" s="119"/>
      <c r="AF1846" s="119"/>
      <c r="AG1846" s="119"/>
      <c r="AH1846" s="119"/>
      <c r="AI1846" s="119"/>
      <c r="AJ1846" s="10" t="s">
        <v>27</v>
      </c>
      <c r="AK1846" s="10" t="s">
        <v>2335</v>
      </c>
      <c r="AL1846" s="10" t="s">
        <v>27</v>
      </c>
    </row>
    <row r="1847" spans="1:38" ht="30" customHeight="1">
      <c r="A1847" s="9" t="s">
        <v>867</v>
      </c>
      <c r="B1847" s="9" t="s">
        <v>840</v>
      </c>
      <c r="C1847" s="9" t="s">
        <v>841</v>
      </c>
      <c r="D1847" s="114">
        <v>0.02</v>
      </c>
      <c r="E1847" s="115">
        <v>0</v>
      </c>
      <c r="F1847" s="116">
        <f>TRUNC(E1847*D1847,1)</f>
        <v>0</v>
      </c>
      <c r="G1847" s="115">
        <f>단가대비표!F553</f>
        <v>138290</v>
      </c>
      <c r="H1847" s="116">
        <f>TRUNC(G1847*D1847,1)</f>
        <v>2765.8</v>
      </c>
      <c r="I1847" s="115">
        <v>0</v>
      </c>
      <c r="J1847" s="116">
        <f>TRUNC(I1847*D1847,1)</f>
        <v>0</v>
      </c>
      <c r="K1847" s="115">
        <f t="shared" si="447"/>
        <v>138290</v>
      </c>
      <c r="L1847" s="116">
        <f t="shared" si="447"/>
        <v>2765.8</v>
      </c>
      <c r="M1847" s="9" t="s">
        <v>27</v>
      </c>
      <c r="N1847" s="10" t="s">
        <v>589</v>
      </c>
      <c r="O1847" s="10" t="s">
        <v>868</v>
      </c>
      <c r="P1847" s="10" t="s">
        <v>30</v>
      </c>
      <c r="Q1847" s="10" t="s">
        <v>30</v>
      </c>
      <c r="R1847" s="10" t="s">
        <v>29</v>
      </c>
      <c r="S1847" s="119"/>
      <c r="T1847" s="119"/>
      <c r="U1847" s="119"/>
      <c r="V1847" s="119"/>
      <c r="W1847" s="119"/>
      <c r="X1847" s="119"/>
      <c r="Y1847" s="119"/>
      <c r="Z1847" s="119"/>
      <c r="AA1847" s="119"/>
      <c r="AB1847" s="119"/>
      <c r="AC1847" s="119"/>
      <c r="AD1847" s="119"/>
      <c r="AE1847" s="119"/>
      <c r="AF1847" s="119"/>
      <c r="AG1847" s="119"/>
      <c r="AH1847" s="119"/>
      <c r="AI1847" s="119"/>
      <c r="AJ1847" s="10" t="s">
        <v>27</v>
      </c>
      <c r="AK1847" s="10" t="s">
        <v>2336</v>
      </c>
      <c r="AL1847" s="10" t="s">
        <v>27</v>
      </c>
    </row>
    <row r="1848" spans="1:38" ht="30" customHeight="1">
      <c r="A1848" s="9" t="s">
        <v>965</v>
      </c>
      <c r="B1848" s="9" t="s">
        <v>27</v>
      </c>
      <c r="C1848" s="9" t="s">
        <v>27</v>
      </c>
      <c r="D1848" s="114"/>
      <c r="E1848" s="115"/>
      <c r="F1848" s="116">
        <f>TRUNC(SUM(F1844:F1847),0)</f>
        <v>54796</v>
      </c>
      <c r="G1848" s="115"/>
      <c r="H1848" s="116">
        <f>TRUNC(SUM(H1844:H1847),0)</f>
        <v>13537</v>
      </c>
      <c r="I1848" s="115"/>
      <c r="J1848" s="116">
        <f>TRUNC(SUM(J1844:J1847),0)</f>
        <v>0</v>
      </c>
      <c r="K1848" s="115"/>
      <c r="L1848" s="116">
        <f>F1848+H1848+J1848</f>
        <v>68333</v>
      </c>
      <c r="M1848" s="9" t="s">
        <v>27</v>
      </c>
      <c r="N1848" s="10" t="s">
        <v>117</v>
      </c>
      <c r="O1848" s="10" t="s">
        <v>117</v>
      </c>
      <c r="P1848" s="10" t="s">
        <v>27</v>
      </c>
      <c r="Q1848" s="10" t="s">
        <v>27</v>
      </c>
      <c r="R1848" s="10" t="s">
        <v>27</v>
      </c>
      <c r="S1848" s="119"/>
      <c r="T1848" s="119"/>
      <c r="U1848" s="119"/>
      <c r="V1848" s="119"/>
      <c r="W1848" s="119"/>
      <c r="X1848" s="119"/>
      <c r="Y1848" s="119"/>
      <c r="Z1848" s="119"/>
      <c r="AA1848" s="119"/>
      <c r="AB1848" s="119"/>
      <c r="AC1848" s="119"/>
      <c r="AD1848" s="119"/>
      <c r="AE1848" s="119"/>
      <c r="AF1848" s="119"/>
      <c r="AG1848" s="119"/>
      <c r="AH1848" s="119"/>
      <c r="AI1848" s="119"/>
      <c r="AJ1848" s="10" t="s">
        <v>27</v>
      </c>
      <c r="AK1848" s="10" t="s">
        <v>27</v>
      </c>
      <c r="AL1848" s="10" t="s">
        <v>27</v>
      </c>
    </row>
    <row r="1849" spans="1:38" ht="30" customHeight="1">
      <c r="A1849" s="114"/>
      <c r="B1849" s="114"/>
      <c r="C1849" s="114"/>
      <c r="D1849" s="114"/>
      <c r="E1849" s="115"/>
      <c r="F1849" s="116"/>
      <c r="G1849" s="115"/>
      <c r="H1849" s="116"/>
      <c r="I1849" s="115"/>
      <c r="J1849" s="116"/>
      <c r="K1849" s="115"/>
      <c r="L1849" s="116"/>
      <c r="M1849" s="114"/>
    </row>
    <row r="1850" spans="1:38" ht="30" customHeight="1">
      <c r="A1850" s="127" t="s">
        <v>4802</v>
      </c>
      <c r="B1850" s="127"/>
      <c r="C1850" s="127"/>
      <c r="D1850" s="127"/>
      <c r="E1850" s="128"/>
      <c r="F1850" s="129"/>
      <c r="G1850" s="128"/>
      <c r="H1850" s="129"/>
      <c r="I1850" s="128"/>
      <c r="J1850" s="129"/>
      <c r="K1850" s="128"/>
      <c r="L1850" s="129"/>
      <c r="M1850" s="127"/>
      <c r="N1850" s="118" t="s">
        <v>589</v>
      </c>
    </row>
    <row r="1851" spans="1:38" ht="30" customHeight="1">
      <c r="A1851" s="1" t="s">
        <v>4773</v>
      </c>
      <c r="B1851" s="1" t="s">
        <v>4775</v>
      </c>
      <c r="C1851" s="9" t="s">
        <v>4777</v>
      </c>
      <c r="D1851" s="114">
        <v>1.823</v>
      </c>
      <c r="E1851" s="115">
        <f>단가대비표!E144</f>
        <v>41200</v>
      </c>
      <c r="F1851" s="116">
        <f>TRUNC(E1851*D1851,1)</f>
        <v>75107.600000000006</v>
      </c>
      <c r="G1851" s="115">
        <v>0</v>
      </c>
      <c r="H1851" s="116">
        <f>TRUNC(G1851*D1851,1)</f>
        <v>0</v>
      </c>
      <c r="I1851" s="115">
        <v>0</v>
      </c>
      <c r="J1851" s="116">
        <f>TRUNC(I1851*D1851,1)</f>
        <v>0</v>
      </c>
      <c r="K1851" s="115">
        <f t="shared" ref="K1851:L1854" si="448">TRUNC(E1851+G1851+I1851,1)</f>
        <v>41200</v>
      </c>
      <c r="L1851" s="116">
        <f t="shared" si="448"/>
        <v>75107.600000000006</v>
      </c>
      <c r="M1851" s="9" t="s">
        <v>27</v>
      </c>
      <c r="N1851" s="10" t="s">
        <v>589</v>
      </c>
      <c r="O1851" s="10" t="s">
        <v>2332</v>
      </c>
      <c r="P1851" s="10" t="s">
        <v>30</v>
      </c>
      <c r="Q1851" s="10" t="s">
        <v>30</v>
      </c>
      <c r="R1851" s="10" t="s">
        <v>29</v>
      </c>
      <c r="S1851" s="119"/>
      <c r="T1851" s="119"/>
      <c r="U1851" s="119"/>
      <c r="V1851" s="119"/>
      <c r="W1851" s="119"/>
      <c r="X1851" s="119"/>
      <c r="Y1851" s="119"/>
      <c r="Z1851" s="119"/>
      <c r="AA1851" s="119"/>
      <c r="AB1851" s="119"/>
      <c r="AC1851" s="119"/>
      <c r="AD1851" s="119"/>
      <c r="AE1851" s="119"/>
      <c r="AF1851" s="119"/>
      <c r="AG1851" s="119"/>
      <c r="AH1851" s="119"/>
      <c r="AI1851" s="119"/>
      <c r="AJ1851" s="10" t="s">
        <v>27</v>
      </c>
      <c r="AK1851" s="10" t="s">
        <v>2333</v>
      </c>
      <c r="AL1851" s="10" t="s">
        <v>27</v>
      </c>
    </row>
    <row r="1852" spans="1:38" ht="30" customHeight="1">
      <c r="A1852" s="9" t="s">
        <v>2319</v>
      </c>
      <c r="B1852" s="9" t="s">
        <v>2317</v>
      </c>
      <c r="C1852" s="9" t="s">
        <v>806</v>
      </c>
      <c r="D1852" s="114">
        <v>0.34499999999999997</v>
      </c>
      <c r="E1852" s="115">
        <f>단가대비표!E165</f>
        <v>2700</v>
      </c>
      <c r="F1852" s="116">
        <f>TRUNC(E1852*D1852,1)</f>
        <v>931.5</v>
      </c>
      <c r="G1852" s="115">
        <v>0</v>
      </c>
      <c r="H1852" s="116">
        <f>TRUNC(G1852*D1852,1)</f>
        <v>0</v>
      </c>
      <c r="I1852" s="115">
        <v>0</v>
      </c>
      <c r="J1852" s="116">
        <f>TRUNC(I1852*D1852,1)</f>
        <v>0</v>
      </c>
      <c r="K1852" s="115">
        <f t="shared" si="448"/>
        <v>2700</v>
      </c>
      <c r="L1852" s="116">
        <f t="shared" si="448"/>
        <v>931.5</v>
      </c>
      <c r="M1852" s="9" t="s">
        <v>27</v>
      </c>
      <c r="N1852" s="10" t="s">
        <v>589</v>
      </c>
      <c r="O1852" s="10" t="s">
        <v>2320</v>
      </c>
      <c r="P1852" s="10" t="s">
        <v>30</v>
      </c>
      <c r="Q1852" s="10" t="s">
        <v>30</v>
      </c>
      <c r="R1852" s="10" t="s">
        <v>29</v>
      </c>
      <c r="S1852" s="119"/>
      <c r="T1852" s="119"/>
      <c r="U1852" s="119"/>
      <c r="V1852" s="119"/>
      <c r="W1852" s="119"/>
      <c r="X1852" s="119"/>
      <c r="Y1852" s="119"/>
      <c r="Z1852" s="119"/>
      <c r="AA1852" s="119"/>
      <c r="AB1852" s="119"/>
      <c r="AC1852" s="119"/>
      <c r="AD1852" s="119"/>
      <c r="AE1852" s="119"/>
      <c r="AF1852" s="119"/>
      <c r="AG1852" s="119"/>
      <c r="AH1852" s="119"/>
      <c r="AI1852" s="119"/>
      <c r="AJ1852" s="10" t="s">
        <v>27</v>
      </c>
      <c r="AK1852" s="10" t="s">
        <v>2334</v>
      </c>
      <c r="AL1852" s="10" t="s">
        <v>27</v>
      </c>
    </row>
    <row r="1853" spans="1:38" ht="30" customHeight="1">
      <c r="A1853" s="9" t="s">
        <v>852</v>
      </c>
      <c r="B1853" s="9" t="s">
        <v>840</v>
      </c>
      <c r="C1853" s="9" t="s">
        <v>841</v>
      </c>
      <c r="D1853" s="114">
        <v>5.2999999999999999E-2</v>
      </c>
      <c r="E1853" s="115">
        <v>0</v>
      </c>
      <c r="F1853" s="116">
        <f>TRUNC(E1853*D1853,1)</f>
        <v>0</v>
      </c>
      <c r="G1853" s="115">
        <f>단가대비표!F545</f>
        <v>203246</v>
      </c>
      <c r="H1853" s="116">
        <f>TRUNC(G1853*D1853,1)</f>
        <v>10772</v>
      </c>
      <c r="I1853" s="115">
        <v>0</v>
      </c>
      <c r="J1853" s="116">
        <f>TRUNC(I1853*D1853,1)</f>
        <v>0</v>
      </c>
      <c r="K1853" s="115">
        <f t="shared" si="448"/>
        <v>203246</v>
      </c>
      <c r="L1853" s="116">
        <f t="shared" si="448"/>
        <v>10772</v>
      </c>
      <c r="M1853" s="9" t="s">
        <v>27</v>
      </c>
      <c r="N1853" s="10" t="s">
        <v>589</v>
      </c>
      <c r="O1853" s="10" t="s">
        <v>853</v>
      </c>
      <c r="P1853" s="10" t="s">
        <v>30</v>
      </c>
      <c r="Q1853" s="10" t="s">
        <v>30</v>
      </c>
      <c r="R1853" s="10" t="s">
        <v>29</v>
      </c>
      <c r="S1853" s="119"/>
      <c r="T1853" s="119"/>
      <c r="U1853" s="119"/>
      <c r="V1853" s="119"/>
      <c r="W1853" s="119"/>
      <c r="X1853" s="119"/>
      <c r="Y1853" s="119"/>
      <c r="Z1853" s="119"/>
      <c r="AA1853" s="119"/>
      <c r="AB1853" s="119"/>
      <c r="AC1853" s="119"/>
      <c r="AD1853" s="119"/>
      <c r="AE1853" s="119"/>
      <c r="AF1853" s="119"/>
      <c r="AG1853" s="119"/>
      <c r="AH1853" s="119"/>
      <c r="AI1853" s="119"/>
      <c r="AJ1853" s="10" t="s">
        <v>27</v>
      </c>
      <c r="AK1853" s="10" t="s">
        <v>2335</v>
      </c>
      <c r="AL1853" s="10" t="s">
        <v>27</v>
      </c>
    </row>
    <row r="1854" spans="1:38" ht="30" customHeight="1">
      <c r="A1854" s="9" t="s">
        <v>867</v>
      </c>
      <c r="B1854" s="9" t="s">
        <v>840</v>
      </c>
      <c r="C1854" s="9" t="s">
        <v>841</v>
      </c>
      <c r="D1854" s="114">
        <v>0.02</v>
      </c>
      <c r="E1854" s="115">
        <v>0</v>
      </c>
      <c r="F1854" s="116">
        <f>TRUNC(E1854*D1854,1)</f>
        <v>0</v>
      </c>
      <c r="G1854" s="115">
        <f>단가대비표!F553</f>
        <v>138290</v>
      </c>
      <c r="H1854" s="116">
        <f>TRUNC(G1854*D1854,1)</f>
        <v>2765.8</v>
      </c>
      <c r="I1854" s="115">
        <v>0</v>
      </c>
      <c r="J1854" s="116">
        <f>TRUNC(I1854*D1854,1)</f>
        <v>0</v>
      </c>
      <c r="K1854" s="115">
        <f t="shared" si="448"/>
        <v>138290</v>
      </c>
      <c r="L1854" s="116">
        <f t="shared" si="448"/>
        <v>2765.8</v>
      </c>
      <c r="M1854" s="9" t="s">
        <v>27</v>
      </c>
      <c r="N1854" s="10" t="s">
        <v>589</v>
      </c>
      <c r="O1854" s="10" t="s">
        <v>868</v>
      </c>
      <c r="P1854" s="10" t="s">
        <v>30</v>
      </c>
      <c r="Q1854" s="10" t="s">
        <v>30</v>
      </c>
      <c r="R1854" s="10" t="s">
        <v>29</v>
      </c>
      <c r="S1854" s="119"/>
      <c r="T1854" s="119"/>
      <c r="U1854" s="119"/>
      <c r="V1854" s="119"/>
      <c r="W1854" s="119"/>
      <c r="X1854" s="119"/>
      <c r="Y1854" s="119"/>
      <c r="Z1854" s="119"/>
      <c r="AA1854" s="119"/>
      <c r="AB1854" s="119"/>
      <c r="AC1854" s="119"/>
      <c r="AD1854" s="119"/>
      <c r="AE1854" s="119"/>
      <c r="AF1854" s="119"/>
      <c r="AG1854" s="119"/>
      <c r="AH1854" s="119"/>
      <c r="AI1854" s="119"/>
      <c r="AJ1854" s="10" t="s">
        <v>27</v>
      </c>
      <c r="AK1854" s="10" t="s">
        <v>2336</v>
      </c>
      <c r="AL1854" s="10" t="s">
        <v>27</v>
      </c>
    </row>
    <row r="1855" spans="1:38" ht="30" customHeight="1">
      <c r="A1855" s="9" t="s">
        <v>965</v>
      </c>
      <c r="B1855" s="9" t="s">
        <v>27</v>
      </c>
      <c r="C1855" s="9" t="s">
        <v>27</v>
      </c>
      <c r="D1855" s="114"/>
      <c r="E1855" s="115"/>
      <c r="F1855" s="116">
        <f>TRUNC(SUM(F1851:F1854),0)</f>
        <v>76039</v>
      </c>
      <c r="G1855" s="115"/>
      <c r="H1855" s="116">
        <f>TRUNC(SUM(H1851:H1854),0)</f>
        <v>13537</v>
      </c>
      <c r="I1855" s="115"/>
      <c r="J1855" s="116">
        <f>TRUNC(SUM(J1851:J1854),0)</f>
        <v>0</v>
      </c>
      <c r="K1855" s="115"/>
      <c r="L1855" s="116">
        <f>F1855+H1855+J1855</f>
        <v>89576</v>
      </c>
      <c r="M1855" s="9" t="s">
        <v>27</v>
      </c>
      <c r="N1855" s="10" t="s">
        <v>117</v>
      </c>
      <c r="O1855" s="10" t="s">
        <v>117</v>
      </c>
      <c r="P1855" s="10" t="s">
        <v>27</v>
      </c>
      <c r="Q1855" s="10" t="s">
        <v>27</v>
      </c>
      <c r="R1855" s="10" t="s">
        <v>27</v>
      </c>
      <c r="S1855" s="119"/>
      <c r="T1855" s="119"/>
      <c r="U1855" s="119"/>
      <c r="V1855" s="119"/>
      <c r="W1855" s="119"/>
      <c r="X1855" s="119"/>
      <c r="Y1855" s="119"/>
      <c r="Z1855" s="119"/>
      <c r="AA1855" s="119"/>
      <c r="AB1855" s="119"/>
      <c r="AC1855" s="119"/>
      <c r="AD1855" s="119"/>
      <c r="AE1855" s="119"/>
      <c r="AF1855" s="119"/>
      <c r="AG1855" s="119"/>
      <c r="AH1855" s="119"/>
      <c r="AI1855" s="119"/>
      <c r="AJ1855" s="10" t="s">
        <v>27</v>
      </c>
      <c r="AK1855" s="10" t="s">
        <v>27</v>
      </c>
      <c r="AL1855" s="10" t="s">
        <v>27</v>
      </c>
    </row>
    <row r="1856" spans="1:38" ht="30" customHeight="1">
      <c r="A1856" s="114"/>
      <c r="B1856" s="114"/>
      <c r="C1856" s="114"/>
      <c r="D1856" s="114"/>
      <c r="E1856" s="115"/>
      <c r="F1856" s="116"/>
      <c r="G1856" s="115"/>
      <c r="H1856" s="116"/>
      <c r="I1856" s="115"/>
      <c r="J1856" s="116"/>
      <c r="K1856" s="115"/>
      <c r="L1856" s="116"/>
      <c r="M1856" s="114"/>
    </row>
    <row r="1857" spans="1:38" ht="30" customHeight="1">
      <c r="A1857" s="127" t="s">
        <v>4803</v>
      </c>
      <c r="B1857" s="127"/>
      <c r="C1857" s="127"/>
      <c r="D1857" s="127"/>
      <c r="E1857" s="128"/>
      <c r="F1857" s="129"/>
      <c r="G1857" s="128"/>
      <c r="H1857" s="129"/>
      <c r="I1857" s="128"/>
      <c r="J1857" s="129"/>
      <c r="K1857" s="128"/>
      <c r="L1857" s="129"/>
      <c r="M1857" s="127"/>
      <c r="N1857" s="118" t="s">
        <v>589</v>
      </c>
    </row>
    <row r="1858" spans="1:38" ht="30" customHeight="1">
      <c r="A1858" s="9" t="s">
        <v>2331</v>
      </c>
      <c r="B1858" s="9" t="s">
        <v>588</v>
      </c>
      <c r="C1858" s="9" t="s">
        <v>28</v>
      </c>
      <c r="D1858" s="114">
        <v>1.1000000000000001</v>
      </c>
      <c r="E1858" s="115">
        <f>단가대비표!E142</f>
        <v>28000</v>
      </c>
      <c r="F1858" s="116">
        <f>TRUNC(E1858*D1858,1)</f>
        <v>30800</v>
      </c>
      <c r="G1858" s="115">
        <f>단가대비표!F142</f>
        <v>0</v>
      </c>
      <c r="H1858" s="116">
        <f>TRUNC(G1858*D1858,1)</f>
        <v>0</v>
      </c>
      <c r="I1858" s="115">
        <f>단가대비표!G142</f>
        <v>0</v>
      </c>
      <c r="J1858" s="116">
        <f>TRUNC(I1858*D1858,1)</f>
        <v>0</v>
      </c>
      <c r="K1858" s="115">
        <f t="shared" ref="K1858:L1861" si="449">TRUNC(E1858+G1858+I1858,1)</f>
        <v>28000</v>
      </c>
      <c r="L1858" s="116">
        <f t="shared" si="449"/>
        <v>30800</v>
      </c>
      <c r="M1858" s="9" t="s">
        <v>27</v>
      </c>
      <c r="N1858" s="10" t="s">
        <v>589</v>
      </c>
      <c r="O1858" s="10" t="s">
        <v>2332</v>
      </c>
      <c r="P1858" s="10" t="s">
        <v>30</v>
      </c>
      <c r="Q1858" s="10" t="s">
        <v>30</v>
      </c>
      <c r="R1858" s="10" t="s">
        <v>29</v>
      </c>
      <c r="S1858" s="119"/>
      <c r="T1858" s="119"/>
      <c r="U1858" s="119"/>
      <c r="V1858" s="119"/>
      <c r="W1858" s="119"/>
      <c r="X1858" s="119"/>
      <c r="Y1858" s="119"/>
      <c r="Z1858" s="119"/>
      <c r="AA1858" s="119"/>
      <c r="AB1858" s="119"/>
      <c r="AC1858" s="119"/>
      <c r="AD1858" s="119"/>
      <c r="AE1858" s="119"/>
      <c r="AF1858" s="119"/>
      <c r="AG1858" s="119"/>
      <c r="AH1858" s="119"/>
      <c r="AI1858" s="119"/>
      <c r="AJ1858" s="10" t="s">
        <v>27</v>
      </c>
      <c r="AK1858" s="10" t="s">
        <v>2333</v>
      </c>
      <c r="AL1858" s="10" t="s">
        <v>27</v>
      </c>
    </row>
    <row r="1859" spans="1:38" ht="30" customHeight="1">
      <c r="A1859" s="9" t="s">
        <v>2319</v>
      </c>
      <c r="B1859" s="9" t="s">
        <v>2317</v>
      </c>
      <c r="C1859" s="9" t="s">
        <v>806</v>
      </c>
      <c r="D1859" s="114">
        <v>0.34499999999999997</v>
      </c>
      <c r="E1859" s="115">
        <f>단가대비표!E165</f>
        <v>2700</v>
      </c>
      <c r="F1859" s="116">
        <f>TRUNC(E1859*D1859,1)</f>
        <v>931.5</v>
      </c>
      <c r="G1859" s="115">
        <f>단가대비표!F165</f>
        <v>0</v>
      </c>
      <c r="H1859" s="116">
        <f>TRUNC(G1859*D1859,1)</f>
        <v>0</v>
      </c>
      <c r="I1859" s="115">
        <f>단가대비표!G165</f>
        <v>0</v>
      </c>
      <c r="J1859" s="116">
        <f>TRUNC(I1859*D1859,1)</f>
        <v>0</v>
      </c>
      <c r="K1859" s="115">
        <f t="shared" si="449"/>
        <v>2700</v>
      </c>
      <c r="L1859" s="116">
        <f t="shared" si="449"/>
        <v>931.5</v>
      </c>
      <c r="M1859" s="9" t="s">
        <v>27</v>
      </c>
      <c r="N1859" s="10" t="s">
        <v>589</v>
      </c>
      <c r="O1859" s="10" t="s">
        <v>2320</v>
      </c>
      <c r="P1859" s="10" t="s">
        <v>30</v>
      </c>
      <c r="Q1859" s="10" t="s">
        <v>30</v>
      </c>
      <c r="R1859" s="10" t="s">
        <v>29</v>
      </c>
      <c r="S1859" s="119"/>
      <c r="T1859" s="119"/>
      <c r="U1859" s="119"/>
      <c r="V1859" s="119"/>
      <c r="W1859" s="119"/>
      <c r="X1859" s="119"/>
      <c r="Y1859" s="119"/>
      <c r="Z1859" s="119"/>
      <c r="AA1859" s="119"/>
      <c r="AB1859" s="119"/>
      <c r="AC1859" s="119"/>
      <c r="AD1859" s="119"/>
      <c r="AE1859" s="119"/>
      <c r="AF1859" s="119"/>
      <c r="AG1859" s="119"/>
      <c r="AH1859" s="119"/>
      <c r="AI1859" s="119"/>
      <c r="AJ1859" s="10" t="s">
        <v>27</v>
      </c>
      <c r="AK1859" s="10" t="s">
        <v>2334</v>
      </c>
      <c r="AL1859" s="10" t="s">
        <v>27</v>
      </c>
    </row>
    <row r="1860" spans="1:38" ht="30" customHeight="1">
      <c r="A1860" s="9" t="s">
        <v>852</v>
      </c>
      <c r="B1860" s="9" t="s">
        <v>840</v>
      </c>
      <c r="C1860" s="9" t="s">
        <v>841</v>
      </c>
      <c r="D1860" s="114">
        <v>5.1999999999999998E-2</v>
      </c>
      <c r="E1860" s="115">
        <f>단가대비표!E545</f>
        <v>0</v>
      </c>
      <c r="F1860" s="116">
        <f>TRUNC(E1860*D1860,1)</f>
        <v>0</v>
      </c>
      <c r="G1860" s="115">
        <f>단가대비표!F545</f>
        <v>203246</v>
      </c>
      <c r="H1860" s="116">
        <f>TRUNC(G1860*D1860,1)</f>
        <v>10568.7</v>
      </c>
      <c r="I1860" s="115">
        <f>단가대비표!G545</f>
        <v>0</v>
      </c>
      <c r="J1860" s="116">
        <f>TRUNC(I1860*D1860,1)</f>
        <v>0</v>
      </c>
      <c r="K1860" s="115">
        <f t="shared" si="449"/>
        <v>203246</v>
      </c>
      <c r="L1860" s="116">
        <f t="shared" si="449"/>
        <v>10568.7</v>
      </c>
      <c r="M1860" s="9" t="s">
        <v>27</v>
      </c>
      <c r="N1860" s="10" t="s">
        <v>589</v>
      </c>
      <c r="O1860" s="10" t="s">
        <v>853</v>
      </c>
      <c r="P1860" s="10" t="s">
        <v>30</v>
      </c>
      <c r="Q1860" s="10" t="s">
        <v>30</v>
      </c>
      <c r="R1860" s="10" t="s">
        <v>29</v>
      </c>
      <c r="S1860" s="119"/>
      <c r="T1860" s="119"/>
      <c r="U1860" s="119"/>
      <c r="V1860" s="119"/>
      <c r="W1860" s="119"/>
      <c r="X1860" s="119"/>
      <c r="Y1860" s="119"/>
      <c r="Z1860" s="119"/>
      <c r="AA1860" s="119"/>
      <c r="AB1860" s="119"/>
      <c r="AC1860" s="119"/>
      <c r="AD1860" s="119"/>
      <c r="AE1860" s="119"/>
      <c r="AF1860" s="119"/>
      <c r="AG1860" s="119"/>
      <c r="AH1860" s="119"/>
      <c r="AI1860" s="119"/>
      <c r="AJ1860" s="10" t="s">
        <v>27</v>
      </c>
      <c r="AK1860" s="10" t="s">
        <v>2335</v>
      </c>
      <c r="AL1860" s="10" t="s">
        <v>27</v>
      </c>
    </row>
    <row r="1861" spans="1:38" ht="30" customHeight="1">
      <c r="A1861" s="9" t="s">
        <v>867</v>
      </c>
      <c r="B1861" s="9" t="s">
        <v>840</v>
      </c>
      <c r="C1861" s="9" t="s">
        <v>841</v>
      </c>
      <c r="D1861" s="114">
        <v>0.02</v>
      </c>
      <c r="E1861" s="115">
        <f>단가대비표!E553</f>
        <v>0</v>
      </c>
      <c r="F1861" s="116">
        <f>TRUNC(E1861*D1861,1)</f>
        <v>0</v>
      </c>
      <c r="G1861" s="115">
        <f>단가대비표!F553</f>
        <v>138290</v>
      </c>
      <c r="H1861" s="116">
        <f>TRUNC(G1861*D1861,1)</f>
        <v>2765.8</v>
      </c>
      <c r="I1861" s="115">
        <f>단가대비표!G553</f>
        <v>0</v>
      </c>
      <c r="J1861" s="116">
        <f>TRUNC(I1861*D1861,1)</f>
        <v>0</v>
      </c>
      <c r="K1861" s="115">
        <f t="shared" si="449"/>
        <v>138290</v>
      </c>
      <c r="L1861" s="116">
        <f t="shared" si="449"/>
        <v>2765.8</v>
      </c>
      <c r="M1861" s="9" t="s">
        <v>27</v>
      </c>
      <c r="N1861" s="10" t="s">
        <v>589</v>
      </c>
      <c r="O1861" s="10" t="s">
        <v>868</v>
      </c>
      <c r="P1861" s="10" t="s">
        <v>30</v>
      </c>
      <c r="Q1861" s="10" t="s">
        <v>30</v>
      </c>
      <c r="R1861" s="10" t="s">
        <v>29</v>
      </c>
      <c r="S1861" s="119"/>
      <c r="T1861" s="119"/>
      <c r="U1861" s="119"/>
      <c r="V1861" s="119"/>
      <c r="W1861" s="119"/>
      <c r="X1861" s="119"/>
      <c r="Y1861" s="119"/>
      <c r="Z1861" s="119"/>
      <c r="AA1861" s="119"/>
      <c r="AB1861" s="119"/>
      <c r="AC1861" s="119"/>
      <c r="AD1861" s="119"/>
      <c r="AE1861" s="119"/>
      <c r="AF1861" s="119"/>
      <c r="AG1861" s="119"/>
      <c r="AH1861" s="119"/>
      <c r="AI1861" s="119"/>
      <c r="AJ1861" s="10" t="s">
        <v>27</v>
      </c>
      <c r="AK1861" s="10" t="s">
        <v>2336</v>
      </c>
      <c r="AL1861" s="10" t="s">
        <v>27</v>
      </c>
    </row>
    <row r="1862" spans="1:38" ht="30" customHeight="1">
      <c r="A1862" s="9" t="s">
        <v>965</v>
      </c>
      <c r="B1862" s="9" t="s">
        <v>27</v>
      </c>
      <c r="C1862" s="9" t="s">
        <v>27</v>
      </c>
      <c r="D1862" s="114"/>
      <c r="E1862" s="115"/>
      <c r="F1862" s="116">
        <f>TRUNC(SUM(F1858:F1861),0)</f>
        <v>31731</v>
      </c>
      <c r="G1862" s="115"/>
      <c r="H1862" s="116">
        <f>TRUNC(SUM(H1858:H1861),0)</f>
        <v>13334</v>
      </c>
      <c r="I1862" s="115"/>
      <c r="J1862" s="116">
        <f>TRUNC(SUM(J1858:J1861),0)</f>
        <v>0</v>
      </c>
      <c r="K1862" s="115"/>
      <c r="L1862" s="116">
        <f>F1862+H1862+J1862</f>
        <v>45065</v>
      </c>
      <c r="M1862" s="9" t="s">
        <v>27</v>
      </c>
      <c r="N1862" s="10" t="s">
        <v>117</v>
      </c>
      <c r="O1862" s="10" t="s">
        <v>117</v>
      </c>
      <c r="P1862" s="10" t="s">
        <v>27</v>
      </c>
      <c r="Q1862" s="10" t="s">
        <v>27</v>
      </c>
      <c r="R1862" s="10" t="s">
        <v>27</v>
      </c>
      <c r="S1862" s="119"/>
      <c r="T1862" s="119"/>
      <c r="U1862" s="119"/>
      <c r="V1862" s="119"/>
      <c r="W1862" s="119"/>
      <c r="X1862" s="119"/>
      <c r="Y1862" s="119"/>
      <c r="Z1862" s="119"/>
      <c r="AA1862" s="119"/>
      <c r="AB1862" s="119"/>
      <c r="AC1862" s="119"/>
      <c r="AD1862" s="119"/>
      <c r="AE1862" s="119"/>
      <c r="AF1862" s="119"/>
      <c r="AG1862" s="119"/>
      <c r="AH1862" s="119"/>
      <c r="AI1862" s="119"/>
      <c r="AJ1862" s="10" t="s">
        <v>27</v>
      </c>
      <c r="AK1862" s="10" t="s">
        <v>27</v>
      </c>
      <c r="AL1862" s="10" t="s">
        <v>27</v>
      </c>
    </row>
    <row r="1863" spans="1:38" ht="30" customHeight="1">
      <c r="A1863" s="114"/>
      <c r="B1863" s="114"/>
      <c r="C1863" s="114"/>
      <c r="D1863" s="114"/>
      <c r="E1863" s="115"/>
      <c r="F1863" s="116"/>
      <c r="G1863" s="115"/>
      <c r="H1863" s="116"/>
      <c r="I1863" s="115"/>
      <c r="J1863" s="116"/>
      <c r="K1863" s="115"/>
      <c r="L1863" s="116"/>
      <c r="M1863" s="114"/>
    </row>
    <row r="1864" spans="1:38" ht="30" customHeight="1">
      <c r="A1864" s="127" t="s">
        <v>4690</v>
      </c>
      <c r="B1864" s="127"/>
      <c r="C1864" s="127"/>
      <c r="D1864" s="127"/>
      <c r="E1864" s="128"/>
      <c r="F1864" s="129"/>
      <c r="G1864" s="128"/>
      <c r="H1864" s="129"/>
      <c r="I1864" s="128"/>
      <c r="J1864" s="129"/>
      <c r="K1864" s="128"/>
      <c r="L1864" s="129"/>
      <c r="M1864" s="127"/>
      <c r="N1864" s="118" t="s">
        <v>608</v>
      </c>
    </row>
    <row r="1865" spans="1:38" ht="30" customHeight="1">
      <c r="A1865" s="9" t="s">
        <v>762</v>
      </c>
      <c r="B1865" s="9" t="s">
        <v>4687</v>
      </c>
      <c r="C1865" s="9" t="s">
        <v>28</v>
      </c>
      <c r="D1865" s="114">
        <v>1.05</v>
      </c>
      <c r="E1865" s="115">
        <f>단가대비표!E130</f>
        <v>2530</v>
      </c>
      <c r="F1865" s="116">
        <f>TRUNC(E1865*D1865,1)</f>
        <v>2656.5</v>
      </c>
      <c r="G1865" s="115">
        <f>단가대비표!F130</f>
        <v>0</v>
      </c>
      <c r="H1865" s="116">
        <f>TRUNC(G1865*D1865,1)</f>
        <v>0</v>
      </c>
      <c r="I1865" s="115">
        <f>단가대비표!G130</f>
        <v>0</v>
      </c>
      <c r="J1865" s="116">
        <f>TRUNC(I1865*D1865,1)</f>
        <v>0</v>
      </c>
      <c r="K1865" s="115">
        <f t="shared" ref="K1865:L1868" si="450">TRUNC(E1865+G1865+I1865,1)</f>
        <v>2530</v>
      </c>
      <c r="L1865" s="116">
        <f t="shared" si="450"/>
        <v>2656.5</v>
      </c>
      <c r="M1865" s="9" t="s">
        <v>27</v>
      </c>
      <c r="N1865" s="10" t="s">
        <v>608</v>
      </c>
      <c r="O1865" s="10" t="s">
        <v>2394</v>
      </c>
      <c r="P1865" s="10" t="s">
        <v>30</v>
      </c>
      <c r="Q1865" s="10" t="s">
        <v>30</v>
      </c>
      <c r="R1865" s="10" t="s">
        <v>29</v>
      </c>
      <c r="S1865" s="119"/>
      <c r="T1865" s="119"/>
      <c r="U1865" s="119"/>
      <c r="V1865" s="119"/>
      <c r="W1865" s="119"/>
      <c r="X1865" s="119"/>
      <c r="Y1865" s="119"/>
      <c r="Z1865" s="119"/>
      <c r="AA1865" s="119"/>
      <c r="AB1865" s="119"/>
      <c r="AC1865" s="119"/>
      <c r="AD1865" s="119"/>
      <c r="AE1865" s="119"/>
      <c r="AF1865" s="119"/>
      <c r="AG1865" s="119"/>
      <c r="AH1865" s="119"/>
      <c r="AI1865" s="119"/>
      <c r="AJ1865" s="10" t="s">
        <v>27</v>
      </c>
      <c r="AK1865" s="10" t="s">
        <v>2395</v>
      </c>
      <c r="AL1865" s="10" t="s">
        <v>27</v>
      </c>
    </row>
    <row r="1866" spans="1:38" ht="30" customHeight="1">
      <c r="A1866" s="9" t="s">
        <v>852</v>
      </c>
      <c r="B1866" s="9" t="s">
        <v>840</v>
      </c>
      <c r="C1866" s="9" t="s">
        <v>841</v>
      </c>
      <c r="D1866" s="114">
        <v>3.3000000000000002E-2</v>
      </c>
      <c r="E1866" s="115">
        <f>단가대비표!E545</f>
        <v>0</v>
      </c>
      <c r="F1866" s="116">
        <f>TRUNC(E1866*D1866,1)</f>
        <v>0</v>
      </c>
      <c r="G1866" s="115">
        <f>단가대비표!F545</f>
        <v>203246</v>
      </c>
      <c r="H1866" s="116">
        <f>TRUNC(G1866*D1866,1)</f>
        <v>6707.1</v>
      </c>
      <c r="I1866" s="115">
        <f>단가대비표!G545</f>
        <v>0</v>
      </c>
      <c r="J1866" s="116">
        <f>TRUNC(I1866*D1866,1)</f>
        <v>0</v>
      </c>
      <c r="K1866" s="115">
        <f t="shared" si="450"/>
        <v>203246</v>
      </c>
      <c r="L1866" s="116">
        <f t="shared" si="450"/>
        <v>6707.1</v>
      </c>
      <c r="M1866" s="9" t="s">
        <v>27</v>
      </c>
      <c r="N1866" s="10" t="s">
        <v>608</v>
      </c>
      <c r="O1866" s="10" t="s">
        <v>853</v>
      </c>
      <c r="P1866" s="10" t="s">
        <v>30</v>
      </c>
      <c r="Q1866" s="10" t="s">
        <v>30</v>
      </c>
      <c r="R1866" s="10" t="s">
        <v>29</v>
      </c>
      <c r="S1866" s="119"/>
      <c r="T1866" s="119"/>
      <c r="U1866" s="119"/>
      <c r="V1866" s="119">
        <v>1</v>
      </c>
      <c r="W1866" s="119"/>
      <c r="X1866" s="119"/>
      <c r="Y1866" s="119"/>
      <c r="Z1866" s="119"/>
      <c r="AA1866" s="119"/>
      <c r="AB1866" s="119"/>
      <c r="AC1866" s="119"/>
      <c r="AD1866" s="119"/>
      <c r="AE1866" s="119"/>
      <c r="AF1866" s="119"/>
      <c r="AG1866" s="119"/>
      <c r="AH1866" s="119"/>
      <c r="AI1866" s="119"/>
      <c r="AJ1866" s="10" t="s">
        <v>27</v>
      </c>
      <c r="AK1866" s="10" t="s">
        <v>2396</v>
      </c>
      <c r="AL1866" s="10" t="s">
        <v>27</v>
      </c>
    </row>
    <row r="1867" spans="1:38" ht="30" customHeight="1">
      <c r="A1867" s="9" t="s">
        <v>867</v>
      </c>
      <c r="B1867" s="9" t="s">
        <v>840</v>
      </c>
      <c r="C1867" s="9" t="s">
        <v>841</v>
      </c>
      <c r="D1867" s="114">
        <v>1.6E-2</v>
      </c>
      <c r="E1867" s="115">
        <f>단가대비표!E553</f>
        <v>0</v>
      </c>
      <c r="F1867" s="116">
        <f>TRUNC(E1867*D1867,1)</f>
        <v>0</v>
      </c>
      <c r="G1867" s="115">
        <f>단가대비표!F553</f>
        <v>138290</v>
      </c>
      <c r="H1867" s="116">
        <f>TRUNC(G1867*D1867,1)</f>
        <v>2212.6</v>
      </c>
      <c r="I1867" s="115">
        <f>단가대비표!G553</f>
        <v>0</v>
      </c>
      <c r="J1867" s="116">
        <f>TRUNC(I1867*D1867,1)</f>
        <v>0</v>
      </c>
      <c r="K1867" s="115">
        <f t="shared" si="450"/>
        <v>138290</v>
      </c>
      <c r="L1867" s="116">
        <f t="shared" si="450"/>
        <v>2212.6</v>
      </c>
      <c r="M1867" s="9" t="s">
        <v>27</v>
      </c>
      <c r="N1867" s="10" t="s">
        <v>608</v>
      </c>
      <c r="O1867" s="10" t="s">
        <v>868</v>
      </c>
      <c r="P1867" s="10" t="s">
        <v>30</v>
      </c>
      <c r="Q1867" s="10" t="s">
        <v>30</v>
      </c>
      <c r="R1867" s="10" t="s">
        <v>29</v>
      </c>
      <c r="S1867" s="119"/>
      <c r="T1867" s="119"/>
      <c r="U1867" s="119"/>
      <c r="V1867" s="119">
        <v>1</v>
      </c>
      <c r="W1867" s="119"/>
      <c r="X1867" s="119"/>
      <c r="Y1867" s="119"/>
      <c r="Z1867" s="119"/>
      <c r="AA1867" s="119"/>
      <c r="AB1867" s="119"/>
      <c r="AC1867" s="119"/>
      <c r="AD1867" s="119"/>
      <c r="AE1867" s="119"/>
      <c r="AF1867" s="119"/>
      <c r="AG1867" s="119"/>
      <c r="AH1867" s="119"/>
      <c r="AI1867" s="119"/>
      <c r="AJ1867" s="10" t="s">
        <v>27</v>
      </c>
      <c r="AK1867" s="10" t="s">
        <v>2397</v>
      </c>
      <c r="AL1867" s="10" t="s">
        <v>27</v>
      </c>
    </row>
    <row r="1868" spans="1:38" ht="30" customHeight="1">
      <c r="A1868" s="9" t="s">
        <v>1109</v>
      </c>
      <c r="B1868" s="9" t="s">
        <v>2305</v>
      </c>
      <c r="C1868" s="9" t="s">
        <v>963</v>
      </c>
      <c r="D1868" s="114">
        <v>1</v>
      </c>
      <c r="E1868" s="115">
        <v>0</v>
      </c>
      <c r="F1868" s="116">
        <f>TRUNC(E1868*D1868,1)</f>
        <v>0</v>
      </c>
      <c r="G1868" s="115">
        <v>0</v>
      </c>
      <c r="H1868" s="116">
        <f>TRUNC(G1868*D1868,1)</f>
        <v>0</v>
      </c>
      <c r="I1868" s="115">
        <f>ROUNDDOWN(SUMIF(V1865:V1868, RIGHTB(O1868, 1), H1865:H1868)*U1868, 2)</f>
        <v>89.19</v>
      </c>
      <c r="J1868" s="116">
        <f>TRUNC(I1868*D1868,1)</f>
        <v>89.1</v>
      </c>
      <c r="K1868" s="115">
        <f t="shared" si="450"/>
        <v>89.1</v>
      </c>
      <c r="L1868" s="116">
        <f t="shared" si="450"/>
        <v>89.1</v>
      </c>
      <c r="M1868" s="9" t="s">
        <v>27</v>
      </c>
      <c r="N1868" s="10" t="s">
        <v>608</v>
      </c>
      <c r="O1868" s="10" t="s">
        <v>964</v>
      </c>
      <c r="P1868" s="10" t="s">
        <v>30</v>
      </c>
      <c r="Q1868" s="10" t="s">
        <v>30</v>
      </c>
      <c r="R1868" s="10" t="s">
        <v>30</v>
      </c>
      <c r="S1868" s="119">
        <v>1</v>
      </c>
      <c r="T1868" s="119">
        <v>2</v>
      </c>
      <c r="U1868" s="119">
        <v>0.01</v>
      </c>
      <c r="V1868" s="119"/>
      <c r="W1868" s="119"/>
      <c r="X1868" s="119"/>
      <c r="Y1868" s="119"/>
      <c r="Z1868" s="119"/>
      <c r="AA1868" s="119"/>
      <c r="AB1868" s="119"/>
      <c r="AC1868" s="119"/>
      <c r="AD1868" s="119"/>
      <c r="AE1868" s="119"/>
      <c r="AF1868" s="119"/>
      <c r="AG1868" s="119"/>
      <c r="AH1868" s="119"/>
      <c r="AI1868" s="119"/>
      <c r="AJ1868" s="10" t="s">
        <v>27</v>
      </c>
      <c r="AK1868" s="10" t="s">
        <v>2398</v>
      </c>
      <c r="AL1868" s="10" t="s">
        <v>27</v>
      </c>
    </row>
    <row r="1869" spans="1:38" ht="30" customHeight="1">
      <c r="A1869" s="9" t="s">
        <v>965</v>
      </c>
      <c r="B1869" s="9" t="s">
        <v>27</v>
      </c>
      <c r="C1869" s="9" t="s">
        <v>27</v>
      </c>
      <c r="D1869" s="114"/>
      <c r="E1869" s="115"/>
      <c r="F1869" s="116">
        <f>TRUNC(SUM(F1865:F1868),0)</f>
        <v>2656</v>
      </c>
      <c r="G1869" s="115"/>
      <c r="H1869" s="116">
        <f>TRUNC(SUM(H1865:H1868),0)</f>
        <v>8919</v>
      </c>
      <c r="I1869" s="115"/>
      <c r="J1869" s="116">
        <f>TRUNC(SUM(J1865:J1868),0)</f>
        <v>89</v>
      </c>
      <c r="K1869" s="115"/>
      <c r="L1869" s="116">
        <f>F1869+H1869+J1869</f>
        <v>11664</v>
      </c>
      <c r="M1869" s="9" t="s">
        <v>27</v>
      </c>
      <c r="N1869" s="10" t="s">
        <v>117</v>
      </c>
      <c r="O1869" s="10" t="s">
        <v>117</v>
      </c>
      <c r="P1869" s="10" t="s">
        <v>27</v>
      </c>
      <c r="Q1869" s="10" t="s">
        <v>27</v>
      </c>
      <c r="R1869" s="10" t="s">
        <v>27</v>
      </c>
      <c r="S1869" s="119"/>
      <c r="T1869" s="119"/>
      <c r="U1869" s="119"/>
      <c r="V1869" s="119"/>
      <c r="W1869" s="119"/>
      <c r="X1869" s="119"/>
      <c r="Y1869" s="119"/>
      <c r="Z1869" s="119"/>
      <c r="AA1869" s="119"/>
      <c r="AB1869" s="119"/>
      <c r="AC1869" s="119"/>
      <c r="AD1869" s="119"/>
      <c r="AE1869" s="119"/>
      <c r="AF1869" s="119"/>
      <c r="AG1869" s="119"/>
      <c r="AH1869" s="119"/>
      <c r="AI1869" s="119"/>
      <c r="AJ1869" s="10" t="s">
        <v>27</v>
      </c>
      <c r="AK1869" s="10" t="s">
        <v>27</v>
      </c>
      <c r="AL1869" s="10" t="s">
        <v>27</v>
      </c>
    </row>
    <row r="1870" spans="1:38" ht="30" customHeight="1">
      <c r="A1870" s="114"/>
      <c r="B1870" s="114"/>
      <c r="C1870" s="114"/>
      <c r="D1870" s="114"/>
      <c r="E1870" s="115"/>
      <c r="F1870" s="116"/>
      <c r="G1870" s="115"/>
      <c r="H1870" s="116"/>
      <c r="I1870" s="115"/>
      <c r="J1870" s="116"/>
      <c r="K1870" s="115"/>
      <c r="L1870" s="116"/>
      <c r="M1870" s="114"/>
    </row>
    <row r="1871" spans="1:38" ht="30" customHeight="1">
      <c r="A1871" s="127" t="s">
        <v>4691</v>
      </c>
      <c r="B1871" s="127"/>
      <c r="C1871" s="127"/>
      <c r="D1871" s="127"/>
      <c r="E1871" s="128"/>
      <c r="F1871" s="129"/>
      <c r="G1871" s="128"/>
      <c r="H1871" s="129"/>
      <c r="I1871" s="128"/>
      <c r="J1871" s="129"/>
      <c r="K1871" s="128"/>
      <c r="L1871" s="129"/>
      <c r="M1871" s="127"/>
      <c r="N1871" s="118" t="s">
        <v>610</v>
      </c>
    </row>
    <row r="1872" spans="1:38" ht="30" customHeight="1">
      <c r="A1872" s="9" t="s">
        <v>762</v>
      </c>
      <c r="B1872" s="9" t="s">
        <v>4687</v>
      </c>
      <c r="C1872" s="9" t="s">
        <v>28</v>
      </c>
      <c r="D1872" s="114">
        <v>2.1</v>
      </c>
      <c r="E1872" s="115">
        <f>단가대비표!E130</f>
        <v>2530</v>
      </c>
      <c r="F1872" s="116">
        <f>TRUNC(E1872*D1872,1)</f>
        <v>5313</v>
      </c>
      <c r="G1872" s="115">
        <f>단가대비표!F130</f>
        <v>0</v>
      </c>
      <c r="H1872" s="116">
        <f>TRUNC(G1872*D1872,1)</f>
        <v>0</v>
      </c>
      <c r="I1872" s="115">
        <f>단가대비표!G130</f>
        <v>0</v>
      </c>
      <c r="J1872" s="116">
        <f>TRUNC(I1872*D1872,1)</f>
        <v>0</v>
      </c>
      <c r="K1872" s="115">
        <f t="shared" ref="K1872:L1875" si="451">TRUNC(E1872+G1872+I1872,1)</f>
        <v>2530</v>
      </c>
      <c r="L1872" s="116">
        <f t="shared" si="451"/>
        <v>5313</v>
      </c>
      <c r="M1872" s="9" t="s">
        <v>27</v>
      </c>
      <c r="N1872" s="10" t="s">
        <v>610</v>
      </c>
      <c r="O1872" s="10" t="s">
        <v>2394</v>
      </c>
      <c r="P1872" s="10" t="s">
        <v>30</v>
      </c>
      <c r="Q1872" s="10" t="s">
        <v>30</v>
      </c>
      <c r="R1872" s="10" t="s">
        <v>29</v>
      </c>
      <c r="S1872" s="119"/>
      <c r="T1872" s="119"/>
      <c r="U1872" s="119"/>
      <c r="V1872" s="119"/>
      <c r="W1872" s="119"/>
      <c r="X1872" s="119"/>
      <c r="Y1872" s="119"/>
      <c r="Z1872" s="119"/>
      <c r="AA1872" s="119"/>
      <c r="AB1872" s="119"/>
      <c r="AC1872" s="119"/>
      <c r="AD1872" s="119"/>
      <c r="AE1872" s="119"/>
      <c r="AF1872" s="119"/>
      <c r="AG1872" s="119"/>
      <c r="AH1872" s="119"/>
      <c r="AI1872" s="119"/>
      <c r="AJ1872" s="10" t="s">
        <v>27</v>
      </c>
      <c r="AK1872" s="10" t="s">
        <v>2399</v>
      </c>
      <c r="AL1872" s="10" t="s">
        <v>27</v>
      </c>
    </row>
    <row r="1873" spans="1:38" ht="30" customHeight="1">
      <c r="A1873" s="9" t="s">
        <v>852</v>
      </c>
      <c r="B1873" s="9" t="s">
        <v>4688</v>
      </c>
      <c r="C1873" s="9" t="s">
        <v>841</v>
      </c>
      <c r="D1873" s="114">
        <v>4.5999999999999999E-2</v>
      </c>
      <c r="E1873" s="115">
        <f>단가대비표!E545</f>
        <v>0</v>
      </c>
      <c r="F1873" s="116">
        <f>TRUNC(E1873*D1873,1)</f>
        <v>0</v>
      </c>
      <c r="G1873" s="115">
        <f>단가대비표!F545</f>
        <v>203246</v>
      </c>
      <c r="H1873" s="116">
        <f>TRUNC(G1873*D1873,1)</f>
        <v>9349.2999999999993</v>
      </c>
      <c r="I1873" s="115">
        <f>단가대비표!G545</f>
        <v>0</v>
      </c>
      <c r="J1873" s="116">
        <f>TRUNC(I1873*D1873,1)</f>
        <v>0</v>
      </c>
      <c r="K1873" s="115">
        <f t="shared" si="451"/>
        <v>203246</v>
      </c>
      <c r="L1873" s="116">
        <f t="shared" si="451"/>
        <v>9349.2999999999993</v>
      </c>
      <c r="M1873" s="9" t="s">
        <v>27</v>
      </c>
      <c r="N1873" s="10" t="s">
        <v>610</v>
      </c>
      <c r="O1873" s="10" t="s">
        <v>853</v>
      </c>
      <c r="P1873" s="10" t="s">
        <v>30</v>
      </c>
      <c r="Q1873" s="10" t="s">
        <v>30</v>
      </c>
      <c r="R1873" s="10" t="s">
        <v>29</v>
      </c>
      <c r="S1873" s="119"/>
      <c r="T1873" s="119"/>
      <c r="U1873" s="119"/>
      <c r="V1873" s="119">
        <v>1</v>
      </c>
      <c r="W1873" s="119"/>
      <c r="X1873" s="119"/>
      <c r="Y1873" s="119"/>
      <c r="Z1873" s="119"/>
      <c r="AA1873" s="119"/>
      <c r="AB1873" s="119"/>
      <c r="AC1873" s="119"/>
      <c r="AD1873" s="119"/>
      <c r="AE1873" s="119"/>
      <c r="AF1873" s="119"/>
      <c r="AG1873" s="119"/>
      <c r="AH1873" s="119"/>
      <c r="AI1873" s="119"/>
      <c r="AJ1873" s="10" t="s">
        <v>27</v>
      </c>
      <c r="AK1873" s="10" t="s">
        <v>2400</v>
      </c>
      <c r="AL1873" s="10" t="s">
        <v>27</v>
      </c>
    </row>
    <row r="1874" spans="1:38" ht="30" customHeight="1">
      <c r="A1874" s="9" t="s">
        <v>867</v>
      </c>
      <c r="B1874" s="9" t="s">
        <v>840</v>
      </c>
      <c r="C1874" s="9" t="s">
        <v>841</v>
      </c>
      <c r="D1874" s="114">
        <v>2.3E-2</v>
      </c>
      <c r="E1874" s="115">
        <f>단가대비표!E553</f>
        <v>0</v>
      </c>
      <c r="F1874" s="116">
        <f>TRUNC(E1874*D1874,1)</f>
        <v>0</v>
      </c>
      <c r="G1874" s="115">
        <f>단가대비표!F553</f>
        <v>138290</v>
      </c>
      <c r="H1874" s="116">
        <f>TRUNC(G1874*D1874,1)</f>
        <v>3180.6</v>
      </c>
      <c r="I1874" s="115">
        <f>단가대비표!G553</f>
        <v>0</v>
      </c>
      <c r="J1874" s="116">
        <f>TRUNC(I1874*D1874,1)</f>
        <v>0</v>
      </c>
      <c r="K1874" s="115">
        <f t="shared" si="451"/>
        <v>138290</v>
      </c>
      <c r="L1874" s="116">
        <f t="shared" si="451"/>
        <v>3180.6</v>
      </c>
      <c r="M1874" s="9" t="s">
        <v>27</v>
      </c>
      <c r="N1874" s="10" t="s">
        <v>610</v>
      </c>
      <c r="O1874" s="10" t="s">
        <v>868</v>
      </c>
      <c r="P1874" s="10" t="s">
        <v>30</v>
      </c>
      <c r="Q1874" s="10" t="s">
        <v>30</v>
      </c>
      <c r="R1874" s="10" t="s">
        <v>29</v>
      </c>
      <c r="S1874" s="119"/>
      <c r="T1874" s="119"/>
      <c r="U1874" s="119"/>
      <c r="V1874" s="119">
        <v>1</v>
      </c>
      <c r="W1874" s="119"/>
      <c r="X1874" s="119"/>
      <c r="Y1874" s="119"/>
      <c r="Z1874" s="119"/>
      <c r="AA1874" s="119"/>
      <c r="AB1874" s="119"/>
      <c r="AC1874" s="119"/>
      <c r="AD1874" s="119"/>
      <c r="AE1874" s="119"/>
      <c r="AF1874" s="119"/>
      <c r="AG1874" s="119"/>
      <c r="AH1874" s="119"/>
      <c r="AI1874" s="119"/>
      <c r="AJ1874" s="10" t="s">
        <v>27</v>
      </c>
      <c r="AK1874" s="10" t="s">
        <v>2401</v>
      </c>
      <c r="AL1874" s="10" t="s">
        <v>27</v>
      </c>
    </row>
    <row r="1875" spans="1:38" ht="30" customHeight="1">
      <c r="A1875" s="9" t="s">
        <v>1109</v>
      </c>
      <c r="B1875" s="9" t="s">
        <v>2305</v>
      </c>
      <c r="C1875" s="9" t="s">
        <v>963</v>
      </c>
      <c r="D1875" s="114">
        <v>1</v>
      </c>
      <c r="E1875" s="115">
        <v>0</v>
      </c>
      <c r="F1875" s="116">
        <f>TRUNC(E1875*D1875,1)</f>
        <v>0</v>
      </c>
      <c r="G1875" s="115">
        <v>0</v>
      </c>
      <c r="H1875" s="116">
        <f>TRUNC(G1875*D1875,1)</f>
        <v>0</v>
      </c>
      <c r="I1875" s="115">
        <f>ROUNDDOWN(SUMIF(V1872:V1875, RIGHTB(O1875, 1), H1872:H1875)*U1875, 2)</f>
        <v>125.29</v>
      </c>
      <c r="J1875" s="116">
        <f>TRUNC(I1875*D1875,1)</f>
        <v>125.2</v>
      </c>
      <c r="K1875" s="115">
        <f t="shared" si="451"/>
        <v>125.2</v>
      </c>
      <c r="L1875" s="116">
        <f t="shared" si="451"/>
        <v>125.2</v>
      </c>
      <c r="M1875" s="9" t="s">
        <v>27</v>
      </c>
      <c r="N1875" s="10" t="s">
        <v>610</v>
      </c>
      <c r="O1875" s="10" t="s">
        <v>964</v>
      </c>
      <c r="P1875" s="10" t="s">
        <v>30</v>
      </c>
      <c r="Q1875" s="10" t="s">
        <v>30</v>
      </c>
      <c r="R1875" s="10" t="s">
        <v>30</v>
      </c>
      <c r="S1875" s="119">
        <v>1</v>
      </c>
      <c r="T1875" s="119">
        <v>2</v>
      </c>
      <c r="U1875" s="119">
        <v>0.01</v>
      </c>
      <c r="V1875" s="119"/>
      <c r="W1875" s="119"/>
      <c r="X1875" s="119"/>
      <c r="Y1875" s="119"/>
      <c r="Z1875" s="119"/>
      <c r="AA1875" s="119"/>
      <c r="AB1875" s="119"/>
      <c r="AC1875" s="119"/>
      <c r="AD1875" s="119"/>
      <c r="AE1875" s="119"/>
      <c r="AF1875" s="119"/>
      <c r="AG1875" s="119"/>
      <c r="AH1875" s="119"/>
      <c r="AI1875" s="119"/>
      <c r="AJ1875" s="10" t="s">
        <v>27</v>
      </c>
      <c r="AK1875" s="10" t="s">
        <v>2402</v>
      </c>
      <c r="AL1875" s="10" t="s">
        <v>27</v>
      </c>
    </row>
    <row r="1876" spans="1:38" ht="30" customHeight="1">
      <c r="A1876" s="9" t="s">
        <v>965</v>
      </c>
      <c r="B1876" s="9" t="s">
        <v>27</v>
      </c>
      <c r="C1876" s="9" t="s">
        <v>27</v>
      </c>
      <c r="D1876" s="114"/>
      <c r="E1876" s="115"/>
      <c r="F1876" s="116">
        <f>TRUNC(SUM(F1872:F1875),0)</f>
        <v>5313</v>
      </c>
      <c r="G1876" s="115"/>
      <c r="H1876" s="116">
        <f>TRUNC(SUM(H1872:H1875),0)</f>
        <v>12529</v>
      </c>
      <c r="I1876" s="115"/>
      <c r="J1876" s="116">
        <f>TRUNC(SUM(J1872:J1875),0)</f>
        <v>125</v>
      </c>
      <c r="K1876" s="115"/>
      <c r="L1876" s="116">
        <f>F1876+H1876+J1876</f>
        <v>17967</v>
      </c>
      <c r="M1876" s="9" t="s">
        <v>27</v>
      </c>
      <c r="N1876" s="10" t="s">
        <v>117</v>
      </c>
      <c r="O1876" s="10" t="s">
        <v>117</v>
      </c>
      <c r="P1876" s="10" t="s">
        <v>27</v>
      </c>
      <c r="Q1876" s="10" t="s">
        <v>27</v>
      </c>
      <c r="R1876" s="10" t="s">
        <v>27</v>
      </c>
      <c r="S1876" s="119"/>
      <c r="T1876" s="119"/>
      <c r="U1876" s="119"/>
      <c r="V1876" s="119"/>
      <c r="W1876" s="119"/>
      <c r="X1876" s="119"/>
      <c r="Y1876" s="119"/>
      <c r="Z1876" s="119"/>
      <c r="AA1876" s="119"/>
      <c r="AB1876" s="119"/>
      <c r="AC1876" s="119"/>
      <c r="AD1876" s="119"/>
      <c r="AE1876" s="119"/>
      <c r="AF1876" s="119"/>
      <c r="AG1876" s="119"/>
      <c r="AH1876" s="119"/>
      <c r="AI1876" s="119"/>
      <c r="AJ1876" s="10" t="s">
        <v>27</v>
      </c>
      <c r="AK1876" s="10" t="s">
        <v>27</v>
      </c>
      <c r="AL1876" s="10" t="s">
        <v>27</v>
      </c>
    </row>
    <row r="1877" spans="1:38" ht="30" customHeight="1">
      <c r="A1877" s="114"/>
      <c r="B1877" s="114"/>
      <c r="C1877" s="114"/>
      <c r="D1877" s="114"/>
      <c r="E1877" s="115"/>
      <c r="F1877" s="116"/>
      <c r="G1877" s="115"/>
      <c r="H1877" s="116"/>
      <c r="I1877" s="115"/>
      <c r="J1877" s="116"/>
      <c r="K1877" s="115"/>
      <c r="L1877" s="116"/>
      <c r="M1877" s="114"/>
    </row>
    <row r="1878" spans="1:38" ht="30" customHeight="1">
      <c r="A1878" s="127" t="s">
        <v>4692</v>
      </c>
      <c r="B1878" s="127"/>
      <c r="C1878" s="127"/>
      <c r="D1878" s="127"/>
      <c r="E1878" s="128"/>
      <c r="F1878" s="129"/>
      <c r="G1878" s="128"/>
      <c r="H1878" s="129"/>
      <c r="I1878" s="128"/>
      <c r="J1878" s="129"/>
      <c r="K1878" s="128"/>
      <c r="L1878" s="129"/>
      <c r="M1878" s="127"/>
      <c r="N1878" s="118" t="s">
        <v>611</v>
      </c>
    </row>
    <row r="1879" spans="1:38" ht="30" customHeight="1">
      <c r="A1879" s="9" t="s">
        <v>762</v>
      </c>
      <c r="B1879" s="9" t="s">
        <v>4687</v>
      </c>
      <c r="C1879" s="9" t="s">
        <v>28</v>
      </c>
      <c r="D1879" s="114">
        <v>1.05</v>
      </c>
      <c r="E1879" s="115">
        <f>단가대비표!E130</f>
        <v>2530</v>
      </c>
      <c r="F1879" s="116">
        <f>TRUNC(E1879*D1879,1)</f>
        <v>2656.5</v>
      </c>
      <c r="G1879" s="115">
        <f>단가대비표!F130</f>
        <v>0</v>
      </c>
      <c r="H1879" s="116">
        <f>TRUNC(G1879*D1879,1)</f>
        <v>0</v>
      </c>
      <c r="I1879" s="115">
        <f>단가대비표!G130</f>
        <v>0</v>
      </c>
      <c r="J1879" s="116">
        <f>TRUNC(I1879*D1879,1)</f>
        <v>0</v>
      </c>
      <c r="K1879" s="115">
        <f t="shared" ref="K1879:L1882" si="452">TRUNC(E1879+G1879+I1879,1)</f>
        <v>2530</v>
      </c>
      <c r="L1879" s="116">
        <f t="shared" si="452"/>
        <v>2656.5</v>
      </c>
      <c r="M1879" s="9" t="s">
        <v>27</v>
      </c>
      <c r="N1879" s="10" t="s">
        <v>611</v>
      </c>
      <c r="O1879" s="10" t="s">
        <v>2394</v>
      </c>
      <c r="P1879" s="10" t="s">
        <v>30</v>
      </c>
      <c r="Q1879" s="10" t="s">
        <v>30</v>
      </c>
      <c r="R1879" s="10" t="s">
        <v>29</v>
      </c>
      <c r="S1879" s="119"/>
      <c r="T1879" s="119"/>
      <c r="U1879" s="119"/>
      <c r="V1879" s="119"/>
      <c r="W1879" s="119"/>
      <c r="X1879" s="119"/>
      <c r="Y1879" s="119"/>
      <c r="Z1879" s="119"/>
      <c r="AA1879" s="119"/>
      <c r="AB1879" s="119"/>
      <c r="AC1879" s="119"/>
      <c r="AD1879" s="119"/>
      <c r="AE1879" s="119"/>
      <c r="AF1879" s="119"/>
      <c r="AG1879" s="119"/>
      <c r="AH1879" s="119"/>
      <c r="AI1879" s="119"/>
      <c r="AJ1879" s="10" t="s">
        <v>27</v>
      </c>
      <c r="AK1879" s="10" t="s">
        <v>2403</v>
      </c>
      <c r="AL1879" s="10" t="s">
        <v>27</v>
      </c>
    </row>
    <row r="1880" spans="1:38" ht="30" customHeight="1">
      <c r="A1880" s="9" t="s">
        <v>852</v>
      </c>
      <c r="B1880" s="9" t="s">
        <v>840</v>
      </c>
      <c r="C1880" s="9" t="s">
        <v>841</v>
      </c>
      <c r="D1880" s="114">
        <v>4.2900000000000001E-2</v>
      </c>
      <c r="E1880" s="115">
        <f>단가대비표!E545</f>
        <v>0</v>
      </c>
      <c r="F1880" s="116">
        <f>TRUNC(E1880*D1880,1)</f>
        <v>0</v>
      </c>
      <c r="G1880" s="115">
        <f>단가대비표!F545</f>
        <v>203246</v>
      </c>
      <c r="H1880" s="116">
        <f>TRUNC(G1880*D1880,1)</f>
        <v>8719.2000000000007</v>
      </c>
      <c r="I1880" s="115">
        <f>단가대비표!G545</f>
        <v>0</v>
      </c>
      <c r="J1880" s="116">
        <f>TRUNC(I1880*D1880,1)</f>
        <v>0</v>
      </c>
      <c r="K1880" s="115">
        <f t="shared" si="452"/>
        <v>203246</v>
      </c>
      <c r="L1880" s="116">
        <f t="shared" si="452"/>
        <v>8719.2000000000007</v>
      </c>
      <c r="M1880" s="9" t="s">
        <v>27</v>
      </c>
      <c r="N1880" s="10" t="s">
        <v>611</v>
      </c>
      <c r="O1880" s="10" t="s">
        <v>853</v>
      </c>
      <c r="P1880" s="10" t="s">
        <v>30</v>
      </c>
      <c r="Q1880" s="10" t="s">
        <v>30</v>
      </c>
      <c r="R1880" s="10" t="s">
        <v>29</v>
      </c>
      <c r="S1880" s="119"/>
      <c r="T1880" s="119"/>
      <c r="U1880" s="119"/>
      <c r="V1880" s="119">
        <v>1</v>
      </c>
      <c r="W1880" s="119"/>
      <c r="X1880" s="119"/>
      <c r="Y1880" s="119"/>
      <c r="Z1880" s="119"/>
      <c r="AA1880" s="119"/>
      <c r="AB1880" s="119"/>
      <c r="AC1880" s="119"/>
      <c r="AD1880" s="119"/>
      <c r="AE1880" s="119"/>
      <c r="AF1880" s="119"/>
      <c r="AG1880" s="119"/>
      <c r="AH1880" s="119"/>
      <c r="AI1880" s="119"/>
      <c r="AJ1880" s="10" t="s">
        <v>27</v>
      </c>
      <c r="AK1880" s="10" t="s">
        <v>2404</v>
      </c>
      <c r="AL1880" s="10" t="s">
        <v>27</v>
      </c>
    </row>
    <row r="1881" spans="1:38" ht="30" customHeight="1">
      <c r="A1881" s="9" t="s">
        <v>867</v>
      </c>
      <c r="B1881" s="9" t="s">
        <v>840</v>
      </c>
      <c r="C1881" s="9" t="s">
        <v>841</v>
      </c>
      <c r="D1881" s="114">
        <v>2.0800000000000003E-2</v>
      </c>
      <c r="E1881" s="115">
        <f>단가대비표!E553</f>
        <v>0</v>
      </c>
      <c r="F1881" s="116">
        <f>TRUNC(E1881*D1881,1)</f>
        <v>0</v>
      </c>
      <c r="G1881" s="115">
        <f>단가대비표!F553</f>
        <v>138290</v>
      </c>
      <c r="H1881" s="116">
        <f>TRUNC(G1881*D1881,1)</f>
        <v>2876.4</v>
      </c>
      <c r="I1881" s="115">
        <f>단가대비표!G553</f>
        <v>0</v>
      </c>
      <c r="J1881" s="116">
        <f>TRUNC(I1881*D1881,1)</f>
        <v>0</v>
      </c>
      <c r="K1881" s="115">
        <f t="shared" si="452"/>
        <v>138290</v>
      </c>
      <c r="L1881" s="116">
        <f t="shared" si="452"/>
        <v>2876.4</v>
      </c>
      <c r="M1881" s="9" t="s">
        <v>27</v>
      </c>
      <c r="N1881" s="10" t="s">
        <v>611</v>
      </c>
      <c r="O1881" s="10" t="s">
        <v>868</v>
      </c>
      <c r="P1881" s="10" t="s">
        <v>30</v>
      </c>
      <c r="Q1881" s="10" t="s">
        <v>30</v>
      </c>
      <c r="R1881" s="10" t="s">
        <v>29</v>
      </c>
      <c r="S1881" s="119"/>
      <c r="T1881" s="119"/>
      <c r="U1881" s="119"/>
      <c r="V1881" s="119">
        <v>1</v>
      </c>
      <c r="W1881" s="119"/>
      <c r="X1881" s="119"/>
      <c r="Y1881" s="119"/>
      <c r="Z1881" s="119"/>
      <c r="AA1881" s="119"/>
      <c r="AB1881" s="119"/>
      <c r="AC1881" s="119"/>
      <c r="AD1881" s="119"/>
      <c r="AE1881" s="119"/>
      <c r="AF1881" s="119"/>
      <c r="AG1881" s="119"/>
      <c r="AH1881" s="119"/>
      <c r="AI1881" s="119"/>
      <c r="AJ1881" s="10" t="s">
        <v>27</v>
      </c>
      <c r="AK1881" s="10" t="s">
        <v>2405</v>
      </c>
      <c r="AL1881" s="10" t="s">
        <v>27</v>
      </c>
    </row>
    <row r="1882" spans="1:38" ht="30" customHeight="1">
      <c r="A1882" s="9" t="s">
        <v>1109</v>
      </c>
      <c r="B1882" s="9" t="s">
        <v>2305</v>
      </c>
      <c r="C1882" s="9" t="s">
        <v>963</v>
      </c>
      <c r="D1882" s="114">
        <v>1</v>
      </c>
      <c r="E1882" s="115">
        <v>0</v>
      </c>
      <c r="F1882" s="116">
        <f>TRUNC(E1882*D1882,1)</f>
        <v>0</v>
      </c>
      <c r="G1882" s="115">
        <v>0</v>
      </c>
      <c r="H1882" s="116">
        <f>TRUNC(G1882*D1882,1)</f>
        <v>0</v>
      </c>
      <c r="I1882" s="115">
        <f>ROUNDDOWN(SUMIF(V1879:V1882, RIGHTB(O1882, 1), H1879:H1882)*U1882, 2)</f>
        <v>115.95</v>
      </c>
      <c r="J1882" s="116">
        <f>TRUNC(I1882*D1882,1)</f>
        <v>115.9</v>
      </c>
      <c r="K1882" s="115">
        <f t="shared" si="452"/>
        <v>115.9</v>
      </c>
      <c r="L1882" s="116">
        <f t="shared" si="452"/>
        <v>115.9</v>
      </c>
      <c r="M1882" s="9" t="s">
        <v>27</v>
      </c>
      <c r="N1882" s="10" t="s">
        <v>611</v>
      </c>
      <c r="O1882" s="10" t="s">
        <v>964</v>
      </c>
      <c r="P1882" s="10" t="s">
        <v>30</v>
      </c>
      <c r="Q1882" s="10" t="s">
        <v>30</v>
      </c>
      <c r="R1882" s="10" t="s">
        <v>30</v>
      </c>
      <c r="S1882" s="119">
        <v>1</v>
      </c>
      <c r="T1882" s="119">
        <v>2</v>
      </c>
      <c r="U1882" s="119">
        <v>0.01</v>
      </c>
      <c r="V1882" s="119"/>
      <c r="W1882" s="119"/>
      <c r="X1882" s="119"/>
      <c r="Y1882" s="119"/>
      <c r="Z1882" s="119"/>
      <c r="AA1882" s="119"/>
      <c r="AB1882" s="119"/>
      <c r="AC1882" s="119"/>
      <c r="AD1882" s="119"/>
      <c r="AE1882" s="119"/>
      <c r="AF1882" s="119"/>
      <c r="AG1882" s="119"/>
      <c r="AH1882" s="119"/>
      <c r="AI1882" s="119"/>
      <c r="AJ1882" s="10" t="s">
        <v>27</v>
      </c>
      <c r="AK1882" s="10" t="s">
        <v>2406</v>
      </c>
      <c r="AL1882" s="10" t="s">
        <v>27</v>
      </c>
    </row>
    <row r="1883" spans="1:38" ht="30" customHeight="1">
      <c r="A1883" s="9" t="s">
        <v>965</v>
      </c>
      <c r="B1883" s="9" t="s">
        <v>27</v>
      </c>
      <c r="C1883" s="9" t="s">
        <v>27</v>
      </c>
      <c r="D1883" s="114"/>
      <c r="E1883" s="115"/>
      <c r="F1883" s="116">
        <f>TRUNC(SUM(F1879:F1882),0)</f>
        <v>2656</v>
      </c>
      <c r="G1883" s="115"/>
      <c r="H1883" s="116">
        <f>TRUNC(SUM(H1879:H1882),0)</f>
        <v>11595</v>
      </c>
      <c r="I1883" s="115"/>
      <c r="J1883" s="116">
        <f>TRUNC(SUM(J1879:J1882),0)</f>
        <v>115</v>
      </c>
      <c r="K1883" s="115"/>
      <c r="L1883" s="116">
        <f>F1883+H1883+J1883</f>
        <v>14366</v>
      </c>
      <c r="M1883" s="9" t="s">
        <v>27</v>
      </c>
      <c r="N1883" s="10" t="s">
        <v>117</v>
      </c>
      <c r="O1883" s="10" t="s">
        <v>117</v>
      </c>
      <c r="P1883" s="10" t="s">
        <v>27</v>
      </c>
      <c r="Q1883" s="10" t="s">
        <v>27</v>
      </c>
      <c r="R1883" s="10" t="s">
        <v>27</v>
      </c>
      <c r="S1883" s="119"/>
      <c r="T1883" s="119"/>
      <c r="U1883" s="119"/>
      <c r="V1883" s="119"/>
      <c r="W1883" s="119"/>
      <c r="X1883" s="119"/>
      <c r="Y1883" s="119"/>
      <c r="Z1883" s="119"/>
      <c r="AA1883" s="119"/>
      <c r="AB1883" s="119"/>
      <c r="AC1883" s="119"/>
      <c r="AD1883" s="119"/>
      <c r="AE1883" s="119"/>
      <c r="AF1883" s="119"/>
      <c r="AG1883" s="119"/>
      <c r="AH1883" s="119"/>
      <c r="AI1883" s="119"/>
      <c r="AJ1883" s="10" t="s">
        <v>27</v>
      </c>
      <c r="AK1883" s="10" t="s">
        <v>27</v>
      </c>
      <c r="AL1883" s="10" t="s">
        <v>27</v>
      </c>
    </row>
    <row r="1884" spans="1:38" ht="30" customHeight="1">
      <c r="A1884" s="114"/>
      <c r="B1884" s="114"/>
      <c r="C1884" s="114"/>
      <c r="D1884" s="114"/>
      <c r="E1884" s="115"/>
      <c r="F1884" s="116"/>
      <c r="G1884" s="115"/>
      <c r="H1884" s="116"/>
      <c r="I1884" s="115"/>
      <c r="J1884" s="116"/>
      <c r="K1884" s="115"/>
      <c r="L1884" s="116"/>
      <c r="M1884" s="114"/>
    </row>
    <row r="1885" spans="1:38" ht="30" customHeight="1">
      <c r="A1885" s="127" t="s">
        <v>4693</v>
      </c>
      <c r="B1885" s="127"/>
      <c r="C1885" s="127"/>
      <c r="D1885" s="127"/>
      <c r="E1885" s="128"/>
      <c r="F1885" s="129"/>
      <c r="G1885" s="128"/>
      <c r="H1885" s="129"/>
      <c r="I1885" s="128"/>
      <c r="J1885" s="129"/>
      <c r="K1885" s="128"/>
      <c r="L1885" s="129"/>
      <c r="M1885" s="127"/>
      <c r="N1885" s="118" t="s">
        <v>612</v>
      </c>
    </row>
    <row r="1886" spans="1:38" ht="30" customHeight="1">
      <c r="A1886" s="9" t="s">
        <v>762</v>
      </c>
      <c r="B1886" s="9" t="s">
        <v>4683</v>
      </c>
      <c r="C1886" s="9" t="s">
        <v>28</v>
      </c>
      <c r="D1886" s="114">
        <v>1.05</v>
      </c>
      <c r="E1886" s="115">
        <f>단가대비표!E130</f>
        <v>2530</v>
      </c>
      <c r="F1886" s="116">
        <f>TRUNC(E1886*D1886,1)</f>
        <v>2656.5</v>
      </c>
      <c r="G1886" s="115">
        <f>단가대비표!F130</f>
        <v>0</v>
      </c>
      <c r="H1886" s="116">
        <f>TRUNC(G1886*D1886,1)</f>
        <v>0</v>
      </c>
      <c r="I1886" s="115">
        <f>단가대비표!G130</f>
        <v>0</v>
      </c>
      <c r="J1886" s="116">
        <f>TRUNC(I1886*D1886,1)</f>
        <v>0</v>
      </c>
      <c r="K1886" s="115">
        <f t="shared" ref="K1886:L1889" si="453">TRUNC(E1886+G1886+I1886,1)</f>
        <v>2530</v>
      </c>
      <c r="L1886" s="116">
        <f t="shared" si="453"/>
        <v>2656.5</v>
      </c>
      <c r="M1886" s="9" t="s">
        <v>27</v>
      </c>
      <c r="N1886" s="10" t="s">
        <v>612</v>
      </c>
      <c r="O1886" s="10" t="s">
        <v>2394</v>
      </c>
      <c r="P1886" s="10" t="s">
        <v>30</v>
      </c>
      <c r="Q1886" s="10" t="s">
        <v>30</v>
      </c>
      <c r="R1886" s="10" t="s">
        <v>29</v>
      </c>
      <c r="S1886" s="119"/>
      <c r="T1886" s="119"/>
      <c r="U1886" s="119"/>
      <c r="V1886" s="119"/>
      <c r="W1886" s="119"/>
      <c r="X1886" s="119"/>
      <c r="Y1886" s="119"/>
      <c r="Z1886" s="119"/>
      <c r="AA1886" s="119"/>
      <c r="AB1886" s="119"/>
      <c r="AC1886" s="119"/>
      <c r="AD1886" s="119"/>
      <c r="AE1886" s="119"/>
      <c r="AF1886" s="119"/>
      <c r="AG1886" s="119"/>
      <c r="AH1886" s="119"/>
      <c r="AI1886" s="119"/>
      <c r="AJ1886" s="10" t="s">
        <v>27</v>
      </c>
      <c r="AK1886" s="10" t="s">
        <v>2407</v>
      </c>
      <c r="AL1886" s="10" t="s">
        <v>27</v>
      </c>
    </row>
    <row r="1887" spans="1:38" ht="30" customHeight="1">
      <c r="A1887" s="9" t="s">
        <v>852</v>
      </c>
      <c r="B1887" s="9" t="s">
        <v>840</v>
      </c>
      <c r="C1887" s="9" t="s">
        <v>841</v>
      </c>
      <c r="D1887" s="114">
        <v>5.9799999999999999E-2</v>
      </c>
      <c r="E1887" s="115">
        <f>단가대비표!E545</f>
        <v>0</v>
      </c>
      <c r="F1887" s="116">
        <f>TRUNC(E1887*D1887,1)</f>
        <v>0</v>
      </c>
      <c r="G1887" s="115">
        <f>단가대비표!F545</f>
        <v>203246</v>
      </c>
      <c r="H1887" s="116">
        <f>TRUNC(G1887*D1887,1)</f>
        <v>12154.1</v>
      </c>
      <c r="I1887" s="115">
        <f>단가대비표!G545</f>
        <v>0</v>
      </c>
      <c r="J1887" s="116">
        <f>TRUNC(I1887*D1887,1)</f>
        <v>0</v>
      </c>
      <c r="K1887" s="115">
        <f t="shared" si="453"/>
        <v>203246</v>
      </c>
      <c r="L1887" s="116">
        <f t="shared" si="453"/>
        <v>12154.1</v>
      </c>
      <c r="M1887" s="9" t="s">
        <v>27</v>
      </c>
      <c r="N1887" s="10" t="s">
        <v>612</v>
      </c>
      <c r="O1887" s="10" t="s">
        <v>853</v>
      </c>
      <c r="P1887" s="10" t="s">
        <v>30</v>
      </c>
      <c r="Q1887" s="10" t="s">
        <v>30</v>
      </c>
      <c r="R1887" s="10" t="s">
        <v>29</v>
      </c>
      <c r="S1887" s="119"/>
      <c r="T1887" s="119"/>
      <c r="U1887" s="119"/>
      <c r="V1887" s="119">
        <v>1</v>
      </c>
      <c r="W1887" s="119"/>
      <c r="X1887" s="119"/>
      <c r="Y1887" s="119"/>
      <c r="Z1887" s="119"/>
      <c r="AA1887" s="119"/>
      <c r="AB1887" s="119"/>
      <c r="AC1887" s="119"/>
      <c r="AD1887" s="119"/>
      <c r="AE1887" s="119"/>
      <c r="AF1887" s="119"/>
      <c r="AG1887" s="119"/>
      <c r="AH1887" s="119"/>
      <c r="AI1887" s="119"/>
      <c r="AJ1887" s="10" t="s">
        <v>27</v>
      </c>
      <c r="AK1887" s="10" t="s">
        <v>2408</v>
      </c>
      <c r="AL1887" s="10" t="s">
        <v>27</v>
      </c>
    </row>
    <row r="1888" spans="1:38" ht="30" customHeight="1">
      <c r="A1888" s="9" t="s">
        <v>867</v>
      </c>
      <c r="B1888" s="9" t="s">
        <v>840</v>
      </c>
      <c r="C1888" s="9" t="s">
        <v>841</v>
      </c>
      <c r="D1888" s="114">
        <v>2.9899999999999999E-2</v>
      </c>
      <c r="E1888" s="115">
        <f>단가대비표!E553</f>
        <v>0</v>
      </c>
      <c r="F1888" s="116">
        <f>TRUNC(E1888*D1888,1)</f>
        <v>0</v>
      </c>
      <c r="G1888" s="115">
        <f>단가대비표!F553</f>
        <v>138290</v>
      </c>
      <c r="H1888" s="116">
        <f>TRUNC(G1888*D1888,1)</f>
        <v>4134.8</v>
      </c>
      <c r="I1888" s="115">
        <f>단가대비표!G553</f>
        <v>0</v>
      </c>
      <c r="J1888" s="116">
        <f>TRUNC(I1888*D1888,1)</f>
        <v>0</v>
      </c>
      <c r="K1888" s="115">
        <f t="shared" si="453"/>
        <v>138290</v>
      </c>
      <c r="L1888" s="116">
        <f t="shared" si="453"/>
        <v>4134.8</v>
      </c>
      <c r="M1888" s="9" t="s">
        <v>27</v>
      </c>
      <c r="N1888" s="10" t="s">
        <v>612</v>
      </c>
      <c r="O1888" s="10" t="s">
        <v>868</v>
      </c>
      <c r="P1888" s="10" t="s">
        <v>30</v>
      </c>
      <c r="Q1888" s="10" t="s">
        <v>30</v>
      </c>
      <c r="R1888" s="10" t="s">
        <v>29</v>
      </c>
      <c r="S1888" s="119"/>
      <c r="T1888" s="119"/>
      <c r="U1888" s="119"/>
      <c r="V1888" s="119">
        <v>1</v>
      </c>
      <c r="W1888" s="119"/>
      <c r="X1888" s="119"/>
      <c r="Y1888" s="119"/>
      <c r="Z1888" s="119"/>
      <c r="AA1888" s="119"/>
      <c r="AB1888" s="119"/>
      <c r="AC1888" s="119"/>
      <c r="AD1888" s="119"/>
      <c r="AE1888" s="119"/>
      <c r="AF1888" s="119"/>
      <c r="AG1888" s="119"/>
      <c r="AH1888" s="119"/>
      <c r="AI1888" s="119"/>
      <c r="AJ1888" s="10" t="s">
        <v>27</v>
      </c>
      <c r="AK1888" s="10" t="s">
        <v>2409</v>
      </c>
      <c r="AL1888" s="10" t="s">
        <v>27</v>
      </c>
    </row>
    <row r="1889" spans="1:38" ht="30" customHeight="1">
      <c r="A1889" s="9" t="s">
        <v>1109</v>
      </c>
      <c r="B1889" s="9" t="s">
        <v>2305</v>
      </c>
      <c r="C1889" s="9" t="s">
        <v>963</v>
      </c>
      <c r="D1889" s="114">
        <v>1</v>
      </c>
      <c r="E1889" s="115">
        <v>0</v>
      </c>
      <c r="F1889" s="116">
        <f>TRUNC(E1889*D1889,1)</f>
        <v>0</v>
      </c>
      <c r="G1889" s="115">
        <v>0</v>
      </c>
      <c r="H1889" s="116">
        <f>TRUNC(G1889*D1889,1)</f>
        <v>0</v>
      </c>
      <c r="I1889" s="115">
        <f>ROUNDDOWN(SUMIF(V1886:V1889, RIGHTB(O1889, 1), H1886:H1889)*U1889, 2)</f>
        <v>162.88</v>
      </c>
      <c r="J1889" s="116">
        <f>TRUNC(I1889*D1889,1)</f>
        <v>162.80000000000001</v>
      </c>
      <c r="K1889" s="115">
        <f t="shared" si="453"/>
        <v>162.80000000000001</v>
      </c>
      <c r="L1889" s="116">
        <f t="shared" si="453"/>
        <v>162.80000000000001</v>
      </c>
      <c r="M1889" s="9" t="s">
        <v>27</v>
      </c>
      <c r="N1889" s="10" t="s">
        <v>612</v>
      </c>
      <c r="O1889" s="10" t="s">
        <v>964</v>
      </c>
      <c r="P1889" s="10" t="s">
        <v>30</v>
      </c>
      <c r="Q1889" s="10" t="s">
        <v>30</v>
      </c>
      <c r="R1889" s="10" t="s">
        <v>30</v>
      </c>
      <c r="S1889" s="119">
        <v>1</v>
      </c>
      <c r="T1889" s="119">
        <v>2</v>
      </c>
      <c r="U1889" s="119">
        <v>0.01</v>
      </c>
      <c r="V1889" s="119"/>
      <c r="W1889" s="119"/>
      <c r="X1889" s="119"/>
      <c r="Y1889" s="119"/>
      <c r="Z1889" s="119"/>
      <c r="AA1889" s="119"/>
      <c r="AB1889" s="119"/>
      <c r="AC1889" s="119"/>
      <c r="AD1889" s="119"/>
      <c r="AE1889" s="119"/>
      <c r="AF1889" s="119"/>
      <c r="AG1889" s="119"/>
      <c r="AH1889" s="119"/>
      <c r="AI1889" s="119"/>
      <c r="AJ1889" s="10" t="s">
        <v>27</v>
      </c>
      <c r="AK1889" s="10" t="s">
        <v>2410</v>
      </c>
      <c r="AL1889" s="10" t="s">
        <v>27</v>
      </c>
    </row>
    <row r="1890" spans="1:38" ht="30" customHeight="1">
      <c r="A1890" s="9" t="s">
        <v>965</v>
      </c>
      <c r="B1890" s="9" t="s">
        <v>27</v>
      </c>
      <c r="C1890" s="9" t="s">
        <v>27</v>
      </c>
      <c r="D1890" s="114"/>
      <c r="E1890" s="115"/>
      <c r="F1890" s="116">
        <f>TRUNC(SUM(F1886:F1889),0)</f>
        <v>2656</v>
      </c>
      <c r="G1890" s="115"/>
      <c r="H1890" s="116">
        <f>TRUNC(SUM(H1886:H1889),0)</f>
        <v>16288</v>
      </c>
      <c r="I1890" s="115"/>
      <c r="J1890" s="116">
        <f>TRUNC(SUM(J1886:J1889),0)</f>
        <v>162</v>
      </c>
      <c r="K1890" s="115"/>
      <c r="L1890" s="116">
        <f>F1890+H1890+J1890</f>
        <v>19106</v>
      </c>
      <c r="M1890" s="9" t="s">
        <v>27</v>
      </c>
      <c r="N1890" s="10" t="s">
        <v>117</v>
      </c>
      <c r="O1890" s="10" t="s">
        <v>117</v>
      </c>
      <c r="P1890" s="10" t="s">
        <v>27</v>
      </c>
      <c r="Q1890" s="10" t="s">
        <v>27</v>
      </c>
      <c r="R1890" s="10" t="s">
        <v>27</v>
      </c>
      <c r="S1890" s="119"/>
      <c r="T1890" s="119"/>
      <c r="U1890" s="119"/>
      <c r="V1890" s="119"/>
      <c r="W1890" s="119"/>
      <c r="X1890" s="119"/>
      <c r="Y1890" s="119"/>
      <c r="Z1890" s="119"/>
      <c r="AA1890" s="119"/>
      <c r="AB1890" s="119"/>
      <c r="AC1890" s="119"/>
      <c r="AD1890" s="119"/>
      <c r="AE1890" s="119"/>
      <c r="AF1890" s="119"/>
      <c r="AG1890" s="119"/>
      <c r="AH1890" s="119"/>
      <c r="AI1890" s="119"/>
      <c r="AJ1890" s="10" t="s">
        <v>27</v>
      </c>
      <c r="AK1890" s="10" t="s">
        <v>27</v>
      </c>
      <c r="AL1890" s="10" t="s">
        <v>27</v>
      </c>
    </row>
    <row r="1891" spans="1:38" ht="30" customHeight="1">
      <c r="A1891" s="114"/>
      <c r="B1891" s="114"/>
      <c r="C1891" s="114"/>
      <c r="D1891" s="114"/>
      <c r="E1891" s="115"/>
      <c r="F1891" s="116"/>
      <c r="G1891" s="115"/>
      <c r="H1891" s="116"/>
      <c r="I1891" s="115"/>
      <c r="J1891" s="116"/>
      <c r="K1891" s="115"/>
      <c r="L1891" s="116"/>
      <c r="M1891" s="114"/>
    </row>
    <row r="1892" spans="1:38" ht="30" customHeight="1">
      <c r="A1892" s="127" t="s">
        <v>4694</v>
      </c>
      <c r="B1892" s="127"/>
      <c r="C1892" s="127"/>
      <c r="D1892" s="127"/>
      <c r="E1892" s="128"/>
      <c r="F1892" s="129"/>
      <c r="G1892" s="128"/>
      <c r="H1892" s="129"/>
      <c r="I1892" s="128"/>
      <c r="J1892" s="129"/>
      <c r="K1892" s="128"/>
      <c r="L1892" s="129"/>
      <c r="M1892" s="127"/>
      <c r="N1892" s="118" t="s">
        <v>612</v>
      </c>
    </row>
    <row r="1893" spans="1:38" ht="30" customHeight="1">
      <c r="A1893" s="9" t="s">
        <v>762</v>
      </c>
      <c r="B1893" s="9" t="s">
        <v>4683</v>
      </c>
      <c r="C1893" s="9" t="s">
        <v>28</v>
      </c>
      <c r="D1893" s="114">
        <v>2.1</v>
      </c>
      <c r="E1893" s="115">
        <f>단가대비표!E130</f>
        <v>2530</v>
      </c>
      <c r="F1893" s="116">
        <f>TRUNC(E1893*D1893,1)</f>
        <v>5313</v>
      </c>
      <c r="G1893" s="115">
        <v>0</v>
      </c>
      <c r="H1893" s="116">
        <f>TRUNC(G1893*D1893,1)</f>
        <v>0</v>
      </c>
      <c r="I1893" s="115">
        <v>0</v>
      </c>
      <c r="J1893" s="116">
        <f>TRUNC(I1893*D1893,1)</f>
        <v>0</v>
      </c>
      <c r="K1893" s="115">
        <f t="shared" ref="K1893:L1896" si="454">TRUNC(E1893+G1893+I1893,1)</f>
        <v>2530</v>
      </c>
      <c r="L1893" s="116">
        <f t="shared" si="454"/>
        <v>5313</v>
      </c>
      <c r="M1893" s="9" t="s">
        <v>27</v>
      </c>
      <c r="N1893" s="10" t="s">
        <v>612</v>
      </c>
      <c r="O1893" s="10" t="s">
        <v>2394</v>
      </c>
      <c r="P1893" s="10" t="s">
        <v>30</v>
      </c>
      <c r="Q1893" s="10" t="s">
        <v>30</v>
      </c>
      <c r="R1893" s="10" t="s">
        <v>29</v>
      </c>
      <c r="S1893" s="119"/>
      <c r="T1893" s="119"/>
      <c r="U1893" s="119"/>
      <c r="V1893" s="119"/>
      <c r="W1893" s="119"/>
      <c r="X1893" s="119"/>
      <c r="Y1893" s="119"/>
      <c r="Z1893" s="119"/>
      <c r="AA1893" s="119"/>
      <c r="AB1893" s="119"/>
      <c r="AC1893" s="119"/>
      <c r="AD1893" s="119"/>
      <c r="AE1893" s="119"/>
      <c r="AF1893" s="119"/>
      <c r="AG1893" s="119"/>
      <c r="AH1893" s="119"/>
      <c r="AI1893" s="119"/>
      <c r="AJ1893" s="10" t="s">
        <v>27</v>
      </c>
      <c r="AK1893" s="10" t="s">
        <v>2407</v>
      </c>
      <c r="AL1893" s="10" t="s">
        <v>27</v>
      </c>
    </row>
    <row r="1894" spans="1:38" ht="30" customHeight="1">
      <c r="A1894" s="9" t="s">
        <v>852</v>
      </c>
      <c r="B1894" s="9" t="s">
        <v>840</v>
      </c>
      <c r="C1894" s="9" t="s">
        <v>841</v>
      </c>
      <c r="D1894" s="114">
        <v>6.6000000000000003E-2</v>
      </c>
      <c r="E1894" s="115">
        <v>0</v>
      </c>
      <c r="F1894" s="116">
        <f>TRUNC(E1894*D1894,1)</f>
        <v>0</v>
      </c>
      <c r="G1894" s="115">
        <f>단가대비표!F545</f>
        <v>203246</v>
      </c>
      <c r="H1894" s="116">
        <f>TRUNC(G1894*D1894,1)</f>
        <v>13414.2</v>
      </c>
      <c r="I1894" s="115">
        <v>0</v>
      </c>
      <c r="J1894" s="116">
        <f>TRUNC(I1894*D1894,1)</f>
        <v>0</v>
      </c>
      <c r="K1894" s="115">
        <f t="shared" si="454"/>
        <v>203246</v>
      </c>
      <c r="L1894" s="116">
        <f t="shared" si="454"/>
        <v>13414.2</v>
      </c>
      <c r="M1894" s="9" t="s">
        <v>27</v>
      </c>
      <c r="N1894" s="10" t="s">
        <v>612</v>
      </c>
      <c r="O1894" s="10" t="s">
        <v>853</v>
      </c>
      <c r="P1894" s="10" t="s">
        <v>30</v>
      </c>
      <c r="Q1894" s="10" t="s">
        <v>30</v>
      </c>
      <c r="R1894" s="10" t="s">
        <v>29</v>
      </c>
      <c r="S1894" s="119"/>
      <c r="T1894" s="119"/>
      <c r="U1894" s="119"/>
      <c r="V1894" s="119">
        <v>1</v>
      </c>
      <c r="W1894" s="119"/>
      <c r="X1894" s="119"/>
      <c r="Y1894" s="119"/>
      <c r="Z1894" s="119"/>
      <c r="AA1894" s="119"/>
      <c r="AB1894" s="119"/>
      <c r="AC1894" s="119"/>
      <c r="AD1894" s="119"/>
      <c r="AE1894" s="119"/>
      <c r="AF1894" s="119"/>
      <c r="AG1894" s="119"/>
      <c r="AH1894" s="119"/>
      <c r="AI1894" s="119"/>
      <c r="AJ1894" s="10" t="s">
        <v>27</v>
      </c>
      <c r="AK1894" s="10" t="s">
        <v>2408</v>
      </c>
      <c r="AL1894" s="10" t="s">
        <v>27</v>
      </c>
    </row>
    <row r="1895" spans="1:38" ht="30" customHeight="1">
      <c r="A1895" s="9" t="s">
        <v>867</v>
      </c>
      <c r="B1895" s="9" t="s">
        <v>840</v>
      </c>
      <c r="C1895" s="9" t="s">
        <v>841</v>
      </c>
      <c r="D1895" s="114">
        <v>3.2000000000000001E-2</v>
      </c>
      <c r="E1895" s="115">
        <v>0</v>
      </c>
      <c r="F1895" s="116">
        <f>TRUNC(E1895*D1895,1)</f>
        <v>0</v>
      </c>
      <c r="G1895" s="115">
        <f>단가대비표!F553</f>
        <v>138290</v>
      </c>
      <c r="H1895" s="116">
        <f>TRUNC(G1895*D1895,1)</f>
        <v>4425.2</v>
      </c>
      <c r="I1895" s="115">
        <v>0</v>
      </c>
      <c r="J1895" s="116">
        <f>TRUNC(I1895*D1895,1)</f>
        <v>0</v>
      </c>
      <c r="K1895" s="115">
        <f t="shared" si="454"/>
        <v>138290</v>
      </c>
      <c r="L1895" s="116">
        <f t="shared" si="454"/>
        <v>4425.2</v>
      </c>
      <c r="M1895" s="9" t="s">
        <v>27</v>
      </c>
      <c r="N1895" s="10" t="s">
        <v>612</v>
      </c>
      <c r="O1895" s="10" t="s">
        <v>868</v>
      </c>
      <c r="P1895" s="10" t="s">
        <v>30</v>
      </c>
      <c r="Q1895" s="10" t="s">
        <v>30</v>
      </c>
      <c r="R1895" s="10" t="s">
        <v>29</v>
      </c>
      <c r="S1895" s="119"/>
      <c r="T1895" s="119"/>
      <c r="U1895" s="119"/>
      <c r="V1895" s="119">
        <v>1</v>
      </c>
      <c r="W1895" s="119"/>
      <c r="X1895" s="119"/>
      <c r="Y1895" s="119"/>
      <c r="Z1895" s="119"/>
      <c r="AA1895" s="119"/>
      <c r="AB1895" s="119"/>
      <c r="AC1895" s="119"/>
      <c r="AD1895" s="119"/>
      <c r="AE1895" s="119"/>
      <c r="AF1895" s="119"/>
      <c r="AG1895" s="119"/>
      <c r="AH1895" s="119"/>
      <c r="AI1895" s="119"/>
      <c r="AJ1895" s="10" t="s">
        <v>27</v>
      </c>
      <c r="AK1895" s="10" t="s">
        <v>2409</v>
      </c>
      <c r="AL1895" s="10" t="s">
        <v>27</v>
      </c>
    </row>
    <row r="1896" spans="1:38" ht="30" customHeight="1">
      <c r="A1896" s="9" t="s">
        <v>1109</v>
      </c>
      <c r="B1896" s="9" t="s">
        <v>2305</v>
      </c>
      <c r="C1896" s="9" t="s">
        <v>963</v>
      </c>
      <c r="D1896" s="114">
        <v>1</v>
      </c>
      <c r="E1896" s="115">
        <v>0</v>
      </c>
      <c r="F1896" s="116">
        <f>TRUNC(E1896*D1896,1)</f>
        <v>0</v>
      </c>
      <c r="G1896" s="115">
        <v>0</v>
      </c>
      <c r="H1896" s="116">
        <f>TRUNC(G1896*D1896,1)</f>
        <v>0</v>
      </c>
      <c r="I1896" s="115">
        <f>ROUNDDOWN(SUMIF(V1893:V1896, RIGHTB(O1896, 1), H1893:H1896)*U1896, 2)</f>
        <v>178.39</v>
      </c>
      <c r="J1896" s="116">
        <f>TRUNC(I1896*D1896,1)</f>
        <v>178.3</v>
      </c>
      <c r="K1896" s="115">
        <f t="shared" si="454"/>
        <v>178.3</v>
      </c>
      <c r="L1896" s="116">
        <f t="shared" si="454"/>
        <v>178.3</v>
      </c>
      <c r="M1896" s="9" t="s">
        <v>27</v>
      </c>
      <c r="N1896" s="10" t="s">
        <v>612</v>
      </c>
      <c r="O1896" s="10" t="s">
        <v>964</v>
      </c>
      <c r="P1896" s="10" t="s">
        <v>30</v>
      </c>
      <c r="Q1896" s="10" t="s">
        <v>30</v>
      </c>
      <c r="R1896" s="10" t="s">
        <v>30</v>
      </c>
      <c r="S1896" s="119">
        <v>1</v>
      </c>
      <c r="T1896" s="119">
        <v>2</v>
      </c>
      <c r="U1896" s="119">
        <v>0.01</v>
      </c>
      <c r="V1896" s="119"/>
      <c r="W1896" s="119"/>
      <c r="X1896" s="119"/>
      <c r="Y1896" s="119"/>
      <c r="Z1896" s="119"/>
      <c r="AA1896" s="119"/>
      <c r="AB1896" s="119"/>
      <c r="AC1896" s="119"/>
      <c r="AD1896" s="119"/>
      <c r="AE1896" s="119"/>
      <c r="AF1896" s="119"/>
      <c r="AG1896" s="119"/>
      <c r="AH1896" s="119"/>
      <c r="AI1896" s="119"/>
      <c r="AJ1896" s="10" t="s">
        <v>27</v>
      </c>
      <c r="AK1896" s="10" t="s">
        <v>2410</v>
      </c>
      <c r="AL1896" s="10" t="s">
        <v>27</v>
      </c>
    </row>
    <row r="1897" spans="1:38" ht="30" customHeight="1">
      <c r="A1897" s="9" t="s">
        <v>965</v>
      </c>
      <c r="B1897" s="9" t="s">
        <v>27</v>
      </c>
      <c r="C1897" s="9" t="s">
        <v>27</v>
      </c>
      <c r="D1897" s="114"/>
      <c r="E1897" s="115"/>
      <c r="F1897" s="116">
        <f>TRUNC(SUM(F1893:F1896),0)</f>
        <v>5313</v>
      </c>
      <c r="G1897" s="115"/>
      <c r="H1897" s="116">
        <f>TRUNC(SUM(H1893:H1896),0)</f>
        <v>17839</v>
      </c>
      <c r="I1897" s="115"/>
      <c r="J1897" s="116">
        <f>TRUNC(SUM(J1893:J1896),0)</f>
        <v>178</v>
      </c>
      <c r="K1897" s="115"/>
      <c r="L1897" s="116">
        <f>F1897+H1897+J1897</f>
        <v>23330</v>
      </c>
      <c r="M1897" s="9" t="s">
        <v>27</v>
      </c>
      <c r="N1897" s="10" t="s">
        <v>117</v>
      </c>
      <c r="O1897" s="10" t="s">
        <v>117</v>
      </c>
      <c r="P1897" s="10" t="s">
        <v>27</v>
      </c>
      <c r="Q1897" s="10" t="s">
        <v>27</v>
      </c>
      <c r="R1897" s="10" t="s">
        <v>27</v>
      </c>
      <c r="S1897" s="119"/>
      <c r="T1897" s="119"/>
      <c r="U1897" s="119"/>
      <c r="V1897" s="119"/>
      <c r="W1897" s="119"/>
      <c r="X1897" s="119"/>
      <c r="Y1897" s="119"/>
      <c r="Z1897" s="119"/>
      <c r="AA1897" s="119"/>
      <c r="AB1897" s="119"/>
      <c r="AC1897" s="119"/>
      <c r="AD1897" s="119"/>
      <c r="AE1897" s="119"/>
      <c r="AF1897" s="119"/>
      <c r="AG1897" s="119"/>
      <c r="AH1897" s="119"/>
      <c r="AI1897" s="119"/>
      <c r="AJ1897" s="10" t="s">
        <v>27</v>
      </c>
      <c r="AK1897" s="10" t="s">
        <v>27</v>
      </c>
      <c r="AL1897" s="10" t="s">
        <v>27</v>
      </c>
    </row>
    <row r="1898" spans="1:38" ht="30" customHeight="1">
      <c r="A1898" s="114"/>
      <c r="B1898" s="114"/>
      <c r="C1898" s="114"/>
      <c r="D1898" s="114"/>
      <c r="E1898" s="115"/>
      <c r="F1898" s="116"/>
      <c r="G1898" s="115"/>
      <c r="H1898" s="116"/>
      <c r="I1898" s="115"/>
      <c r="J1898" s="116"/>
      <c r="K1898" s="115"/>
      <c r="L1898" s="116"/>
      <c r="M1898" s="114"/>
    </row>
    <row r="1899" spans="1:38" ht="30" customHeight="1">
      <c r="A1899" s="127" t="s">
        <v>4689</v>
      </c>
      <c r="B1899" s="127"/>
      <c r="C1899" s="127"/>
      <c r="D1899" s="127"/>
      <c r="E1899" s="128"/>
      <c r="F1899" s="129"/>
      <c r="G1899" s="128"/>
      <c r="H1899" s="129"/>
      <c r="I1899" s="128"/>
      <c r="J1899" s="129"/>
      <c r="K1899" s="128"/>
      <c r="L1899" s="129"/>
      <c r="M1899" s="127"/>
      <c r="N1899" s="118" t="s">
        <v>614</v>
      </c>
    </row>
    <row r="1900" spans="1:38" ht="30" customHeight="1">
      <c r="A1900" s="9" t="s">
        <v>762</v>
      </c>
      <c r="B1900" s="9" t="s">
        <v>4687</v>
      </c>
      <c r="C1900" s="9" t="s">
        <v>28</v>
      </c>
      <c r="D1900" s="114">
        <v>1.05</v>
      </c>
      <c r="E1900" s="115">
        <f>단가대비표!E130</f>
        <v>2530</v>
      </c>
      <c r="F1900" s="116">
        <f>TRUNC(E1900*D1900,1)</f>
        <v>2656.5</v>
      </c>
      <c r="G1900" s="115">
        <f>단가대비표!F130</f>
        <v>0</v>
      </c>
      <c r="H1900" s="116">
        <f>TRUNC(G1900*D1900,1)</f>
        <v>0</v>
      </c>
      <c r="I1900" s="115">
        <f>단가대비표!G130</f>
        <v>0</v>
      </c>
      <c r="J1900" s="116">
        <f>TRUNC(I1900*D1900,1)</f>
        <v>0</v>
      </c>
      <c r="K1900" s="115">
        <f t="shared" ref="K1900:L1904" si="455">TRUNC(E1900+G1900+I1900,1)</f>
        <v>2530</v>
      </c>
      <c r="L1900" s="116">
        <f t="shared" si="455"/>
        <v>2656.5</v>
      </c>
      <c r="M1900" s="9" t="s">
        <v>27</v>
      </c>
      <c r="N1900" s="10" t="s">
        <v>614</v>
      </c>
      <c r="O1900" s="10" t="s">
        <v>2394</v>
      </c>
      <c r="P1900" s="10" t="s">
        <v>30</v>
      </c>
      <c r="Q1900" s="10" t="s">
        <v>30</v>
      </c>
      <c r="R1900" s="10" t="s">
        <v>29</v>
      </c>
      <c r="S1900" s="119"/>
      <c r="T1900" s="119"/>
      <c r="U1900" s="119"/>
      <c r="V1900" s="119"/>
      <c r="W1900" s="119"/>
      <c r="X1900" s="119"/>
      <c r="Y1900" s="119"/>
      <c r="Z1900" s="119"/>
      <c r="AA1900" s="119"/>
      <c r="AB1900" s="119"/>
      <c r="AC1900" s="119"/>
      <c r="AD1900" s="119"/>
      <c r="AE1900" s="119"/>
      <c r="AF1900" s="119"/>
      <c r="AG1900" s="119"/>
      <c r="AH1900" s="119"/>
      <c r="AI1900" s="119"/>
      <c r="AJ1900" s="10" t="s">
        <v>27</v>
      </c>
      <c r="AK1900" s="10" t="s">
        <v>2411</v>
      </c>
      <c r="AL1900" s="10" t="s">
        <v>27</v>
      </c>
    </row>
    <row r="1901" spans="1:38" ht="30" customHeight="1">
      <c r="A1901" s="9" t="s">
        <v>2412</v>
      </c>
      <c r="B1901" s="9" t="s">
        <v>2413</v>
      </c>
      <c r="C1901" s="9" t="s">
        <v>466</v>
      </c>
      <c r="D1901" s="114">
        <v>2.4300000000000002</v>
      </c>
      <c r="E1901" s="115">
        <f>단가대비표!E166</f>
        <v>500</v>
      </c>
      <c r="F1901" s="116">
        <f>TRUNC(E1901*D1901,1)</f>
        <v>1215</v>
      </c>
      <c r="G1901" s="115">
        <f>단가대비표!F166</f>
        <v>0</v>
      </c>
      <c r="H1901" s="116">
        <f>TRUNC(G1901*D1901,1)</f>
        <v>0</v>
      </c>
      <c r="I1901" s="115">
        <f>단가대비표!G166</f>
        <v>0</v>
      </c>
      <c r="J1901" s="116">
        <f>TRUNC(I1901*D1901,1)</f>
        <v>0</v>
      </c>
      <c r="K1901" s="115">
        <f t="shared" si="455"/>
        <v>500</v>
      </c>
      <c r="L1901" s="116">
        <f t="shared" si="455"/>
        <v>1215</v>
      </c>
      <c r="M1901" s="9" t="s">
        <v>27</v>
      </c>
      <c r="N1901" s="10" t="s">
        <v>614</v>
      </c>
      <c r="O1901" s="10" t="s">
        <v>2414</v>
      </c>
      <c r="P1901" s="10" t="s">
        <v>30</v>
      </c>
      <c r="Q1901" s="10" t="s">
        <v>30</v>
      </c>
      <c r="R1901" s="10" t="s">
        <v>29</v>
      </c>
      <c r="S1901" s="119"/>
      <c r="T1901" s="119"/>
      <c r="U1901" s="119"/>
      <c r="V1901" s="119"/>
      <c r="W1901" s="119"/>
      <c r="X1901" s="119"/>
      <c r="Y1901" s="119"/>
      <c r="Z1901" s="119"/>
      <c r="AA1901" s="119"/>
      <c r="AB1901" s="119"/>
      <c r="AC1901" s="119"/>
      <c r="AD1901" s="119"/>
      <c r="AE1901" s="119"/>
      <c r="AF1901" s="119"/>
      <c r="AG1901" s="119"/>
      <c r="AH1901" s="119"/>
      <c r="AI1901" s="119"/>
      <c r="AJ1901" s="10" t="s">
        <v>27</v>
      </c>
      <c r="AK1901" s="10" t="s">
        <v>2415</v>
      </c>
      <c r="AL1901" s="10" t="s">
        <v>27</v>
      </c>
    </row>
    <row r="1902" spans="1:38" ht="30" customHeight="1">
      <c r="A1902" s="9" t="s">
        <v>852</v>
      </c>
      <c r="B1902" s="9" t="s">
        <v>840</v>
      </c>
      <c r="C1902" s="9" t="s">
        <v>841</v>
      </c>
      <c r="D1902" s="114">
        <v>0.03</v>
      </c>
      <c r="E1902" s="115">
        <f>단가대비표!E545</f>
        <v>0</v>
      </c>
      <c r="F1902" s="116">
        <f>TRUNC(E1902*D1902,1)</f>
        <v>0</v>
      </c>
      <c r="G1902" s="115">
        <f>단가대비표!F545</f>
        <v>203246</v>
      </c>
      <c r="H1902" s="116">
        <f>TRUNC(G1902*D1902,1)</f>
        <v>6097.3</v>
      </c>
      <c r="I1902" s="115">
        <f>단가대비표!G545</f>
        <v>0</v>
      </c>
      <c r="J1902" s="116">
        <f>TRUNC(I1902*D1902,1)</f>
        <v>0</v>
      </c>
      <c r="K1902" s="115">
        <f t="shared" si="455"/>
        <v>203246</v>
      </c>
      <c r="L1902" s="116">
        <f t="shared" si="455"/>
        <v>6097.3</v>
      </c>
      <c r="M1902" s="9" t="s">
        <v>27</v>
      </c>
      <c r="N1902" s="10" t="s">
        <v>614</v>
      </c>
      <c r="O1902" s="10" t="s">
        <v>853</v>
      </c>
      <c r="P1902" s="10" t="s">
        <v>30</v>
      </c>
      <c r="Q1902" s="10" t="s">
        <v>30</v>
      </c>
      <c r="R1902" s="10" t="s">
        <v>29</v>
      </c>
      <c r="S1902" s="119"/>
      <c r="T1902" s="119"/>
      <c r="U1902" s="119"/>
      <c r="V1902" s="119">
        <v>1</v>
      </c>
      <c r="W1902" s="119"/>
      <c r="X1902" s="119"/>
      <c r="Y1902" s="119"/>
      <c r="Z1902" s="119"/>
      <c r="AA1902" s="119"/>
      <c r="AB1902" s="119"/>
      <c r="AC1902" s="119"/>
      <c r="AD1902" s="119"/>
      <c r="AE1902" s="119"/>
      <c r="AF1902" s="119"/>
      <c r="AG1902" s="119"/>
      <c r="AH1902" s="119"/>
      <c r="AI1902" s="119"/>
      <c r="AJ1902" s="10" t="s">
        <v>27</v>
      </c>
      <c r="AK1902" s="10" t="s">
        <v>2416</v>
      </c>
      <c r="AL1902" s="10" t="s">
        <v>27</v>
      </c>
    </row>
    <row r="1903" spans="1:38" ht="30" customHeight="1">
      <c r="A1903" s="9" t="s">
        <v>867</v>
      </c>
      <c r="B1903" s="9" t="s">
        <v>840</v>
      </c>
      <c r="C1903" s="9" t="s">
        <v>841</v>
      </c>
      <c r="D1903" s="114">
        <v>1.2999999999999999E-2</v>
      </c>
      <c r="E1903" s="115">
        <f>단가대비표!E553</f>
        <v>0</v>
      </c>
      <c r="F1903" s="116">
        <f>TRUNC(E1903*D1903,1)</f>
        <v>0</v>
      </c>
      <c r="G1903" s="115">
        <f>단가대비표!F553</f>
        <v>138290</v>
      </c>
      <c r="H1903" s="116">
        <f>TRUNC(G1903*D1903,1)</f>
        <v>1797.7</v>
      </c>
      <c r="I1903" s="115">
        <f>단가대비표!G553</f>
        <v>0</v>
      </c>
      <c r="J1903" s="116">
        <f>TRUNC(I1903*D1903,1)</f>
        <v>0</v>
      </c>
      <c r="K1903" s="115">
        <f t="shared" si="455"/>
        <v>138290</v>
      </c>
      <c r="L1903" s="116">
        <f t="shared" si="455"/>
        <v>1797.7</v>
      </c>
      <c r="M1903" s="9" t="s">
        <v>27</v>
      </c>
      <c r="N1903" s="10" t="s">
        <v>614</v>
      </c>
      <c r="O1903" s="10" t="s">
        <v>868</v>
      </c>
      <c r="P1903" s="10" t="s">
        <v>30</v>
      </c>
      <c r="Q1903" s="10" t="s">
        <v>30</v>
      </c>
      <c r="R1903" s="10" t="s">
        <v>29</v>
      </c>
      <c r="S1903" s="119"/>
      <c r="T1903" s="119"/>
      <c r="U1903" s="119"/>
      <c r="V1903" s="119">
        <v>1</v>
      </c>
      <c r="W1903" s="119"/>
      <c r="X1903" s="119"/>
      <c r="Y1903" s="119"/>
      <c r="Z1903" s="119"/>
      <c r="AA1903" s="119"/>
      <c r="AB1903" s="119"/>
      <c r="AC1903" s="119"/>
      <c r="AD1903" s="119"/>
      <c r="AE1903" s="119"/>
      <c r="AF1903" s="119"/>
      <c r="AG1903" s="119"/>
      <c r="AH1903" s="119"/>
      <c r="AI1903" s="119"/>
      <c r="AJ1903" s="10" t="s">
        <v>27</v>
      </c>
      <c r="AK1903" s="10" t="s">
        <v>2417</v>
      </c>
      <c r="AL1903" s="10" t="s">
        <v>27</v>
      </c>
    </row>
    <row r="1904" spans="1:38" ht="30" customHeight="1">
      <c r="A1904" s="9" t="s">
        <v>1109</v>
      </c>
      <c r="B1904" s="9" t="s">
        <v>2305</v>
      </c>
      <c r="C1904" s="9" t="s">
        <v>963</v>
      </c>
      <c r="D1904" s="114">
        <v>1</v>
      </c>
      <c r="E1904" s="115">
        <v>0</v>
      </c>
      <c r="F1904" s="116">
        <f>TRUNC(E1904*D1904,1)</f>
        <v>0</v>
      </c>
      <c r="G1904" s="115">
        <v>0</v>
      </c>
      <c r="H1904" s="116">
        <f>TRUNC(G1904*D1904,1)</f>
        <v>0</v>
      </c>
      <c r="I1904" s="115">
        <f>ROUNDDOWN(SUMIF(V1900:V1904, RIGHTB(O1904, 1), H1900:H1904)*U1904, 2)</f>
        <v>78.95</v>
      </c>
      <c r="J1904" s="116">
        <f>TRUNC(I1904*D1904,1)</f>
        <v>78.900000000000006</v>
      </c>
      <c r="K1904" s="115">
        <f t="shared" si="455"/>
        <v>78.900000000000006</v>
      </c>
      <c r="L1904" s="116">
        <f t="shared" si="455"/>
        <v>78.900000000000006</v>
      </c>
      <c r="M1904" s="9" t="s">
        <v>27</v>
      </c>
      <c r="N1904" s="10" t="s">
        <v>614</v>
      </c>
      <c r="O1904" s="10" t="s">
        <v>964</v>
      </c>
      <c r="P1904" s="10" t="s">
        <v>30</v>
      </c>
      <c r="Q1904" s="10" t="s">
        <v>30</v>
      </c>
      <c r="R1904" s="10" t="s">
        <v>30</v>
      </c>
      <c r="S1904" s="119">
        <v>1</v>
      </c>
      <c r="T1904" s="119">
        <v>2</v>
      </c>
      <c r="U1904" s="119">
        <v>0.01</v>
      </c>
      <c r="V1904" s="119"/>
      <c r="W1904" s="119"/>
      <c r="X1904" s="119"/>
      <c r="Y1904" s="119"/>
      <c r="Z1904" s="119"/>
      <c r="AA1904" s="119"/>
      <c r="AB1904" s="119"/>
      <c r="AC1904" s="119"/>
      <c r="AD1904" s="119"/>
      <c r="AE1904" s="119"/>
      <c r="AF1904" s="119"/>
      <c r="AG1904" s="119"/>
      <c r="AH1904" s="119"/>
      <c r="AI1904" s="119"/>
      <c r="AJ1904" s="10" t="s">
        <v>27</v>
      </c>
      <c r="AK1904" s="10" t="s">
        <v>2418</v>
      </c>
      <c r="AL1904" s="10" t="s">
        <v>27</v>
      </c>
    </row>
    <row r="1905" spans="1:38" ht="30" customHeight="1">
      <c r="A1905" s="9" t="s">
        <v>965</v>
      </c>
      <c r="B1905" s="9" t="s">
        <v>27</v>
      </c>
      <c r="C1905" s="9" t="s">
        <v>27</v>
      </c>
      <c r="D1905" s="114"/>
      <c r="E1905" s="115"/>
      <c r="F1905" s="116">
        <f>TRUNC(SUM(F1900:F1904),0)</f>
        <v>3871</v>
      </c>
      <c r="G1905" s="115"/>
      <c r="H1905" s="116">
        <f>TRUNC(SUM(H1900:H1904),0)</f>
        <v>7895</v>
      </c>
      <c r="I1905" s="115"/>
      <c r="J1905" s="116">
        <f>TRUNC(SUM(J1900:J1904),0)</f>
        <v>78</v>
      </c>
      <c r="K1905" s="115"/>
      <c r="L1905" s="116">
        <f>F1905+H1905+J1905</f>
        <v>11844</v>
      </c>
      <c r="M1905" s="9" t="s">
        <v>27</v>
      </c>
      <c r="N1905" s="10" t="s">
        <v>117</v>
      </c>
      <c r="O1905" s="10" t="s">
        <v>117</v>
      </c>
      <c r="P1905" s="10" t="s">
        <v>27</v>
      </c>
      <c r="Q1905" s="10" t="s">
        <v>27</v>
      </c>
      <c r="R1905" s="10" t="s">
        <v>27</v>
      </c>
      <c r="S1905" s="119"/>
      <c r="T1905" s="119"/>
      <c r="U1905" s="119"/>
      <c r="V1905" s="119"/>
      <c r="W1905" s="119"/>
      <c r="X1905" s="119"/>
      <c r="Y1905" s="119"/>
      <c r="Z1905" s="119"/>
      <c r="AA1905" s="119"/>
      <c r="AB1905" s="119"/>
      <c r="AC1905" s="119"/>
      <c r="AD1905" s="119"/>
      <c r="AE1905" s="119"/>
      <c r="AF1905" s="119"/>
      <c r="AG1905" s="119"/>
      <c r="AH1905" s="119"/>
      <c r="AI1905" s="119"/>
      <c r="AJ1905" s="10" t="s">
        <v>27</v>
      </c>
      <c r="AK1905" s="10" t="s">
        <v>27</v>
      </c>
      <c r="AL1905" s="10" t="s">
        <v>27</v>
      </c>
    </row>
    <row r="1906" spans="1:38" ht="30" customHeight="1">
      <c r="A1906" s="114"/>
      <c r="B1906" s="114"/>
      <c r="C1906" s="114"/>
      <c r="D1906" s="114"/>
      <c r="E1906" s="115"/>
      <c r="F1906" s="116"/>
      <c r="G1906" s="115"/>
      <c r="H1906" s="116"/>
      <c r="I1906" s="115"/>
      <c r="J1906" s="116"/>
      <c r="K1906" s="115"/>
      <c r="L1906" s="116"/>
      <c r="M1906" s="114"/>
    </row>
    <row r="1907" spans="1:38" ht="30" customHeight="1">
      <c r="A1907" s="127" t="s">
        <v>4727</v>
      </c>
      <c r="B1907" s="127"/>
      <c r="C1907" s="127"/>
      <c r="D1907" s="127"/>
      <c r="E1907" s="128"/>
      <c r="F1907" s="129"/>
      <c r="G1907" s="128"/>
      <c r="H1907" s="129"/>
      <c r="I1907" s="128"/>
      <c r="J1907" s="129"/>
      <c r="K1907" s="128"/>
      <c r="L1907" s="129"/>
      <c r="M1907" s="127"/>
      <c r="N1907" s="118" t="s">
        <v>608</v>
      </c>
    </row>
    <row r="1908" spans="1:38" ht="30" customHeight="1">
      <c r="A1908" s="1" t="s">
        <v>3404</v>
      </c>
      <c r="B1908" s="1" t="s">
        <v>3406</v>
      </c>
      <c r="C1908" s="9" t="s">
        <v>28</v>
      </c>
      <c r="D1908" s="114">
        <v>1.05</v>
      </c>
      <c r="E1908" s="115">
        <f>단가대비표!E136</f>
        <v>8500</v>
      </c>
      <c r="F1908" s="116">
        <f>TRUNC(E1908*D1908,1)</f>
        <v>8925</v>
      </c>
      <c r="G1908" s="115">
        <v>0</v>
      </c>
      <c r="H1908" s="116">
        <f>TRUNC(G1908*D1908,1)</f>
        <v>0</v>
      </c>
      <c r="I1908" s="115">
        <v>0</v>
      </c>
      <c r="J1908" s="116">
        <f>TRUNC(I1908*D1908,1)</f>
        <v>0</v>
      </c>
      <c r="K1908" s="115">
        <f t="shared" ref="K1908:L1911" si="456">TRUNC(E1908+G1908+I1908,1)</f>
        <v>8500</v>
      </c>
      <c r="L1908" s="116">
        <f t="shared" si="456"/>
        <v>8925</v>
      </c>
      <c r="M1908" s="9" t="s">
        <v>27</v>
      </c>
      <c r="N1908" s="10" t="s">
        <v>608</v>
      </c>
      <c r="O1908" s="10" t="s">
        <v>2394</v>
      </c>
      <c r="P1908" s="10" t="s">
        <v>30</v>
      </c>
      <c r="Q1908" s="10" t="s">
        <v>30</v>
      </c>
      <c r="R1908" s="10" t="s">
        <v>29</v>
      </c>
      <c r="S1908" s="119"/>
      <c r="T1908" s="119"/>
      <c r="U1908" s="119"/>
      <c r="V1908" s="119"/>
      <c r="W1908" s="119"/>
      <c r="X1908" s="119"/>
      <c r="Y1908" s="119"/>
      <c r="Z1908" s="119"/>
      <c r="AA1908" s="119"/>
      <c r="AB1908" s="119"/>
      <c r="AC1908" s="119"/>
      <c r="AD1908" s="119"/>
      <c r="AE1908" s="119"/>
      <c r="AF1908" s="119"/>
      <c r="AG1908" s="119"/>
      <c r="AH1908" s="119"/>
      <c r="AI1908" s="119"/>
      <c r="AJ1908" s="10" t="s">
        <v>27</v>
      </c>
      <c r="AK1908" s="10" t="s">
        <v>2395</v>
      </c>
      <c r="AL1908" s="10" t="s">
        <v>27</v>
      </c>
    </row>
    <row r="1909" spans="1:38" ht="30" customHeight="1">
      <c r="A1909" s="9" t="s">
        <v>852</v>
      </c>
      <c r="B1909" s="9" t="s">
        <v>840</v>
      </c>
      <c r="C1909" s="9" t="s">
        <v>841</v>
      </c>
      <c r="D1909" s="114">
        <v>3.3000000000000002E-2</v>
      </c>
      <c r="E1909" s="115">
        <v>0</v>
      </c>
      <c r="F1909" s="116">
        <f>TRUNC(E1909*D1909,1)</f>
        <v>0</v>
      </c>
      <c r="G1909" s="115">
        <f>단가대비표!F545</f>
        <v>203246</v>
      </c>
      <c r="H1909" s="116">
        <f>TRUNC(G1909*D1909,1)</f>
        <v>6707.1</v>
      </c>
      <c r="I1909" s="115">
        <v>0</v>
      </c>
      <c r="J1909" s="116">
        <f>TRUNC(I1909*D1909,1)</f>
        <v>0</v>
      </c>
      <c r="K1909" s="115">
        <f t="shared" si="456"/>
        <v>203246</v>
      </c>
      <c r="L1909" s="116">
        <f t="shared" si="456"/>
        <v>6707.1</v>
      </c>
      <c r="M1909" s="9" t="s">
        <v>27</v>
      </c>
      <c r="N1909" s="10" t="s">
        <v>608</v>
      </c>
      <c r="O1909" s="10" t="s">
        <v>853</v>
      </c>
      <c r="P1909" s="10" t="s">
        <v>30</v>
      </c>
      <c r="Q1909" s="10" t="s">
        <v>30</v>
      </c>
      <c r="R1909" s="10" t="s">
        <v>29</v>
      </c>
      <c r="S1909" s="119"/>
      <c r="T1909" s="119"/>
      <c r="U1909" s="119"/>
      <c r="V1909" s="119">
        <v>1</v>
      </c>
      <c r="W1909" s="119"/>
      <c r="X1909" s="119"/>
      <c r="Y1909" s="119"/>
      <c r="Z1909" s="119"/>
      <c r="AA1909" s="119"/>
      <c r="AB1909" s="119"/>
      <c r="AC1909" s="119"/>
      <c r="AD1909" s="119"/>
      <c r="AE1909" s="119"/>
      <c r="AF1909" s="119"/>
      <c r="AG1909" s="119"/>
      <c r="AH1909" s="119"/>
      <c r="AI1909" s="119"/>
      <c r="AJ1909" s="10" t="s">
        <v>27</v>
      </c>
      <c r="AK1909" s="10" t="s">
        <v>2396</v>
      </c>
      <c r="AL1909" s="10" t="s">
        <v>27</v>
      </c>
    </row>
    <row r="1910" spans="1:38" ht="30" customHeight="1">
      <c r="A1910" s="9" t="s">
        <v>867</v>
      </c>
      <c r="B1910" s="9" t="s">
        <v>840</v>
      </c>
      <c r="C1910" s="9" t="s">
        <v>841</v>
      </c>
      <c r="D1910" s="114">
        <v>1.6E-2</v>
      </c>
      <c r="E1910" s="115">
        <v>0</v>
      </c>
      <c r="F1910" s="116">
        <f>TRUNC(E1910*D1910,1)</f>
        <v>0</v>
      </c>
      <c r="G1910" s="115">
        <f>단가대비표!F553</f>
        <v>138290</v>
      </c>
      <c r="H1910" s="116">
        <f>TRUNC(G1910*D1910,1)</f>
        <v>2212.6</v>
      </c>
      <c r="I1910" s="115">
        <v>0</v>
      </c>
      <c r="J1910" s="116">
        <f>TRUNC(I1910*D1910,1)</f>
        <v>0</v>
      </c>
      <c r="K1910" s="115">
        <f t="shared" si="456"/>
        <v>138290</v>
      </c>
      <c r="L1910" s="116">
        <f t="shared" si="456"/>
        <v>2212.6</v>
      </c>
      <c r="M1910" s="9" t="s">
        <v>27</v>
      </c>
      <c r="N1910" s="10" t="s">
        <v>608</v>
      </c>
      <c r="O1910" s="10" t="s">
        <v>868</v>
      </c>
      <c r="P1910" s="10" t="s">
        <v>30</v>
      </c>
      <c r="Q1910" s="10" t="s">
        <v>30</v>
      </c>
      <c r="R1910" s="10" t="s">
        <v>29</v>
      </c>
      <c r="S1910" s="119"/>
      <c r="T1910" s="119"/>
      <c r="U1910" s="119"/>
      <c r="V1910" s="119">
        <v>1</v>
      </c>
      <c r="W1910" s="119"/>
      <c r="X1910" s="119"/>
      <c r="Y1910" s="119"/>
      <c r="Z1910" s="119"/>
      <c r="AA1910" s="119"/>
      <c r="AB1910" s="119"/>
      <c r="AC1910" s="119"/>
      <c r="AD1910" s="119"/>
      <c r="AE1910" s="119"/>
      <c r="AF1910" s="119"/>
      <c r="AG1910" s="119"/>
      <c r="AH1910" s="119"/>
      <c r="AI1910" s="119"/>
      <c r="AJ1910" s="10" t="s">
        <v>27</v>
      </c>
      <c r="AK1910" s="10" t="s">
        <v>2397</v>
      </c>
      <c r="AL1910" s="10" t="s">
        <v>27</v>
      </c>
    </row>
    <row r="1911" spans="1:38" ht="30" customHeight="1">
      <c r="A1911" s="9" t="s">
        <v>1109</v>
      </c>
      <c r="B1911" s="9" t="s">
        <v>2305</v>
      </c>
      <c r="C1911" s="9" t="s">
        <v>963</v>
      </c>
      <c r="D1911" s="114">
        <v>1</v>
      </c>
      <c r="E1911" s="115">
        <v>0</v>
      </c>
      <c r="F1911" s="116">
        <f>TRUNC(E1911*D1911,1)</f>
        <v>0</v>
      </c>
      <c r="G1911" s="115">
        <v>0</v>
      </c>
      <c r="H1911" s="116">
        <f>TRUNC(G1911*D1911,1)</f>
        <v>0</v>
      </c>
      <c r="I1911" s="115">
        <f>ROUNDDOWN(SUMIF(V1908:V1911, RIGHTB(O1911, 1), H1908:H1911)*U1911, 2)</f>
        <v>89.19</v>
      </c>
      <c r="J1911" s="116">
        <f>TRUNC(I1911*D1911,1)</f>
        <v>89.1</v>
      </c>
      <c r="K1911" s="115">
        <f t="shared" si="456"/>
        <v>89.1</v>
      </c>
      <c r="L1911" s="116">
        <f t="shared" si="456"/>
        <v>89.1</v>
      </c>
      <c r="M1911" s="9" t="s">
        <v>27</v>
      </c>
      <c r="N1911" s="10" t="s">
        <v>608</v>
      </c>
      <c r="O1911" s="10" t="s">
        <v>964</v>
      </c>
      <c r="P1911" s="10" t="s">
        <v>30</v>
      </c>
      <c r="Q1911" s="10" t="s">
        <v>30</v>
      </c>
      <c r="R1911" s="10" t="s">
        <v>30</v>
      </c>
      <c r="S1911" s="119">
        <v>1</v>
      </c>
      <c r="T1911" s="119">
        <v>2</v>
      </c>
      <c r="U1911" s="119">
        <v>0.01</v>
      </c>
      <c r="V1911" s="119"/>
      <c r="W1911" s="119"/>
      <c r="X1911" s="119"/>
      <c r="Y1911" s="119"/>
      <c r="Z1911" s="119"/>
      <c r="AA1911" s="119"/>
      <c r="AB1911" s="119"/>
      <c r="AC1911" s="119"/>
      <c r="AD1911" s="119"/>
      <c r="AE1911" s="119"/>
      <c r="AF1911" s="119"/>
      <c r="AG1911" s="119"/>
      <c r="AH1911" s="119"/>
      <c r="AI1911" s="119"/>
      <c r="AJ1911" s="10" t="s">
        <v>27</v>
      </c>
      <c r="AK1911" s="10" t="s">
        <v>2398</v>
      </c>
      <c r="AL1911" s="10" t="s">
        <v>27</v>
      </c>
    </row>
    <row r="1912" spans="1:38" ht="30" customHeight="1">
      <c r="A1912" s="9" t="s">
        <v>965</v>
      </c>
      <c r="B1912" s="9" t="s">
        <v>27</v>
      </c>
      <c r="C1912" s="9" t="s">
        <v>27</v>
      </c>
      <c r="D1912" s="114"/>
      <c r="E1912" s="115"/>
      <c r="F1912" s="116">
        <f>TRUNC(SUM(F1908:F1911),0)</f>
        <v>8925</v>
      </c>
      <c r="G1912" s="115"/>
      <c r="H1912" s="116">
        <f>TRUNC(SUM(H1908:H1911),0)</f>
        <v>8919</v>
      </c>
      <c r="I1912" s="115"/>
      <c r="J1912" s="116">
        <f>TRUNC(SUM(J1908:J1911),0)</f>
        <v>89</v>
      </c>
      <c r="K1912" s="115"/>
      <c r="L1912" s="116">
        <f>F1912+H1912+J1912</f>
        <v>17933</v>
      </c>
      <c r="M1912" s="9" t="s">
        <v>27</v>
      </c>
      <c r="N1912" s="10" t="s">
        <v>117</v>
      </c>
      <c r="O1912" s="10" t="s">
        <v>117</v>
      </c>
      <c r="P1912" s="10" t="s">
        <v>27</v>
      </c>
      <c r="Q1912" s="10" t="s">
        <v>27</v>
      </c>
      <c r="R1912" s="10" t="s">
        <v>27</v>
      </c>
      <c r="S1912" s="119"/>
      <c r="T1912" s="119"/>
      <c r="U1912" s="119"/>
      <c r="V1912" s="119"/>
      <c r="W1912" s="119"/>
      <c r="X1912" s="119"/>
      <c r="Y1912" s="119"/>
      <c r="Z1912" s="119"/>
      <c r="AA1912" s="119"/>
      <c r="AB1912" s="119"/>
      <c r="AC1912" s="119"/>
      <c r="AD1912" s="119"/>
      <c r="AE1912" s="119"/>
      <c r="AF1912" s="119"/>
      <c r="AG1912" s="119"/>
      <c r="AH1912" s="119"/>
      <c r="AI1912" s="119"/>
      <c r="AJ1912" s="10" t="s">
        <v>27</v>
      </c>
      <c r="AK1912" s="10" t="s">
        <v>27</v>
      </c>
      <c r="AL1912" s="10" t="s">
        <v>27</v>
      </c>
    </row>
    <row r="1913" spans="1:38" ht="30" customHeight="1">
      <c r="A1913" s="114"/>
      <c r="B1913" s="114"/>
      <c r="C1913" s="114"/>
      <c r="D1913" s="114"/>
      <c r="E1913" s="115"/>
      <c r="F1913" s="116"/>
      <c r="G1913" s="115"/>
      <c r="H1913" s="116"/>
      <c r="I1913" s="115"/>
      <c r="J1913" s="116"/>
      <c r="K1913" s="115"/>
      <c r="L1913" s="116"/>
      <c r="M1913" s="114"/>
    </row>
    <row r="1914" spans="1:38" ht="30" customHeight="1">
      <c r="A1914" s="127" t="s">
        <v>4726</v>
      </c>
      <c r="B1914" s="127"/>
      <c r="C1914" s="127"/>
      <c r="D1914" s="127"/>
      <c r="E1914" s="128"/>
      <c r="F1914" s="129"/>
      <c r="G1914" s="128"/>
      <c r="H1914" s="129"/>
      <c r="I1914" s="128"/>
      <c r="J1914" s="129"/>
      <c r="K1914" s="128"/>
      <c r="L1914" s="129"/>
      <c r="M1914" s="127"/>
      <c r="N1914" s="118" t="s">
        <v>608</v>
      </c>
    </row>
    <row r="1915" spans="1:38" ht="30" customHeight="1">
      <c r="A1915" s="1" t="s">
        <v>3404</v>
      </c>
      <c r="B1915" s="1" t="s">
        <v>3406</v>
      </c>
      <c r="C1915" s="9" t="s">
        <v>28</v>
      </c>
      <c r="D1915" s="114">
        <v>2.1</v>
      </c>
      <c r="E1915" s="115">
        <f>단가대비표!E136</f>
        <v>8500</v>
      </c>
      <c r="F1915" s="116">
        <f>TRUNC(E1915*D1915,1)</f>
        <v>17850</v>
      </c>
      <c r="G1915" s="115">
        <v>0</v>
      </c>
      <c r="H1915" s="116">
        <f>TRUNC(G1915*D1915,1)</f>
        <v>0</v>
      </c>
      <c r="I1915" s="115">
        <v>0</v>
      </c>
      <c r="J1915" s="116">
        <f>TRUNC(I1915*D1915,1)</f>
        <v>0</v>
      </c>
      <c r="K1915" s="115">
        <f t="shared" ref="K1915:L1918" si="457">TRUNC(E1915+G1915+I1915,1)</f>
        <v>8500</v>
      </c>
      <c r="L1915" s="116">
        <f t="shared" si="457"/>
        <v>17850</v>
      </c>
      <c r="M1915" s="9" t="s">
        <v>27</v>
      </c>
      <c r="N1915" s="10" t="s">
        <v>608</v>
      </c>
      <c r="O1915" s="10" t="s">
        <v>2394</v>
      </c>
      <c r="P1915" s="10" t="s">
        <v>30</v>
      </c>
      <c r="Q1915" s="10" t="s">
        <v>30</v>
      </c>
      <c r="R1915" s="10" t="s">
        <v>29</v>
      </c>
      <c r="S1915" s="119"/>
      <c r="T1915" s="119"/>
      <c r="U1915" s="119"/>
      <c r="V1915" s="119"/>
      <c r="W1915" s="119"/>
      <c r="X1915" s="119"/>
      <c r="Y1915" s="119"/>
      <c r="Z1915" s="119"/>
      <c r="AA1915" s="119"/>
      <c r="AB1915" s="119"/>
      <c r="AC1915" s="119"/>
      <c r="AD1915" s="119"/>
      <c r="AE1915" s="119"/>
      <c r="AF1915" s="119"/>
      <c r="AG1915" s="119"/>
      <c r="AH1915" s="119"/>
      <c r="AI1915" s="119"/>
      <c r="AJ1915" s="10" t="s">
        <v>27</v>
      </c>
      <c r="AK1915" s="10" t="s">
        <v>2395</v>
      </c>
      <c r="AL1915" s="10" t="s">
        <v>27</v>
      </c>
    </row>
    <row r="1916" spans="1:38" ht="30" customHeight="1">
      <c r="A1916" s="9" t="s">
        <v>852</v>
      </c>
      <c r="B1916" s="9" t="s">
        <v>840</v>
      </c>
      <c r="C1916" s="9" t="s">
        <v>841</v>
      </c>
      <c r="D1916" s="114">
        <v>6.6000000000000003E-2</v>
      </c>
      <c r="E1916" s="115">
        <v>0</v>
      </c>
      <c r="F1916" s="116">
        <f>TRUNC(E1916*D1916,1)</f>
        <v>0</v>
      </c>
      <c r="G1916" s="115">
        <f>단가대비표!F545</f>
        <v>203246</v>
      </c>
      <c r="H1916" s="116">
        <f>TRUNC(G1916*D1916,1)</f>
        <v>13414.2</v>
      </c>
      <c r="I1916" s="115">
        <v>0</v>
      </c>
      <c r="J1916" s="116">
        <f>TRUNC(I1916*D1916,1)</f>
        <v>0</v>
      </c>
      <c r="K1916" s="115">
        <f t="shared" si="457"/>
        <v>203246</v>
      </c>
      <c r="L1916" s="116">
        <f t="shared" si="457"/>
        <v>13414.2</v>
      </c>
      <c r="M1916" s="9" t="s">
        <v>27</v>
      </c>
      <c r="N1916" s="10" t="s">
        <v>608</v>
      </c>
      <c r="O1916" s="10" t="s">
        <v>853</v>
      </c>
      <c r="P1916" s="10" t="s">
        <v>30</v>
      </c>
      <c r="Q1916" s="10" t="s">
        <v>30</v>
      </c>
      <c r="R1916" s="10" t="s">
        <v>29</v>
      </c>
      <c r="S1916" s="119"/>
      <c r="T1916" s="119"/>
      <c r="U1916" s="119"/>
      <c r="V1916" s="119">
        <v>1</v>
      </c>
      <c r="W1916" s="119"/>
      <c r="X1916" s="119"/>
      <c r="Y1916" s="119"/>
      <c r="Z1916" s="119"/>
      <c r="AA1916" s="119"/>
      <c r="AB1916" s="119"/>
      <c r="AC1916" s="119"/>
      <c r="AD1916" s="119"/>
      <c r="AE1916" s="119"/>
      <c r="AF1916" s="119"/>
      <c r="AG1916" s="119"/>
      <c r="AH1916" s="119"/>
      <c r="AI1916" s="119"/>
      <c r="AJ1916" s="10" t="s">
        <v>27</v>
      </c>
      <c r="AK1916" s="10" t="s">
        <v>2396</v>
      </c>
      <c r="AL1916" s="10" t="s">
        <v>27</v>
      </c>
    </row>
    <row r="1917" spans="1:38" ht="30" customHeight="1">
      <c r="A1917" s="9" t="s">
        <v>867</v>
      </c>
      <c r="B1917" s="9" t="s">
        <v>840</v>
      </c>
      <c r="C1917" s="9" t="s">
        <v>841</v>
      </c>
      <c r="D1917" s="114">
        <v>3.2000000000000001E-2</v>
      </c>
      <c r="E1917" s="115">
        <v>0</v>
      </c>
      <c r="F1917" s="116">
        <f>TRUNC(E1917*D1917,1)</f>
        <v>0</v>
      </c>
      <c r="G1917" s="115">
        <f>단가대비표!F553</f>
        <v>138290</v>
      </c>
      <c r="H1917" s="116">
        <f>TRUNC(G1917*D1917,1)</f>
        <v>4425.2</v>
      </c>
      <c r="I1917" s="115">
        <v>0</v>
      </c>
      <c r="J1917" s="116">
        <f>TRUNC(I1917*D1917,1)</f>
        <v>0</v>
      </c>
      <c r="K1917" s="115">
        <f t="shared" si="457"/>
        <v>138290</v>
      </c>
      <c r="L1917" s="116">
        <f t="shared" si="457"/>
        <v>4425.2</v>
      </c>
      <c r="M1917" s="9" t="s">
        <v>27</v>
      </c>
      <c r="N1917" s="10" t="s">
        <v>608</v>
      </c>
      <c r="O1917" s="10" t="s">
        <v>868</v>
      </c>
      <c r="P1917" s="10" t="s">
        <v>30</v>
      </c>
      <c r="Q1917" s="10" t="s">
        <v>30</v>
      </c>
      <c r="R1917" s="10" t="s">
        <v>29</v>
      </c>
      <c r="S1917" s="119"/>
      <c r="T1917" s="119"/>
      <c r="U1917" s="119"/>
      <c r="V1917" s="119">
        <v>1</v>
      </c>
      <c r="W1917" s="119"/>
      <c r="X1917" s="119"/>
      <c r="Y1917" s="119"/>
      <c r="Z1917" s="119"/>
      <c r="AA1917" s="119"/>
      <c r="AB1917" s="119"/>
      <c r="AC1917" s="119"/>
      <c r="AD1917" s="119"/>
      <c r="AE1917" s="119"/>
      <c r="AF1917" s="119"/>
      <c r="AG1917" s="119"/>
      <c r="AH1917" s="119"/>
      <c r="AI1917" s="119"/>
      <c r="AJ1917" s="10" t="s">
        <v>27</v>
      </c>
      <c r="AK1917" s="10" t="s">
        <v>2397</v>
      </c>
      <c r="AL1917" s="10" t="s">
        <v>27</v>
      </c>
    </row>
    <row r="1918" spans="1:38" ht="30" customHeight="1">
      <c r="A1918" s="9" t="s">
        <v>1109</v>
      </c>
      <c r="B1918" s="9" t="s">
        <v>2305</v>
      </c>
      <c r="C1918" s="9" t="s">
        <v>963</v>
      </c>
      <c r="D1918" s="114">
        <v>1</v>
      </c>
      <c r="E1918" s="115">
        <v>0</v>
      </c>
      <c r="F1918" s="116">
        <f>TRUNC(E1918*D1918,1)</f>
        <v>0</v>
      </c>
      <c r="G1918" s="115">
        <v>0</v>
      </c>
      <c r="H1918" s="116">
        <f>TRUNC(G1918*D1918,1)</f>
        <v>0</v>
      </c>
      <c r="I1918" s="115">
        <f>ROUNDDOWN(SUMIF(V1915:V1918, RIGHTB(O1918, 1), H1915:H1918)*U1918, 2)</f>
        <v>178.39</v>
      </c>
      <c r="J1918" s="116">
        <f>TRUNC(I1918*D1918,1)</f>
        <v>178.3</v>
      </c>
      <c r="K1918" s="115">
        <f t="shared" si="457"/>
        <v>178.3</v>
      </c>
      <c r="L1918" s="116">
        <f t="shared" si="457"/>
        <v>178.3</v>
      </c>
      <c r="M1918" s="9" t="s">
        <v>27</v>
      </c>
      <c r="N1918" s="10" t="s">
        <v>608</v>
      </c>
      <c r="O1918" s="10" t="s">
        <v>964</v>
      </c>
      <c r="P1918" s="10" t="s">
        <v>30</v>
      </c>
      <c r="Q1918" s="10" t="s">
        <v>30</v>
      </c>
      <c r="R1918" s="10" t="s">
        <v>30</v>
      </c>
      <c r="S1918" s="119">
        <v>1</v>
      </c>
      <c r="T1918" s="119">
        <v>2</v>
      </c>
      <c r="U1918" s="119">
        <v>0.01</v>
      </c>
      <c r="V1918" s="119"/>
      <c r="W1918" s="119"/>
      <c r="X1918" s="119"/>
      <c r="Y1918" s="119"/>
      <c r="Z1918" s="119"/>
      <c r="AA1918" s="119"/>
      <c r="AB1918" s="119"/>
      <c r="AC1918" s="119"/>
      <c r="AD1918" s="119"/>
      <c r="AE1918" s="119"/>
      <c r="AF1918" s="119"/>
      <c r="AG1918" s="119"/>
      <c r="AH1918" s="119"/>
      <c r="AI1918" s="119"/>
      <c r="AJ1918" s="10" t="s">
        <v>27</v>
      </c>
      <c r="AK1918" s="10" t="s">
        <v>2398</v>
      </c>
      <c r="AL1918" s="10" t="s">
        <v>27</v>
      </c>
    </row>
    <row r="1919" spans="1:38" ht="30" customHeight="1">
      <c r="A1919" s="9" t="s">
        <v>965</v>
      </c>
      <c r="B1919" s="9" t="s">
        <v>27</v>
      </c>
      <c r="C1919" s="9" t="s">
        <v>27</v>
      </c>
      <c r="D1919" s="114"/>
      <c r="E1919" s="115"/>
      <c r="F1919" s="116">
        <f>TRUNC(SUM(F1915:F1918),0)</f>
        <v>17850</v>
      </c>
      <c r="G1919" s="115"/>
      <c r="H1919" s="116">
        <f>TRUNC(SUM(H1915:H1918),0)</f>
        <v>17839</v>
      </c>
      <c r="I1919" s="115"/>
      <c r="J1919" s="116">
        <f>TRUNC(SUM(J1915:J1918),0)</f>
        <v>178</v>
      </c>
      <c r="K1919" s="115"/>
      <c r="L1919" s="116">
        <f>F1919+H1919+J1919</f>
        <v>35867</v>
      </c>
      <c r="M1919" s="9" t="s">
        <v>27</v>
      </c>
      <c r="N1919" s="10" t="s">
        <v>117</v>
      </c>
      <c r="O1919" s="10" t="s">
        <v>117</v>
      </c>
      <c r="P1919" s="10" t="s">
        <v>27</v>
      </c>
      <c r="Q1919" s="10" t="s">
        <v>27</v>
      </c>
      <c r="R1919" s="10" t="s">
        <v>27</v>
      </c>
      <c r="S1919" s="119"/>
      <c r="T1919" s="119"/>
      <c r="U1919" s="119"/>
      <c r="V1919" s="119"/>
      <c r="W1919" s="119"/>
      <c r="X1919" s="119"/>
      <c r="Y1919" s="119"/>
      <c r="Z1919" s="119"/>
      <c r="AA1919" s="119"/>
      <c r="AB1919" s="119"/>
      <c r="AC1919" s="119"/>
      <c r="AD1919" s="119"/>
      <c r="AE1919" s="119"/>
      <c r="AF1919" s="119"/>
      <c r="AG1919" s="119"/>
      <c r="AH1919" s="119"/>
      <c r="AI1919" s="119"/>
      <c r="AJ1919" s="10" t="s">
        <v>27</v>
      </c>
      <c r="AK1919" s="10" t="s">
        <v>27</v>
      </c>
      <c r="AL1919" s="10" t="s">
        <v>27</v>
      </c>
    </row>
    <row r="1920" spans="1:38" ht="30" customHeight="1">
      <c r="A1920" s="114"/>
      <c r="B1920" s="114"/>
      <c r="C1920" s="114"/>
      <c r="D1920" s="114"/>
      <c r="E1920" s="115"/>
      <c r="F1920" s="116"/>
      <c r="G1920" s="115"/>
      <c r="H1920" s="116"/>
      <c r="I1920" s="115"/>
      <c r="J1920" s="116"/>
      <c r="K1920" s="115"/>
      <c r="L1920" s="116"/>
      <c r="M1920" s="114"/>
    </row>
    <row r="1921" spans="1:38" ht="30" customHeight="1">
      <c r="A1921" s="127" t="s">
        <v>4724</v>
      </c>
      <c r="B1921" s="127"/>
      <c r="C1921" s="127"/>
      <c r="D1921" s="127"/>
      <c r="E1921" s="128"/>
      <c r="F1921" s="129"/>
      <c r="G1921" s="128"/>
      <c r="H1921" s="129"/>
      <c r="I1921" s="128"/>
      <c r="J1921" s="129"/>
      <c r="K1921" s="128"/>
      <c r="L1921" s="129"/>
      <c r="M1921" s="127"/>
      <c r="N1921" s="118" t="s">
        <v>615</v>
      </c>
    </row>
    <row r="1922" spans="1:38" ht="30" customHeight="1">
      <c r="A1922" s="9" t="s">
        <v>763</v>
      </c>
      <c r="B1922" s="1" t="s">
        <v>4720</v>
      </c>
      <c r="C1922" s="9" t="s">
        <v>28</v>
      </c>
      <c r="D1922" s="114">
        <v>1.05</v>
      </c>
      <c r="E1922" s="115">
        <f>단가대비표!E200</f>
        <v>41600</v>
      </c>
      <c r="F1922" s="116">
        <f>TRUNC(E1922*D1922,1)</f>
        <v>43680</v>
      </c>
      <c r="G1922" s="115">
        <f>단가대비표!F200</f>
        <v>0</v>
      </c>
      <c r="H1922" s="116">
        <f>TRUNC(G1922*D1922,1)</f>
        <v>0</v>
      </c>
      <c r="I1922" s="115">
        <f>단가대비표!G200</f>
        <v>0</v>
      </c>
      <c r="J1922" s="116">
        <f>TRUNC(I1922*D1922,1)</f>
        <v>0</v>
      </c>
      <c r="K1922" s="115">
        <f t="shared" ref="K1922:L1926" si="458">TRUNC(E1922+G1922+I1922,1)</f>
        <v>41600</v>
      </c>
      <c r="L1922" s="116">
        <f t="shared" si="458"/>
        <v>43680</v>
      </c>
      <c r="M1922" s="9" t="s">
        <v>27</v>
      </c>
      <c r="N1922" s="10" t="s">
        <v>615</v>
      </c>
      <c r="O1922" s="10" t="s">
        <v>764</v>
      </c>
      <c r="P1922" s="10" t="s">
        <v>30</v>
      </c>
      <c r="Q1922" s="10" t="s">
        <v>30</v>
      </c>
      <c r="R1922" s="10" t="s">
        <v>29</v>
      </c>
      <c r="S1922" s="119"/>
      <c r="T1922" s="119"/>
      <c r="U1922" s="119"/>
      <c r="V1922" s="119">
        <v>1</v>
      </c>
      <c r="W1922" s="119"/>
      <c r="X1922" s="119"/>
      <c r="Y1922" s="119"/>
      <c r="Z1922" s="119"/>
      <c r="AA1922" s="119"/>
      <c r="AB1922" s="119"/>
      <c r="AC1922" s="119"/>
      <c r="AD1922" s="119"/>
      <c r="AE1922" s="119"/>
      <c r="AF1922" s="119"/>
      <c r="AG1922" s="119"/>
      <c r="AH1922" s="119"/>
      <c r="AI1922" s="119"/>
      <c r="AJ1922" s="10" t="s">
        <v>27</v>
      </c>
      <c r="AK1922" s="10" t="s">
        <v>2419</v>
      </c>
      <c r="AL1922" s="10" t="s">
        <v>27</v>
      </c>
    </row>
    <row r="1923" spans="1:38" ht="30" customHeight="1">
      <c r="A1923" s="9" t="s">
        <v>1804</v>
      </c>
      <c r="B1923" s="9" t="s">
        <v>1407</v>
      </c>
      <c r="C1923" s="9" t="s">
        <v>963</v>
      </c>
      <c r="D1923" s="114">
        <v>1</v>
      </c>
      <c r="E1923" s="115">
        <f>ROUNDDOWN(SUMIF(V1922:V1926, RIGHTB(O1923, 1), F1922:F1926)*U1923, 2)</f>
        <v>2184</v>
      </c>
      <c r="F1923" s="116">
        <f>TRUNC(E1923*D1923,1)</f>
        <v>2184</v>
      </c>
      <c r="G1923" s="115">
        <v>0</v>
      </c>
      <c r="H1923" s="116">
        <f>TRUNC(G1923*D1923,1)</f>
        <v>0</v>
      </c>
      <c r="I1923" s="115">
        <v>0</v>
      </c>
      <c r="J1923" s="116">
        <f>TRUNC(I1923*D1923,1)</f>
        <v>0</v>
      </c>
      <c r="K1923" s="115">
        <f t="shared" si="458"/>
        <v>2184</v>
      </c>
      <c r="L1923" s="116">
        <f t="shared" si="458"/>
        <v>2184</v>
      </c>
      <c r="M1923" s="9" t="s">
        <v>27</v>
      </c>
      <c r="N1923" s="10" t="s">
        <v>615</v>
      </c>
      <c r="O1923" s="10" t="s">
        <v>964</v>
      </c>
      <c r="P1923" s="10" t="s">
        <v>30</v>
      </c>
      <c r="Q1923" s="10" t="s">
        <v>30</v>
      </c>
      <c r="R1923" s="10" t="s">
        <v>30</v>
      </c>
      <c r="S1923" s="119">
        <v>0</v>
      </c>
      <c r="T1923" s="119">
        <v>0</v>
      </c>
      <c r="U1923" s="119">
        <v>0.05</v>
      </c>
      <c r="V1923" s="119"/>
      <c r="W1923" s="119"/>
      <c r="X1923" s="119"/>
      <c r="Y1923" s="119"/>
      <c r="Z1923" s="119"/>
      <c r="AA1923" s="119"/>
      <c r="AB1923" s="119"/>
      <c r="AC1923" s="119"/>
      <c r="AD1923" s="119"/>
      <c r="AE1923" s="119"/>
      <c r="AF1923" s="119"/>
      <c r="AG1923" s="119"/>
      <c r="AH1923" s="119"/>
      <c r="AI1923" s="119"/>
      <c r="AJ1923" s="10" t="s">
        <v>27</v>
      </c>
      <c r="AK1923" s="10" t="s">
        <v>2420</v>
      </c>
      <c r="AL1923" s="10" t="s">
        <v>27</v>
      </c>
    </row>
    <row r="1924" spans="1:38" ht="30" customHeight="1">
      <c r="A1924" s="9" t="s">
        <v>852</v>
      </c>
      <c r="B1924" s="9" t="s">
        <v>840</v>
      </c>
      <c r="C1924" s="9" t="s">
        <v>841</v>
      </c>
      <c r="D1924" s="114">
        <v>0.124</v>
      </c>
      <c r="E1924" s="115">
        <f>단가대비표!E545</f>
        <v>0</v>
      </c>
      <c r="F1924" s="116">
        <f>TRUNC(E1924*D1924,1)</f>
        <v>0</v>
      </c>
      <c r="G1924" s="115">
        <f>단가대비표!F545</f>
        <v>203246</v>
      </c>
      <c r="H1924" s="116">
        <f>TRUNC(G1924*D1924,1)</f>
        <v>25202.5</v>
      </c>
      <c r="I1924" s="115">
        <f>단가대비표!G545</f>
        <v>0</v>
      </c>
      <c r="J1924" s="116">
        <f>TRUNC(I1924*D1924,1)</f>
        <v>0</v>
      </c>
      <c r="K1924" s="115">
        <f t="shared" si="458"/>
        <v>203246</v>
      </c>
      <c r="L1924" s="116">
        <f t="shared" si="458"/>
        <v>25202.5</v>
      </c>
      <c r="M1924" s="9" t="s">
        <v>27</v>
      </c>
      <c r="N1924" s="10" t="s">
        <v>615</v>
      </c>
      <c r="O1924" s="10" t="s">
        <v>853</v>
      </c>
      <c r="P1924" s="10" t="s">
        <v>30</v>
      </c>
      <c r="Q1924" s="10" t="s">
        <v>30</v>
      </c>
      <c r="R1924" s="10" t="s">
        <v>29</v>
      </c>
      <c r="S1924" s="119"/>
      <c r="T1924" s="119"/>
      <c r="U1924" s="119"/>
      <c r="V1924" s="119"/>
      <c r="W1924" s="119">
        <v>2</v>
      </c>
      <c r="X1924" s="119"/>
      <c r="Y1924" s="119"/>
      <c r="Z1924" s="119"/>
      <c r="AA1924" s="119"/>
      <c r="AB1924" s="119"/>
      <c r="AC1924" s="119"/>
      <c r="AD1924" s="119"/>
      <c r="AE1924" s="119"/>
      <c r="AF1924" s="119"/>
      <c r="AG1924" s="119"/>
      <c r="AH1924" s="119"/>
      <c r="AI1924" s="119"/>
      <c r="AJ1924" s="10" t="s">
        <v>27</v>
      </c>
      <c r="AK1924" s="10" t="s">
        <v>2421</v>
      </c>
      <c r="AL1924" s="10" t="s">
        <v>27</v>
      </c>
    </row>
    <row r="1925" spans="1:38" ht="30" customHeight="1">
      <c r="A1925" s="9" t="s">
        <v>867</v>
      </c>
      <c r="B1925" s="9" t="s">
        <v>840</v>
      </c>
      <c r="C1925" s="9" t="s">
        <v>841</v>
      </c>
      <c r="D1925" s="114">
        <v>2.3E-2</v>
      </c>
      <c r="E1925" s="115">
        <f>단가대비표!E553</f>
        <v>0</v>
      </c>
      <c r="F1925" s="116">
        <f>TRUNC(E1925*D1925,1)</f>
        <v>0</v>
      </c>
      <c r="G1925" s="115">
        <f>단가대비표!F553</f>
        <v>138290</v>
      </c>
      <c r="H1925" s="116">
        <f>TRUNC(G1925*D1925,1)</f>
        <v>3180.6</v>
      </c>
      <c r="I1925" s="115">
        <f>단가대비표!G553</f>
        <v>0</v>
      </c>
      <c r="J1925" s="116">
        <f>TRUNC(I1925*D1925,1)</f>
        <v>0</v>
      </c>
      <c r="K1925" s="115">
        <f t="shared" si="458"/>
        <v>138290</v>
      </c>
      <c r="L1925" s="116">
        <f t="shared" si="458"/>
        <v>3180.6</v>
      </c>
      <c r="M1925" s="9" t="s">
        <v>27</v>
      </c>
      <c r="N1925" s="10" t="s">
        <v>615</v>
      </c>
      <c r="O1925" s="10" t="s">
        <v>868</v>
      </c>
      <c r="P1925" s="10" t="s">
        <v>30</v>
      </c>
      <c r="Q1925" s="10" t="s">
        <v>30</v>
      </c>
      <c r="R1925" s="10" t="s">
        <v>29</v>
      </c>
      <c r="S1925" s="119"/>
      <c r="T1925" s="119"/>
      <c r="U1925" s="119"/>
      <c r="V1925" s="119"/>
      <c r="W1925" s="119">
        <v>2</v>
      </c>
      <c r="X1925" s="119"/>
      <c r="Y1925" s="119"/>
      <c r="Z1925" s="119"/>
      <c r="AA1925" s="119"/>
      <c r="AB1925" s="119"/>
      <c r="AC1925" s="119"/>
      <c r="AD1925" s="119"/>
      <c r="AE1925" s="119"/>
      <c r="AF1925" s="119"/>
      <c r="AG1925" s="119"/>
      <c r="AH1925" s="119"/>
      <c r="AI1925" s="119"/>
      <c r="AJ1925" s="10" t="s">
        <v>27</v>
      </c>
      <c r="AK1925" s="10" t="s">
        <v>2422</v>
      </c>
      <c r="AL1925" s="10" t="s">
        <v>27</v>
      </c>
    </row>
    <row r="1926" spans="1:38" ht="30" customHeight="1">
      <c r="A1926" s="9" t="s">
        <v>4220</v>
      </c>
      <c r="B1926" s="9" t="s">
        <v>1110</v>
      </c>
      <c r="C1926" s="9" t="s">
        <v>963</v>
      </c>
      <c r="D1926" s="114">
        <v>1</v>
      </c>
      <c r="E1926" s="115">
        <v>0</v>
      </c>
      <c r="F1926" s="116">
        <f>TRUNC(E1926*D1926,1)</f>
        <v>0</v>
      </c>
      <c r="G1926" s="115">
        <v>0</v>
      </c>
      <c r="H1926" s="116">
        <f>TRUNC(G1926*D1926,1)</f>
        <v>0</v>
      </c>
      <c r="I1926" s="115">
        <f>ROUNDDOWN(SUMIF(W1922:W1926, RIGHTB(O1926, 1), H1922:H1926)*U1926, 2)</f>
        <v>567.66</v>
      </c>
      <c r="J1926" s="116">
        <f>TRUNC(I1926*D1926,1)</f>
        <v>567.6</v>
      </c>
      <c r="K1926" s="115">
        <f t="shared" si="458"/>
        <v>567.6</v>
      </c>
      <c r="L1926" s="116">
        <f t="shared" si="458"/>
        <v>567.6</v>
      </c>
      <c r="M1926" s="9" t="s">
        <v>27</v>
      </c>
      <c r="N1926" s="10" t="s">
        <v>615</v>
      </c>
      <c r="O1926" s="10" t="s">
        <v>1280</v>
      </c>
      <c r="P1926" s="10" t="s">
        <v>30</v>
      </c>
      <c r="Q1926" s="10" t="s">
        <v>30</v>
      </c>
      <c r="R1926" s="10" t="s">
        <v>30</v>
      </c>
      <c r="S1926" s="119">
        <v>1</v>
      </c>
      <c r="T1926" s="119">
        <v>2</v>
      </c>
      <c r="U1926" s="119">
        <v>0.02</v>
      </c>
      <c r="V1926" s="119"/>
      <c r="W1926" s="119"/>
      <c r="X1926" s="119"/>
      <c r="Y1926" s="119"/>
      <c r="Z1926" s="119"/>
      <c r="AA1926" s="119"/>
      <c r="AB1926" s="119"/>
      <c r="AC1926" s="119"/>
      <c r="AD1926" s="119"/>
      <c r="AE1926" s="119"/>
      <c r="AF1926" s="119"/>
      <c r="AG1926" s="119"/>
      <c r="AH1926" s="119"/>
      <c r="AI1926" s="119"/>
      <c r="AJ1926" s="10" t="s">
        <v>27</v>
      </c>
      <c r="AK1926" s="10" t="s">
        <v>2420</v>
      </c>
      <c r="AL1926" s="10" t="s">
        <v>27</v>
      </c>
    </row>
    <row r="1927" spans="1:38" ht="30" customHeight="1">
      <c r="A1927" s="9" t="s">
        <v>965</v>
      </c>
      <c r="B1927" s="9" t="s">
        <v>27</v>
      </c>
      <c r="C1927" s="9" t="s">
        <v>27</v>
      </c>
      <c r="D1927" s="114"/>
      <c r="E1927" s="115"/>
      <c r="F1927" s="116">
        <f>TRUNC(SUM(F1922:F1926),0)</f>
        <v>45864</v>
      </c>
      <c r="G1927" s="115"/>
      <c r="H1927" s="116">
        <f>TRUNC(SUM(H1922:H1926),0)</f>
        <v>28383</v>
      </c>
      <c r="I1927" s="115"/>
      <c r="J1927" s="116">
        <f>TRUNC(SUM(J1922:J1926),0)</f>
        <v>567</v>
      </c>
      <c r="K1927" s="115"/>
      <c r="L1927" s="116">
        <f>F1927+H1927+J1927</f>
        <v>74814</v>
      </c>
      <c r="M1927" s="9" t="s">
        <v>27</v>
      </c>
      <c r="N1927" s="10" t="s">
        <v>117</v>
      </c>
      <c r="O1927" s="10" t="s">
        <v>117</v>
      </c>
      <c r="P1927" s="10" t="s">
        <v>27</v>
      </c>
      <c r="Q1927" s="10" t="s">
        <v>27</v>
      </c>
      <c r="R1927" s="10" t="s">
        <v>27</v>
      </c>
      <c r="S1927" s="119"/>
      <c r="T1927" s="119"/>
      <c r="U1927" s="119"/>
      <c r="V1927" s="119"/>
      <c r="W1927" s="119"/>
      <c r="X1927" s="119"/>
      <c r="Y1927" s="119"/>
      <c r="Z1927" s="119"/>
      <c r="AA1927" s="119"/>
      <c r="AB1927" s="119"/>
      <c r="AC1927" s="119"/>
      <c r="AD1927" s="119"/>
      <c r="AE1927" s="119"/>
      <c r="AF1927" s="119"/>
      <c r="AG1927" s="119"/>
      <c r="AH1927" s="119"/>
      <c r="AI1927" s="119"/>
      <c r="AJ1927" s="10" t="s">
        <v>27</v>
      </c>
      <c r="AK1927" s="10" t="s">
        <v>27</v>
      </c>
      <c r="AL1927" s="10" t="s">
        <v>27</v>
      </c>
    </row>
    <row r="1928" spans="1:38" ht="30" customHeight="1">
      <c r="A1928" s="114"/>
      <c r="B1928" s="114"/>
      <c r="C1928" s="114"/>
      <c r="D1928" s="114"/>
      <c r="E1928" s="115"/>
      <c r="F1928" s="116"/>
      <c r="G1928" s="115"/>
      <c r="H1928" s="116"/>
      <c r="I1928" s="115"/>
      <c r="J1928" s="116"/>
      <c r="K1928" s="115"/>
      <c r="L1928" s="116"/>
      <c r="M1928" s="114"/>
    </row>
    <row r="1929" spans="1:38" ht="30" customHeight="1">
      <c r="A1929" s="127" t="s">
        <v>4723</v>
      </c>
      <c r="B1929" s="127"/>
      <c r="C1929" s="127"/>
      <c r="D1929" s="127"/>
      <c r="E1929" s="128"/>
      <c r="F1929" s="129"/>
      <c r="G1929" s="128"/>
      <c r="H1929" s="129"/>
      <c r="I1929" s="128"/>
      <c r="J1929" s="129"/>
      <c r="K1929" s="128"/>
      <c r="L1929" s="129"/>
      <c r="M1929" s="127"/>
      <c r="N1929" s="118" t="s">
        <v>616</v>
      </c>
    </row>
    <row r="1930" spans="1:38" ht="30" customHeight="1">
      <c r="A1930" s="9" t="s">
        <v>4708</v>
      </c>
      <c r="B1930" s="1" t="s">
        <v>4718</v>
      </c>
      <c r="C1930" s="9" t="s">
        <v>28</v>
      </c>
      <c r="D1930" s="114">
        <v>1.05</v>
      </c>
      <c r="E1930" s="115">
        <f>단가대비표!E202</f>
        <v>44600</v>
      </c>
      <c r="F1930" s="116">
        <f t="shared" ref="F1930:F1935" si="459">TRUNC(E1930*D1930,1)</f>
        <v>46830</v>
      </c>
      <c r="G1930" s="115">
        <f>단가대비표!F202</f>
        <v>0</v>
      </c>
      <c r="H1930" s="116">
        <f t="shared" ref="H1930:H1935" si="460">TRUNC(G1930*D1930,1)</f>
        <v>0</v>
      </c>
      <c r="I1930" s="115">
        <f>단가대비표!G202</f>
        <v>0</v>
      </c>
      <c r="J1930" s="116">
        <f t="shared" ref="J1930:J1935" si="461">TRUNC(I1930*D1930,1)</f>
        <v>0</v>
      </c>
      <c r="K1930" s="115">
        <f t="shared" ref="K1930:L1935" si="462">TRUNC(E1930+G1930+I1930,1)</f>
        <v>44600</v>
      </c>
      <c r="L1930" s="116">
        <f t="shared" si="462"/>
        <v>46830</v>
      </c>
      <c r="M1930" s="9" t="s">
        <v>27</v>
      </c>
      <c r="N1930" s="10" t="s">
        <v>616</v>
      </c>
      <c r="O1930" s="10" t="s">
        <v>765</v>
      </c>
      <c r="P1930" s="10" t="s">
        <v>30</v>
      </c>
      <c r="Q1930" s="10" t="s">
        <v>30</v>
      </c>
      <c r="R1930" s="10" t="s">
        <v>29</v>
      </c>
      <c r="S1930" s="119"/>
      <c r="T1930" s="119"/>
      <c r="U1930" s="119"/>
      <c r="V1930" s="119">
        <v>1</v>
      </c>
      <c r="W1930" s="119"/>
      <c r="X1930" s="119"/>
      <c r="Y1930" s="119"/>
      <c r="Z1930" s="119"/>
      <c r="AA1930" s="119"/>
      <c r="AB1930" s="119"/>
      <c r="AC1930" s="119"/>
      <c r="AD1930" s="119"/>
      <c r="AE1930" s="119"/>
      <c r="AF1930" s="119"/>
      <c r="AG1930" s="119"/>
      <c r="AH1930" s="119"/>
      <c r="AI1930" s="119"/>
      <c r="AJ1930" s="10" t="s">
        <v>27</v>
      </c>
      <c r="AK1930" s="10" t="s">
        <v>2423</v>
      </c>
      <c r="AL1930" s="10" t="s">
        <v>27</v>
      </c>
    </row>
    <row r="1931" spans="1:38" ht="30" customHeight="1">
      <c r="A1931" s="9" t="s">
        <v>1804</v>
      </c>
      <c r="B1931" s="9" t="s">
        <v>1407</v>
      </c>
      <c r="C1931" s="9" t="s">
        <v>963</v>
      </c>
      <c r="D1931" s="114">
        <v>1</v>
      </c>
      <c r="E1931" s="115">
        <f>ROUNDDOWN(SUMIF(V1930:V1935, RIGHTB(O1931, 1), F1930:F1935)*U1931, 2)</f>
        <v>2341.5</v>
      </c>
      <c r="F1931" s="116">
        <f t="shared" si="459"/>
        <v>2341.5</v>
      </c>
      <c r="G1931" s="115">
        <v>0</v>
      </c>
      <c r="H1931" s="116">
        <f t="shared" si="460"/>
        <v>0</v>
      </c>
      <c r="I1931" s="115">
        <v>0</v>
      </c>
      <c r="J1931" s="116">
        <f t="shared" si="461"/>
        <v>0</v>
      </c>
      <c r="K1931" s="115">
        <f t="shared" si="462"/>
        <v>2341.5</v>
      </c>
      <c r="L1931" s="116">
        <f t="shared" si="462"/>
        <v>2341.5</v>
      </c>
      <c r="M1931" s="9" t="s">
        <v>27</v>
      </c>
      <c r="N1931" s="10" t="s">
        <v>616</v>
      </c>
      <c r="O1931" s="10" t="s">
        <v>964</v>
      </c>
      <c r="P1931" s="10" t="s">
        <v>30</v>
      </c>
      <c r="Q1931" s="10" t="s">
        <v>30</v>
      </c>
      <c r="R1931" s="10" t="s">
        <v>30</v>
      </c>
      <c r="S1931" s="119">
        <v>0</v>
      </c>
      <c r="T1931" s="119">
        <v>0</v>
      </c>
      <c r="U1931" s="119">
        <v>0.05</v>
      </c>
      <c r="V1931" s="119"/>
      <c r="W1931" s="119"/>
      <c r="X1931" s="119"/>
      <c r="Y1931" s="119"/>
      <c r="Z1931" s="119"/>
      <c r="AA1931" s="119"/>
      <c r="AB1931" s="119"/>
      <c r="AC1931" s="119"/>
      <c r="AD1931" s="119"/>
      <c r="AE1931" s="119"/>
      <c r="AF1931" s="119"/>
      <c r="AG1931" s="119"/>
      <c r="AH1931" s="119"/>
      <c r="AI1931" s="119"/>
      <c r="AJ1931" s="10" t="s">
        <v>27</v>
      </c>
      <c r="AK1931" s="10" t="s">
        <v>2424</v>
      </c>
      <c r="AL1931" s="10" t="s">
        <v>27</v>
      </c>
    </row>
    <row r="1932" spans="1:38" ht="30" customHeight="1">
      <c r="A1932" s="9" t="s">
        <v>267</v>
      </c>
      <c r="B1932" s="9" t="s">
        <v>270</v>
      </c>
      <c r="C1932" s="9" t="s">
        <v>269</v>
      </c>
      <c r="D1932" s="114">
        <v>4.9000000000000002E-2</v>
      </c>
      <c r="E1932" s="115">
        <f>단가대비표!E496</f>
        <v>9914</v>
      </c>
      <c r="F1932" s="116">
        <f t="shared" si="459"/>
        <v>485.7</v>
      </c>
      <c r="G1932" s="115">
        <f>단가대비표!F496</f>
        <v>42200</v>
      </c>
      <c r="H1932" s="116">
        <f t="shared" si="460"/>
        <v>2067.8000000000002</v>
      </c>
      <c r="I1932" s="115">
        <f>단가대비표!G496</f>
        <v>47811</v>
      </c>
      <c r="J1932" s="116">
        <f t="shared" si="461"/>
        <v>2342.6999999999998</v>
      </c>
      <c r="K1932" s="115">
        <f t="shared" si="462"/>
        <v>99925</v>
      </c>
      <c r="L1932" s="116">
        <f t="shared" si="462"/>
        <v>4896.2</v>
      </c>
      <c r="M1932" s="9" t="s">
        <v>27</v>
      </c>
      <c r="N1932" s="10" t="s">
        <v>616</v>
      </c>
      <c r="O1932" s="10" t="s">
        <v>271</v>
      </c>
      <c r="P1932" s="10" t="s">
        <v>29</v>
      </c>
      <c r="Q1932" s="10" t="s">
        <v>30</v>
      </c>
      <c r="R1932" s="10" t="s">
        <v>30</v>
      </c>
      <c r="S1932" s="119"/>
      <c r="T1932" s="119"/>
      <c r="U1932" s="119"/>
      <c r="V1932" s="119"/>
      <c r="W1932" s="119"/>
      <c r="X1932" s="119"/>
      <c r="Y1932" s="119"/>
      <c r="Z1932" s="119"/>
      <c r="AA1932" s="119"/>
      <c r="AB1932" s="119"/>
      <c r="AC1932" s="119"/>
      <c r="AD1932" s="119"/>
      <c r="AE1932" s="119"/>
      <c r="AF1932" s="119"/>
      <c r="AG1932" s="119"/>
      <c r="AH1932" s="119"/>
      <c r="AI1932" s="119"/>
      <c r="AJ1932" s="10" t="s">
        <v>27</v>
      </c>
      <c r="AK1932" s="10" t="s">
        <v>2425</v>
      </c>
      <c r="AL1932" s="10" t="s">
        <v>27</v>
      </c>
    </row>
    <row r="1933" spans="1:38" ht="30" customHeight="1">
      <c r="A1933" s="9" t="s">
        <v>852</v>
      </c>
      <c r="B1933" s="9" t="s">
        <v>840</v>
      </c>
      <c r="C1933" s="9" t="s">
        <v>841</v>
      </c>
      <c r="D1933" s="114">
        <v>6.0999999999999999E-2</v>
      </c>
      <c r="E1933" s="115">
        <f>단가대비표!E545</f>
        <v>0</v>
      </c>
      <c r="F1933" s="116">
        <f t="shared" si="459"/>
        <v>0</v>
      </c>
      <c r="G1933" s="115">
        <f>단가대비표!F545</f>
        <v>203246</v>
      </c>
      <c r="H1933" s="116">
        <f t="shared" si="460"/>
        <v>12398</v>
      </c>
      <c r="I1933" s="115">
        <f>단가대비표!G545</f>
        <v>0</v>
      </c>
      <c r="J1933" s="116">
        <f t="shared" si="461"/>
        <v>0</v>
      </c>
      <c r="K1933" s="115">
        <f t="shared" si="462"/>
        <v>203246</v>
      </c>
      <c r="L1933" s="116">
        <f t="shared" si="462"/>
        <v>12398</v>
      </c>
      <c r="M1933" s="9" t="s">
        <v>27</v>
      </c>
      <c r="N1933" s="10" t="s">
        <v>616</v>
      </c>
      <c r="O1933" s="10" t="s">
        <v>853</v>
      </c>
      <c r="P1933" s="10" t="s">
        <v>30</v>
      </c>
      <c r="Q1933" s="10" t="s">
        <v>30</v>
      </c>
      <c r="R1933" s="10" t="s">
        <v>29</v>
      </c>
      <c r="S1933" s="119"/>
      <c r="T1933" s="119"/>
      <c r="U1933" s="119"/>
      <c r="V1933" s="119"/>
      <c r="W1933" s="119">
        <v>2</v>
      </c>
      <c r="X1933" s="119"/>
      <c r="Y1933" s="119"/>
      <c r="Z1933" s="119"/>
      <c r="AA1933" s="119"/>
      <c r="AB1933" s="119"/>
      <c r="AC1933" s="119"/>
      <c r="AD1933" s="119"/>
      <c r="AE1933" s="119"/>
      <c r="AF1933" s="119"/>
      <c r="AG1933" s="119"/>
      <c r="AH1933" s="119"/>
      <c r="AI1933" s="119"/>
      <c r="AJ1933" s="10" t="s">
        <v>27</v>
      </c>
      <c r="AK1933" s="10" t="s">
        <v>2426</v>
      </c>
      <c r="AL1933" s="10" t="s">
        <v>27</v>
      </c>
    </row>
    <row r="1934" spans="1:38" ht="30" customHeight="1">
      <c r="A1934" s="9" t="s">
        <v>867</v>
      </c>
      <c r="B1934" s="9" t="s">
        <v>840</v>
      </c>
      <c r="C1934" s="9" t="s">
        <v>841</v>
      </c>
      <c r="D1934" s="114">
        <v>1.2E-2</v>
      </c>
      <c r="E1934" s="115">
        <f>단가대비표!E553</f>
        <v>0</v>
      </c>
      <c r="F1934" s="116">
        <f t="shared" si="459"/>
        <v>0</v>
      </c>
      <c r="G1934" s="115">
        <f>단가대비표!F553</f>
        <v>138290</v>
      </c>
      <c r="H1934" s="116">
        <f t="shared" si="460"/>
        <v>1659.4</v>
      </c>
      <c r="I1934" s="115">
        <f>단가대비표!G553</f>
        <v>0</v>
      </c>
      <c r="J1934" s="116">
        <f t="shared" si="461"/>
        <v>0</v>
      </c>
      <c r="K1934" s="115">
        <f t="shared" si="462"/>
        <v>138290</v>
      </c>
      <c r="L1934" s="116">
        <f t="shared" si="462"/>
        <v>1659.4</v>
      </c>
      <c r="M1934" s="9" t="s">
        <v>27</v>
      </c>
      <c r="N1934" s="10" t="s">
        <v>616</v>
      </c>
      <c r="O1934" s="10" t="s">
        <v>868</v>
      </c>
      <c r="P1934" s="10" t="s">
        <v>30</v>
      </c>
      <c r="Q1934" s="10" t="s">
        <v>30</v>
      </c>
      <c r="R1934" s="10" t="s">
        <v>29</v>
      </c>
      <c r="S1934" s="119"/>
      <c r="T1934" s="119"/>
      <c r="U1934" s="119"/>
      <c r="V1934" s="119"/>
      <c r="W1934" s="119">
        <v>2</v>
      </c>
      <c r="X1934" s="119"/>
      <c r="Y1934" s="119"/>
      <c r="Z1934" s="119"/>
      <c r="AA1934" s="119"/>
      <c r="AB1934" s="119"/>
      <c r="AC1934" s="119"/>
      <c r="AD1934" s="119"/>
      <c r="AE1934" s="119"/>
      <c r="AF1934" s="119"/>
      <c r="AG1934" s="119"/>
      <c r="AH1934" s="119"/>
      <c r="AI1934" s="119"/>
      <c r="AJ1934" s="10" t="s">
        <v>27</v>
      </c>
      <c r="AK1934" s="10" t="s">
        <v>2427</v>
      </c>
      <c r="AL1934" s="10" t="s">
        <v>27</v>
      </c>
    </row>
    <row r="1935" spans="1:38" ht="30" customHeight="1">
      <c r="A1935" s="9" t="s">
        <v>4220</v>
      </c>
      <c r="B1935" s="9" t="s">
        <v>1110</v>
      </c>
      <c r="C1935" s="9" t="s">
        <v>963</v>
      </c>
      <c r="D1935" s="114">
        <v>1</v>
      </c>
      <c r="E1935" s="115">
        <v>0</v>
      </c>
      <c r="F1935" s="116">
        <f t="shared" si="459"/>
        <v>0</v>
      </c>
      <c r="G1935" s="115">
        <v>0</v>
      </c>
      <c r="H1935" s="116">
        <f t="shared" si="460"/>
        <v>0</v>
      </c>
      <c r="I1935" s="115">
        <f>ROUNDDOWN(SUMIF(W1930:W1935, RIGHTB(O1935, 1), H1930:H1935)*U1935, 2)</f>
        <v>281.14</v>
      </c>
      <c r="J1935" s="116">
        <f t="shared" si="461"/>
        <v>281.10000000000002</v>
      </c>
      <c r="K1935" s="115">
        <f t="shared" si="462"/>
        <v>281.10000000000002</v>
      </c>
      <c r="L1935" s="116">
        <f t="shared" si="462"/>
        <v>281.10000000000002</v>
      </c>
      <c r="M1935" s="9" t="s">
        <v>27</v>
      </c>
      <c r="N1935" s="10" t="s">
        <v>616</v>
      </c>
      <c r="O1935" s="10" t="s">
        <v>1280</v>
      </c>
      <c r="P1935" s="10" t="s">
        <v>30</v>
      </c>
      <c r="Q1935" s="10" t="s">
        <v>30</v>
      </c>
      <c r="R1935" s="10" t="s">
        <v>30</v>
      </c>
      <c r="S1935" s="119">
        <v>1</v>
      </c>
      <c r="T1935" s="119">
        <v>2</v>
      </c>
      <c r="U1935" s="119">
        <v>0.02</v>
      </c>
      <c r="V1935" s="119"/>
      <c r="W1935" s="119"/>
      <c r="X1935" s="119"/>
      <c r="Y1935" s="119"/>
      <c r="Z1935" s="119"/>
      <c r="AA1935" s="119"/>
      <c r="AB1935" s="119"/>
      <c r="AC1935" s="119"/>
      <c r="AD1935" s="119"/>
      <c r="AE1935" s="119"/>
      <c r="AF1935" s="119"/>
      <c r="AG1935" s="119"/>
      <c r="AH1935" s="119"/>
      <c r="AI1935" s="119"/>
      <c r="AJ1935" s="10" t="s">
        <v>27</v>
      </c>
      <c r="AK1935" s="10" t="s">
        <v>2424</v>
      </c>
      <c r="AL1935" s="10" t="s">
        <v>27</v>
      </c>
    </row>
    <row r="1936" spans="1:38" ht="30" customHeight="1">
      <c r="A1936" s="9" t="s">
        <v>965</v>
      </c>
      <c r="B1936" s="9" t="s">
        <v>27</v>
      </c>
      <c r="C1936" s="9" t="s">
        <v>27</v>
      </c>
      <c r="D1936" s="114"/>
      <c r="E1936" s="115"/>
      <c r="F1936" s="116">
        <f>TRUNC(SUM(F1930:F1935),0)</f>
        <v>49657</v>
      </c>
      <c r="G1936" s="115"/>
      <c r="H1936" s="116">
        <f>TRUNC(SUM(H1930:H1935),0)</f>
        <v>16125</v>
      </c>
      <c r="I1936" s="115"/>
      <c r="J1936" s="116">
        <f>TRUNC(SUM(J1930:J1935),0)</f>
        <v>2623</v>
      </c>
      <c r="K1936" s="115"/>
      <c r="L1936" s="116">
        <f>F1936+H1936+J1936</f>
        <v>68405</v>
      </c>
      <c r="M1936" s="9" t="s">
        <v>27</v>
      </c>
      <c r="N1936" s="10" t="s">
        <v>117</v>
      </c>
      <c r="O1936" s="10" t="s">
        <v>117</v>
      </c>
      <c r="P1936" s="10" t="s">
        <v>27</v>
      </c>
      <c r="Q1936" s="10" t="s">
        <v>27</v>
      </c>
      <c r="R1936" s="10" t="s">
        <v>27</v>
      </c>
      <c r="S1936" s="119"/>
      <c r="T1936" s="119"/>
      <c r="U1936" s="119"/>
      <c r="V1936" s="119"/>
      <c r="W1936" s="119"/>
      <c r="X1936" s="119"/>
      <c r="Y1936" s="119"/>
      <c r="Z1936" s="119"/>
      <c r="AA1936" s="119"/>
      <c r="AB1936" s="119"/>
      <c r="AC1936" s="119"/>
      <c r="AD1936" s="119"/>
      <c r="AE1936" s="119"/>
      <c r="AF1936" s="119"/>
      <c r="AG1936" s="119"/>
      <c r="AH1936" s="119"/>
      <c r="AI1936" s="119"/>
      <c r="AJ1936" s="10" t="s">
        <v>27</v>
      </c>
      <c r="AK1936" s="10" t="s">
        <v>27</v>
      </c>
      <c r="AL1936" s="10" t="s">
        <v>27</v>
      </c>
    </row>
    <row r="1937" spans="1:38" ht="30" customHeight="1">
      <c r="A1937" s="114"/>
      <c r="B1937" s="114"/>
      <c r="C1937" s="114"/>
      <c r="D1937" s="114"/>
      <c r="E1937" s="115"/>
      <c r="F1937" s="116"/>
      <c r="G1937" s="115"/>
      <c r="H1937" s="116"/>
      <c r="I1937" s="115"/>
      <c r="J1937" s="116"/>
      <c r="K1937" s="115"/>
      <c r="L1937" s="116"/>
      <c r="M1937" s="114"/>
    </row>
    <row r="1938" spans="1:38" ht="30" customHeight="1">
      <c r="A1938" s="127" t="s">
        <v>4698</v>
      </c>
      <c r="B1938" s="127"/>
      <c r="C1938" s="127"/>
      <c r="D1938" s="127"/>
      <c r="E1938" s="128"/>
      <c r="F1938" s="129"/>
      <c r="G1938" s="128"/>
      <c r="H1938" s="129"/>
      <c r="I1938" s="128"/>
      <c r="J1938" s="129"/>
      <c r="K1938" s="128"/>
      <c r="L1938" s="129"/>
      <c r="M1938" s="127"/>
      <c r="N1938" s="118" t="s">
        <v>649</v>
      </c>
    </row>
    <row r="1939" spans="1:38" ht="30" customHeight="1">
      <c r="A1939" s="1" t="s">
        <v>3460</v>
      </c>
      <c r="B1939" s="1" t="s">
        <v>3461</v>
      </c>
      <c r="C1939" s="9" t="s">
        <v>28</v>
      </c>
      <c r="D1939" s="114">
        <v>1.05</v>
      </c>
      <c r="E1939" s="115">
        <f>단가대비표!E155</f>
        <v>28500</v>
      </c>
      <c r="F1939" s="116">
        <f t="shared" ref="F1939:F1944" si="463">TRUNC(E1939*D1939,1)</f>
        <v>29925</v>
      </c>
      <c r="G1939" s="115">
        <f>단가대비표!F155</f>
        <v>0</v>
      </c>
      <c r="H1939" s="116">
        <f t="shared" ref="H1939:H1944" si="464">TRUNC(G1939*D1939,1)</f>
        <v>0</v>
      </c>
      <c r="I1939" s="115">
        <f>단가대비표!G155</f>
        <v>0</v>
      </c>
      <c r="J1939" s="116">
        <f t="shared" ref="J1939:J1944" si="465">TRUNC(I1939*D1939,1)</f>
        <v>0</v>
      </c>
      <c r="K1939" s="115">
        <f t="shared" ref="K1939:L1944" si="466">TRUNC(E1939+G1939+I1939,1)</f>
        <v>28500</v>
      </c>
      <c r="L1939" s="116">
        <f t="shared" si="466"/>
        <v>29925</v>
      </c>
      <c r="M1939" s="9"/>
      <c r="N1939" s="10" t="s">
        <v>649</v>
      </c>
      <c r="O1939" s="10" t="s">
        <v>2502</v>
      </c>
      <c r="P1939" s="10" t="s">
        <v>30</v>
      </c>
      <c r="Q1939" s="10" t="s">
        <v>30</v>
      </c>
      <c r="R1939" s="10" t="s">
        <v>29</v>
      </c>
      <c r="S1939" s="119"/>
      <c r="T1939" s="119"/>
      <c r="U1939" s="119"/>
      <c r="V1939" s="119"/>
      <c r="W1939" s="119"/>
      <c r="X1939" s="119"/>
      <c r="Y1939" s="119"/>
      <c r="Z1939" s="119"/>
      <c r="AA1939" s="119"/>
      <c r="AB1939" s="119"/>
      <c r="AC1939" s="119"/>
      <c r="AD1939" s="119"/>
      <c r="AE1939" s="119"/>
      <c r="AF1939" s="119"/>
      <c r="AG1939" s="119"/>
      <c r="AH1939" s="119"/>
      <c r="AI1939" s="119"/>
      <c r="AJ1939" s="10" t="s">
        <v>27</v>
      </c>
      <c r="AK1939" s="10" t="s">
        <v>2503</v>
      </c>
      <c r="AL1939" s="10" t="s">
        <v>27</v>
      </c>
    </row>
    <row r="1940" spans="1:38" ht="30" customHeight="1">
      <c r="A1940" s="9" t="s">
        <v>2504</v>
      </c>
      <c r="B1940" s="9" t="s">
        <v>3463</v>
      </c>
      <c r="C1940" s="9" t="s">
        <v>54</v>
      </c>
      <c r="D1940" s="114">
        <v>3.05</v>
      </c>
      <c r="E1940" s="115">
        <f>단가대비표!E156</f>
        <v>1800</v>
      </c>
      <c r="F1940" s="116">
        <f t="shared" si="463"/>
        <v>5490</v>
      </c>
      <c r="G1940" s="115">
        <f>단가대비표!F156</f>
        <v>0</v>
      </c>
      <c r="H1940" s="116">
        <f t="shared" si="464"/>
        <v>0</v>
      </c>
      <c r="I1940" s="115">
        <f>단가대비표!G156</f>
        <v>0</v>
      </c>
      <c r="J1940" s="116">
        <f t="shared" si="465"/>
        <v>0</v>
      </c>
      <c r="K1940" s="115">
        <f t="shared" si="466"/>
        <v>1800</v>
      </c>
      <c r="L1940" s="116">
        <f t="shared" si="466"/>
        <v>5490</v>
      </c>
      <c r="M1940" s="9" t="s">
        <v>27</v>
      </c>
      <c r="N1940" s="10" t="s">
        <v>649</v>
      </c>
      <c r="O1940" s="10" t="s">
        <v>2505</v>
      </c>
      <c r="P1940" s="10" t="s">
        <v>30</v>
      </c>
      <c r="Q1940" s="10" t="s">
        <v>30</v>
      </c>
      <c r="R1940" s="10" t="s">
        <v>29</v>
      </c>
      <c r="S1940" s="119"/>
      <c r="T1940" s="119"/>
      <c r="U1940" s="119"/>
      <c r="V1940" s="119"/>
      <c r="W1940" s="119"/>
      <c r="X1940" s="119"/>
      <c r="Y1940" s="119"/>
      <c r="Z1940" s="119"/>
      <c r="AA1940" s="119"/>
      <c r="AB1940" s="119"/>
      <c r="AC1940" s="119"/>
      <c r="AD1940" s="119"/>
      <c r="AE1940" s="119"/>
      <c r="AF1940" s="119"/>
      <c r="AG1940" s="119"/>
      <c r="AH1940" s="119"/>
      <c r="AI1940" s="119"/>
      <c r="AJ1940" s="10" t="s">
        <v>27</v>
      </c>
      <c r="AK1940" s="10" t="s">
        <v>2506</v>
      </c>
      <c r="AL1940" s="10" t="s">
        <v>27</v>
      </c>
    </row>
    <row r="1941" spans="1:38" ht="30" customHeight="1">
      <c r="A1941" s="9" t="s">
        <v>2316</v>
      </c>
      <c r="B1941" s="9" t="s">
        <v>2437</v>
      </c>
      <c r="C1941" s="9" t="s">
        <v>466</v>
      </c>
      <c r="D1941" s="114">
        <v>0.28000000000000003</v>
      </c>
      <c r="E1941" s="115">
        <f>단가대비표!E164</f>
        <v>1254</v>
      </c>
      <c r="F1941" s="116">
        <f t="shared" si="463"/>
        <v>351.1</v>
      </c>
      <c r="G1941" s="115">
        <f>단가대비표!F164</f>
        <v>0</v>
      </c>
      <c r="H1941" s="116">
        <f t="shared" si="464"/>
        <v>0</v>
      </c>
      <c r="I1941" s="115">
        <f>단가대비표!G164</f>
        <v>0</v>
      </c>
      <c r="J1941" s="116">
        <f t="shared" si="465"/>
        <v>0</v>
      </c>
      <c r="K1941" s="115">
        <f t="shared" si="466"/>
        <v>1254</v>
      </c>
      <c r="L1941" s="116">
        <f t="shared" si="466"/>
        <v>351.1</v>
      </c>
      <c r="M1941" s="9" t="s">
        <v>27</v>
      </c>
      <c r="N1941" s="10" t="s">
        <v>649</v>
      </c>
      <c r="O1941" s="10" t="s">
        <v>2438</v>
      </c>
      <c r="P1941" s="10" t="s">
        <v>30</v>
      </c>
      <c r="Q1941" s="10" t="s">
        <v>30</v>
      </c>
      <c r="R1941" s="10" t="s">
        <v>29</v>
      </c>
      <c r="S1941" s="119"/>
      <c r="T1941" s="119"/>
      <c r="U1941" s="119"/>
      <c r="V1941" s="119"/>
      <c r="W1941" s="119"/>
      <c r="X1941" s="119"/>
      <c r="Y1941" s="119"/>
      <c r="Z1941" s="119"/>
      <c r="AA1941" s="119"/>
      <c r="AB1941" s="119"/>
      <c r="AC1941" s="119"/>
      <c r="AD1941" s="119"/>
      <c r="AE1941" s="119"/>
      <c r="AF1941" s="119"/>
      <c r="AG1941" s="119"/>
      <c r="AH1941" s="119"/>
      <c r="AI1941" s="119"/>
      <c r="AJ1941" s="10" t="s">
        <v>27</v>
      </c>
      <c r="AK1941" s="10" t="s">
        <v>2507</v>
      </c>
      <c r="AL1941" s="10" t="s">
        <v>27</v>
      </c>
    </row>
    <row r="1942" spans="1:38" ht="30" customHeight="1">
      <c r="A1942" s="9" t="s">
        <v>852</v>
      </c>
      <c r="B1942" s="9" t="s">
        <v>840</v>
      </c>
      <c r="C1942" s="9" t="s">
        <v>841</v>
      </c>
      <c r="D1942" s="114">
        <v>4.4999999999999998E-2</v>
      </c>
      <c r="E1942" s="115">
        <f>단가대비표!E545</f>
        <v>0</v>
      </c>
      <c r="F1942" s="116">
        <f t="shared" si="463"/>
        <v>0</v>
      </c>
      <c r="G1942" s="115">
        <f>단가대비표!F545</f>
        <v>203246</v>
      </c>
      <c r="H1942" s="116">
        <f t="shared" si="464"/>
        <v>9146</v>
      </c>
      <c r="I1942" s="115">
        <f>단가대비표!G545</f>
        <v>0</v>
      </c>
      <c r="J1942" s="116">
        <f t="shared" si="465"/>
        <v>0</v>
      </c>
      <c r="K1942" s="115">
        <f t="shared" si="466"/>
        <v>203246</v>
      </c>
      <c r="L1942" s="116">
        <f t="shared" si="466"/>
        <v>9146</v>
      </c>
      <c r="M1942" s="9" t="s">
        <v>27</v>
      </c>
      <c r="N1942" s="10" t="s">
        <v>649</v>
      </c>
      <c r="O1942" s="10" t="s">
        <v>853</v>
      </c>
      <c r="P1942" s="10" t="s">
        <v>30</v>
      </c>
      <c r="Q1942" s="10" t="s">
        <v>30</v>
      </c>
      <c r="R1942" s="10" t="s">
        <v>29</v>
      </c>
      <c r="S1942" s="119"/>
      <c r="T1942" s="119"/>
      <c r="U1942" s="119"/>
      <c r="V1942" s="119">
        <v>1</v>
      </c>
      <c r="W1942" s="119"/>
      <c r="X1942" s="119"/>
      <c r="Y1942" s="119"/>
      <c r="Z1942" s="119"/>
      <c r="AA1942" s="119"/>
      <c r="AB1942" s="119"/>
      <c r="AC1942" s="119"/>
      <c r="AD1942" s="119"/>
      <c r="AE1942" s="119"/>
      <c r="AF1942" s="119"/>
      <c r="AG1942" s="119"/>
      <c r="AH1942" s="119"/>
      <c r="AI1942" s="119"/>
      <c r="AJ1942" s="10" t="s">
        <v>27</v>
      </c>
      <c r="AK1942" s="10" t="s">
        <v>2508</v>
      </c>
      <c r="AL1942" s="10" t="s">
        <v>27</v>
      </c>
    </row>
    <row r="1943" spans="1:38" ht="30" customHeight="1">
      <c r="A1943" s="9" t="s">
        <v>867</v>
      </c>
      <c r="B1943" s="9" t="s">
        <v>840</v>
      </c>
      <c r="C1943" s="9" t="s">
        <v>841</v>
      </c>
      <c r="D1943" s="114">
        <v>3.1E-2</v>
      </c>
      <c r="E1943" s="115">
        <f>단가대비표!E553</f>
        <v>0</v>
      </c>
      <c r="F1943" s="116">
        <f t="shared" si="463"/>
        <v>0</v>
      </c>
      <c r="G1943" s="115">
        <f>단가대비표!F553</f>
        <v>138290</v>
      </c>
      <c r="H1943" s="116">
        <f t="shared" si="464"/>
        <v>4286.8999999999996</v>
      </c>
      <c r="I1943" s="115">
        <f>단가대비표!G553</f>
        <v>0</v>
      </c>
      <c r="J1943" s="116">
        <f t="shared" si="465"/>
        <v>0</v>
      </c>
      <c r="K1943" s="115">
        <f t="shared" si="466"/>
        <v>138290</v>
      </c>
      <c r="L1943" s="116">
        <f t="shared" si="466"/>
        <v>4286.8999999999996</v>
      </c>
      <c r="M1943" s="9" t="s">
        <v>27</v>
      </c>
      <c r="N1943" s="10" t="s">
        <v>649</v>
      </c>
      <c r="O1943" s="10" t="s">
        <v>868</v>
      </c>
      <c r="P1943" s="10" t="s">
        <v>30</v>
      </c>
      <c r="Q1943" s="10" t="s">
        <v>30</v>
      </c>
      <c r="R1943" s="10" t="s">
        <v>29</v>
      </c>
      <c r="S1943" s="119"/>
      <c r="T1943" s="119"/>
      <c r="U1943" s="119"/>
      <c r="V1943" s="119">
        <v>1</v>
      </c>
      <c r="W1943" s="119"/>
      <c r="X1943" s="119"/>
      <c r="Y1943" s="119"/>
      <c r="Z1943" s="119"/>
      <c r="AA1943" s="119"/>
      <c r="AB1943" s="119"/>
      <c r="AC1943" s="119"/>
      <c r="AD1943" s="119"/>
      <c r="AE1943" s="119"/>
      <c r="AF1943" s="119"/>
      <c r="AG1943" s="119"/>
      <c r="AH1943" s="119"/>
      <c r="AI1943" s="119"/>
      <c r="AJ1943" s="10" t="s">
        <v>27</v>
      </c>
      <c r="AK1943" s="10" t="s">
        <v>2509</v>
      </c>
      <c r="AL1943" s="10" t="s">
        <v>27</v>
      </c>
    </row>
    <row r="1944" spans="1:38" ht="30" customHeight="1">
      <c r="A1944" s="9" t="s">
        <v>4220</v>
      </c>
      <c r="B1944" s="9" t="s">
        <v>2305</v>
      </c>
      <c r="C1944" s="9" t="s">
        <v>963</v>
      </c>
      <c r="D1944" s="114">
        <v>1</v>
      </c>
      <c r="E1944" s="115">
        <v>0</v>
      </c>
      <c r="F1944" s="116">
        <f t="shared" si="463"/>
        <v>0</v>
      </c>
      <c r="G1944" s="115">
        <v>0</v>
      </c>
      <c r="H1944" s="116">
        <f t="shared" si="464"/>
        <v>0</v>
      </c>
      <c r="I1944" s="115">
        <f>ROUNDDOWN(SUMIF(V1939:V1944, RIGHTB(O1944, 1), H1939:H1944)*U1944, 2)</f>
        <v>134.32</v>
      </c>
      <c r="J1944" s="116">
        <f t="shared" si="465"/>
        <v>134.30000000000001</v>
      </c>
      <c r="K1944" s="115">
        <f t="shared" si="466"/>
        <v>134.30000000000001</v>
      </c>
      <c r="L1944" s="116">
        <f t="shared" si="466"/>
        <v>134.30000000000001</v>
      </c>
      <c r="M1944" s="9" t="s">
        <v>27</v>
      </c>
      <c r="N1944" s="10" t="s">
        <v>649</v>
      </c>
      <c r="O1944" s="10" t="s">
        <v>964</v>
      </c>
      <c r="P1944" s="10" t="s">
        <v>30</v>
      </c>
      <c r="Q1944" s="10" t="s">
        <v>30</v>
      </c>
      <c r="R1944" s="10" t="s">
        <v>30</v>
      </c>
      <c r="S1944" s="119">
        <v>1</v>
      </c>
      <c r="T1944" s="119">
        <v>2</v>
      </c>
      <c r="U1944" s="119">
        <v>0.01</v>
      </c>
      <c r="V1944" s="119"/>
      <c r="W1944" s="119"/>
      <c r="X1944" s="119"/>
      <c r="Y1944" s="119"/>
      <c r="Z1944" s="119"/>
      <c r="AA1944" s="119"/>
      <c r="AB1944" s="119"/>
      <c r="AC1944" s="119"/>
      <c r="AD1944" s="119"/>
      <c r="AE1944" s="119"/>
      <c r="AF1944" s="119"/>
      <c r="AG1944" s="119"/>
      <c r="AH1944" s="119"/>
      <c r="AI1944" s="119"/>
      <c r="AJ1944" s="10" t="s">
        <v>27</v>
      </c>
      <c r="AK1944" s="10" t="s">
        <v>2510</v>
      </c>
      <c r="AL1944" s="10" t="s">
        <v>27</v>
      </c>
    </row>
    <row r="1945" spans="1:38" ht="30" customHeight="1">
      <c r="A1945" s="9" t="s">
        <v>965</v>
      </c>
      <c r="B1945" s="9" t="s">
        <v>27</v>
      </c>
      <c r="C1945" s="9" t="s">
        <v>27</v>
      </c>
      <c r="D1945" s="114"/>
      <c r="E1945" s="115"/>
      <c r="F1945" s="116">
        <f>TRUNC(SUM(F1939:F1944),0)</f>
        <v>35766</v>
      </c>
      <c r="G1945" s="115"/>
      <c r="H1945" s="116">
        <f>TRUNC(SUM(H1939:H1944),0)</f>
        <v>13432</v>
      </c>
      <c r="I1945" s="115"/>
      <c r="J1945" s="116">
        <f>TRUNC(SUM(J1939:J1944),0)</f>
        <v>134</v>
      </c>
      <c r="K1945" s="115"/>
      <c r="L1945" s="116">
        <f>F1945+H1945+J1945</f>
        <v>49332</v>
      </c>
      <c r="M1945" s="9" t="s">
        <v>27</v>
      </c>
      <c r="N1945" s="10" t="s">
        <v>117</v>
      </c>
      <c r="O1945" s="10" t="s">
        <v>117</v>
      </c>
      <c r="P1945" s="10" t="s">
        <v>27</v>
      </c>
      <c r="Q1945" s="10" t="s">
        <v>27</v>
      </c>
      <c r="R1945" s="10" t="s">
        <v>27</v>
      </c>
      <c r="S1945" s="119"/>
      <c r="T1945" s="119"/>
      <c r="U1945" s="119"/>
      <c r="V1945" s="119"/>
      <c r="W1945" s="119"/>
      <c r="X1945" s="119"/>
      <c r="Y1945" s="119"/>
      <c r="Z1945" s="119"/>
      <c r="AA1945" s="119"/>
      <c r="AB1945" s="119"/>
      <c r="AC1945" s="119"/>
      <c r="AD1945" s="119"/>
      <c r="AE1945" s="119"/>
      <c r="AF1945" s="119"/>
      <c r="AG1945" s="119"/>
      <c r="AH1945" s="119"/>
      <c r="AI1945" s="119"/>
      <c r="AJ1945" s="10" t="s">
        <v>27</v>
      </c>
      <c r="AK1945" s="10" t="s">
        <v>27</v>
      </c>
      <c r="AL1945" s="10" t="s">
        <v>27</v>
      </c>
    </row>
    <row r="1946" spans="1:38" ht="30" customHeight="1">
      <c r="A1946" s="114"/>
      <c r="B1946" s="114"/>
      <c r="C1946" s="114"/>
      <c r="D1946" s="114"/>
      <c r="E1946" s="115"/>
      <c r="F1946" s="116"/>
      <c r="G1946" s="115"/>
      <c r="H1946" s="116"/>
      <c r="I1946" s="115"/>
      <c r="J1946" s="116"/>
      <c r="K1946" s="115"/>
      <c r="L1946" s="116"/>
      <c r="M1946" s="114"/>
    </row>
    <row r="1947" spans="1:38" ht="30" customHeight="1">
      <c r="A1947" s="127" t="s">
        <v>4699</v>
      </c>
      <c r="B1947" s="127"/>
      <c r="C1947" s="127"/>
      <c r="D1947" s="127"/>
      <c r="E1947" s="128"/>
      <c r="F1947" s="129"/>
      <c r="G1947" s="128"/>
      <c r="H1947" s="129"/>
      <c r="I1947" s="128"/>
      <c r="J1947" s="129"/>
      <c r="K1947" s="128"/>
      <c r="L1947" s="129"/>
      <c r="M1947" s="127"/>
      <c r="N1947" s="118" t="s">
        <v>650</v>
      </c>
    </row>
    <row r="1948" spans="1:38" ht="30" customHeight="1">
      <c r="A1948" s="1" t="s">
        <v>3464</v>
      </c>
      <c r="B1948" s="1" t="s">
        <v>3461</v>
      </c>
      <c r="C1948" s="9" t="s">
        <v>28</v>
      </c>
      <c r="D1948" s="114">
        <v>1.05</v>
      </c>
      <c r="E1948" s="115">
        <f>단가대비표!E155</f>
        <v>28500</v>
      </c>
      <c r="F1948" s="116">
        <f t="shared" ref="F1948:F1953" si="467">TRUNC(E1948*D1948,1)</f>
        <v>29925</v>
      </c>
      <c r="G1948" s="115">
        <f>단가대비표!F155</f>
        <v>0</v>
      </c>
      <c r="H1948" s="116">
        <f t="shared" ref="H1948:H1953" si="468">TRUNC(G1948*D1948,1)</f>
        <v>0</v>
      </c>
      <c r="I1948" s="115">
        <f>단가대비표!G155</f>
        <v>0</v>
      </c>
      <c r="J1948" s="116">
        <f t="shared" ref="J1948:J1953" si="469">TRUNC(I1948*D1948,1)</f>
        <v>0</v>
      </c>
      <c r="K1948" s="115">
        <f t="shared" ref="K1948:L1953" si="470">TRUNC(E1948+G1948+I1948,1)</f>
        <v>28500</v>
      </c>
      <c r="L1948" s="116">
        <f t="shared" si="470"/>
        <v>29925</v>
      </c>
      <c r="M1948" s="9"/>
      <c r="N1948" s="10" t="s">
        <v>650</v>
      </c>
      <c r="O1948" s="10" t="s">
        <v>2502</v>
      </c>
      <c r="P1948" s="10" t="s">
        <v>30</v>
      </c>
      <c r="Q1948" s="10" t="s">
        <v>30</v>
      </c>
      <c r="R1948" s="10" t="s">
        <v>29</v>
      </c>
      <c r="S1948" s="119"/>
      <c r="T1948" s="119"/>
      <c r="U1948" s="119"/>
      <c r="V1948" s="119"/>
      <c r="W1948" s="119"/>
      <c r="X1948" s="119"/>
      <c r="Y1948" s="119"/>
      <c r="Z1948" s="119"/>
      <c r="AA1948" s="119"/>
      <c r="AB1948" s="119"/>
      <c r="AC1948" s="119"/>
      <c r="AD1948" s="119"/>
      <c r="AE1948" s="119"/>
      <c r="AF1948" s="119"/>
      <c r="AG1948" s="119"/>
      <c r="AH1948" s="119"/>
      <c r="AI1948" s="119"/>
      <c r="AJ1948" s="10" t="s">
        <v>27</v>
      </c>
      <c r="AK1948" s="10" t="s">
        <v>2511</v>
      </c>
      <c r="AL1948" s="10" t="s">
        <v>27</v>
      </c>
    </row>
    <row r="1949" spans="1:38" ht="30" customHeight="1">
      <c r="A1949" s="9" t="s">
        <v>2504</v>
      </c>
      <c r="B1949" s="9" t="s">
        <v>3463</v>
      </c>
      <c r="C1949" s="9" t="s">
        <v>54</v>
      </c>
      <c r="D1949" s="114">
        <v>3.05</v>
      </c>
      <c r="E1949" s="115">
        <f>단가대비표!E156</f>
        <v>1800</v>
      </c>
      <c r="F1949" s="116">
        <f t="shared" si="467"/>
        <v>5490</v>
      </c>
      <c r="G1949" s="115">
        <f>단가대비표!F156</f>
        <v>0</v>
      </c>
      <c r="H1949" s="116">
        <f t="shared" si="468"/>
        <v>0</v>
      </c>
      <c r="I1949" s="115">
        <f>단가대비표!G156</f>
        <v>0</v>
      </c>
      <c r="J1949" s="116">
        <f t="shared" si="469"/>
        <v>0</v>
      </c>
      <c r="K1949" s="115">
        <f t="shared" si="470"/>
        <v>1800</v>
      </c>
      <c r="L1949" s="116">
        <f t="shared" si="470"/>
        <v>5490</v>
      </c>
      <c r="M1949" s="9" t="s">
        <v>27</v>
      </c>
      <c r="N1949" s="10" t="s">
        <v>650</v>
      </c>
      <c r="O1949" s="10" t="s">
        <v>2505</v>
      </c>
      <c r="P1949" s="10" t="s">
        <v>30</v>
      </c>
      <c r="Q1949" s="10" t="s">
        <v>30</v>
      </c>
      <c r="R1949" s="10" t="s">
        <v>29</v>
      </c>
      <c r="S1949" s="119"/>
      <c r="T1949" s="119"/>
      <c r="U1949" s="119"/>
      <c r="V1949" s="119"/>
      <c r="W1949" s="119"/>
      <c r="X1949" s="119"/>
      <c r="Y1949" s="119"/>
      <c r="Z1949" s="119"/>
      <c r="AA1949" s="119"/>
      <c r="AB1949" s="119"/>
      <c r="AC1949" s="119"/>
      <c r="AD1949" s="119"/>
      <c r="AE1949" s="119"/>
      <c r="AF1949" s="119"/>
      <c r="AG1949" s="119"/>
      <c r="AH1949" s="119"/>
      <c r="AI1949" s="119"/>
      <c r="AJ1949" s="10" t="s">
        <v>27</v>
      </c>
      <c r="AK1949" s="10" t="s">
        <v>2512</v>
      </c>
      <c r="AL1949" s="10" t="s">
        <v>27</v>
      </c>
    </row>
    <row r="1950" spans="1:38" ht="30" customHeight="1">
      <c r="A1950" s="9" t="s">
        <v>2316</v>
      </c>
      <c r="B1950" s="9" t="s">
        <v>2437</v>
      </c>
      <c r="C1950" s="9" t="s">
        <v>466</v>
      </c>
      <c r="D1950" s="114">
        <v>0.28000000000000003</v>
      </c>
      <c r="E1950" s="115">
        <f>단가대비표!E164</f>
        <v>1254</v>
      </c>
      <c r="F1950" s="116">
        <f t="shared" si="467"/>
        <v>351.1</v>
      </c>
      <c r="G1950" s="115">
        <f>단가대비표!F164</f>
        <v>0</v>
      </c>
      <c r="H1950" s="116">
        <f t="shared" si="468"/>
        <v>0</v>
      </c>
      <c r="I1950" s="115">
        <f>단가대비표!G164</f>
        <v>0</v>
      </c>
      <c r="J1950" s="116">
        <f t="shared" si="469"/>
        <v>0</v>
      </c>
      <c r="K1950" s="115">
        <f t="shared" si="470"/>
        <v>1254</v>
      </c>
      <c r="L1950" s="116">
        <f t="shared" si="470"/>
        <v>351.1</v>
      </c>
      <c r="M1950" s="9" t="s">
        <v>27</v>
      </c>
      <c r="N1950" s="10" t="s">
        <v>650</v>
      </c>
      <c r="O1950" s="10" t="s">
        <v>2438</v>
      </c>
      <c r="P1950" s="10" t="s">
        <v>30</v>
      </c>
      <c r="Q1950" s="10" t="s">
        <v>30</v>
      </c>
      <c r="R1950" s="10" t="s">
        <v>29</v>
      </c>
      <c r="S1950" s="119"/>
      <c r="T1950" s="119"/>
      <c r="U1950" s="119"/>
      <c r="V1950" s="119"/>
      <c r="W1950" s="119"/>
      <c r="X1950" s="119"/>
      <c r="Y1950" s="119"/>
      <c r="Z1950" s="119"/>
      <c r="AA1950" s="119"/>
      <c r="AB1950" s="119"/>
      <c r="AC1950" s="119"/>
      <c r="AD1950" s="119"/>
      <c r="AE1950" s="119"/>
      <c r="AF1950" s="119"/>
      <c r="AG1950" s="119"/>
      <c r="AH1950" s="119"/>
      <c r="AI1950" s="119"/>
      <c r="AJ1950" s="10" t="s">
        <v>27</v>
      </c>
      <c r="AK1950" s="10" t="s">
        <v>2513</v>
      </c>
      <c r="AL1950" s="10" t="s">
        <v>27</v>
      </c>
    </row>
    <row r="1951" spans="1:38" ht="30" customHeight="1">
      <c r="A1951" s="9" t="s">
        <v>852</v>
      </c>
      <c r="B1951" s="9" t="s">
        <v>840</v>
      </c>
      <c r="C1951" s="9" t="s">
        <v>841</v>
      </c>
      <c r="D1951" s="114">
        <v>5.8499999999999996E-2</v>
      </c>
      <c r="E1951" s="115">
        <f>단가대비표!E545</f>
        <v>0</v>
      </c>
      <c r="F1951" s="116">
        <f t="shared" si="467"/>
        <v>0</v>
      </c>
      <c r="G1951" s="115">
        <f>단가대비표!F545</f>
        <v>203246</v>
      </c>
      <c r="H1951" s="116">
        <f t="shared" si="468"/>
        <v>11889.8</v>
      </c>
      <c r="I1951" s="115">
        <f>단가대비표!G545</f>
        <v>0</v>
      </c>
      <c r="J1951" s="116">
        <f t="shared" si="469"/>
        <v>0</v>
      </c>
      <c r="K1951" s="115">
        <f t="shared" si="470"/>
        <v>203246</v>
      </c>
      <c r="L1951" s="116">
        <f t="shared" si="470"/>
        <v>11889.8</v>
      </c>
      <c r="M1951" s="9" t="s">
        <v>27</v>
      </c>
      <c r="N1951" s="10" t="s">
        <v>650</v>
      </c>
      <c r="O1951" s="10" t="s">
        <v>853</v>
      </c>
      <c r="P1951" s="10" t="s">
        <v>30</v>
      </c>
      <c r="Q1951" s="10" t="s">
        <v>30</v>
      </c>
      <c r="R1951" s="10" t="s">
        <v>29</v>
      </c>
      <c r="S1951" s="119"/>
      <c r="T1951" s="119"/>
      <c r="U1951" s="119"/>
      <c r="V1951" s="119">
        <v>1</v>
      </c>
      <c r="W1951" s="119"/>
      <c r="X1951" s="119"/>
      <c r="Y1951" s="119"/>
      <c r="Z1951" s="119"/>
      <c r="AA1951" s="119"/>
      <c r="AB1951" s="119"/>
      <c r="AC1951" s="119"/>
      <c r="AD1951" s="119"/>
      <c r="AE1951" s="119"/>
      <c r="AF1951" s="119"/>
      <c r="AG1951" s="119"/>
      <c r="AH1951" s="119"/>
      <c r="AI1951" s="119"/>
      <c r="AJ1951" s="10" t="s">
        <v>27</v>
      </c>
      <c r="AK1951" s="10" t="s">
        <v>2514</v>
      </c>
      <c r="AL1951" s="10" t="s">
        <v>27</v>
      </c>
    </row>
    <row r="1952" spans="1:38" ht="30" customHeight="1">
      <c r="A1952" s="9" t="s">
        <v>867</v>
      </c>
      <c r="B1952" s="9" t="s">
        <v>840</v>
      </c>
      <c r="C1952" s="9" t="s">
        <v>841</v>
      </c>
      <c r="D1952" s="114">
        <v>4.0300000000000002E-2</v>
      </c>
      <c r="E1952" s="115">
        <f>단가대비표!E553</f>
        <v>0</v>
      </c>
      <c r="F1952" s="116">
        <f t="shared" si="467"/>
        <v>0</v>
      </c>
      <c r="G1952" s="115">
        <f>단가대비표!F553</f>
        <v>138290</v>
      </c>
      <c r="H1952" s="116">
        <f t="shared" si="468"/>
        <v>5573</v>
      </c>
      <c r="I1952" s="115">
        <f>단가대비표!G553</f>
        <v>0</v>
      </c>
      <c r="J1952" s="116">
        <f t="shared" si="469"/>
        <v>0</v>
      </c>
      <c r="K1952" s="115">
        <f t="shared" si="470"/>
        <v>138290</v>
      </c>
      <c r="L1952" s="116">
        <f t="shared" si="470"/>
        <v>5573</v>
      </c>
      <c r="M1952" s="9" t="s">
        <v>27</v>
      </c>
      <c r="N1952" s="10" t="s">
        <v>650</v>
      </c>
      <c r="O1952" s="10" t="s">
        <v>868</v>
      </c>
      <c r="P1952" s="10" t="s">
        <v>30</v>
      </c>
      <c r="Q1952" s="10" t="s">
        <v>30</v>
      </c>
      <c r="R1952" s="10" t="s">
        <v>29</v>
      </c>
      <c r="S1952" s="119"/>
      <c r="T1952" s="119"/>
      <c r="U1952" s="119"/>
      <c r="V1952" s="119">
        <v>1</v>
      </c>
      <c r="W1952" s="119"/>
      <c r="X1952" s="119"/>
      <c r="Y1952" s="119"/>
      <c r="Z1952" s="119"/>
      <c r="AA1952" s="119"/>
      <c r="AB1952" s="119"/>
      <c r="AC1952" s="119"/>
      <c r="AD1952" s="119"/>
      <c r="AE1952" s="119"/>
      <c r="AF1952" s="119"/>
      <c r="AG1952" s="119"/>
      <c r="AH1952" s="119"/>
      <c r="AI1952" s="119"/>
      <c r="AJ1952" s="10" t="s">
        <v>27</v>
      </c>
      <c r="AK1952" s="10" t="s">
        <v>2515</v>
      </c>
      <c r="AL1952" s="10" t="s">
        <v>27</v>
      </c>
    </row>
    <row r="1953" spans="1:38" ht="30" customHeight="1">
      <c r="A1953" s="9" t="s">
        <v>4220</v>
      </c>
      <c r="B1953" s="9" t="s">
        <v>2305</v>
      </c>
      <c r="C1953" s="9" t="s">
        <v>963</v>
      </c>
      <c r="D1953" s="114">
        <v>1</v>
      </c>
      <c r="E1953" s="115">
        <v>0</v>
      </c>
      <c r="F1953" s="116">
        <f t="shared" si="467"/>
        <v>0</v>
      </c>
      <c r="G1953" s="115">
        <v>0</v>
      </c>
      <c r="H1953" s="116">
        <f t="shared" si="468"/>
        <v>0</v>
      </c>
      <c r="I1953" s="115">
        <f>ROUNDDOWN(SUMIF(V1948:V1953, RIGHTB(O1953, 1), H1948:H1953)*U1953, 2)</f>
        <v>174.62</v>
      </c>
      <c r="J1953" s="116">
        <f t="shared" si="469"/>
        <v>174.6</v>
      </c>
      <c r="K1953" s="115">
        <f t="shared" si="470"/>
        <v>174.6</v>
      </c>
      <c r="L1953" s="116">
        <f t="shared" si="470"/>
        <v>174.6</v>
      </c>
      <c r="M1953" s="9" t="s">
        <v>27</v>
      </c>
      <c r="N1953" s="10" t="s">
        <v>650</v>
      </c>
      <c r="O1953" s="10" t="s">
        <v>964</v>
      </c>
      <c r="P1953" s="10" t="s">
        <v>30</v>
      </c>
      <c r="Q1953" s="10" t="s">
        <v>30</v>
      </c>
      <c r="R1953" s="10" t="s">
        <v>30</v>
      </c>
      <c r="S1953" s="119">
        <v>1</v>
      </c>
      <c r="T1953" s="119">
        <v>2</v>
      </c>
      <c r="U1953" s="119">
        <v>0.01</v>
      </c>
      <c r="V1953" s="119"/>
      <c r="W1953" s="119"/>
      <c r="X1953" s="119"/>
      <c r="Y1953" s="119"/>
      <c r="Z1953" s="119"/>
      <c r="AA1953" s="119"/>
      <c r="AB1953" s="119"/>
      <c r="AC1953" s="119"/>
      <c r="AD1953" s="119"/>
      <c r="AE1953" s="119"/>
      <c r="AF1953" s="119"/>
      <c r="AG1953" s="119"/>
      <c r="AH1953" s="119"/>
      <c r="AI1953" s="119"/>
      <c r="AJ1953" s="10" t="s">
        <v>27</v>
      </c>
      <c r="AK1953" s="10" t="s">
        <v>2516</v>
      </c>
      <c r="AL1953" s="10" t="s">
        <v>27</v>
      </c>
    </row>
    <row r="1954" spans="1:38" ht="30" customHeight="1">
      <c r="A1954" s="9" t="s">
        <v>965</v>
      </c>
      <c r="B1954" s="9" t="s">
        <v>27</v>
      </c>
      <c r="C1954" s="9" t="s">
        <v>27</v>
      </c>
      <c r="D1954" s="114"/>
      <c r="E1954" s="115"/>
      <c r="F1954" s="116">
        <f>TRUNC(SUM(F1948:F1953),0)</f>
        <v>35766</v>
      </c>
      <c r="G1954" s="115"/>
      <c r="H1954" s="116">
        <f>TRUNC(SUM(H1948:H1953),0)</f>
        <v>17462</v>
      </c>
      <c r="I1954" s="115"/>
      <c r="J1954" s="116">
        <f>TRUNC(SUM(J1948:J1953),0)</f>
        <v>174</v>
      </c>
      <c r="K1954" s="115"/>
      <c r="L1954" s="116">
        <f>F1954+H1954+J1954</f>
        <v>53402</v>
      </c>
      <c r="M1954" s="9" t="s">
        <v>27</v>
      </c>
      <c r="N1954" s="10" t="s">
        <v>117</v>
      </c>
      <c r="O1954" s="10" t="s">
        <v>117</v>
      </c>
      <c r="P1954" s="10" t="s">
        <v>27</v>
      </c>
      <c r="Q1954" s="10" t="s">
        <v>27</v>
      </c>
      <c r="R1954" s="10" t="s">
        <v>27</v>
      </c>
      <c r="S1954" s="119"/>
      <c r="T1954" s="119"/>
      <c r="U1954" s="119"/>
      <c r="V1954" s="119"/>
      <c r="W1954" s="119"/>
      <c r="X1954" s="119"/>
      <c r="Y1954" s="119"/>
      <c r="Z1954" s="119"/>
      <c r="AA1954" s="119"/>
      <c r="AB1954" s="119"/>
      <c r="AC1954" s="119"/>
      <c r="AD1954" s="119"/>
      <c r="AE1954" s="119"/>
      <c r="AF1954" s="119"/>
      <c r="AG1954" s="119"/>
      <c r="AH1954" s="119"/>
      <c r="AI1954" s="119"/>
      <c r="AJ1954" s="10" t="s">
        <v>27</v>
      </c>
      <c r="AK1954" s="10" t="s">
        <v>27</v>
      </c>
      <c r="AL1954" s="10" t="s">
        <v>27</v>
      </c>
    </row>
    <row r="1955" spans="1:38" ht="30" customHeight="1">
      <c r="A1955" s="114"/>
      <c r="B1955" s="114"/>
      <c r="C1955" s="114"/>
      <c r="D1955" s="114"/>
      <c r="E1955" s="115"/>
      <c r="F1955" s="116"/>
      <c r="G1955" s="115"/>
      <c r="H1955" s="116"/>
      <c r="I1955" s="115"/>
      <c r="J1955" s="116"/>
      <c r="K1955" s="115"/>
      <c r="L1955" s="116"/>
      <c r="M1955" s="114"/>
    </row>
    <row r="1956" spans="1:38" ht="30" customHeight="1">
      <c r="A1956" s="127" t="s">
        <v>4705</v>
      </c>
      <c r="B1956" s="127"/>
      <c r="C1956" s="127"/>
      <c r="D1956" s="127"/>
      <c r="E1956" s="128"/>
      <c r="F1956" s="129"/>
      <c r="G1956" s="128"/>
      <c r="H1956" s="129"/>
      <c r="I1956" s="128"/>
      <c r="J1956" s="129"/>
      <c r="K1956" s="128"/>
      <c r="L1956" s="129"/>
      <c r="M1956" s="127"/>
      <c r="N1956" s="118" t="s">
        <v>650</v>
      </c>
    </row>
    <row r="1957" spans="1:38" ht="30" customHeight="1">
      <c r="A1957" s="1" t="s">
        <v>4700</v>
      </c>
      <c r="B1957" s="1" t="s">
        <v>4701</v>
      </c>
      <c r="C1957" s="13" t="s">
        <v>28</v>
      </c>
      <c r="D1957" s="114">
        <v>1.05</v>
      </c>
      <c r="E1957" s="115">
        <f>단가대비표!E157</f>
        <v>69000</v>
      </c>
      <c r="F1957" s="116">
        <f t="shared" ref="F1957:F1962" si="471">TRUNC(E1957*D1957,1)</f>
        <v>72450</v>
      </c>
      <c r="G1957" s="115">
        <v>0</v>
      </c>
      <c r="H1957" s="116">
        <f t="shared" ref="H1957:H1962" si="472">TRUNC(G1957*D1957,1)</f>
        <v>0</v>
      </c>
      <c r="I1957" s="115">
        <v>0</v>
      </c>
      <c r="J1957" s="116">
        <f t="shared" ref="J1957:J1962" si="473">TRUNC(I1957*D1957,1)</f>
        <v>0</v>
      </c>
      <c r="K1957" s="115">
        <f t="shared" ref="K1957:K1962" si="474">TRUNC(E1957+G1957+I1957,1)</f>
        <v>69000</v>
      </c>
      <c r="L1957" s="116">
        <f t="shared" ref="L1957:L1962" si="475">TRUNC(F1957+H1957+J1957,1)</f>
        <v>72450</v>
      </c>
      <c r="M1957" s="9"/>
      <c r="N1957" s="10" t="s">
        <v>650</v>
      </c>
      <c r="O1957" s="10" t="s">
        <v>2502</v>
      </c>
      <c r="P1957" s="10" t="s">
        <v>30</v>
      </c>
      <c r="Q1957" s="10" t="s">
        <v>30</v>
      </c>
      <c r="R1957" s="10" t="s">
        <v>29</v>
      </c>
      <c r="S1957" s="119"/>
      <c r="T1957" s="119"/>
      <c r="U1957" s="119"/>
      <c r="V1957" s="119"/>
      <c r="W1957" s="119"/>
      <c r="X1957" s="119"/>
      <c r="Y1957" s="119"/>
      <c r="Z1957" s="119"/>
      <c r="AA1957" s="119"/>
      <c r="AB1957" s="119"/>
      <c r="AC1957" s="119"/>
      <c r="AD1957" s="119"/>
      <c r="AE1957" s="119"/>
      <c r="AF1957" s="119"/>
      <c r="AG1957" s="119"/>
      <c r="AH1957" s="119"/>
      <c r="AI1957" s="119"/>
      <c r="AJ1957" s="10" t="s">
        <v>27</v>
      </c>
      <c r="AK1957" s="10" t="s">
        <v>2511</v>
      </c>
      <c r="AL1957" s="10" t="s">
        <v>27</v>
      </c>
    </row>
    <row r="1958" spans="1:38" ht="30" customHeight="1">
      <c r="A1958" s="9" t="s">
        <v>2316</v>
      </c>
      <c r="B1958" s="9" t="s">
        <v>2437</v>
      </c>
      <c r="C1958" s="9" t="s">
        <v>466</v>
      </c>
      <c r="D1958" s="114">
        <v>2.4300000000000002</v>
      </c>
      <c r="E1958" s="115">
        <f>단가대비표!E164</f>
        <v>1254</v>
      </c>
      <c r="F1958" s="116">
        <f t="shared" si="471"/>
        <v>3047.2</v>
      </c>
      <c r="G1958" s="115">
        <v>0</v>
      </c>
      <c r="H1958" s="116">
        <f t="shared" si="472"/>
        <v>0</v>
      </c>
      <c r="I1958" s="115">
        <v>0</v>
      </c>
      <c r="J1958" s="116">
        <f t="shared" si="473"/>
        <v>0</v>
      </c>
      <c r="K1958" s="115">
        <f t="shared" si="474"/>
        <v>1254</v>
      </c>
      <c r="L1958" s="116">
        <f t="shared" si="475"/>
        <v>3047.2</v>
      </c>
      <c r="M1958" s="9" t="s">
        <v>27</v>
      </c>
      <c r="N1958" s="10" t="s">
        <v>650</v>
      </c>
      <c r="O1958" s="10" t="s">
        <v>2438</v>
      </c>
      <c r="P1958" s="10" t="s">
        <v>30</v>
      </c>
      <c r="Q1958" s="10" t="s">
        <v>30</v>
      </c>
      <c r="R1958" s="10" t="s">
        <v>29</v>
      </c>
      <c r="S1958" s="119"/>
      <c r="T1958" s="119"/>
      <c r="U1958" s="119"/>
      <c r="V1958" s="119"/>
      <c r="W1958" s="119"/>
      <c r="X1958" s="119"/>
      <c r="Y1958" s="119"/>
      <c r="Z1958" s="119"/>
      <c r="AA1958" s="119"/>
      <c r="AB1958" s="119"/>
      <c r="AC1958" s="119"/>
      <c r="AD1958" s="119"/>
      <c r="AE1958" s="119"/>
      <c r="AF1958" s="119"/>
      <c r="AG1958" s="119"/>
      <c r="AH1958" s="119"/>
      <c r="AI1958" s="119"/>
      <c r="AJ1958" s="10" t="s">
        <v>27</v>
      </c>
      <c r="AK1958" s="10" t="s">
        <v>2513</v>
      </c>
      <c r="AL1958" s="10" t="s">
        <v>27</v>
      </c>
    </row>
    <row r="1959" spans="1:38" ht="30" customHeight="1">
      <c r="A1959" s="9" t="s">
        <v>4702</v>
      </c>
      <c r="B1959" s="9" t="s">
        <v>4703</v>
      </c>
      <c r="C1959" s="9" t="s">
        <v>4704</v>
      </c>
      <c r="D1959" s="114">
        <v>1</v>
      </c>
      <c r="E1959" s="115">
        <f>(F1957+F1958)*5%</f>
        <v>3774.86</v>
      </c>
      <c r="F1959" s="116">
        <f>TRUNC(E1959*D1959,1)</f>
        <v>3774.8</v>
      </c>
      <c r="G1959" s="115">
        <v>0</v>
      </c>
      <c r="H1959" s="116">
        <f>TRUNC(G1959*D1959,1)</f>
        <v>0</v>
      </c>
      <c r="I1959" s="115">
        <v>0</v>
      </c>
      <c r="J1959" s="116">
        <f>TRUNC(I1959*D1959,1)</f>
        <v>0</v>
      </c>
      <c r="K1959" s="115">
        <f>TRUNC(E1959+G1959+I1959,1)</f>
        <v>3774.8</v>
      </c>
      <c r="L1959" s="116">
        <f>TRUNC(F1959+H1959+J1959,1)</f>
        <v>3774.8</v>
      </c>
      <c r="M1959" s="9" t="s">
        <v>27</v>
      </c>
      <c r="N1959" s="10" t="s">
        <v>650</v>
      </c>
      <c r="O1959" s="10" t="s">
        <v>2438</v>
      </c>
      <c r="P1959" s="10" t="s">
        <v>30</v>
      </c>
      <c r="Q1959" s="10" t="s">
        <v>30</v>
      </c>
      <c r="R1959" s="10" t="s">
        <v>29</v>
      </c>
      <c r="S1959" s="119"/>
      <c r="T1959" s="119"/>
      <c r="U1959" s="119"/>
      <c r="V1959" s="119"/>
      <c r="W1959" s="119"/>
      <c r="X1959" s="119"/>
      <c r="Y1959" s="119"/>
      <c r="Z1959" s="119"/>
      <c r="AA1959" s="119"/>
      <c r="AB1959" s="119"/>
      <c r="AC1959" s="119"/>
      <c r="AD1959" s="119"/>
      <c r="AE1959" s="119"/>
      <c r="AF1959" s="119"/>
      <c r="AG1959" s="119"/>
      <c r="AH1959" s="119"/>
      <c r="AI1959" s="119"/>
      <c r="AJ1959" s="10" t="s">
        <v>27</v>
      </c>
      <c r="AK1959" s="10" t="s">
        <v>2513</v>
      </c>
      <c r="AL1959" s="10" t="s">
        <v>27</v>
      </c>
    </row>
    <row r="1960" spans="1:38" ht="30" customHeight="1">
      <c r="A1960" s="9" t="s">
        <v>852</v>
      </c>
      <c r="B1960" s="9" t="s">
        <v>840</v>
      </c>
      <c r="C1960" s="9" t="s">
        <v>841</v>
      </c>
      <c r="D1960" s="114">
        <v>4.4999999999999998E-2</v>
      </c>
      <c r="E1960" s="115">
        <v>0</v>
      </c>
      <c r="F1960" s="116">
        <f t="shared" si="471"/>
        <v>0</v>
      </c>
      <c r="G1960" s="115">
        <f>단가대비표!F545</f>
        <v>203246</v>
      </c>
      <c r="H1960" s="116">
        <f t="shared" si="472"/>
        <v>9146</v>
      </c>
      <c r="I1960" s="115">
        <v>0</v>
      </c>
      <c r="J1960" s="116">
        <f t="shared" si="473"/>
        <v>0</v>
      </c>
      <c r="K1960" s="115">
        <f t="shared" si="474"/>
        <v>203246</v>
      </c>
      <c r="L1960" s="116">
        <f t="shared" si="475"/>
        <v>9146</v>
      </c>
      <c r="M1960" s="9" t="s">
        <v>27</v>
      </c>
      <c r="N1960" s="10" t="s">
        <v>650</v>
      </c>
      <c r="O1960" s="10" t="s">
        <v>853</v>
      </c>
      <c r="P1960" s="10" t="s">
        <v>30</v>
      </c>
      <c r="Q1960" s="10" t="s">
        <v>30</v>
      </c>
      <c r="R1960" s="10" t="s">
        <v>29</v>
      </c>
      <c r="S1960" s="119"/>
      <c r="T1960" s="119"/>
      <c r="U1960" s="119"/>
      <c r="V1960" s="119">
        <v>1</v>
      </c>
      <c r="W1960" s="119"/>
      <c r="X1960" s="119"/>
      <c r="Y1960" s="119"/>
      <c r="Z1960" s="119"/>
      <c r="AA1960" s="119"/>
      <c r="AB1960" s="119"/>
      <c r="AC1960" s="119"/>
      <c r="AD1960" s="119"/>
      <c r="AE1960" s="119"/>
      <c r="AF1960" s="119"/>
      <c r="AG1960" s="119"/>
      <c r="AH1960" s="119"/>
      <c r="AI1960" s="119"/>
      <c r="AJ1960" s="10" t="s">
        <v>27</v>
      </c>
      <c r="AK1960" s="10" t="s">
        <v>2514</v>
      </c>
      <c r="AL1960" s="10" t="s">
        <v>27</v>
      </c>
    </row>
    <row r="1961" spans="1:38" ht="30" customHeight="1">
      <c r="A1961" s="9" t="s">
        <v>867</v>
      </c>
      <c r="B1961" s="9" t="s">
        <v>840</v>
      </c>
      <c r="C1961" s="9" t="s">
        <v>841</v>
      </c>
      <c r="D1961" s="114">
        <v>3.1E-2</v>
      </c>
      <c r="E1961" s="115">
        <v>0</v>
      </c>
      <c r="F1961" s="116">
        <f t="shared" si="471"/>
        <v>0</v>
      </c>
      <c r="G1961" s="115">
        <f>단가대비표!F553</f>
        <v>138290</v>
      </c>
      <c r="H1961" s="116">
        <f t="shared" si="472"/>
        <v>4286.8999999999996</v>
      </c>
      <c r="I1961" s="115">
        <v>0</v>
      </c>
      <c r="J1961" s="116">
        <f t="shared" si="473"/>
        <v>0</v>
      </c>
      <c r="K1961" s="115">
        <f t="shared" si="474"/>
        <v>138290</v>
      </c>
      <c r="L1961" s="116">
        <f t="shared" si="475"/>
        <v>4286.8999999999996</v>
      </c>
      <c r="M1961" s="9" t="s">
        <v>27</v>
      </c>
      <c r="N1961" s="10" t="s">
        <v>650</v>
      </c>
      <c r="O1961" s="10" t="s">
        <v>868</v>
      </c>
      <c r="P1961" s="10" t="s">
        <v>30</v>
      </c>
      <c r="Q1961" s="10" t="s">
        <v>30</v>
      </c>
      <c r="R1961" s="10" t="s">
        <v>29</v>
      </c>
      <c r="S1961" s="119"/>
      <c r="T1961" s="119"/>
      <c r="U1961" s="119"/>
      <c r="V1961" s="119">
        <v>1</v>
      </c>
      <c r="W1961" s="119"/>
      <c r="X1961" s="119"/>
      <c r="Y1961" s="119"/>
      <c r="Z1961" s="119"/>
      <c r="AA1961" s="119"/>
      <c r="AB1961" s="119"/>
      <c r="AC1961" s="119"/>
      <c r="AD1961" s="119"/>
      <c r="AE1961" s="119"/>
      <c r="AF1961" s="119"/>
      <c r="AG1961" s="119"/>
      <c r="AH1961" s="119"/>
      <c r="AI1961" s="119"/>
      <c r="AJ1961" s="10" t="s">
        <v>27</v>
      </c>
      <c r="AK1961" s="10" t="s">
        <v>2515</v>
      </c>
      <c r="AL1961" s="10" t="s">
        <v>27</v>
      </c>
    </row>
    <row r="1962" spans="1:38" ht="30" customHeight="1">
      <c r="A1962" s="9" t="s">
        <v>4220</v>
      </c>
      <c r="B1962" s="9" t="s">
        <v>2305</v>
      </c>
      <c r="C1962" s="9" t="s">
        <v>963</v>
      </c>
      <c r="D1962" s="114">
        <v>1</v>
      </c>
      <c r="E1962" s="115">
        <v>0</v>
      </c>
      <c r="F1962" s="116">
        <f t="shared" si="471"/>
        <v>0</v>
      </c>
      <c r="G1962" s="115">
        <v>0</v>
      </c>
      <c r="H1962" s="116">
        <f t="shared" si="472"/>
        <v>0</v>
      </c>
      <c r="I1962" s="115">
        <f>ROUNDDOWN(SUMIF(V1957:V1962, RIGHTB(O1962, 1), H1957:H1962)*U1962, 2)</f>
        <v>134.32</v>
      </c>
      <c r="J1962" s="116">
        <f t="shared" si="473"/>
        <v>134.30000000000001</v>
      </c>
      <c r="K1962" s="115">
        <f t="shared" si="474"/>
        <v>134.30000000000001</v>
      </c>
      <c r="L1962" s="116">
        <f t="shared" si="475"/>
        <v>134.30000000000001</v>
      </c>
      <c r="M1962" s="9" t="s">
        <v>27</v>
      </c>
      <c r="N1962" s="10" t="s">
        <v>650</v>
      </c>
      <c r="O1962" s="10" t="s">
        <v>964</v>
      </c>
      <c r="P1962" s="10" t="s">
        <v>30</v>
      </c>
      <c r="Q1962" s="10" t="s">
        <v>30</v>
      </c>
      <c r="R1962" s="10" t="s">
        <v>30</v>
      </c>
      <c r="S1962" s="119">
        <v>1</v>
      </c>
      <c r="T1962" s="119">
        <v>2</v>
      </c>
      <c r="U1962" s="119">
        <v>0.01</v>
      </c>
      <c r="V1962" s="119"/>
      <c r="W1962" s="119"/>
      <c r="X1962" s="119"/>
      <c r="Y1962" s="119"/>
      <c r="Z1962" s="119"/>
      <c r="AA1962" s="119"/>
      <c r="AB1962" s="119"/>
      <c r="AC1962" s="119"/>
      <c r="AD1962" s="119"/>
      <c r="AE1962" s="119"/>
      <c r="AF1962" s="119"/>
      <c r="AG1962" s="119"/>
      <c r="AH1962" s="119"/>
      <c r="AI1962" s="119"/>
      <c r="AJ1962" s="10" t="s">
        <v>27</v>
      </c>
      <c r="AK1962" s="10" t="s">
        <v>2516</v>
      </c>
      <c r="AL1962" s="10" t="s">
        <v>27</v>
      </c>
    </row>
    <row r="1963" spans="1:38" ht="30" customHeight="1">
      <c r="A1963" s="9" t="s">
        <v>965</v>
      </c>
      <c r="B1963" s="9" t="s">
        <v>27</v>
      </c>
      <c r="C1963" s="9" t="s">
        <v>27</v>
      </c>
      <c r="D1963" s="114"/>
      <c r="E1963" s="115"/>
      <c r="F1963" s="116">
        <f>TRUNC(SUM(F1957:F1962),0)</f>
        <v>79272</v>
      </c>
      <c r="G1963" s="115"/>
      <c r="H1963" s="116">
        <f>TRUNC(SUM(H1957:H1962),0)</f>
        <v>13432</v>
      </c>
      <c r="I1963" s="115"/>
      <c r="J1963" s="116">
        <f>TRUNC(SUM(J1957:J1962),0)</f>
        <v>134</v>
      </c>
      <c r="K1963" s="115"/>
      <c r="L1963" s="116">
        <f>F1963+H1963+J1963</f>
        <v>92838</v>
      </c>
      <c r="M1963" s="9" t="s">
        <v>27</v>
      </c>
      <c r="N1963" s="10" t="s">
        <v>117</v>
      </c>
      <c r="O1963" s="10" t="s">
        <v>117</v>
      </c>
      <c r="P1963" s="10" t="s">
        <v>27</v>
      </c>
      <c r="Q1963" s="10" t="s">
        <v>27</v>
      </c>
      <c r="R1963" s="10" t="s">
        <v>27</v>
      </c>
      <c r="S1963" s="119"/>
      <c r="T1963" s="119"/>
      <c r="U1963" s="119"/>
      <c r="V1963" s="119"/>
      <c r="W1963" s="119"/>
      <c r="X1963" s="119"/>
      <c r="Y1963" s="119"/>
      <c r="Z1963" s="119"/>
      <c r="AA1963" s="119"/>
      <c r="AB1963" s="119"/>
      <c r="AC1963" s="119"/>
      <c r="AD1963" s="119"/>
      <c r="AE1963" s="119"/>
      <c r="AF1963" s="119"/>
      <c r="AG1963" s="119"/>
      <c r="AH1963" s="119"/>
      <c r="AI1963" s="119"/>
      <c r="AJ1963" s="10" t="s">
        <v>27</v>
      </c>
      <c r="AK1963" s="10" t="s">
        <v>27</v>
      </c>
      <c r="AL1963" s="10" t="s">
        <v>27</v>
      </c>
    </row>
    <row r="1964" spans="1:38" ht="30" customHeight="1">
      <c r="A1964" s="114"/>
      <c r="B1964" s="114"/>
      <c r="C1964" s="114"/>
      <c r="D1964" s="114"/>
      <c r="E1964" s="115"/>
      <c r="F1964" s="116"/>
      <c r="G1964" s="115"/>
      <c r="H1964" s="116"/>
      <c r="I1964" s="115"/>
      <c r="J1964" s="116"/>
      <c r="K1964" s="115"/>
      <c r="L1964" s="116"/>
      <c r="M1964" s="114"/>
    </row>
    <row r="1965" spans="1:38" ht="30" customHeight="1">
      <c r="A1965" s="127" t="s">
        <v>4778</v>
      </c>
      <c r="B1965" s="127"/>
      <c r="C1965" s="127"/>
      <c r="D1965" s="127"/>
      <c r="E1965" s="128"/>
      <c r="F1965" s="129"/>
      <c r="G1965" s="128"/>
      <c r="H1965" s="129"/>
      <c r="I1965" s="128"/>
      <c r="J1965" s="129"/>
      <c r="K1965" s="128"/>
      <c r="L1965" s="129"/>
      <c r="M1965" s="127"/>
      <c r="N1965" s="118" t="s">
        <v>347</v>
      </c>
    </row>
    <row r="1966" spans="1:38" ht="30" customHeight="1">
      <c r="A1966" s="9" t="s">
        <v>1642</v>
      </c>
      <c r="B1966" s="9" t="s">
        <v>4228</v>
      </c>
      <c r="C1966" s="9" t="s">
        <v>28</v>
      </c>
      <c r="D1966" s="114">
        <v>1.05</v>
      </c>
      <c r="E1966" s="115">
        <v>0</v>
      </c>
      <c r="F1966" s="116">
        <f>TRUNC(E1966*D1966,1)</f>
        <v>0</v>
      </c>
      <c r="G1966" s="115">
        <v>0</v>
      </c>
      <c r="H1966" s="116">
        <f>TRUNC(G1966*D1966,1)</f>
        <v>0</v>
      </c>
      <c r="I1966" s="115">
        <v>0</v>
      </c>
      <c r="J1966" s="116">
        <f>TRUNC(I1966*D1966,1)</f>
        <v>0</v>
      </c>
      <c r="K1966" s="115">
        <f t="shared" ref="K1966:L1969" si="476">TRUNC(E1966+G1966+I1966,1)</f>
        <v>0</v>
      </c>
      <c r="L1966" s="116">
        <f t="shared" si="476"/>
        <v>0</v>
      </c>
      <c r="M1966" s="9" t="s">
        <v>27</v>
      </c>
      <c r="N1966" s="10" t="s">
        <v>347</v>
      </c>
      <c r="O1966" s="10" t="s">
        <v>1643</v>
      </c>
      <c r="P1966" s="10" t="s">
        <v>30</v>
      </c>
      <c r="Q1966" s="10" t="s">
        <v>30</v>
      </c>
      <c r="R1966" s="10" t="s">
        <v>29</v>
      </c>
      <c r="S1966" s="119"/>
      <c r="T1966" s="119"/>
      <c r="U1966" s="119"/>
      <c r="V1966" s="119"/>
      <c r="W1966" s="119"/>
      <c r="X1966" s="119"/>
      <c r="Y1966" s="119"/>
      <c r="Z1966" s="119"/>
      <c r="AA1966" s="119"/>
      <c r="AB1966" s="119"/>
      <c r="AC1966" s="119"/>
      <c r="AD1966" s="119"/>
      <c r="AE1966" s="119"/>
      <c r="AF1966" s="119"/>
      <c r="AG1966" s="119"/>
      <c r="AH1966" s="119"/>
      <c r="AI1966" s="119"/>
      <c r="AJ1966" s="10" t="s">
        <v>27</v>
      </c>
      <c r="AK1966" s="10" t="s">
        <v>1644</v>
      </c>
      <c r="AL1966" s="10" t="s">
        <v>27</v>
      </c>
    </row>
    <row r="1967" spans="1:38" ht="30" customHeight="1">
      <c r="A1967" s="9" t="s">
        <v>852</v>
      </c>
      <c r="B1967" s="9" t="s">
        <v>840</v>
      </c>
      <c r="C1967" s="9" t="s">
        <v>841</v>
      </c>
      <c r="D1967" s="114">
        <v>4.1000000000000002E-2</v>
      </c>
      <c r="E1967" s="115">
        <f>단가대비표!E545</f>
        <v>0</v>
      </c>
      <c r="F1967" s="116">
        <f>TRUNC(E1967*D1967,1)</f>
        <v>0</v>
      </c>
      <c r="G1967" s="115">
        <f>단가대비표!F545</f>
        <v>203246</v>
      </c>
      <c r="H1967" s="116">
        <f>TRUNC(G1967*D1967,1)</f>
        <v>8333</v>
      </c>
      <c r="I1967" s="115">
        <f>단가대비표!G545</f>
        <v>0</v>
      </c>
      <c r="J1967" s="116">
        <f>TRUNC(I1967*D1967,1)</f>
        <v>0</v>
      </c>
      <c r="K1967" s="115">
        <f t="shared" si="476"/>
        <v>203246</v>
      </c>
      <c r="L1967" s="116">
        <f t="shared" si="476"/>
        <v>8333</v>
      </c>
      <c r="M1967" s="9" t="s">
        <v>27</v>
      </c>
      <c r="N1967" s="10" t="s">
        <v>347</v>
      </c>
      <c r="O1967" s="10" t="s">
        <v>853</v>
      </c>
      <c r="P1967" s="10" t="s">
        <v>30</v>
      </c>
      <c r="Q1967" s="10" t="s">
        <v>30</v>
      </c>
      <c r="R1967" s="10" t="s">
        <v>29</v>
      </c>
      <c r="S1967" s="119"/>
      <c r="T1967" s="119"/>
      <c r="U1967" s="119"/>
      <c r="V1967" s="119">
        <v>1</v>
      </c>
      <c r="W1967" s="119"/>
      <c r="X1967" s="119"/>
      <c r="Y1967" s="119"/>
      <c r="Z1967" s="119"/>
      <c r="AA1967" s="119"/>
      <c r="AB1967" s="119"/>
      <c r="AC1967" s="119"/>
      <c r="AD1967" s="119"/>
      <c r="AE1967" s="119"/>
      <c r="AF1967" s="119"/>
      <c r="AG1967" s="119"/>
      <c r="AH1967" s="119"/>
      <c r="AI1967" s="119"/>
      <c r="AJ1967" s="10" t="s">
        <v>27</v>
      </c>
      <c r="AK1967" s="10" t="s">
        <v>1645</v>
      </c>
      <c r="AL1967" s="10" t="s">
        <v>27</v>
      </c>
    </row>
    <row r="1968" spans="1:38" ht="30" customHeight="1">
      <c r="A1968" s="9" t="s">
        <v>867</v>
      </c>
      <c r="B1968" s="9" t="s">
        <v>840</v>
      </c>
      <c r="C1968" s="9" t="s">
        <v>841</v>
      </c>
      <c r="D1968" s="114">
        <v>1.4999999999999999E-2</v>
      </c>
      <c r="E1968" s="115">
        <f>단가대비표!E553</f>
        <v>0</v>
      </c>
      <c r="F1968" s="116">
        <f>TRUNC(E1968*D1968,1)</f>
        <v>0</v>
      </c>
      <c r="G1968" s="115">
        <f>단가대비표!F553</f>
        <v>138290</v>
      </c>
      <c r="H1968" s="116">
        <f>TRUNC(G1968*D1968,1)</f>
        <v>2074.3000000000002</v>
      </c>
      <c r="I1968" s="115">
        <f>단가대비표!G553</f>
        <v>0</v>
      </c>
      <c r="J1968" s="116">
        <f>TRUNC(I1968*D1968,1)</f>
        <v>0</v>
      </c>
      <c r="K1968" s="115">
        <f t="shared" si="476"/>
        <v>138290</v>
      </c>
      <c r="L1968" s="116">
        <f t="shared" si="476"/>
        <v>2074.3000000000002</v>
      </c>
      <c r="M1968" s="9" t="s">
        <v>27</v>
      </c>
      <c r="N1968" s="10" t="s">
        <v>347</v>
      </c>
      <c r="O1968" s="10" t="s">
        <v>868</v>
      </c>
      <c r="P1968" s="10" t="s">
        <v>30</v>
      </c>
      <c r="Q1968" s="10" t="s">
        <v>30</v>
      </c>
      <c r="R1968" s="10" t="s">
        <v>29</v>
      </c>
      <c r="S1968" s="119"/>
      <c r="T1968" s="119"/>
      <c r="U1968" s="119"/>
      <c r="V1968" s="119">
        <v>1</v>
      </c>
      <c r="W1968" s="119"/>
      <c r="X1968" s="119"/>
      <c r="Y1968" s="119"/>
      <c r="Z1968" s="119"/>
      <c r="AA1968" s="119"/>
      <c r="AB1968" s="119"/>
      <c r="AC1968" s="119"/>
      <c r="AD1968" s="119"/>
      <c r="AE1968" s="119"/>
      <c r="AF1968" s="119"/>
      <c r="AG1968" s="119"/>
      <c r="AH1968" s="119"/>
      <c r="AI1968" s="119"/>
      <c r="AJ1968" s="10" t="s">
        <v>27</v>
      </c>
      <c r="AK1968" s="10" t="s">
        <v>1646</v>
      </c>
      <c r="AL1968" s="10" t="s">
        <v>27</v>
      </c>
    </row>
    <row r="1969" spans="1:38" ht="30" customHeight="1">
      <c r="A1969" s="9" t="s">
        <v>1109</v>
      </c>
      <c r="B1969" s="9" t="s">
        <v>1110</v>
      </c>
      <c r="C1969" s="9" t="s">
        <v>963</v>
      </c>
      <c r="D1969" s="114">
        <v>1</v>
      </c>
      <c r="E1969" s="115">
        <v>0</v>
      </c>
      <c r="F1969" s="116">
        <f>TRUNC(E1969*D1969,1)</f>
        <v>0</v>
      </c>
      <c r="G1969" s="115">
        <v>0</v>
      </c>
      <c r="H1969" s="116">
        <f>TRUNC(G1969*D1969,1)</f>
        <v>0</v>
      </c>
      <c r="I1969" s="115">
        <f>ROUNDDOWN(SUMIF(V1966:V1969, RIGHTB(O1969, 1), H1966:H1969)*U1969, 2)</f>
        <v>208.14</v>
      </c>
      <c r="J1969" s="116">
        <f>TRUNC(I1969*D1969,1)</f>
        <v>208.1</v>
      </c>
      <c r="K1969" s="115">
        <f t="shared" si="476"/>
        <v>208.1</v>
      </c>
      <c r="L1969" s="116">
        <f t="shared" si="476"/>
        <v>208.1</v>
      </c>
      <c r="M1969" s="9" t="s">
        <v>27</v>
      </c>
      <c r="N1969" s="10" t="s">
        <v>347</v>
      </c>
      <c r="O1969" s="10" t="s">
        <v>964</v>
      </c>
      <c r="P1969" s="10" t="s">
        <v>30</v>
      </c>
      <c r="Q1969" s="10" t="s">
        <v>30</v>
      </c>
      <c r="R1969" s="10" t="s">
        <v>30</v>
      </c>
      <c r="S1969" s="119">
        <v>1</v>
      </c>
      <c r="T1969" s="119">
        <v>2</v>
      </c>
      <c r="U1969" s="119">
        <v>0.02</v>
      </c>
      <c r="V1969" s="119"/>
      <c r="W1969" s="119"/>
      <c r="X1969" s="119"/>
      <c r="Y1969" s="119"/>
      <c r="Z1969" s="119"/>
      <c r="AA1969" s="119"/>
      <c r="AB1969" s="119"/>
      <c r="AC1969" s="119"/>
      <c r="AD1969" s="119"/>
      <c r="AE1969" s="119"/>
      <c r="AF1969" s="119"/>
      <c r="AG1969" s="119"/>
      <c r="AH1969" s="119"/>
      <c r="AI1969" s="119"/>
      <c r="AJ1969" s="10" t="s">
        <v>27</v>
      </c>
      <c r="AK1969" s="10" t="s">
        <v>1647</v>
      </c>
      <c r="AL1969" s="10" t="s">
        <v>27</v>
      </c>
    </row>
    <row r="1970" spans="1:38" ht="30" customHeight="1">
      <c r="A1970" s="9" t="s">
        <v>965</v>
      </c>
      <c r="B1970" s="9" t="s">
        <v>27</v>
      </c>
      <c r="C1970" s="9" t="s">
        <v>27</v>
      </c>
      <c r="D1970" s="114"/>
      <c r="E1970" s="115"/>
      <c r="F1970" s="116">
        <f>TRUNC(SUM(F1966:F1969),0)</f>
        <v>0</v>
      </c>
      <c r="G1970" s="115"/>
      <c r="H1970" s="116">
        <f>TRUNC(SUM(H1966:H1969),0)</f>
        <v>10407</v>
      </c>
      <c r="I1970" s="115"/>
      <c r="J1970" s="116">
        <f>TRUNC(SUM(J1966:J1969),0)</f>
        <v>208</v>
      </c>
      <c r="K1970" s="115"/>
      <c r="L1970" s="116">
        <f>F1970+H1970+J1970</f>
        <v>10615</v>
      </c>
      <c r="M1970" s="9" t="s">
        <v>27</v>
      </c>
      <c r="N1970" s="10" t="s">
        <v>117</v>
      </c>
      <c r="O1970" s="10" t="s">
        <v>117</v>
      </c>
      <c r="P1970" s="10" t="s">
        <v>27</v>
      </c>
      <c r="Q1970" s="10" t="s">
        <v>27</v>
      </c>
      <c r="R1970" s="10" t="s">
        <v>27</v>
      </c>
      <c r="S1970" s="119"/>
      <c r="T1970" s="119"/>
      <c r="U1970" s="119"/>
      <c r="V1970" s="119"/>
      <c r="W1970" s="119"/>
      <c r="X1970" s="119"/>
      <c r="Y1970" s="119"/>
      <c r="Z1970" s="119"/>
      <c r="AA1970" s="119"/>
      <c r="AB1970" s="119"/>
      <c r="AC1970" s="119"/>
      <c r="AD1970" s="119"/>
      <c r="AE1970" s="119"/>
      <c r="AF1970" s="119"/>
      <c r="AG1970" s="119"/>
      <c r="AH1970" s="119"/>
      <c r="AI1970" s="119"/>
      <c r="AJ1970" s="10" t="s">
        <v>27</v>
      </c>
      <c r="AK1970" s="10" t="s">
        <v>27</v>
      </c>
      <c r="AL1970" s="10" t="s">
        <v>27</v>
      </c>
    </row>
    <row r="1971" spans="1:38" ht="30" customHeight="1">
      <c r="A1971" s="114"/>
      <c r="B1971" s="114"/>
      <c r="C1971" s="114"/>
      <c r="D1971" s="114"/>
      <c r="E1971" s="115"/>
      <c r="F1971" s="116"/>
      <c r="G1971" s="115"/>
      <c r="H1971" s="116"/>
      <c r="I1971" s="115"/>
      <c r="J1971" s="116"/>
      <c r="K1971" s="115"/>
      <c r="L1971" s="116"/>
      <c r="M1971" s="114"/>
    </row>
    <row r="1972" spans="1:38" ht="30" customHeight="1">
      <c r="A1972" s="127" t="s">
        <v>4779</v>
      </c>
      <c r="B1972" s="127"/>
      <c r="C1972" s="127"/>
      <c r="D1972" s="127"/>
      <c r="E1972" s="128"/>
      <c r="F1972" s="129"/>
      <c r="G1972" s="128"/>
      <c r="H1972" s="129"/>
      <c r="I1972" s="128"/>
      <c r="J1972" s="129"/>
      <c r="K1972" s="128"/>
      <c r="L1972" s="129"/>
      <c r="M1972" s="127"/>
      <c r="N1972" s="118" t="s">
        <v>592</v>
      </c>
    </row>
    <row r="1973" spans="1:38" ht="30" customHeight="1">
      <c r="A1973" s="9" t="s">
        <v>2337</v>
      </c>
      <c r="B1973" s="9" t="s">
        <v>2338</v>
      </c>
      <c r="C1973" s="9" t="s">
        <v>54</v>
      </c>
      <c r="D1973" s="114">
        <v>1.04</v>
      </c>
      <c r="E1973" s="115">
        <f>단가대비표!E145</f>
        <v>1600</v>
      </c>
      <c r="F1973" s="116">
        <f>TRUNC(E1973*D1973,1)</f>
        <v>1664</v>
      </c>
      <c r="G1973" s="115">
        <f>단가대비표!F145</f>
        <v>0</v>
      </c>
      <c r="H1973" s="116">
        <f>TRUNC(G1973*D1973,1)</f>
        <v>0</v>
      </c>
      <c r="I1973" s="115">
        <f>단가대비표!G145</f>
        <v>0</v>
      </c>
      <c r="J1973" s="116">
        <f>TRUNC(I1973*D1973,1)</f>
        <v>0</v>
      </c>
      <c r="K1973" s="115">
        <f t="shared" ref="K1973:L1977" si="477">TRUNC(E1973+G1973+I1973,1)</f>
        <v>1600</v>
      </c>
      <c r="L1973" s="116">
        <f t="shared" si="477"/>
        <v>1664</v>
      </c>
      <c r="M1973" s="9" t="s">
        <v>27</v>
      </c>
      <c r="N1973" s="10" t="s">
        <v>592</v>
      </c>
      <c r="O1973" s="10" t="s">
        <v>2339</v>
      </c>
      <c r="P1973" s="10" t="s">
        <v>30</v>
      </c>
      <c r="Q1973" s="10" t="s">
        <v>30</v>
      </c>
      <c r="R1973" s="10" t="s">
        <v>29</v>
      </c>
      <c r="S1973" s="119"/>
      <c r="T1973" s="119"/>
      <c r="U1973" s="119"/>
      <c r="V1973" s="119"/>
      <c r="W1973" s="119"/>
      <c r="X1973" s="119"/>
      <c r="Y1973" s="119"/>
      <c r="Z1973" s="119"/>
      <c r="AA1973" s="119"/>
      <c r="AB1973" s="119"/>
      <c r="AC1973" s="119"/>
      <c r="AD1973" s="119"/>
      <c r="AE1973" s="119"/>
      <c r="AF1973" s="119"/>
      <c r="AG1973" s="119"/>
      <c r="AH1973" s="119"/>
      <c r="AI1973" s="119"/>
      <c r="AJ1973" s="10" t="s">
        <v>27</v>
      </c>
      <c r="AK1973" s="10" t="s">
        <v>2340</v>
      </c>
      <c r="AL1973" s="10" t="s">
        <v>27</v>
      </c>
    </row>
    <row r="1974" spans="1:38" ht="30" customHeight="1">
      <c r="A1974" s="1" t="s">
        <v>3546</v>
      </c>
      <c r="B1974" s="1" t="s">
        <v>4789</v>
      </c>
      <c r="C1974" s="9" t="s">
        <v>466</v>
      </c>
      <c r="D1974" s="114">
        <v>2.9000000000000001E-2</v>
      </c>
      <c r="E1974" s="115">
        <f>단가대비표!E161</f>
        <v>2437</v>
      </c>
      <c r="F1974" s="116">
        <f>TRUNC(E1974*D1974,1)</f>
        <v>70.599999999999994</v>
      </c>
      <c r="G1974" s="115">
        <v>0</v>
      </c>
      <c r="H1974" s="116">
        <f>TRUNC(G1974*D1974,1)</f>
        <v>0</v>
      </c>
      <c r="I1974" s="115">
        <v>0</v>
      </c>
      <c r="J1974" s="116">
        <f>TRUNC(I1974*D1974,1)</f>
        <v>0</v>
      </c>
      <c r="K1974" s="115">
        <f t="shared" si="477"/>
        <v>2437</v>
      </c>
      <c r="L1974" s="116">
        <f t="shared" si="477"/>
        <v>70.599999999999994</v>
      </c>
      <c r="M1974" s="9" t="s">
        <v>27</v>
      </c>
      <c r="N1974" s="10" t="s">
        <v>592</v>
      </c>
      <c r="O1974" s="10" t="s">
        <v>2341</v>
      </c>
      <c r="P1974" s="10" t="s">
        <v>30</v>
      </c>
      <c r="Q1974" s="10" t="s">
        <v>30</v>
      </c>
      <c r="R1974" s="10" t="s">
        <v>29</v>
      </c>
      <c r="S1974" s="119"/>
      <c r="T1974" s="119"/>
      <c r="U1974" s="119"/>
      <c r="V1974" s="119"/>
      <c r="W1974" s="119"/>
      <c r="X1974" s="119"/>
      <c r="Y1974" s="119"/>
      <c r="Z1974" s="119"/>
      <c r="AA1974" s="119"/>
      <c r="AB1974" s="119"/>
      <c r="AC1974" s="119"/>
      <c r="AD1974" s="119"/>
      <c r="AE1974" s="119"/>
      <c r="AF1974" s="119"/>
      <c r="AG1974" s="119"/>
      <c r="AH1974" s="119"/>
      <c r="AI1974" s="119"/>
      <c r="AJ1974" s="10" t="s">
        <v>27</v>
      </c>
      <c r="AK1974" s="10" t="s">
        <v>2342</v>
      </c>
      <c r="AL1974" s="10" t="s">
        <v>27</v>
      </c>
    </row>
    <row r="1975" spans="1:38" ht="30" customHeight="1">
      <c r="A1975" s="9" t="s">
        <v>852</v>
      </c>
      <c r="B1975" s="9" t="s">
        <v>840</v>
      </c>
      <c r="C1975" s="9" t="s">
        <v>841</v>
      </c>
      <c r="D1975" s="114">
        <v>1.2E-2</v>
      </c>
      <c r="E1975" s="115">
        <v>0</v>
      </c>
      <c r="F1975" s="116">
        <f>TRUNC(E1975*D1975,1)</f>
        <v>0</v>
      </c>
      <c r="G1975" s="115">
        <f>단가대비표!F545</f>
        <v>203246</v>
      </c>
      <c r="H1975" s="116">
        <f>TRUNC(G1975*D1975,1)</f>
        <v>2438.9</v>
      </c>
      <c r="I1975" s="115">
        <v>0</v>
      </c>
      <c r="J1975" s="116">
        <f>TRUNC(I1975*D1975,1)</f>
        <v>0</v>
      </c>
      <c r="K1975" s="115">
        <f t="shared" si="477"/>
        <v>203246</v>
      </c>
      <c r="L1975" s="116">
        <f t="shared" si="477"/>
        <v>2438.9</v>
      </c>
      <c r="M1975" s="9" t="s">
        <v>27</v>
      </c>
      <c r="N1975" s="10" t="s">
        <v>2343</v>
      </c>
      <c r="O1975" s="10" t="s">
        <v>853</v>
      </c>
      <c r="P1975" s="10" t="s">
        <v>30</v>
      </c>
      <c r="Q1975" s="10" t="s">
        <v>30</v>
      </c>
      <c r="R1975" s="10" t="s">
        <v>29</v>
      </c>
      <c r="S1975" s="119"/>
      <c r="T1975" s="119"/>
      <c r="U1975" s="119"/>
      <c r="V1975" s="119">
        <v>1</v>
      </c>
      <c r="W1975" s="119"/>
      <c r="X1975" s="119"/>
      <c r="Y1975" s="119"/>
      <c r="Z1975" s="119"/>
      <c r="AA1975" s="119"/>
      <c r="AB1975" s="119"/>
      <c r="AC1975" s="119"/>
      <c r="AD1975" s="119"/>
      <c r="AE1975" s="119"/>
      <c r="AF1975" s="119"/>
      <c r="AG1975" s="119"/>
      <c r="AH1975" s="119"/>
      <c r="AI1975" s="119"/>
      <c r="AJ1975" s="10" t="s">
        <v>27</v>
      </c>
      <c r="AK1975" s="10" t="s">
        <v>2897</v>
      </c>
      <c r="AL1975" s="10" t="s">
        <v>27</v>
      </c>
    </row>
    <row r="1976" spans="1:38" ht="30" customHeight="1">
      <c r="A1976" s="9" t="s">
        <v>867</v>
      </c>
      <c r="B1976" s="9" t="s">
        <v>840</v>
      </c>
      <c r="C1976" s="9" t="s">
        <v>841</v>
      </c>
      <c r="D1976" s="114">
        <v>2E-3</v>
      </c>
      <c r="E1976" s="115">
        <v>0</v>
      </c>
      <c r="F1976" s="116">
        <f>TRUNC(E1976*D1976,1)</f>
        <v>0</v>
      </c>
      <c r="G1976" s="115">
        <f>단가대비표!F553</f>
        <v>138290</v>
      </c>
      <c r="H1976" s="116">
        <f>TRUNC(G1976*D1976,1)</f>
        <v>276.5</v>
      </c>
      <c r="I1976" s="115">
        <v>0</v>
      </c>
      <c r="J1976" s="116">
        <f>TRUNC(I1976*D1976,1)</f>
        <v>0</v>
      </c>
      <c r="K1976" s="115">
        <f t="shared" si="477"/>
        <v>138290</v>
      </c>
      <c r="L1976" s="116">
        <f t="shared" si="477"/>
        <v>276.5</v>
      </c>
      <c r="M1976" s="9" t="s">
        <v>27</v>
      </c>
      <c r="N1976" s="10" t="s">
        <v>2343</v>
      </c>
      <c r="O1976" s="10" t="s">
        <v>868</v>
      </c>
      <c r="P1976" s="10" t="s">
        <v>30</v>
      </c>
      <c r="Q1976" s="10" t="s">
        <v>30</v>
      </c>
      <c r="R1976" s="10" t="s">
        <v>29</v>
      </c>
      <c r="S1976" s="119"/>
      <c r="T1976" s="119"/>
      <c r="U1976" s="119"/>
      <c r="V1976" s="119">
        <v>1</v>
      </c>
      <c r="W1976" s="119"/>
      <c r="X1976" s="119"/>
      <c r="Y1976" s="119"/>
      <c r="Z1976" s="119"/>
      <c r="AA1976" s="119"/>
      <c r="AB1976" s="119"/>
      <c r="AC1976" s="119"/>
      <c r="AD1976" s="119"/>
      <c r="AE1976" s="119"/>
      <c r="AF1976" s="119"/>
      <c r="AG1976" s="119"/>
      <c r="AH1976" s="119"/>
      <c r="AI1976" s="119"/>
      <c r="AJ1976" s="10" t="s">
        <v>27</v>
      </c>
      <c r="AK1976" s="10" t="s">
        <v>2898</v>
      </c>
      <c r="AL1976" s="10" t="s">
        <v>27</v>
      </c>
    </row>
    <row r="1977" spans="1:38" ht="30" customHeight="1">
      <c r="A1977" s="9" t="s">
        <v>1109</v>
      </c>
      <c r="B1977" s="9" t="s">
        <v>1110</v>
      </c>
      <c r="C1977" s="9" t="s">
        <v>963</v>
      </c>
      <c r="D1977" s="114">
        <v>1</v>
      </c>
      <c r="E1977" s="115">
        <v>0</v>
      </c>
      <c r="F1977" s="116">
        <f>TRUNC(E1977*D1977,1)</f>
        <v>0</v>
      </c>
      <c r="G1977" s="115">
        <v>0</v>
      </c>
      <c r="H1977" s="116">
        <f>TRUNC(G1977*D1977,1)</f>
        <v>0</v>
      </c>
      <c r="I1977" s="115">
        <f>H1978*2%</f>
        <v>54.300000000000004</v>
      </c>
      <c r="J1977" s="116">
        <f>TRUNC(I1977*D1977,1)</f>
        <v>54.3</v>
      </c>
      <c r="K1977" s="115">
        <f t="shared" si="477"/>
        <v>54.3</v>
      </c>
      <c r="L1977" s="116">
        <f t="shared" si="477"/>
        <v>54.3</v>
      </c>
      <c r="M1977" s="9" t="s">
        <v>27</v>
      </c>
      <c r="N1977" s="10" t="s">
        <v>2343</v>
      </c>
      <c r="O1977" s="10" t="s">
        <v>964</v>
      </c>
      <c r="P1977" s="10" t="s">
        <v>30</v>
      </c>
      <c r="Q1977" s="10" t="s">
        <v>30</v>
      </c>
      <c r="R1977" s="10" t="s">
        <v>30</v>
      </c>
      <c r="S1977" s="119">
        <v>1</v>
      </c>
      <c r="T1977" s="119">
        <v>2</v>
      </c>
      <c r="U1977" s="119">
        <v>0.02</v>
      </c>
      <c r="V1977" s="119"/>
      <c r="W1977" s="119"/>
      <c r="X1977" s="119"/>
      <c r="Y1977" s="119"/>
      <c r="Z1977" s="119"/>
      <c r="AA1977" s="119"/>
      <c r="AB1977" s="119"/>
      <c r="AC1977" s="119"/>
      <c r="AD1977" s="119"/>
      <c r="AE1977" s="119"/>
      <c r="AF1977" s="119"/>
      <c r="AG1977" s="119"/>
      <c r="AH1977" s="119"/>
      <c r="AI1977" s="119"/>
      <c r="AJ1977" s="10" t="s">
        <v>27</v>
      </c>
      <c r="AK1977" s="10" t="s">
        <v>2899</v>
      </c>
      <c r="AL1977" s="10" t="s">
        <v>27</v>
      </c>
    </row>
    <row r="1978" spans="1:38" ht="30" customHeight="1">
      <c r="A1978" s="9" t="s">
        <v>965</v>
      </c>
      <c r="B1978" s="9" t="s">
        <v>27</v>
      </c>
      <c r="C1978" s="9" t="s">
        <v>27</v>
      </c>
      <c r="D1978" s="114"/>
      <c r="E1978" s="115"/>
      <c r="F1978" s="116">
        <f>TRUNC(SUM(F1973:F1977),0)</f>
        <v>1734</v>
      </c>
      <c r="G1978" s="115"/>
      <c r="H1978" s="116">
        <f>TRUNC(SUM(H1973:H1977),0)</f>
        <v>2715</v>
      </c>
      <c r="I1978" s="115"/>
      <c r="J1978" s="116">
        <f>TRUNC(SUM(J1973:J1977),0)</f>
        <v>54</v>
      </c>
      <c r="K1978" s="115"/>
      <c r="L1978" s="116">
        <f>F1978+H1978+J1978</f>
        <v>4503</v>
      </c>
      <c r="M1978" s="9" t="s">
        <v>27</v>
      </c>
      <c r="N1978" s="10" t="s">
        <v>117</v>
      </c>
      <c r="O1978" s="10" t="s">
        <v>117</v>
      </c>
      <c r="P1978" s="10" t="s">
        <v>27</v>
      </c>
      <c r="Q1978" s="10" t="s">
        <v>27</v>
      </c>
      <c r="R1978" s="10" t="s">
        <v>27</v>
      </c>
      <c r="S1978" s="119"/>
      <c r="T1978" s="119"/>
      <c r="U1978" s="119"/>
      <c r="V1978" s="119"/>
      <c r="W1978" s="119"/>
      <c r="X1978" s="119"/>
      <c r="Y1978" s="119"/>
      <c r="Z1978" s="119"/>
      <c r="AA1978" s="119"/>
      <c r="AB1978" s="119"/>
      <c r="AC1978" s="119"/>
      <c r="AD1978" s="119"/>
      <c r="AE1978" s="119"/>
      <c r="AF1978" s="119"/>
      <c r="AG1978" s="119"/>
      <c r="AH1978" s="119"/>
      <c r="AI1978" s="119"/>
      <c r="AJ1978" s="10" t="s">
        <v>27</v>
      </c>
      <c r="AK1978" s="10" t="s">
        <v>27</v>
      </c>
      <c r="AL1978" s="10" t="s">
        <v>27</v>
      </c>
    </row>
    <row r="1979" spans="1:38" ht="30" customHeight="1">
      <c r="A1979" s="114"/>
      <c r="B1979" s="114"/>
      <c r="C1979" s="114"/>
      <c r="D1979" s="114"/>
      <c r="E1979" s="115"/>
      <c r="F1979" s="116"/>
      <c r="G1979" s="115"/>
      <c r="H1979" s="116"/>
      <c r="I1979" s="115"/>
      <c r="J1979" s="116"/>
      <c r="K1979" s="115"/>
      <c r="L1979" s="116"/>
      <c r="M1979" s="114"/>
    </row>
    <row r="1980" spans="1:38" ht="30" customHeight="1">
      <c r="A1980" s="127" t="s">
        <v>4781</v>
      </c>
      <c r="B1980" s="127"/>
      <c r="C1980" s="127"/>
      <c r="D1980" s="127"/>
      <c r="E1980" s="128"/>
      <c r="F1980" s="129"/>
      <c r="G1980" s="128"/>
      <c r="H1980" s="129"/>
      <c r="I1980" s="128"/>
      <c r="J1980" s="129"/>
      <c r="K1980" s="128"/>
      <c r="L1980" s="129"/>
      <c r="M1980" s="127"/>
      <c r="N1980" s="118" t="s">
        <v>593</v>
      </c>
    </row>
    <row r="1981" spans="1:38" ht="30" customHeight="1">
      <c r="A1981" s="9" t="s">
        <v>4780</v>
      </c>
      <c r="B1981" s="9" t="s">
        <v>27</v>
      </c>
      <c r="C1981" s="9" t="s">
        <v>54</v>
      </c>
      <c r="D1981" s="114">
        <v>1.04</v>
      </c>
      <c r="E1981" s="115">
        <f>단가대비표!E146</f>
        <v>2916</v>
      </c>
      <c r="F1981" s="116">
        <f>TRUNC(E1981*D1981,1)</f>
        <v>3032.6</v>
      </c>
      <c r="G1981" s="115">
        <f>단가대비표!F146</f>
        <v>0</v>
      </c>
      <c r="H1981" s="116">
        <f>TRUNC(G1981*D1981,1)</f>
        <v>0</v>
      </c>
      <c r="I1981" s="115">
        <f>단가대비표!G146</f>
        <v>0</v>
      </c>
      <c r="J1981" s="116">
        <f>TRUNC(I1981*D1981,1)</f>
        <v>0</v>
      </c>
      <c r="K1981" s="115">
        <f>TRUNC(E1981+G1981+I1981,1)</f>
        <v>2916</v>
      </c>
      <c r="L1981" s="116">
        <f>TRUNC(F1981+H1981+J1981,1)</f>
        <v>3032.6</v>
      </c>
      <c r="M1981" s="9" t="s">
        <v>27</v>
      </c>
      <c r="N1981" s="10" t="s">
        <v>593</v>
      </c>
      <c r="O1981" s="10" t="s">
        <v>2344</v>
      </c>
      <c r="P1981" s="10" t="s">
        <v>30</v>
      </c>
      <c r="Q1981" s="10" t="s">
        <v>30</v>
      </c>
      <c r="R1981" s="10" t="s">
        <v>29</v>
      </c>
      <c r="S1981" s="119"/>
      <c r="T1981" s="119"/>
      <c r="U1981" s="119"/>
      <c r="V1981" s="119"/>
      <c r="W1981" s="119"/>
      <c r="X1981" s="119"/>
      <c r="Y1981" s="119"/>
      <c r="Z1981" s="119"/>
      <c r="AA1981" s="119"/>
      <c r="AB1981" s="119"/>
      <c r="AC1981" s="119"/>
      <c r="AD1981" s="119"/>
      <c r="AE1981" s="119"/>
      <c r="AF1981" s="119"/>
      <c r="AG1981" s="119"/>
      <c r="AH1981" s="119"/>
      <c r="AI1981" s="119"/>
      <c r="AJ1981" s="10" t="s">
        <v>27</v>
      </c>
      <c r="AK1981" s="10" t="s">
        <v>2345</v>
      </c>
      <c r="AL1981" s="10" t="s">
        <v>27</v>
      </c>
    </row>
    <row r="1982" spans="1:38" ht="30" customHeight="1">
      <c r="A1982" s="1" t="s">
        <v>3546</v>
      </c>
      <c r="B1982" s="1" t="s">
        <v>4789</v>
      </c>
      <c r="C1982" s="9" t="s">
        <v>466</v>
      </c>
      <c r="D1982" s="114">
        <v>2.9000000000000001E-2</v>
      </c>
      <c r="E1982" s="115">
        <f>단가대비표!E161</f>
        <v>2437</v>
      </c>
      <c r="F1982" s="116">
        <f>TRUNC(E1982*D1982,1)</f>
        <v>70.599999999999994</v>
      </c>
      <c r="G1982" s="115">
        <v>0</v>
      </c>
      <c r="H1982" s="116">
        <f>TRUNC(G1982*D1982,1)</f>
        <v>0</v>
      </c>
      <c r="I1982" s="115">
        <v>0</v>
      </c>
      <c r="J1982" s="116">
        <f>TRUNC(I1982*D1982,1)</f>
        <v>0</v>
      </c>
      <c r="K1982" s="115">
        <f>TRUNC(E1982+G1982+I1982,1)</f>
        <v>2437</v>
      </c>
      <c r="L1982" s="116">
        <f>TRUNC(F1982+H1982+J1982,1)</f>
        <v>70.599999999999994</v>
      </c>
      <c r="M1982" s="9" t="s">
        <v>27</v>
      </c>
      <c r="N1982" s="10" t="s">
        <v>593</v>
      </c>
      <c r="O1982" s="10" t="s">
        <v>2341</v>
      </c>
      <c r="P1982" s="10" t="s">
        <v>30</v>
      </c>
      <c r="Q1982" s="10" t="s">
        <v>30</v>
      </c>
      <c r="R1982" s="10" t="s">
        <v>29</v>
      </c>
      <c r="S1982" s="119"/>
      <c r="T1982" s="119"/>
      <c r="U1982" s="119"/>
      <c r="V1982" s="119"/>
      <c r="W1982" s="119"/>
      <c r="X1982" s="119"/>
      <c r="Y1982" s="119"/>
      <c r="Z1982" s="119"/>
      <c r="AA1982" s="119"/>
      <c r="AB1982" s="119"/>
      <c r="AC1982" s="119"/>
      <c r="AD1982" s="119"/>
      <c r="AE1982" s="119"/>
      <c r="AF1982" s="119"/>
      <c r="AG1982" s="119"/>
      <c r="AH1982" s="119"/>
      <c r="AI1982" s="119"/>
      <c r="AJ1982" s="10" t="s">
        <v>27</v>
      </c>
      <c r="AK1982" s="10" t="s">
        <v>2346</v>
      </c>
      <c r="AL1982" s="10" t="s">
        <v>27</v>
      </c>
    </row>
    <row r="1983" spans="1:38" ht="30" customHeight="1">
      <c r="A1983" s="9" t="s">
        <v>852</v>
      </c>
      <c r="B1983" s="9" t="s">
        <v>840</v>
      </c>
      <c r="C1983" s="9" t="s">
        <v>841</v>
      </c>
      <c r="D1983" s="114">
        <v>1.2E-2</v>
      </c>
      <c r="E1983" s="115">
        <f>단가대비표!E545</f>
        <v>0</v>
      </c>
      <c r="F1983" s="116">
        <f>TRUNC(E1983*D1983,1)</f>
        <v>0</v>
      </c>
      <c r="G1983" s="115">
        <f>단가대비표!F545</f>
        <v>203246</v>
      </c>
      <c r="H1983" s="116">
        <f>TRUNC(G1983*D1983,1)</f>
        <v>2438.9</v>
      </c>
      <c r="I1983" s="115">
        <f>단가대비표!G545</f>
        <v>0</v>
      </c>
      <c r="J1983" s="116">
        <f>TRUNC(I1983*D1983,1)</f>
        <v>0</v>
      </c>
      <c r="K1983" s="115">
        <f t="shared" ref="K1983:L1985" si="478">TRUNC(E1983+G1983+I1983,1)</f>
        <v>203246</v>
      </c>
      <c r="L1983" s="116">
        <f t="shared" si="478"/>
        <v>2438.9</v>
      </c>
      <c r="M1983" s="9" t="s">
        <v>27</v>
      </c>
      <c r="N1983" s="10" t="s">
        <v>2343</v>
      </c>
      <c r="O1983" s="10" t="s">
        <v>853</v>
      </c>
      <c r="P1983" s="10" t="s">
        <v>30</v>
      </c>
      <c r="Q1983" s="10" t="s">
        <v>30</v>
      </c>
      <c r="R1983" s="10" t="s">
        <v>29</v>
      </c>
      <c r="S1983" s="119"/>
      <c r="T1983" s="119"/>
      <c r="U1983" s="119"/>
      <c r="V1983" s="119">
        <v>1</v>
      </c>
      <c r="W1983" s="119"/>
      <c r="X1983" s="119"/>
      <c r="Y1983" s="119"/>
      <c r="Z1983" s="119"/>
      <c r="AA1983" s="119"/>
      <c r="AB1983" s="119"/>
      <c r="AC1983" s="119"/>
      <c r="AD1983" s="119"/>
      <c r="AE1983" s="119"/>
      <c r="AF1983" s="119"/>
      <c r="AG1983" s="119"/>
      <c r="AH1983" s="119"/>
      <c r="AI1983" s="119"/>
      <c r="AJ1983" s="10" t="s">
        <v>27</v>
      </c>
      <c r="AK1983" s="10" t="s">
        <v>2897</v>
      </c>
      <c r="AL1983" s="10" t="s">
        <v>27</v>
      </c>
    </row>
    <row r="1984" spans="1:38" ht="30" customHeight="1">
      <c r="A1984" s="9" t="s">
        <v>867</v>
      </c>
      <c r="B1984" s="9" t="s">
        <v>840</v>
      </c>
      <c r="C1984" s="9" t="s">
        <v>841</v>
      </c>
      <c r="D1984" s="114">
        <v>2E-3</v>
      </c>
      <c r="E1984" s="115">
        <f>단가대비표!E553</f>
        <v>0</v>
      </c>
      <c r="F1984" s="116">
        <f>TRUNC(E1984*D1984,1)</f>
        <v>0</v>
      </c>
      <c r="G1984" s="115">
        <f>단가대비표!F553</f>
        <v>138290</v>
      </c>
      <c r="H1984" s="116">
        <f>TRUNC(G1984*D1984,1)</f>
        <v>276.5</v>
      </c>
      <c r="I1984" s="115">
        <f>단가대비표!G553</f>
        <v>0</v>
      </c>
      <c r="J1984" s="116">
        <f>TRUNC(I1984*D1984,1)</f>
        <v>0</v>
      </c>
      <c r="K1984" s="115">
        <f t="shared" si="478"/>
        <v>138290</v>
      </c>
      <c r="L1984" s="116">
        <f t="shared" si="478"/>
        <v>276.5</v>
      </c>
      <c r="M1984" s="9" t="s">
        <v>27</v>
      </c>
      <c r="N1984" s="10" t="s">
        <v>2343</v>
      </c>
      <c r="O1984" s="10" t="s">
        <v>868</v>
      </c>
      <c r="P1984" s="10" t="s">
        <v>30</v>
      </c>
      <c r="Q1984" s="10" t="s">
        <v>30</v>
      </c>
      <c r="R1984" s="10" t="s">
        <v>29</v>
      </c>
      <c r="S1984" s="119"/>
      <c r="T1984" s="119"/>
      <c r="U1984" s="119"/>
      <c r="V1984" s="119">
        <v>1</v>
      </c>
      <c r="W1984" s="119"/>
      <c r="X1984" s="119"/>
      <c r="Y1984" s="119"/>
      <c r="Z1984" s="119"/>
      <c r="AA1984" s="119"/>
      <c r="AB1984" s="119"/>
      <c r="AC1984" s="119"/>
      <c r="AD1984" s="119"/>
      <c r="AE1984" s="119"/>
      <c r="AF1984" s="119"/>
      <c r="AG1984" s="119"/>
      <c r="AH1984" s="119"/>
      <c r="AI1984" s="119"/>
      <c r="AJ1984" s="10" t="s">
        <v>27</v>
      </c>
      <c r="AK1984" s="10" t="s">
        <v>2898</v>
      </c>
      <c r="AL1984" s="10" t="s">
        <v>27</v>
      </c>
    </row>
    <row r="1985" spans="1:38" ht="30" customHeight="1">
      <c r="A1985" s="9" t="s">
        <v>1109</v>
      </c>
      <c r="B1985" s="9" t="s">
        <v>1110</v>
      </c>
      <c r="C1985" s="9" t="s">
        <v>963</v>
      </c>
      <c r="D1985" s="114">
        <v>1</v>
      </c>
      <c r="E1985" s="115">
        <v>0</v>
      </c>
      <c r="F1985" s="116">
        <f>TRUNC(E1985*D1985,1)</f>
        <v>0</v>
      </c>
      <c r="G1985" s="115">
        <v>0</v>
      </c>
      <c r="H1985" s="116">
        <f>TRUNC(G1985*D1985,1)</f>
        <v>0</v>
      </c>
      <c r="I1985" s="115">
        <f>ROUNDDOWN(SUMIF(V1983:V1985, RIGHTB(O1985, 1), H1983:H1985)*U1985, 2)</f>
        <v>54.3</v>
      </c>
      <c r="J1985" s="116">
        <f>TRUNC(I1985*D1985,1)</f>
        <v>54.3</v>
      </c>
      <c r="K1985" s="115">
        <f t="shared" si="478"/>
        <v>54.3</v>
      </c>
      <c r="L1985" s="116">
        <f t="shared" si="478"/>
        <v>54.3</v>
      </c>
      <c r="M1985" s="9" t="s">
        <v>27</v>
      </c>
      <c r="N1985" s="10" t="s">
        <v>2343</v>
      </c>
      <c r="O1985" s="10" t="s">
        <v>964</v>
      </c>
      <c r="P1985" s="10" t="s">
        <v>30</v>
      </c>
      <c r="Q1985" s="10" t="s">
        <v>30</v>
      </c>
      <c r="R1985" s="10" t="s">
        <v>30</v>
      </c>
      <c r="S1985" s="119">
        <v>1</v>
      </c>
      <c r="T1985" s="119">
        <v>2</v>
      </c>
      <c r="U1985" s="119">
        <v>0.02</v>
      </c>
      <c r="V1985" s="119"/>
      <c r="W1985" s="119"/>
      <c r="X1985" s="119"/>
      <c r="Y1985" s="119"/>
      <c r="Z1985" s="119"/>
      <c r="AA1985" s="119"/>
      <c r="AB1985" s="119"/>
      <c r="AC1985" s="119"/>
      <c r="AD1985" s="119"/>
      <c r="AE1985" s="119"/>
      <c r="AF1985" s="119"/>
      <c r="AG1985" s="119"/>
      <c r="AH1985" s="119"/>
      <c r="AI1985" s="119"/>
      <c r="AJ1985" s="10" t="s">
        <v>27</v>
      </c>
      <c r="AK1985" s="10" t="s">
        <v>2899</v>
      </c>
      <c r="AL1985" s="10" t="s">
        <v>27</v>
      </c>
    </row>
    <row r="1986" spans="1:38" ht="30" customHeight="1">
      <c r="A1986" s="9" t="s">
        <v>965</v>
      </c>
      <c r="B1986" s="9" t="s">
        <v>27</v>
      </c>
      <c r="C1986" s="9" t="s">
        <v>27</v>
      </c>
      <c r="D1986" s="114"/>
      <c r="E1986" s="115"/>
      <c r="F1986" s="116">
        <f>TRUNC(SUM(F1981:F1985),0)</f>
        <v>3103</v>
      </c>
      <c r="G1986" s="115"/>
      <c r="H1986" s="116">
        <f>TRUNC(SUM(H1981:H1985),0)</f>
        <v>2715</v>
      </c>
      <c r="I1986" s="115"/>
      <c r="J1986" s="116">
        <f>TRUNC(SUM(J1981:J1985),0)</f>
        <v>54</v>
      </c>
      <c r="K1986" s="115"/>
      <c r="L1986" s="116">
        <f>F1986+H1986+J1986</f>
        <v>5872</v>
      </c>
      <c r="M1986" s="9" t="s">
        <v>27</v>
      </c>
      <c r="N1986" s="10" t="s">
        <v>117</v>
      </c>
      <c r="O1986" s="10" t="s">
        <v>117</v>
      </c>
      <c r="P1986" s="10" t="s">
        <v>27</v>
      </c>
      <c r="Q1986" s="10" t="s">
        <v>27</v>
      </c>
      <c r="R1986" s="10" t="s">
        <v>27</v>
      </c>
      <c r="S1986" s="119"/>
      <c r="T1986" s="119"/>
      <c r="U1986" s="119"/>
      <c r="V1986" s="119"/>
      <c r="W1986" s="119"/>
      <c r="X1986" s="119"/>
      <c r="Y1986" s="119"/>
      <c r="Z1986" s="119"/>
      <c r="AA1986" s="119"/>
      <c r="AB1986" s="119"/>
      <c r="AC1986" s="119"/>
      <c r="AD1986" s="119"/>
      <c r="AE1986" s="119"/>
      <c r="AF1986" s="119"/>
      <c r="AG1986" s="119"/>
      <c r="AH1986" s="119"/>
      <c r="AI1986" s="119"/>
      <c r="AJ1986" s="10" t="s">
        <v>27</v>
      </c>
      <c r="AK1986" s="10" t="s">
        <v>27</v>
      </c>
      <c r="AL1986" s="10" t="s">
        <v>27</v>
      </c>
    </row>
    <row r="1987" spans="1:38" ht="30" customHeight="1">
      <c r="A1987" s="114"/>
      <c r="B1987" s="114"/>
      <c r="C1987" s="114"/>
      <c r="D1987" s="114"/>
      <c r="E1987" s="115"/>
      <c r="F1987" s="116"/>
      <c r="G1987" s="115"/>
      <c r="H1987" s="116"/>
      <c r="I1987" s="115"/>
      <c r="J1987" s="116"/>
      <c r="K1987" s="115"/>
      <c r="L1987" s="116"/>
      <c r="M1987" s="114"/>
    </row>
    <row r="1988" spans="1:38" ht="30" customHeight="1">
      <c r="A1988" s="134" t="s">
        <v>4790</v>
      </c>
      <c r="B1988" s="135"/>
      <c r="C1988" s="135"/>
      <c r="D1988" s="135"/>
      <c r="E1988" s="135"/>
      <c r="F1988" s="135"/>
      <c r="G1988" s="135"/>
      <c r="H1988" s="135"/>
      <c r="I1988" s="135"/>
      <c r="J1988" s="135"/>
      <c r="K1988" s="135"/>
      <c r="L1988" s="135"/>
      <c r="M1988" s="136"/>
      <c r="N1988" s="118" t="s">
        <v>594</v>
      </c>
    </row>
    <row r="1989" spans="1:38" ht="30" customHeight="1">
      <c r="A1989" s="1" t="s">
        <v>4786</v>
      </c>
      <c r="B1989" s="1" t="s">
        <v>4784</v>
      </c>
      <c r="C1989" s="13" t="s">
        <v>54</v>
      </c>
      <c r="D1989" s="114">
        <v>1.05</v>
      </c>
      <c r="E1989" s="115">
        <f>단가대비표!E147</f>
        <v>1250</v>
      </c>
      <c r="F1989" s="116">
        <f>TRUNC(E1989*D1989,1)</f>
        <v>1312.5</v>
      </c>
      <c r="G1989" s="115">
        <v>0</v>
      </c>
      <c r="H1989" s="116">
        <f>TRUNC(G1989*D1989,1)</f>
        <v>0</v>
      </c>
      <c r="I1989" s="115">
        <v>0</v>
      </c>
      <c r="J1989" s="116">
        <f>TRUNC(I1989*D1989,1)</f>
        <v>0</v>
      </c>
      <c r="K1989" s="115">
        <f t="shared" ref="K1989:L1991" si="479">TRUNC(E1989+G1989+I1989,1)</f>
        <v>1250</v>
      </c>
      <c r="L1989" s="116">
        <f t="shared" si="479"/>
        <v>1312.5</v>
      </c>
      <c r="M1989" s="9" t="s">
        <v>27</v>
      </c>
      <c r="N1989" s="10" t="s">
        <v>594</v>
      </c>
      <c r="O1989" s="10" t="s">
        <v>767</v>
      </c>
      <c r="P1989" s="10" t="s">
        <v>30</v>
      </c>
      <c r="Q1989" s="10" t="s">
        <v>30</v>
      </c>
      <c r="R1989" s="10" t="s">
        <v>29</v>
      </c>
      <c r="S1989" s="119"/>
      <c r="T1989" s="119"/>
      <c r="U1989" s="119"/>
      <c r="V1989" s="119"/>
      <c r="W1989" s="119"/>
      <c r="X1989" s="119"/>
      <c r="Y1989" s="119"/>
      <c r="Z1989" s="119"/>
      <c r="AA1989" s="119"/>
      <c r="AB1989" s="119"/>
      <c r="AC1989" s="119"/>
      <c r="AD1989" s="119"/>
      <c r="AE1989" s="119"/>
      <c r="AF1989" s="119"/>
      <c r="AG1989" s="119"/>
      <c r="AH1989" s="119"/>
      <c r="AI1989" s="119"/>
      <c r="AJ1989" s="10" t="s">
        <v>27</v>
      </c>
      <c r="AK1989" s="10" t="s">
        <v>2347</v>
      </c>
      <c r="AL1989" s="10" t="s">
        <v>27</v>
      </c>
    </row>
    <row r="1990" spans="1:38" ht="30" customHeight="1">
      <c r="A1990" s="9" t="s">
        <v>4702</v>
      </c>
      <c r="B1990" s="9" t="s">
        <v>4703</v>
      </c>
      <c r="C1990" s="9" t="s">
        <v>4785</v>
      </c>
      <c r="D1990" s="114">
        <v>1</v>
      </c>
      <c r="E1990" s="115">
        <f>F1989*5%</f>
        <v>65.625</v>
      </c>
      <c r="F1990" s="116">
        <f>TRUNC(E1990*D1990,1)</f>
        <v>65.599999999999994</v>
      </c>
      <c r="G1990" s="115">
        <v>0</v>
      </c>
      <c r="H1990" s="116">
        <f>TRUNC(G1990*D1990,1)</f>
        <v>0</v>
      </c>
      <c r="I1990" s="115">
        <v>0</v>
      </c>
      <c r="J1990" s="116">
        <f>TRUNC(I1990*D1990,1)</f>
        <v>0</v>
      </c>
      <c r="K1990" s="115">
        <f t="shared" si="479"/>
        <v>65.599999999999994</v>
      </c>
      <c r="L1990" s="116">
        <f t="shared" si="479"/>
        <v>65.599999999999994</v>
      </c>
      <c r="M1990" s="9" t="s">
        <v>27</v>
      </c>
      <c r="N1990" s="10" t="s">
        <v>594</v>
      </c>
      <c r="O1990" s="10" t="s">
        <v>2341</v>
      </c>
      <c r="P1990" s="10" t="s">
        <v>30</v>
      </c>
      <c r="Q1990" s="10" t="s">
        <v>30</v>
      </c>
      <c r="R1990" s="10" t="s">
        <v>29</v>
      </c>
      <c r="S1990" s="119"/>
      <c r="T1990" s="119"/>
      <c r="U1990" s="119"/>
      <c r="V1990" s="119"/>
      <c r="W1990" s="119"/>
      <c r="X1990" s="119"/>
      <c r="Y1990" s="119"/>
      <c r="Z1990" s="119"/>
      <c r="AA1990" s="119"/>
      <c r="AB1990" s="119"/>
      <c r="AC1990" s="119"/>
      <c r="AD1990" s="119"/>
      <c r="AE1990" s="119"/>
      <c r="AF1990" s="119"/>
      <c r="AG1990" s="119"/>
      <c r="AH1990" s="119"/>
      <c r="AI1990" s="119"/>
      <c r="AJ1990" s="10" t="s">
        <v>27</v>
      </c>
      <c r="AK1990" s="10" t="s">
        <v>2348</v>
      </c>
      <c r="AL1990" s="10" t="s">
        <v>27</v>
      </c>
    </row>
    <row r="1991" spans="1:38" ht="30" customHeight="1">
      <c r="A1991" s="9" t="s">
        <v>852</v>
      </c>
      <c r="B1991" s="9" t="s">
        <v>840</v>
      </c>
      <c r="C1991" s="9" t="s">
        <v>841</v>
      </c>
      <c r="D1991" s="114">
        <v>3.5000000000000003E-2</v>
      </c>
      <c r="E1991" s="115">
        <v>0</v>
      </c>
      <c r="F1991" s="116">
        <f>TRUNC(E1991*D1991,1)</f>
        <v>0</v>
      </c>
      <c r="G1991" s="115">
        <f>단가대비표!F545</f>
        <v>203246</v>
      </c>
      <c r="H1991" s="116">
        <f>TRUNC(G1991*D1991,1)</f>
        <v>7113.6</v>
      </c>
      <c r="I1991" s="115">
        <v>0</v>
      </c>
      <c r="J1991" s="116">
        <f>TRUNC(I1991*D1991,1)</f>
        <v>0</v>
      </c>
      <c r="K1991" s="115">
        <f t="shared" si="479"/>
        <v>203246</v>
      </c>
      <c r="L1991" s="116">
        <f t="shared" si="479"/>
        <v>7113.6</v>
      </c>
      <c r="M1991" s="9" t="s">
        <v>27</v>
      </c>
      <c r="N1991" s="10" t="s">
        <v>2349</v>
      </c>
      <c r="O1991" s="10" t="s">
        <v>853</v>
      </c>
      <c r="P1991" s="10" t="s">
        <v>30</v>
      </c>
      <c r="Q1991" s="10" t="s">
        <v>30</v>
      </c>
      <c r="R1991" s="10" t="s">
        <v>29</v>
      </c>
      <c r="S1991" s="119"/>
      <c r="T1991" s="119"/>
      <c r="U1991" s="119"/>
      <c r="V1991" s="119">
        <v>1</v>
      </c>
      <c r="W1991" s="119"/>
      <c r="X1991" s="119"/>
      <c r="Y1991" s="119"/>
      <c r="Z1991" s="119"/>
      <c r="AA1991" s="119"/>
      <c r="AB1991" s="119"/>
      <c r="AC1991" s="119"/>
      <c r="AD1991" s="119"/>
      <c r="AE1991" s="119"/>
      <c r="AF1991" s="119"/>
      <c r="AG1991" s="119"/>
      <c r="AH1991" s="119"/>
      <c r="AI1991" s="119"/>
      <c r="AJ1991" s="10" t="s">
        <v>27</v>
      </c>
      <c r="AK1991" s="10" t="s">
        <v>2900</v>
      </c>
      <c r="AL1991" s="10" t="s">
        <v>27</v>
      </c>
    </row>
    <row r="1992" spans="1:38" ht="30" customHeight="1">
      <c r="A1992" s="9" t="s">
        <v>965</v>
      </c>
      <c r="B1992" s="9" t="s">
        <v>27</v>
      </c>
      <c r="C1992" s="9" t="s">
        <v>27</v>
      </c>
      <c r="D1992" s="114"/>
      <c r="E1992" s="115"/>
      <c r="F1992" s="116">
        <f>TRUNC(SUM(F1989:F1991),0)</f>
        <v>1378</v>
      </c>
      <c r="G1992" s="115"/>
      <c r="H1992" s="116">
        <f>TRUNC(SUM(H1989:H1991),0)</f>
        <v>7113</v>
      </c>
      <c r="I1992" s="115"/>
      <c r="J1992" s="116">
        <f>TRUNC(SUM(J1989:J1991),0)</f>
        <v>0</v>
      </c>
      <c r="K1992" s="115"/>
      <c r="L1992" s="116">
        <f>F1992+H1992+J1992</f>
        <v>8491</v>
      </c>
      <c r="M1992" s="9" t="s">
        <v>27</v>
      </c>
      <c r="N1992" s="10" t="s">
        <v>117</v>
      </c>
      <c r="O1992" s="10" t="s">
        <v>117</v>
      </c>
      <c r="P1992" s="10" t="s">
        <v>27</v>
      </c>
      <c r="Q1992" s="10" t="s">
        <v>27</v>
      </c>
      <c r="R1992" s="10" t="s">
        <v>27</v>
      </c>
      <c r="S1992" s="119"/>
      <c r="T1992" s="119"/>
      <c r="U1992" s="119"/>
      <c r="V1992" s="119"/>
      <c r="W1992" s="119"/>
      <c r="X1992" s="119"/>
      <c r="Y1992" s="119"/>
      <c r="Z1992" s="119"/>
      <c r="AA1992" s="119"/>
      <c r="AB1992" s="119"/>
      <c r="AC1992" s="119"/>
      <c r="AD1992" s="119"/>
      <c r="AE1992" s="119"/>
      <c r="AF1992" s="119"/>
      <c r="AG1992" s="119"/>
      <c r="AH1992" s="119"/>
      <c r="AI1992" s="119"/>
      <c r="AJ1992" s="10" t="s">
        <v>27</v>
      </c>
      <c r="AK1992" s="10" t="s">
        <v>27</v>
      </c>
      <c r="AL1992" s="10" t="s">
        <v>27</v>
      </c>
    </row>
    <row r="1993" spans="1:38" ht="30" customHeight="1">
      <c r="A1993" s="114"/>
      <c r="B1993" s="114"/>
      <c r="C1993" s="114"/>
      <c r="D1993" s="114"/>
      <c r="E1993" s="115"/>
      <c r="F1993" s="116"/>
      <c r="G1993" s="115"/>
      <c r="H1993" s="116"/>
      <c r="I1993" s="115"/>
      <c r="J1993" s="116"/>
      <c r="K1993" s="115"/>
      <c r="L1993" s="116"/>
      <c r="M1993" s="114"/>
    </row>
    <row r="1994" spans="1:38" ht="30" customHeight="1">
      <c r="A1994" s="134" t="s">
        <v>4765</v>
      </c>
      <c r="B1994" s="135"/>
      <c r="C1994" s="135"/>
      <c r="D1994" s="135"/>
      <c r="E1994" s="135"/>
      <c r="F1994" s="135"/>
      <c r="G1994" s="135"/>
      <c r="H1994" s="135"/>
      <c r="I1994" s="135"/>
      <c r="J1994" s="135"/>
      <c r="K1994" s="135"/>
      <c r="L1994" s="135"/>
      <c r="M1994" s="136"/>
      <c r="N1994" s="118" t="s">
        <v>595</v>
      </c>
    </row>
    <row r="1995" spans="1:38" ht="30" customHeight="1">
      <c r="A1995" s="9" t="s">
        <v>2350</v>
      </c>
      <c r="B1995" s="9" t="s">
        <v>2350</v>
      </c>
      <c r="C1995" s="9" t="s">
        <v>28</v>
      </c>
      <c r="D1995" s="114">
        <v>0.8</v>
      </c>
      <c r="E1995" s="115">
        <f>단가대비표!E151</f>
        <v>256</v>
      </c>
      <c r="F1995" s="116">
        <f>TRUNC(E1995*D1995,1)</f>
        <v>204.8</v>
      </c>
      <c r="G1995" s="115">
        <f>단가대비표!F151</f>
        <v>0</v>
      </c>
      <c r="H1995" s="116">
        <f>TRUNC(G1995*D1995,1)</f>
        <v>0</v>
      </c>
      <c r="I1995" s="115">
        <f>단가대비표!G151</f>
        <v>0</v>
      </c>
      <c r="J1995" s="116">
        <f>TRUNC(I1995*D1995,1)</f>
        <v>0</v>
      </c>
      <c r="K1995" s="115">
        <f t="shared" ref="K1995:L1999" si="480">TRUNC(E1995+G1995+I1995,1)</f>
        <v>256</v>
      </c>
      <c r="L1995" s="116">
        <f t="shared" si="480"/>
        <v>204.8</v>
      </c>
      <c r="M1995" s="9" t="s">
        <v>27</v>
      </c>
      <c r="N1995" s="10" t="s">
        <v>595</v>
      </c>
      <c r="O1995" s="10" t="s">
        <v>2351</v>
      </c>
      <c r="P1995" s="10" t="s">
        <v>30</v>
      </c>
      <c r="Q1995" s="10" t="s">
        <v>30</v>
      </c>
      <c r="R1995" s="10" t="s">
        <v>29</v>
      </c>
      <c r="S1995" s="119"/>
      <c r="T1995" s="119"/>
      <c r="U1995" s="119"/>
      <c r="V1995" s="119"/>
      <c r="W1995" s="119"/>
      <c r="X1995" s="119"/>
      <c r="Y1995" s="119"/>
      <c r="Z1995" s="119"/>
      <c r="AA1995" s="119"/>
      <c r="AB1995" s="119"/>
      <c r="AC1995" s="119"/>
      <c r="AD1995" s="119"/>
      <c r="AE1995" s="119"/>
      <c r="AF1995" s="119"/>
      <c r="AG1995" s="119"/>
      <c r="AH1995" s="119"/>
      <c r="AI1995" s="119"/>
      <c r="AJ1995" s="10" t="s">
        <v>27</v>
      </c>
      <c r="AK1995" s="10" t="s">
        <v>2355</v>
      </c>
      <c r="AL1995" s="10" t="s">
        <v>27</v>
      </c>
    </row>
    <row r="1996" spans="1:38" ht="30" customHeight="1">
      <c r="A1996" s="9" t="s">
        <v>3414</v>
      </c>
      <c r="B1996" s="9" t="s">
        <v>3419</v>
      </c>
      <c r="C1996" s="9" t="s">
        <v>28</v>
      </c>
      <c r="D1996" s="114">
        <v>1.2</v>
      </c>
      <c r="E1996" s="115">
        <f>단가대비표!E154</f>
        <v>3650</v>
      </c>
      <c r="F1996" s="116">
        <f>TRUNC(E1996*D1996,1)</f>
        <v>4380</v>
      </c>
      <c r="G1996" s="115">
        <f>단가대비표!F154</f>
        <v>0</v>
      </c>
      <c r="H1996" s="116">
        <f>TRUNC(G1996*D1996,1)</f>
        <v>0</v>
      </c>
      <c r="I1996" s="115">
        <f>단가대비표!G154</f>
        <v>0</v>
      </c>
      <c r="J1996" s="116">
        <f>TRUNC(I1996*D1996,1)</f>
        <v>0</v>
      </c>
      <c r="K1996" s="115">
        <f t="shared" si="480"/>
        <v>3650</v>
      </c>
      <c r="L1996" s="116">
        <f t="shared" si="480"/>
        <v>4380</v>
      </c>
      <c r="M1996" s="9" t="s">
        <v>27</v>
      </c>
      <c r="N1996" s="10" t="s">
        <v>595</v>
      </c>
      <c r="O1996" s="10" t="s">
        <v>2356</v>
      </c>
      <c r="P1996" s="10" t="s">
        <v>30</v>
      </c>
      <c r="Q1996" s="10" t="s">
        <v>30</v>
      </c>
      <c r="R1996" s="10" t="s">
        <v>29</v>
      </c>
      <c r="S1996" s="119"/>
      <c r="T1996" s="119"/>
      <c r="U1996" s="119"/>
      <c r="V1996" s="119"/>
      <c r="W1996" s="119"/>
      <c r="X1996" s="119"/>
      <c r="Y1996" s="119"/>
      <c r="Z1996" s="119"/>
      <c r="AA1996" s="119"/>
      <c r="AB1996" s="119"/>
      <c r="AC1996" s="119"/>
      <c r="AD1996" s="119"/>
      <c r="AE1996" s="119"/>
      <c r="AF1996" s="119"/>
      <c r="AG1996" s="119"/>
      <c r="AH1996" s="119"/>
      <c r="AI1996" s="119"/>
      <c r="AJ1996" s="10" t="s">
        <v>27</v>
      </c>
      <c r="AK1996" s="10" t="s">
        <v>2357</v>
      </c>
      <c r="AL1996" s="10" t="s">
        <v>27</v>
      </c>
    </row>
    <row r="1997" spans="1:38" ht="30" customHeight="1">
      <c r="A1997" s="9" t="s">
        <v>3545</v>
      </c>
      <c r="B1997" s="9" t="s">
        <v>2352</v>
      </c>
      <c r="C1997" s="9" t="s">
        <v>466</v>
      </c>
      <c r="D1997" s="114">
        <v>0.3</v>
      </c>
      <c r="E1997" s="115">
        <f>단가대비표!E160</f>
        <v>1000</v>
      </c>
      <c r="F1997" s="116">
        <f>TRUNC(E1997*D1997,1)</f>
        <v>300</v>
      </c>
      <c r="G1997" s="115">
        <f>단가대비표!F160</f>
        <v>0</v>
      </c>
      <c r="H1997" s="116">
        <f>TRUNC(G1997*D1997,1)</f>
        <v>0</v>
      </c>
      <c r="I1997" s="115">
        <f>단가대비표!G160</f>
        <v>0</v>
      </c>
      <c r="J1997" s="116">
        <f>TRUNC(I1997*D1997,1)</f>
        <v>0</v>
      </c>
      <c r="K1997" s="115">
        <f t="shared" si="480"/>
        <v>1000</v>
      </c>
      <c r="L1997" s="116">
        <f t="shared" si="480"/>
        <v>300</v>
      </c>
      <c r="M1997" s="9" t="s">
        <v>27</v>
      </c>
      <c r="N1997" s="10" t="s">
        <v>595</v>
      </c>
      <c r="O1997" s="10" t="s">
        <v>2353</v>
      </c>
      <c r="P1997" s="10" t="s">
        <v>30</v>
      </c>
      <c r="Q1997" s="10" t="s">
        <v>30</v>
      </c>
      <c r="R1997" s="10" t="s">
        <v>29</v>
      </c>
      <c r="S1997" s="119"/>
      <c r="T1997" s="119"/>
      <c r="U1997" s="119"/>
      <c r="V1997" s="119"/>
      <c r="W1997" s="119"/>
      <c r="X1997" s="119"/>
      <c r="Y1997" s="119"/>
      <c r="Z1997" s="119"/>
      <c r="AA1997" s="119"/>
      <c r="AB1997" s="119"/>
      <c r="AC1997" s="119"/>
      <c r="AD1997" s="119"/>
      <c r="AE1997" s="119"/>
      <c r="AF1997" s="119"/>
      <c r="AG1997" s="119"/>
      <c r="AH1997" s="119"/>
      <c r="AI1997" s="119"/>
      <c r="AJ1997" s="10" t="s">
        <v>27</v>
      </c>
      <c r="AK1997" s="10" t="s">
        <v>2358</v>
      </c>
      <c r="AL1997" s="10" t="s">
        <v>27</v>
      </c>
    </row>
    <row r="1998" spans="1:38" ht="30" customHeight="1">
      <c r="A1998" s="9" t="s">
        <v>855</v>
      </c>
      <c r="B1998" s="9" t="s">
        <v>840</v>
      </c>
      <c r="C1998" s="9" t="s">
        <v>841</v>
      </c>
      <c r="D1998" s="114">
        <v>2.7E-2</v>
      </c>
      <c r="E1998" s="115">
        <f>단가대비표!E547</f>
        <v>0</v>
      </c>
      <c r="F1998" s="116">
        <f>TRUNC(E1998*D1998,1)</f>
        <v>0</v>
      </c>
      <c r="G1998" s="115">
        <f>단가대비표!F547</f>
        <v>174513</v>
      </c>
      <c r="H1998" s="116">
        <f>TRUNC(G1998*D1998,1)</f>
        <v>4711.8</v>
      </c>
      <c r="I1998" s="115">
        <f>단가대비표!G547</f>
        <v>0</v>
      </c>
      <c r="J1998" s="116">
        <f>TRUNC(I1998*D1998,1)</f>
        <v>0</v>
      </c>
      <c r="K1998" s="115">
        <f t="shared" si="480"/>
        <v>174513</v>
      </c>
      <c r="L1998" s="116">
        <f t="shared" si="480"/>
        <v>4711.8</v>
      </c>
      <c r="M1998" s="9" t="s">
        <v>27</v>
      </c>
      <c r="N1998" s="10" t="s">
        <v>595</v>
      </c>
      <c r="O1998" s="10" t="s">
        <v>856</v>
      </c>
      <c r="P1998" s="10" t="s">
        <v>30</v>
      </c>
      <c r="Q1998" s="10" t="s">
        <v>30</v>
      </c>
      <c r="R1998" s="10" t="s">
        <v>29</v>
      </c>
      <c r="S1998" s="119"/>
      <c r="T1998" s="119"/>
      <c r="U1998" s="119"/>
      <c r="V1998" s="119"/>
      <c r="W1998" s="119"/>
      <c r="X1998" s="119"/>
      <c r="Y1998" s="119"/>
      <c r="Z1998" s="119"/>
      <c r="AA1998" s="119"/>
      <c r="AB1998" s="119"/>
      <c r="AC1998" s="119"/>
      <c r="AD1998" s="119"/>
      <c r="AE1998" s="119"/>
      <c r="AF1998" s="119"/>
      <c r="AG1998" s="119"/>
      <c r="AH1998" s="119"/>
      <c r="AI1998" s="119"/>
      <c r="AJ1998" s="10" t="s">
        <v>27</v>
      </c>
      <c r="AK1998" s="10" t="s">
        <v>2359</v>
      </c>
      <c r="AL1998" s="10" t="s">
        <v>27</v>
      </c>
    </row>
    <row r="1999" spans="1:38" ht="30" customHeight="1">
      <c r="A1999" s="9" t="s">
        <v>867</v>
      </c>
      <c r="B1999" s="9" t="s">
        <v>840</v>
      </c>
      <c r="C1999" s="9" t="s">
        <v>841</v>
      </c>
      <c r="D1999" s="114">
        <v>6.0000000000000001E-3</v>
      </c>
      <c r="E1999" s="115">
        <f>단가대비표!E553</f>
        <v>0</v>
      </c>
      <c r="F1999" s="116">
        <f>TRUNC(E1999*D1999,1)</f>
        <v>0</v>
      </c>
      <c r="G1999" s="115">
        <f>단가대비표!F553</f>
        <v>138290</v>
      </c>
      <c r="H1999" s="116">
        <f>TRUNC(G1999*D1999,1)</f>
        <v>829.7</v>
      </c>
      <c r="I1999" s="115">
        <f>단가대비표!G553</f>
        <v>0</v>
      </c>
      <c r="J1999" s="116">
        <f>TRUNC(I1999*D1999,1)</f>
        <v>0</v>
      </c>
      <c r="K1999" s="115">
        <f t="shared" si="480"/>
        <v>138290</v>
      </c>
      <c r="L1999" s="116">
        <f t="shared" si="480"/>
        <v>829.7</v>
      </c>
      <c r="M1999" s="9" t="s">
        <v>27</v>
      </c>
      <c r="N1999" s="10" t="s">
        <v>595</v>
      </c>
      <c r="O1999" s="10" t="s">
        <v>868</v>
      </c>
      <c r="P1999" s="10" t="s">
        <v>30</v>
      </c>
      <c r="Q1999" s="10" t="s">
        <v>30</v>
      </c>
      <c r="R1999" s="10" t="s">
        <v>29</v>
      </c>
      <c r="S1999" s="119"/>
      <c r="T1999" s="119"/>
      <c r="U1999" s="119"/>
      <c r="V1999" s="119"/>
      <c r="W1999" s="119"/>
      <c r="X1999" s="119"/>
      <c r="Y1999" s="119"/>
      <c r="Z1999" s="119"/>
      <c r="AA1999" s="119"/>
      <c r="AB1999" s="119"/>
      <c r="AC1999" s="119"/>
      <c r="AD1999" s="119"/>
      <c r="AE1999" s="119"/>
      <c r="AF1999" s="119"/>
      <c r="AG1999" s="119"/>
      <c r="AH1999" s="119"/>
      <c r="AI1999" s="119"/>
      <c r="AJ1999" s="10" t="s">
        <v>27</v>
      </c>
      <c r="AK1999" s="10" t="s">
        <v>2360</v>
      </c>
      <c r="AL1999" s="10" t="s">
        <v>27</v>
      </c>
    </row>
    <row r="2000" spans="1:38" ht="30" customHeight="1">
      <c r="A2000" s="9" t="s">
        <v>965</v>
      </c>
      <c r="B2000" s="9" t="s">
        <v>27</v>
      </c>
      <c r="C2000" s="9" t="s">
        <v>27</v>
      </c>
      <c r="D2000" s="114"/>
      <c r="E2000" s="115"/>
      <c r="F2000" s="116">
        <f>TRUNC(SUM(F1995:F1999),0)</f>
        <v>4884</v>
      </c>
      <c r="G2000" s="115"/>
      <c r="H2000" s="116">
        <f>TRUNC(SUM(H1995:H1999),0)</f>
        <v>5541</v>
      </c>
      <c r="I2000" s="115"/>
      <c r="J2000" s="116">
        <f>TRUNC(SUM(J1995:J1999),0)</f>
        <v>0</v>
      </c>
      <c r="K2000" s="115"/>
      <c r="L2000" s="116">
        <f>F2000+H2000+J2000</f>
        <v>10425</v>
      </c>
      <c r="M2000" s="9" t="s">
        <v>27</v>
      </c>
      <c r="N2000" s="10" t="s">
        <v>117</v>
      </c>
      <c r="O2000" s="10" t="s">
        <v>117</v>
      </c>
      <c r="P2000" s="10" t="s">
        <v>27</v>
      </c>
      <c r="Q2000" s="10" t="s">
        <v>27</v>
      </c>
      <c r="R2000" s="10" t="s">
        <v>27</v>
      </c>
      <c r="S2000" s="119"/>
      <c r="T2000" s="119"/>
      <c r="U2000" s="119"/>
      <c r="V2000" s="119"/>
      <c r="W2000" s="119"/>
      <c r="X2000" s="119"/>
      <c r="Y2000" s="119"/>
      <c r="Z2000" s="119"/>
      <c r="AA2000" s="119"/>
      <c r="AB2000" s="119"/>
      <c r="AC2000" s="119"/>
      <c r="AD2000" s="119"/>
      <c r="AE2000" s="119"/>
      <c r="AF2000" s="119"/>
      <c r="AG2000" s="119"/>
      <c r="AH2000" s="119"/>
      <c r="AI2000" s="119"/>
      <c r="AJ2000" s="10" t="s">
        <v>27</v>
      </c>
      <c r="AK2000" s="10" t="s">
        <v>27</v>
      </c>
      <c r="AL2000" s="10" t="s">
        <v>27</v>
      </c>
    </row>
    <row r="2001" spans="1:38" ht="30" customHeight="1">
      <c r="A2001" s="114"/>
      <c r="B2001" s="114"/>
      <c r="C2001" s="114"/>
      <c r="D2001" s="114"/>
      <c r="E2001" s="115"/>
      <c r="F2001" s="116"/>
      <c r="G2001" s="115"/>
      <c r="H2001" s="116"/>
      <c r="I2001" s="115"/>
      <c r="J2001" s="116"/>
      <c r="K2001" s="115"/>
      <c r="L2001" s="116"/>
      <c r="M2001" s="114"/>
    </row>
    <row r="2002" spans="1:38" ht="30" customHeight="1">
      <c r="A2002" s="127" t="s">
        <v>4763</v>
      </c>
      <c r="B2002" s="127"/>
      <c r="C2002" s="127"/>
      <c r="D2002" s="127"/>
      <c r="E2002" s="128"/>
      <c r="F2002" s="129"/>
      <c r="G2002" s="128"/>
      <c r="H2002" s="129"/>
      <c r="I2002" s="128"/>
      <c r="J2002" s="129"/>
      <c r="K2002" s="128"/>
      <c r="L2002" s="129"/>
      <c r="M2002" s="127"/>
      <c r="N2002" s="118" t="s">
        <v>596</v>
      </c>
    </row>
    <row r="2003" spans="1:38" ht="30" customHeight="1">
      <c r="A2003" s="9" t="s">
        <v>2350</v>
      </c>
      <c r="B2003" s="9" t="s">
        <v>2350</v>
      </c>
      <c r="C2003" s="9" t="s">
        <v>28</v>
      </c>
      <c r="D2003" s="114">
        <v>1.2</v>
      </c>
      <c r="E2003" s="115">
        <f>단가대비표!E151</f>
        <v>256</v>
      </c>
      <c r="F2003" s="116">
        <f>TRUNC(E2003*D2003,1)</f>
        <v>307.2</v>
      </c>
      <c r="G2003" s="115">
        <f>단가대비표!F151</f>
        <v>0</v>
      </c>
      <c r="H2003" s="116">
        <f>TRUNC(G2003*D2003,1)</f>
        <v>0</v>
      </c>
      <c r="I2003" s="115">
        <f>단가대비표!G151</f>
        <v>0</v>
      </c>
      <c r="J2003" s="116">
        <f>TRUNC(I2003*D2003,1)</f>
        <v>0</v>
      </c>
      <c r="K2003" s="115">
        <f t="shared" ref="K2003:L2007" si="481">TRUNC(E2003+G2003+I2003,1)</f>
        <v>256</v>
      </c>
      <c r="L2003" s="116">
        <f t="shared" si="481"/>
        <v>307.2</v>
      </c>
      <c r="M2003" s="9" t="s">
        <v>27</v>
      </c>
      <c r="N2003" s="10" t="s">
        <v>596</v>
      </c>
      <c r="O2003" s="10" t="s">
        <v>2351</v>
      </c>
      <c r="P2003" s="10" t="s">
        <v>30</v>
      </c>
      <c r="Q2003" s="10" t="s">
        <v>30</v>
      </c>
      <c r="R2003" s="10" t="s">
        <v>29</v>
      </c>
      <c r="S2003" s="119"/>
      <c r="T2003" s="119"/>
      <c r="U2003" s="119"/>
      <c r="V2003" s="119"/>
      <c r="W2003" s="119"/>
      <c r="X2003" s="119"/>
      <c r="Y2003" s="119"/>
      <c r="Z2003" s="119"/>
      <c r="AA2003" s="119"/>
      <c r="AB2003" s="119"/>
      <c r="AC2003" s="119"/>
      <c r="AD2003" s="119"/>
      <c r="AE2003" s="119"/>
      <c r="AF2003" s="119"/>
      <c r="AG2003" s="119"/>
      <c r="AH2003" s="119"/>
      <c r="AI2003" s="119"/>
      <c r="AJ2003" s="10" t="s">
        <v>27</v>
      </c>
      <c r="AK2003" s="10" t="s">
        <v>2361</v>
      </c>
      <c r="AL2003" s="10" t="s">
        <v>27</v>
      </c>
    </row>
    <row r="2004" spans="1:38" ht="30" customHeight="1">
      <c r="A2004" s="9" t="s">
        <v>3414</v>
      </c>
      <c r="B2004" s="9" t="s">
        <v>3419</v>
      </c>
      <c r="C2004" s="9" t="s">
        <v>28</v>
      </c>
      <c r="D2004" s="114">
        <v>1.2</v>
      </c>
      <c r="E2004" s="115">
        <f>단가대비표!E154</f>
        <v>3650</v>
      </c>
      <c r="F2004" s="116">
        <f>TRUNC(E2004*D2004,1)</f>
        <v>4380</v>
      </c>
      <c r="G2004" s="115">
        <f>단가대비표!F154</f>
        <v>0</v>
      </c>
      <c r="H2004" s="116">
        <f>TRUNC(G2004*D2004,1)</f>
        <v>0</v>
      </c>
      <c r="I2004" s="115">
        <f>단가대비표!G154</f>
        <v>0</v>
      </c>
      <c r="J2004" s="116">
        <f>TRUNC(I2004*D2004,1)</f>
        <v>0</v>
      </c>
      <c r="K2004" s="115">
        <f t="shared" si="481"/>
        <v>3650</v>
      </c>
      <c r="L2004" s="116">
        <f t="shared" si="481"/>
        <v>4380</v>
      </c>
      <c r="M2004" s="9" t="s">
        <v>27</v>
      </c>
      <c r="N2004" s="10" t="s">
        <v>596</v>
      </c>
      <c r="O2004" s="10" t="s">
        <v>2356</v>
      </c>
      <c r="P2004" s="10" t="s">
        <v>30</v>
      </c>
      <c r="Q2004" s="10" t="s">
        <v>30</v>
      </c>
      <c r="R2004" s="10" t="s">
        <v>29</v>
      </c>
      <c r="S2004" s="119"/>
      <c r="T2004" s="119"/>
      <c r="U2004" s="119"/>
      <c r="V2004" s="119"/>
      <c r="W2004" s="119"/>
      <c r="X2004" s="119"/>
      <c r="Y2004" s="119"/>
      <c r="Z2004" s="119"/>
      <c r="AA2004" s="119"/>
      <c r="AB2004" s="119"/>
      <c r="AC2004" s="119"/>
      <c r="AD2004" s="119"/>
      <c r="AE2004" s="119"/>
      <c r="AF2004" s="119"/>
      <c r="AG2004" s="119"/>
      <c r="AH2004" s="119"/>
      <c r="AI2004" s="119"/>
      <c r="AJ2004" s="10" t="s">
        <v>27</v>
      </c>
      <c r="AK2004" s="10" t="s">
        <v>2362</v>
      </c>
      <c r="AL2004" s="10" t="s">
        <v>27</v>
      </c>
    </row>
    <row r="2005" spans="1:38" ht="30" customHeight="1">
      <c r="A2005" s="9" t="s">
        <v>3545</v>
      </c>
      <c r="B2005" s="9" t="s">
        <v>2352</v>
      </c>
      <c r="C2005" s="9" t="s">
        <v>466</v>
      </c>
      <c r="D2005" s="114">
        <v>0.3</v>
      </c>
      <c r="E2005" s="115">
        <f>단가대비표!E160</f>
        <v>1000</v>
      </c>
      <c r="F2005" s="116">
        <f>TRUNC(E2005*D2005,1)</f>
        <v>300</v>
      </c>
      <c r="G2005" s="115">
        <f>단가대비표!F160</f>
        <v>0</v>
      </c>
      <c r="H2005" s="116">
        <f>TRUNC(G2005*D2005,1)</f>
        <v>0</v>
      </c>
      <c r="I2005" s="115">
        <f>단가대비표!G160</f>
        <v>0</v>
      </c>
      <c r="J2005" s="116">
        <f>TRUNC(I2005*D2005,1)</f>
        <v>0</v>
      </c>
      <c r="K2005" s="115">
        <f t="shared" si="481"/>
        <v>1000</v>
      </c>
      <c r="L2005" s="116">
        <f t="shared" si="481"/>
        <v>300</v>
      </c>
      <c r="M2005" s="9" t="s">
        <v>27</v>
      </c>
      <c r="N2005" s="10" t="s">
        <v>596</v>
      </c>
      <c r="O2005" s="10" t="s">
        <v>2353</v>
      </c>
      <c r="P2005" s="10" t="s">
        <v>30</v>
      </c>
      <c r="Q2005" s="10" t="s">
        <v>30</v>
      </c>
      <c r="R2005" s="10" t="s">
        <v>29</v>
      </c>
      <c r="S2005" s="119"/>
      <c r="T2005" s="119"/>
      <c r="U2005" s="119"/>
      <c r="V2005" s="119"/>
      <c r="W2005" s="119"/>
      <c r="X2005" s="119"/>
      <c r="Y2005" s="119"/>
      <c r="Z2005" s="119"/>
      <c r="AA2005" s="119"/>
      <c r="AB2005" s="119"/>
      <c r="AC2005" s="119"/>
      <c r="AD2005" s="119"/>
      <c r="AE2005" s="119"/>
      <c r="AF2005" s="119"/>
      <c r="AG2005" s="119"/>
      <c r="AH2005" s="119"/>
      <c r="AI2005" s="119"/>
      <c r="AJ2005" s="10" t="s">
        <v>27</v>
      </c>
      <c r="AK2005" s="10" t="s">
        <v>2363</v>
      </c>
      <c r="AL2005" s="10" t="s">
        <v>27</v>
      </c>
    </row>
    <row r="2006" spans="1:38" ht="30" customHeight="1">
      <c r="A2006" s="9" t="s">
        <v>855</v>
      </c>
      <c r="B2006" s="9" t="s">
        <v>840</v>
      </c>
      <c r="C2006" s="9" t="s">
        <v>841</v>
      </c>
      <c r="D2006" s="114">
        <v>2.4E-2</v>
      </c>
      <c r="E2006" s="115">
        <f>단가대비표!E547</f>
        <v>0</v>
      </c>
      <c r="F2006" s="116">
        <f>TRUNC(E2006*D2006,1)</f>
        <v>0</v>
      </c>
      <c r="G2006" s="115">
        <f>단가대비표!F547</f>
        <v>174513</v>
      </c>
      <c r="H2006" s="116">
        <f>TRUNC(G2006*D2006,1)</f>
        <v>4188.3</v>
      </c>
      <c r="I2006" s="115">
        <f>단가대비표!G547</f>
        <v>0</v>
      </c>
      <c r="J2006" s="116">
        <f>TRUNC(I2006*D2006,1)</f>
        <v>0</v>
      </c>
      <c r="K2006" s="115">
        <f t="shared" si="481"/>
        <v>174513</v>
      </c>
      <c r="L2006" s="116">
        <f t="shared" si="481"/>
        <v>4188.3</v>
      </c>
      <c r="M2006" s="9" t="s">
        <v>27</v>
      </c>
      <c r="N2006" s="10" t="s">
        <v>596</v>
      </c>
      <c r="O2006" s="10" t="s">
        <v>856</v>
      </c>
      <c r="P2006" s="10" t="s">
        <v>30</v>
      </c>
      <c r="Q2006" s="10" t="s">
        <v>30</v>
      </c>
      <c r="R2006" s="10" t="s">
        <v>29</v>
      </c>
      <c r="S2006" s="119"/>
      <c r="T2006" s="119"/>
      <c r="U2006" s="119"/>
      <c r="V2006" s="119"/>
      <c r="W2006" s="119"/>
      <c r="X2006" s="119"/>
      <c r="Y2006" s="119"/>
      <c r="Z2006" s="119"/>
      <c r="AA2006" s="119"/>
      <c r="AB2006" s="119"/>
      <c r="AC2006" s="119"/>
      <c r="AD2006" s="119"/>
      <c r="AE2006" s="119"/>
      <c r="AF2006" s="119"/>
      <c r="AG2006" s="119"/>
      <c r="AH2006" s="119"/>
      <c r="AI2006" s="119"/>
      <c r="AJ2006" s="10" t="s">
        <v>27</v>
      </c>
      <c r="AK2006" s="10" t="s">
        <v>2364</v>
      </c>
      <c r="AL2006" s="10" t="s">
        <v>27</v>
      </c>
    </row>
    <row r="2007" spans="1:38" ht="30" customHeight="1">
      <c r="A2007" s="9" t="s">
        <v>867</v>
      </c>
      <c r="B2007" s="9" t="s">
        <v>840</v>
      </c>
      <c r="C2007" s="9" t="s">
        <v>841</v>
      </c>
      <c r="D2007" s="114">
        <v>6.0000000000000001E-3</v>
      </c>
      <c r="E2007" s="115">
        <f>단가대비표!E553</f>
        <v>0</v>
      </c>
      <c r="F2007" s="116">
        <f>TRUNC(E2007*D2007,1)</f>
        <v>0</v>
      </c>
      <c r="G2007" s="115">
        <f>단가대비표!F553</f>
        <v>138290</v>
      </c>
      <c r="H2007" s="116">
        <f>TRUNC(G2007*D2007,1)</f>
        <v>829.7</v>
      </c>
      <c r="I2007" s="115">
        <f>단가대비표!G553</f>
        <v>0</v>
      </c>
      <c r="J2007" s="116">
        <f>TRUNC(I2007*D2007,1)</f>
        <v>0</v>
      </c>
      <c r="K2007" s="115">
        <f t="shared" si="481"/>
        <v>138290</v>
      </c>
      <c r="L2007" s="116">
        <f t="shared" si="481"/>
        <v>829.7</v>
      </c>
      <c r="M2007" s="9" t="s">
        <v>27</v>
      </c>
      <c r="N2007" s="10" t="s">
        <v>596</v>
      </c>
      <c r="O2007" s="10" t="s">
        <v>868</v>
      </c>
      <c r="P2007" s="10" t="s">
        <v>30</v>
      </c>
      <c r="Q2007" s="10" t="s">
        <v>30</v>
      </c>
      <c r="R2007" s="10" t="s">
        <v>29</v>
      </c>
      <c r="S2007" s="119"/>
      <c r="T2007" s="119"/>
      <c r="U2007" s="119"/>
      <c r="V2007" s="119"/>
      <c r="W2007" s="119"/>
      <c r="X2007" s="119"/>
      <c r="Y2007" s="119"/>
      <c r="Z2007" s="119"/>
      <c r="AA2007" s="119"/>
      <c r="AB2007" s="119"/>
      <c r="AC2007" s="119"/>
      <c r="AD2007" s="119"/>
      <c r="AE2007" s="119"/>
      <c r="AF2007" s="119"/>
      <c r="AG2007" s="119"/>
      <c r="AH2007" s="119"/>
      <c r="AI2007" s="119"/>
      <c r="AJ2007" s="10" t="s">
        <v>27</v>
      </c>
      <c r="AK2007" s="10" t="s">
        <v>2365</v>
      </c>
      <c r="AL2007" s="10" t="s">
        <v>27</v>
      </c>
    </row>
    <row r="2008" spans="1:38" ht="30" customHeight="1">
      <c r="A2008" s="9" t="s">
        <v>965</v>
      </c>
      <c r="B2008" s="9" t="s">
        <v>27</v>
      </c>
      <c r="C2008" s="9" t="s">
        <v>27</v>
      </c>
      <c r="D2008" s="114"/>
      <c r="E2008" s="115"/>
      <c r="F2008" s="116">
        <f>TRUNC(SUM(F2003:F2007),0)</f>
        <v>4987</v>
      </c>
      <c r="G2008" s="115"/>
      <c r="H2008" s="116">
        <f>TRUNC(SUM(H2003:H2007),0)</f>
        <v>5018</v>
      </c>
      <c r="I2008" s="115"/>
      <c r="J2008" s="116">
        <f>TRUNC(SUM(J2003:J2007),0)</f>
        <v>0</v>
      </c>
      <c r="K2008" s="115"/>
      <c r="L2008" s="116">
        <f>F2008+H2008+J2008</f>
        <v>10005</v>
      </c>
      <c r="M2008" s="9" t="s">
        <v>27</v>
      </c>
      <c r="N2008" s="10" t="s">
        <v>117</v>
      </c>
      <c r="O2008" s="10" t="s">
        <v>117</v>
      </c>
      <c r="P2008" s="10" t="s">
        <v>27</v>
      </c>
      <c r="Q2008" s="10" t="s">
        <v>27</v>
      </c>
      <c r="R2008" s="10" t="s">
        <v>27</v>
      </c>
      <c r="S2008" s="119"/>
      <c r="T2008" s="119"/>
      <c r="U2008" s="119"/>
      <c r="V2008" s="119"/>
      <c r="W2008" s="119"/>
      <c r="X2008" s="119"/>
      <c r="Y2008" s="119"/>
      <c r="Z2008" s="119"/>
      <c r="AA2008" s="119"/>
      <c r="AB2008" s="119"/>
      <c r="AC2008" s="119"/>
      <c r="AD2008" s="119"/>
      <c r="AE2008" s="119"/>
      <c r="AF2008" s="119"/>
      <c r="AG2008" s="119"/>
      <c r="AH2008" s="119"/>
      <c r="AI2008" s="119"/>
      <c r="AJ2008" s="10" t="s">
        <v>27</v>
      </c>
      <c r="AK2008" s="10" t="s">
        <v>27</v>
      </c>
      <c r="AL2008" s="10" t="s">
        <v>27</v>
      </c>
    </row>
    <row r="2009" spans="1:38" ht="30" customHeight="1">
      <c r="A2009" s="114"/>
      <c r="B2009" s="114"/>
      <c r="C2009" s="114"/>
      <c r="D2009" s="114"/>
      <c r="E2009" s="115"/>
      <c r="F2009" s="116"/>
      <c r="G2009" s="115"/>
      <c r="H2009" s="116"/>
      <c r="I2009" s="115"/>
      <c r="J2009" s="116"/>
      <c r="K2009" s="115"/>
      <c r="L2009" s="116"/>
      <c r="M2009" s="114"/>
    </row>
    <row r="2010" spans="1:38" ht="30" customHeight="1">
      <c r="A2010" s="127" t="s">
        <v>4772</v>
      </c>
      <c r="B2010" s="127"/>
      <c r="C2010" s="127"/>
      <c r="D2010" s="127"/>
      <c r="E2010" s="128"/>
      <c r="F2010" s="129"/>
      <c r="G2010" s="128"/>
      <c r="H2010" s="129"/>
      <c r="I2010" s="128"/>
      <c r="J2010" s="129"/>
      <c r="K2010" s="128"/>
      <c r="L2010" s="129"/>
      <c r="M2010" s="127"/>
      <c r="N2010" s="118" t="s">
        <v>597</v>
      </c>
    </row>
    <row r="2011" spans="1:38" ht="30" customHeight="1">
      <c r="A2011" s="9" t="s">
        <v>2350</v>
      </c>
      <c r="B2011" s="9" t="s">
        <v>2350</v>
      </c>
      <c r="C2011" s="9" t="s">
        <v>28</v>
      </c>
      <c r="D2011" s="114">
        <v>0.8</v>
      </c>
      <c r="E2011" s="115">
        <f>단가대비표!E151</f>
        <v>256</v>
      </c>
      <c r="F2011" s="116">
        <f t="shared" ref="F2011:F2017" si="482">TRUNC(E2011*D2011,1)</f>
        <v>204.8</v>
      </c>
      <c r="G2011" s="115">
        <f>단가대비표!F151</f>
        <v>0</v>
      </c>
      <c r="H2011" s="116">
        <f t="shared" ref="H2011:H2017" si="483">TRUNC(G2011*D2011,1)</f>
        <v>0</v>
      </c>
      <c r="I2011" s="115">
        <f>단가대비표!G151</f>
        <v>0</v>
      </c>
      <c r="J2011" s="116">
        <f t="shared" ref="J2011:J2017" si="484">TRUNC(I2011*D2011,1)</f>
        <v>0</v>
      </c>
      <c r="K2011" s="115">
        <f t="shared" ref="K2011:L2017" si="485">TRUNC(E2011+G2011+I2011,1)</f>
        <v>256</v>
      </c>
      <c r="L2011" s="116">
        <f t="shared" si="485"/>
        <v>204.8</v>
      </c>
      <c r="M2011" s="9" t="s">
        <v>27</v>
      </c>
      <c r="N2011" s="10" t="s">
        <v>597</v>
      </c>
      <c r="O2011" s="10" t="s">
        <v>2351</v>
      </c>
      <c r="P2011" s="10" t="s">
        <v>30</v>
      </c>
      <c r="Q2011" s="10" t="s">
        <v>30</v>
      </c>
      <c r="R2011" s="10" t="s">
        <v>29</v>
      </c>
      <c r="S2011" s="119"/>
      <c r="T2011" s="119"/>
      <c r="U2011" s="119"/>
      <c r="V2011" s="119"/>
      <c r="W2011" s="119"/>
      <c r="X2011" s="119"/>
      <c r="Y2011" s="119"/>
      <c r="Z2011" s="119"/>
      <c r="AA2011" s="119"/>
      <c r="AB2011" s="119"/>
      <c r="AC2011" s="119"/>
      <c r="AD2011" s="119"/>
      <c r="AE2011" s="119"/>
      <c r="AF2011" s="119"/>
      <c r="AG2011" s="119"/>
      <c r="AH2011" s="119"/>
      <c r="AI2011" s="119"/>
      <c r="AJ2011" s="10" t="s">
        <v>27</v>
      </c>
      <c r="AK2011" s="10" t="s">
        <v>2366</v>
      </c>
      <c r="AL2011" s="10" t="s">
        <v>27</v>
      </c>
    </row>
    <row r="2012" spans="1:38" ht="30" customHeight="1">
      <c r="A2012" s="9" t="s">
        <v>2350</v>
      </c>
      <c r="B2012" s="9" t="s">
        <v>2367</v>
      </c>
      <c r="C2012" s="9" t="s">
        <v>28</v>
      </c>
      <c r="D2012" s="114">
        <v>1.2</v>
      </c>
      <c r="E2012" s="115">
        <f>단가대비표!E152</f>
        <v>256</v>
      </c>
      <c r="F2012" s="116">
        <f t="shared" si="482"/>
        <v>307.2</v>
      </c>
      <c r="G2012" s="115">
        <f>단가대비표!F152</f>
        <v>0</v>
      </c>
      <c r="H2012" s="116">
        <f t="shared" si="483"/>
        <v>0</v>
      </c>
      <c r="I2012" s="115">
        <f>단가대비표!G152</f>
        <v>0</v>
      </c>
      <c r="J2012" s="116">
        <f t="shared" si="484"/>
        <v>0</v>
      </c>
      <c r="K2012" s="115">
        <f t="shared" si="485"/>
        <v>256</v>
      </c>
      <c r="L2012" s="116">
        <f t="shared" si="485"/>
        <v>307.2</v>
      </c>
      <c r="M2012" s="9" t="s">
        <v>27</v>
      </c>
      <c r="N2012" s="10" t="s">
        <v>597</v>
      </c>
      <c r="O2012" s="10" t="s">
        <v>2368</v>
      </c>
      <c r="P2012" s="10" t="s">
        <v>30</v>
      </c>
      <c r="Q2012" s="10" t="s">
        <v>30</v>
      </c>
      <c r="R2012" s="10" t="s">
        <v>29</v>
      </c>
      <c r="S2012" s="119"/>
      <c r="T2012" s="119"/>
      <c r="U2012" s="119"/>
      <c r="V2012" s="119"/>
      <c r="W2012" s="119"/>
      <c r="X2012" s="119"/>
      <c r="Y2012" s="119"/>
      <c r="Z2012" s="119"/>
      <c r="AA2012" s="119"/>
      <c r="AB2012" s="119"/>
      <c r="AC2012" s="119"/>
      <c r="AD2012" s="119"/>
      <c r="AE2012" s="119"/>
      <c r="AF2012" s="119"/>
      <c r="AG2012" s="119"/>
      <c r="AH2012" s="119"/>
      <c r="AI2012" s="119"/>
      <c r="AJ2012" s="10" t="s">
        <v>27</v>
      </c>
      <c r="AK2012" s="10" t="s">
        <v>2369</v>
      </c>
      <c r="AL2012" s="10" t="s">
        <v>27</v>
      </c>
    </row>
    <row r="2013" spans="1:38" ht="30" customHeight="1">
      <c r="A2013" s="9" t="s">
        <v>3414</v>
      </c>
      <c r="B2013" s="9" t="s">
        <v>3419</v>
      </c>
      <c r="C2013" s="9" t="s">
        <v>28</v>
      </c>
      <c r="D2013" s="114">
        <v>1.2</v>
      </c>
      <c r="E2013" s="115">
        <f>단가대비표!E154</f>
        <v>3650</v>
      </c>
      <c r="F2013" s="116">
        <f t="shared" si="482"/>
        <v>4380</v>
      </c>
      <c r="G2013" s="115">
        <f>단가대비표!F154</f>
        <v>0</v>
      </c>
      <c r="H2013" s="116">
        <f t="shared" si="483"/>
        <v>0</v>
      </c>
      <c r="I2013" s="115">
        <f>단가대비표!G154</f>
        <v>0</v>
      </c>
      <c r="J2013" s="116">
        <f t="shared" si="484"/>
        <v>0</v>
      </c>
      <c r="K2013" s="115">
        <f t="shared" si="485"/>
        <v>3650</v>
      </c>
      <c r="L2013" s="116">
        <f t="shared" si="485"/>
        <v>4380</v>
      </c>
      <c r="M2013" s="9" t="s">
        <v>27</v>
      </c>
      <c r="N2013" s="10" t="s">
        <v>597</v>
      </c>
      <c r="O2013" s="10" t="s">
        <v>2356</v>
      </c>
      <c r="P2013" s="10" t="s">
        <v>30</v>
      </c>
      <c r="Q2013" s="10" t="s">
        <v>30</v>
      </c>
      <c r="R2013" s="10" t="s">
        <v>29</v>
      </c>
      <c r="S2013" s="119"/>
      <c r="T2013" s="119"/>
      <c r="U2013" s="119"/>
      <c r="V2013" s="119"/>
      <c r="W2013" s="119"/>
      <c r="X2013" s="119"/>
      <c r="Y2013" s="119"/>
      <c r="Z2013" s="119"/>
      <c r="AA2013" s="119"/>
      <c r="AB2013" s="119"/>
      <c r="AC2013" s="119"/>
      <c r="AD2013" s="119"/>
      <c r="AE2013" s="119"/>
      <c r="AF2013" s="119"/>
      <c r="AG2013" s="119"/>
      <c r="AH2013" s="119"/>
      <c r="AI2013" s="119"/>
      <c r="AJ2013" s="10" t="s">
        <v>27</v>
      </c>
      <c r="AK2013" s="10" t="s">
        <v>2370</v>
      </c>
      <c r="AL2013" s="10" t="s">
        <v>27</v>
      </c>
    </row>
    <row r="2014" spans="1:38" ht="30" customHeight="1">
      <c r="A2014" s="9" t="s">
        <v>3545</v>
      </c>
      <c r="B2014" s="9" t="s">
        <v>2352</v>
      </c>
      <c r="C2014" s="9" t="s">
        <v>466</v>
      </c>
      <c r="D2014" s="114">
        <v>0.3</v>
      </c>
      <c r="E2014" s="115">
        <f>단가대비표!E160</f>
        <v>1000</v>
      </c>
      <c r="F2014" s="116">
        <f t="shared" si="482"/>
        <v>300</v>
      </c>
      <c r="G2014" s="115">
        <f>단가대비표!F160</f>
        <v>0</v>
      </c>
      <c r="H2014" s="116">
        <f t="shared" si="483"/>
        <v>0</v>
      </c>
      <c r="I2014" s="115">
        <f>단가대비표!G160</f>
        <v>0</v>
      </c>
      <c r="J2014" s="116">
        <f t="shared" si="484"/>
        <v>0</v>
      </c>
      <c r="K2014" s="115">
        <f t="shared" si="485"/>
        <v>1000</v>
      </c>
      <c r="L2014" s="116">
        <f t="shared" si="485"/>
        <v>300</v>
      </c>
      <c r="M2014" s="9" t="s">
        <v>27</v>
      </c>
      <c r="N2014" s="10" t="s">
        <v>597</v>
      </c>
      <c r="O2014" s="10" t="s">
        <v>2353</v>
      </c>
      <c r="P2014" s="10" t="s">
        <v>30</v>
      </c>
      <c r="Q2014" s="10" t="s">
        <v>30</v>
      </c>
      <c r="R2014" s="10" t="s">
        <v>29</v>
      </c>
      <c r="S2014" s="119"/>
      <c r="T2014" s="119"/>
      <c r="U2014" s="119"/>
      <c r="V2014" s="119"/>
      <c r="W2014" s="119"/>
      <c r="X2014" s="119"/>
      <c r="Y2014" s="119"/>
      <c r="Z2014" s="119"/>
      <c r="AA2014" s="119"/>
      <c r="AB2014" s="119"/>
      <c r="AC2014" s="119"/>
      <c r="AD2014" s="119"/>
      <c r="AE2014" s="119"/>
      <c r="AF2014" s="119"/>
      <c r="AG2014" s="119"/>
      <c r="AH2014" s="119"/>
      <c r="AI2014" s="119"/>
      <c r="AJ2014" s="10" t="s">
        <v>27</v>
      </c>
      <c r="AK2014" s="10" t="s">
        <v>2371</v>
      </c>
      <c r="AL2014" s="10" t="s">
        <v>27</v>
      </c>
    </row>
    <row r="2015" spans="1:38" ht="30" customHeight="1">
      <c r="A2015" s="9" t="s">
        <v>855</v>
      </c>
      <c r="B2015" s="9" t="s">
        <v>840</v>
      </c>
      <c r="C2015" s="9" t="s">
        <v>841</v>
      </c>
      <c r="D2015" s="114">
        <v>3.5099999999999999E-2</v>
      </c>
      <c r="E2015" s="115">
        <f>단가대비표!E547</f>
        <v>0</v>
      </c>
      <c r="F2015" s="116">
        <f t="shared" si="482"/>
        <v>0</v>
      </c>
      <c r="G2015" s="115">
        <f>단가대비표!F547</f>
        <v>174513</v>
      </c>
      <c r="H2015" s="116">
        <f t="shared" si="483"/>
        <v>6125.4</v>
      </c>
      <c r="I2015" s="115">
        <f>단가대비표!G547</f>
        <v>0</v>
      </c>
      <c r="J2015" s="116">
        <f t="shared" si="484"/>
        <v>0</v>
      </c>
      <c r="K2015" s="115">
        <f t="shared" si="485"/>
        <v>174513</v>
      </c>
      <c r="L2015" s="116">
        <f t="shared" si="485"/>
        <v>6125.4</v>
      </c>
      <c r="M2015" s="9" t="s">
        <v>27</v>
      </c>
      <c r="N2015" s="10" t="s">
        <v>597</v>
      </c>
      <c r="O2015" s="10" t="s">
        <v>856</v>
      </c>
      <c r="P2015" s="10" t="s">
        <v>30</v>
      </c>
      <c r="Q2015" s="10" t="s">
        <v>30</v>
      </c>
      <c r="R2015" s="10" t="s">
        <v>29</v>
      </c>
      <c r="S2015" s="119"/>
      <c r="T2015" s="119"/>
      <c r="U2015" s="119"/>
      <c r="V2015" s="119">
        <v>1</v>
      </c>
      <c r="W2015" s="119"/>
      <c r="X2015" s="119"/>
      <c r="Y2015" s="119"/>
      <c r="Z2015" s="119"/>
      <c r="AA2015" s="119"/>
      <c r="AB2015" s="119"/>
      <c r="AC2015" s="119"/>
      <c r="AD2015" s="119"/>
      <c r="AE2015" s="119"/>
      <c r="AF2015" s="119"/>
      <c r="AG2015" s="119"/>
      <c r="AH2015" s="119"/>
      <c r="AI2015" s="119"/>
      <c r="AJ2015" s="10" t="s">
        <v>27</v>
      </c>
      <c r="AK2015" s="10" t="s">
        <v>2372</v>
      </c>
      <c r="AL2015" s="10" t="s">
        <v>27</v>
      </c>
    </row>
    <row r="2016" spans="1:38" ht="30" customHeight="1">
      <c r="A2016" s="9" t="s">
        <v>867</v>
      </c>
      <c r="B2016" s="9" t="s">
        <v>840</v>
      </c>
      <c r="C2016" s="9" t="s">
        <v>841</v>
      </c>
      <c r="D2016" s="114">
        <v>7.7999999999999996E-3</v>
      </c>
      <c r="E2016" s="115">
        <f>단가대비표!E553</f>
        <v>0</v>
      </c>
      <c r="F2016" s="116">
        <f t="shared" si="482"/>
        <v>0</v>
      </c>
      <c r="G2016" s="115">
        <f>단가대비표!F553</f>
        <v>138290</v>
      </c>
      <c r="H2016" s="116">
        <f t="shared" si="483"/>
        <v>1078.5999999999999</v>
      </c>
      <c r="I2016" s="115">
        <f>단가대비표!G553</f>
        <v>0</v>
      </c>
      <c r="J2016" s="116">
        <f t="shared" si="484"/>
        <v>0</v>
      </c>
      <c r="K2016" s="115">
        <f t="shared" si="485"/>
        <v>138290</v>
      </c>
      <c r="L2016" s="116">
        <f t="shared" si="485"/>
        <v>1078.5999999999999</v>
      </c>
      <c r="M2016" s="9" t="s">
        <v>27</v>
      </c>
      <c r="N2016" s="10" t="s">
        <v>597</v>
      </c>
      <c r="O2016" s="10" t="s">
        <v>868</v>
      </c>
      <c r="P2016" s="10" t="s">
        <v>30</v>
      </c>
      <c r="Q2016" s="10" t="s">
        <v>30</v>
      </c>
      <c r="R2016" s="10" t="s">
        <v>29</v>
      </c>
      <c r="S2016" s="119"/>
      <c r="T2016" s="119"/>
      <c r="U2016" s="119"/>
      <c r="V2016" s="119">
        <v>1</v>
      </c>
      <c r="W2016" s="119"/>
      <c r="X2016" s="119"/>
      <c r="Y2016" s="119"/>
      <c r="Z2016" s="119"/>
      <c r="AA2016" s="119"/>
      <c r="AB2016" s="119"/>
      <c r="AC2016" s="119"/>
      <c r="AD2016" s="119"/>
      <c r="AE2016" s="119"/>
      <c r="AF2016" s="119"/>
      <c r="AG2016" s="119"/>
      <c r="AH2016" s="119"/>
      <c r="AI2016" s="119"/>
      <c r="AJ2016" s="10" t="s">
        <v>27</v>
      </c>
      <c r="AK2016" s="10" t="s">
        <v>2373</v>
      </c>
      <c r="AL2016" s="10" t="s">
        <v>27</v>
      </c>
    </row>
    <row r="2017" spans="1:38" ht="30" customHeight="1">
      <c r="A2017" s="9" t="s">
        <v>1109</v>
      </c>
      <c r="B2017" s="9" t="s">
        <v>2354</v>
      </c>
      <c r="C2017" s="9" t="s">
        <v>963</v>
      </c>
      <c r="D2017" s="114">
        <v>1</v>
      </c>
      <c r="E2017" s="115">
        <f>ROUNDDOWN(SUMIF(V2011:V2017, RIGHTB(O2017, 1), H2011:H2017)*U2017, 2)</f>
        <v>360.2</v>
      </c>
      <c r="F2017" s="116">
        <f t="shared" si="482"/>
        <v>360.2</v>
      </c>
      <c r="G2017" s="115">
        <v>0</v>
      </c>
      <c r="H2017" s="116">
        <f t="shared" si="483"/>
        <v>0</v>
      </c>
      <c r="I2017" s="115">
        <v>0</v>
      </c>
      <c r="J2017" s="116">
        <f t="shared" si="484"/>
        <v>0</v>
      </c>
      <c r="K2017" s="115">
        <f t="shared" si="485"/>
        <v>360.2</v>
      </c>
      <c r="L2017" s="116">
        <f t="shared" si="485"/>
        <v>360.2</v>
      </c>
      <c r="M2017" s="9" t="s">
        <v>27</v>
      </c>
      <c r="N2017" s="10" t="s">
        <v>597</v>
      </c>
      <c r="O2017" s="10" t="s">
        <v>964</v>
      </c>
      <c r="P2017" s="10" t="s">
        <v>30</v>
      </c>
      <c r="Q2017" s="10" t="s">
        <v>30</v>
      </c>
      <c r="R2017" s="10" t="s">
        <v>30</v>
      </c>
      <c r="S2017" s="119">
        <v>1</v>
      </c>
      <c r="T2017" s="119">
        <v>0</v>
      </c>
      <c r="U2017" s="119">
        <v>0.05</v>
      </c>
      <c r="V2017" s="119"/>
      <c r="W2017" s="119"/>
      <c r="X2017" s="119"/>
      <c r="Y2017" s="119"/>
      <c r="Z2017" s="119"/>
      <c r="AA2017" s="119"/>
      <c r="AB2017" s="119"/>
      <c r="AC2017" s="119"/>
      <c r="AD2017" s="119"/>
      <c r="AE2017" s="119"/>
      <c r="AF2017" s="119"/>
      <c r="AG2017" s="119"/>
      <c r="AH2017" s="119"/>
      <c r="AI2017" s="119"/>
      <c r="AJ2017" s="10" t="s">
        <v>27</v>
      </c>
      <c r="AK2017" s="10" t="s">
        <v>2374</v>
      </c>
      <c r="AL2017" s="10" t="s">
        <v>27</v>
      </c>
    </row>
    <row r="2018" spans="1:38" ht="30" customHeight="1">
      <c r="A2018" s="9" t="s">
        <v>965</v>
      </c>
      <c r="B2018" s="9" t="s">
        <v>27</v>
      </c>
      <c r="C2018" s="9" t="s">
        <v>27</v>
      </c>
      <c r="D2018" s="114">
        <v>3.5099999999999999E-2</v>
      </c>
      <c r="E2018" s="115"/>
      <c r="F2018" s="116">
        <f>TRUNC(SUM(F2011:F2017),0)</f>
        <v>5552</v>
      </c>
      <c r="G2018" s="115"/>
      <c r="H2018" s="116">
        <f>TRUNC(SUM(H2011:H2017),0)</f>
        <v>7204</v>
      </c>
      <c r="I2018" s="115"/>
      <c r="J2018" s="116">
        <f>TRUNC(SUM(J2011:J2017),0)</f>
        <v>0</v>
      </c>
      <c r="K2018" s="115"/>
      <c r="L2018" s="116">
        <f>F2018+H2018+J2018</f>
        <v>12756</v>
      </c>
      <c r="M2018" s="9" t="s">
        <v>27</v>
      </c>
      <c r="N2018" s="10" t="s">
        <v>117</v>
      </c>
      <c r="O2018" s="10" t="s">
        <v>117</v>
      </c>
      <c r="P2018" s="10" t="s">
        <v>27</v>
      </c>
      <c r="Q2018" s="10" t="s">
        <v>27</v>
      </c>
      <c r="R2018" s="10" t="s">
        <v>27</v>
      </c>
      <c r="S2018" s="119"/>
      <c r="T2018" s="119"/>
      <c r="U2018" s="119"/>
      <c r="V2018" s="119"/>
      <c r="W2018" s="119"/>
      <c r="X2018" s="119"/>
      <c r="Y2018" s="119"/>
      <c r="Z2018" s="119"/>
      <c r="AA2018" s="119"/>
      <c r="AB2018" s="119"/>
      <c r="AC2018" s="119"/>
      <c r="AD2018" s="119"/>
      <c r="AE2018" s="119"/>
      <c r="AF2018" s="119"/>
      <c r="AG2018" s="119"/>
      <c r="AH2018" s="119"/>
      <c r="AI2018" s="119"/>
      <c r="AJ2018" s="10" t="s">
        <v>27</v>
      </c>
      <c r="AK2018" s="10" t="s">
        <v>27</v>
      </c>
      <c r="AL2018" s="10" t="s">
        <v>27</v>
      </c>
    </row>
    <row r="2019" spans="1:38" ht="30" customHeight="1">
      <c r="A2019" s="114"/>
      <c r="B2019" s="114"/>
      <c r="C2019" s="114"/>
      <c r="D2019" s="114"/>
      <c r="E2019" s="115"/>
      <c r="F2019" s="116"/>
      <c r="G2019" s="115"/>
      <c r="H2019" s="116"/>
      <c r="I2019" s="115"/>
      <c r="J2019" s="116"/>
      <c r="K2019" s="115"/>
      <c r="L2019" s="116"/>
      <c r="M2019" s="114"/>
    </row>
    <row r="2020" spans="1:38" ht="30" customHeight="1">
      <c r="A2020" s="127" t="s">
        <v>4764</v>
      </c>
      <c r="B2020" s="127"/>
      <c r="C2020" s="127"/>
      <c r="D2020" s="127"/>
      <c r="E2020" s="128"/>
      <c r="F2020" s="129"/>
      <c r="G2020" s="128"/>
      <c r="H2020" s="129"/>
      <c r="I2020" s="128"/>
      <c r="J2020" s="129"/>
      <c r="K2020" s="128"/>
      <c r="L2020" s="129"/>
      <c r="M2020" s="127"/>
      <c r="N2020" s="118" t="s">
        <v>598</v>
      </c>
    </row>
    <row r="2021" spans="1:38" ht="30" customHeight="1">
      <c r="A2021" s="9" t="s">
        <v>2350</v>
      </c>
      <c r="B2021" s="9" t="s">
        <v>2350</v>
      </c>
      <c r="C2021" s="9" t="s">
        <v>28</v>
      </c>
      <c r="D2021" s="114">
        <v>1.2</v>
      </c>
      <c r="E2021" s="115">
        <f>단가대비표!E151</f>
        <v>256</v>
      </c>
      <c r="F2021" s="116">
        <f>TRUNC(E2021*D2021,1)</f>
        <v>307.2</v>
      </c>
      <c r="G2021" s="115">
        <f>단가대비표!F151</f>
        <v>0</v>
      </c>
      <c r="H2021" s="116">
        <f>TRUNC(G2021*D2021,1)</f>
        <v>0</v>
      </c>
      <c r="I2021" s="115">
        <f>단가대비표!G151</f>
        <v>0</v>
      </c>
      <c r="J2021" s="116">
        <f>TRUNC(I2021*D2021,1)</f>
        <v>0</v>
      </c>
      <c r="K2021" s="115">
        <f t="shared" ref="K2021:L2025" si="486">TRUNC(E2021+G2021+I2021,1)</f>
        <v>256</v>
      </c>
      <c r="L2021" s="116">
        <f t="shared" si="486"/>
        <v>307.2</v>
      </c>
      <c r="M2021" s="9" t="s">
        <v>27</v>
      </c>
      <c r="N2021" s="10" t="s">
        <v>598</v>
      </c>
      <c r="O2021" s="10" t="s">
        <v>2351</v>
      </c>
      <c r="P2021" s="10" t="s">
        <v>30</v>
      </c>
      <c r="Q2021" s="10" t="s">
        <v>30</v>
      </c>
      <c r="R2021" s="10" t="s">
        <v>29</v>
      </c>
      <c r="S2021" s="119"/>
      <c r="T2021" s="119"/>
      <c r="U2021" s="119"/>
      <c r="V2021" s="119"/>
      <c r="W2021" s="119"/>
      <c r="X2021" s="119"/>
      <c r="Y2021" s="119"/>
      <c r="Z2021" s="119"/>
      <c r="AA2021" s="119"/>
      <c r="AB2021" s="119"/>
      <c r="AC2021" s="119"/>
      <c r="AD2021" s="119"/>
      <c r="AE2021" s="119"/>
      <c r="AF2021" s="119"/>
      <c r="AG2021" s="119"/>
      <c r="AH2021" s="119"/>
      <c r="AI2021" s="119"/>
      <c r="AJ2021" s="10" t="s">
        <v>27</v>
      </c>
      <c r="AK2021" s="10" t="s">
        <v>2375</v>
      </c>
      <c r="AL2021" s="10" t="s">
        <v>27</v>
      </c>
    </row>
    <row r="2022" spans="1:38" ht="30" customHeight="1">
      <c r="A2022" s="9" t="s">
        <v>3414</v>
      </c>
      <c r="B2022" s="9" t="s">
        <v>3419</v>
      </c>
      <c r="C2022" s="9" t="s">
        <v>28</v>
      </c>
      <c r="D2022" s="114">
        <v>1.2</v>
      </c>
      <c r="E2022" s="115">
        <f>단가대비표!E154</f>
        <v>3650</v>
      </c>
      <c r="F2022" s="116">
        <f>TRUNC(E2022*D2022,1)</f>
        <v>4380</v>
      </c>
      <c r="G2022" s="115">
        <f>단가대비표!F154</f>
        <v>0</v>
      </c>
      <c r="H2022" s="116">
        <f>TRUNC(G2022*D2022,1)</f>
        <v>0</v>
      </c>
      <c r="I2022" s="115">
        <f>단가대비표!G154</f>
        <v>0</v>
      </c>
      <c r="J2022" s="116">
        <f>TRUNC(I2022*D2022,1)</f>
        <v>0</v>
      </c>
      <c r="K2022" s="115">
        <f t="shared" si="486"/>
        <v>3650</v>
      </c>
      <c r="L2022" s="116">
        <f t="shared" si="486"/>
        <v>4380</v>
      </c>
      <c r="M2022" s="9" t="s">
        <v>27</v>
      </c>
      <c r="N2022" s="10" t="s">
        <v>598</v>
      </c>
      <c r="O2022" s="10" t="s">
        <v>2356</v>
      </c>
      <c r="P2022" s="10" t="s">
        <v>30</v>
      </c>
      <c r="Q2022" s="10" t="s">
        <v>30</v>
      </c>
      <c r="R2022" s="10" t="s">
        <v>29</v>
      </c>
      <c r="S2022" s="119"/>
      <c r="T2022" s="119"/>
      <c r="U2022" s="119"/>
      <c r="V2022" s="119"/>
      <c r="W2022" s="119"/>
      <c r="X2022" s="119"/>
      <c r="Y2022" s="119"/>
      <c r="Z2022" s="119"/>
      <c r="AA2022" s="119"/>
      <c r="AB2022" s="119"/>
      <c r="AC2022" s="119"/>
      <c r="AD2022" s="119"/>
      <c r="AE2022" s="119"/>
      <c r="AF2022" s="119"/>
      <c r="AG2022" s="119"/>
      <c r="AH2022" s="119"/>
      <c r="AI2022" s="119"/>
      <c r="AJ2022" s="10" t="s">
        <v>27</v>
      </c>
      <c r="AK2022" s="10" t="s">
        <v>2376</v>
      </c>
      <c r="AL2022" s="10" t="s">
        <v>27</v>
      </c>
    </row>
    <row r="2023" spans="1:38" ht="30" customHeight="1">
      <c r="A2023" s="9" t="s">
        <v>3545</v>
      </c>
      <c r="B2023" s="9" t="s">
        <v>3547</v>
      </c>
      <c r="C2023" s="9" t="s">
        <v>466</v>
      </c>
      <c r="D2023" s="114">
        <v>0.3</v>
      </c>
      <c r="E2023" s="115">
        <f>단가대비표!E160</f>
        <v>1000</v>
      </c>
      <c r="F2023" s="116">
        <f>TRUNC(E2023*D2023,1)</f>
        <v>300</v>
      </c>
      <c r="G2023" s="115">
        <f>단가대비표!F160</f>
        <v>0</v>
      </c>
      <c r="H2023" s="116">
        <f>TRUNC(G2023*D2023,1)</f>
        <v>0</v>
      </c>
      <c r="I2023" s="115">
        <f>단가대비표!G160</f>
        <v>0</v>
      </c>
      <c r="J2023" s="116">
        <f>TRUNC(I2023*D2023,1)</f>
        <v>0</v>
      </c>
      <c r="K2023" s="115">
        <f t="shared" si="486"/>
        <v>1000</v>
      </c>
      <c r="L2023" s="116">
        <f t="shared" si="486"/>
        <v>300</v>
      </c>
      <c r="M2023" s="9" t="s">
        <v>27</v>
      </c>
      <c r="N2023" s="10" t="s">
        <v>598</v>
      </c>
      <c r="O2023" s="10" t="s">
        <v>2353</v>
      </c>
      <c r="P2023" s="10" t="s">
        <v>30</v>
      </c>
      <c r="Q2023" s="10" t="s">
        <v>30</v>
      </c>
      <c r="R2023" s="10" t="s">
        <v>29</v>
      </c>
      <c r="S2023" s="119"/>
      <c r="T2023" s="119"/>
      <c r="U2023" s="119"/>
      <c r="V2023" s="119"/>
      <c r="W2023" s="119"/>
      <c r="X2023" s="119"/>
      <c r="Y2023" s="119"/>
      <c r="Z2023" s="119"/>
      <c r="AA2023" s="119"/>
      <c r="AB2023" s="119"/>
      <c r="AC2023" s="119"/>
      <c r="AD2023" s="119"/>
      <c r="AE2023" s="119"/>
      <c r="AF2023" s="119"/>
      <c r="AG2023" s="119"/>
      <c r="AH2023" s="119"/>
      <c r="AI2023" s="119"/>
      <c r="AJ2023" s="10" t="s">
        <v>27</v>
      </c>
      <c r="AK2023" s="10" t="s">
        <v>2377</v>
      </c>
      <c r="AL2023" s="10" t="s">
        <v>27</v>
      </c>
    </row>
    <row r="2024" spans="1:38" ht="30" customHeight="1">
      <c r="A2024" s="9" t="s">
        <v>855</v>
      </c>
      <c r="B2024" s="9" t="s">
        <v>840</v>
      </c>
      <c r="C2024" s="9" t="s">
        <v>841</v>
      </c>
      <c r="D2024" s="114">
        <v>3.1199999999999999E-2</v>
      </c>
      <c r="E2024" s="115">
        <f>단가대비표!E547</f>
        <v>0</v>
      </c>
      <c r="F2024" s="116">
        <f>TRUNC(E2024*D2024,1)</f>
        <v>0</v>
      </c>
      <c r="G2024" s="115">
        <f>단가대비표!F547</f>
        <v>174513</v>
      </c>
      <c r="H2024" s="116">
        <f>TRUNC(G2024*D2024,1)</f>
        <v>5444.8</v>
      </c>
      <c r="I2024" s="115">
        <f>단가대비표!G547</f>
        <v>0</v>
      </c>
      <c r="J2024" s="116">
        <f>TRUNC(I2024*D2024,1)</f>
        <v>0</v>
      </c>
      <c r="K2024" s="115">
        <f t="shared" si="486"/>
        <v>174513</v>
      </c>
      <c r="L2024" s="116">
        <f t="shared" si="486"/>
        <v>5444.8</v>
      </c>
      <c r="M2024" s="9" t="s">
        <v>27</v>
      </c>
      <c r="N2024" s="10" t="s">
        <v>598</v>
      </c>
      <c r="O2024" s="10" t="s">
        <v>856</v>
      </c>
      <c r="P2024" s="10" t="s">
        <v>30</v>
      </c>
      <c r="Q2024" s="10" t="s">
        <v>30</v>
      </c>
      <c r="R2024" s="10" t="s">
        <v>29</v>
      </c>
      <c r="S2024" s="119"/>
      <c r="T2024" s="119"/>
      <c r="U2024" s="119"/>
      <c r="V2024" s="119"/>
      <c r="W2024" s="119"/>
      <c r="X2024" s="119"/>
      <c r="Y2024" s="119"/>
      <c r="Z2024" s="119"/>
      <c r="AA2024" s="119"/>
      <c r="AB2024" s="119"/>
      <c r="AC2024" s="119"/>
      <c r="AD2024" s="119"/>
      <c r="AE2024" s="119"/>
      <c r="AF2024" s="119"/>
      <c r="AG2024" s="119"/>
      <c r="AH2024" s="119"/>
      <c r="AI2024" s="119"/>
      <c r="AJ2024" s="10" t="s">
        <v>27</v>
      </c>
      <c r="AK2024" s="10" t="s">
        <v>2378</v>
      </c>
      <c r="AL2024" s="10" t="s">
        <v>27</v>
      </c>
    </row>
    <row r="2025" spans="1:38" ht="30" customHeight="1">
      <c r="A2025" s="9" t="s">
        <v>867</v>
      </c>
      <c r="B2025" s="9" t="s">
        <v>840</v>
      </c>
      <c r="C2025" s="9" t="s">
        <v>841</v>
      </c>
      <c r="D2025" s="114">
        <v>7.7999999999999996E-3</v>
      </c>
      <c r="E2025" s="115">
        <f>단가대비표!E553</f>
        <v>0</v>
      </c>
      <c r="F2025" s="116">
        <f>TRUNC(E2025*D2025,1)</f>
        <v>0</v>
      </c>
      <c r="G2025" s="115">
        <f>단가대비표!F553</f>
        <v>138290</v>
      </c>
      <c r="H2025" s="116">
        <f>TRUNC(G2025*D2025,1)</f>
        <v>1078.5999999999999</v>
      </c>
      <c r="I2025" s="115">
        <f>단가대비표!G553</f>
        <v>0</v>
      </c>
      <c r="J2025" s="116">
        <f>TRUNC(I2025*D2025,1)</f>
        <v>0</v>
      </c>
      <c r="K2025" s="115">
        <f t="shared" si="486"/>
        <v>138290</v>
      </c>
      <c r="L2025" s="116">
        <f t="shared" si="486"/>
        <v>1078.5999999999999</v>
      </c>
      <c r="M2025" s="9" t="s">
        <v>27</v>
      </c>
      <c r="N2025" s="10" t="s">
        <v>598</v>
      </c>
      <c r="O2025" s="10" t="s">
        <v>868</v>
      </c>
      <c r="P2025" s="10" t="s">
        <v>30</v>
      </c>
      <c r="Q2025" s="10" t="s">
        <v>30</v>
      </c>
      <c r="R2025" s="10" t="s">
        <v>29</v>
      </c>
      <c r="S2025" s="119"/>
      <c r="T2025" s="119"/>
      <c r="U2025" s="119"/>
      <c r="V2025" s="119"/>
      <c r="W2025" s="119"/>
      <c r="X2025" s="119"/>
      <c r="Y2025" s="119"/>
      <c r="Z2025" s="119"/>
      <c r="AA2025" s="119"/>
      <c r="AB2025" s="119"/>
      <c r="AC2025" s="119"/>
      <c r="AD2025" s="119"/>
      <c r="AE2025" s="119"/>
      <c r="AF2025" s="119"/>
      <c r="AG2025" s="119"/>
      <c r="AH2025" s="119"/>
      <c r="AI2025" s="119"/>
      <c r="AJ2025" s="10" t="s">
        <v>27</v>
      </c>
      <c r="AK2025" s="10" t="s">
        <v>2379</v>
      </c>
      <c r="AL2025" s="10" t="s">
        <v>27</v>
      </c>
    </row>
    <row r="2026" spans="1:38" ht="30" customHeight="1">
      <c r="A2026" s="9" t="s">
        <v>965</v>
      </c>
      <c r="B2026" s="9" t="s">
        <v>27</v>
      </c>
      <c r="C2026" s="9" t="s">
        <v>27</v>
      </c>
      <c r="D2026" s="114"/>
      <c r="E2026" s="115"/>
      <c r="F2026" s="116">
        <f>TRUNC(SUM(F2021:F2025),0)</f>
        <v>4987</v>
      </c>
      <c r="G2026" s="115"/>
      <c r="H2026" s="116">
        <f>TRUNC(SUM(H2021:H2025),0)</f>
        <v>6523</v>
      </c>
      <c r="I2026" s="115"/>
      <c r="J2026" s="116">
        <f>TRUNC(SUM(J2021:J2025),0)</f>
        <v>0</v>
      </c>
      <c r="K2026" s="115"/>
      <c r="L2026" s="116">
        <f>F2026+H2026+J2026</f>
        <v>11510</v>
      </c>
      <c r="M2026" s="9" t="s">
        <v>27</v>
      </c>
      <c r="N2026" s="10" t="s">
        <v>117</v>
      </c>
      <c r="O2026" s="10" t="s">
        <v>117</v>
      </c>
      <c r="P2026" s="10" t="s">
        <v>27</v>
      </c>
      <c r="Q2026" s="10" t="s">
        <v>27</v>
      </c>
      <c r="R2026" s="10" t="s">
        <v>27</v>
      </c>
      <c r="S2026" s="119"/>
      <c r="T2026" s="119"/>
      <c r="U2026" s="119"/>
      <c r="V2026" s="119"/>
      <c r="W2026" s="119"/>
      <c r="X2026" s="119"/>
      <c r="Y2026" s="119"/>
      <c r="Z2026" s="119"/>
      <c r="AA2026" s="119"/>
      <c r="AB2026" s="119"/>
      <c r="AC2026" s="119"/>
      <c r="AD2026" s="119"/>
      <c r="AE2026" s="119"/>
      <c r="AF2026" s="119"/>
      <c r="AG2026" s="119"/>
      <c r="AH2026" s="119"/>
      <c r="AI2026" s="119"/>
      <c r="AJ2026" s="10" t="s">
        <v>27</v>
      </c>
      <c r="AK2026" s="10" t="s">
        <v>27</v>
      </c>
      <c r="AL2026" s="10" t="s">
        <v>27</v>
      </c>
    </row>
    <row r="2027" spans="1:38" ht="30" customHeight="1">
      <c r="A2027" s="114"/>
      <c r="B2027" s="114"/>
      <c r="C2027" s="114"/>
      <c r="D2027" s="114"/>
      <c r="E2027" s="115"/>
      <c r="F2027" s="116"/>
      <c r="G2027" s="115"/>
      <c r="H2027" s="116"/>
      <c r="I2027" s="115"/>
      <c r="J2027" s="116"/>
      <c r="K2027" s="115"/>
      <c r="L2027" s="116"/>
      <c r="M2027" s="114"/>
    </row>
    <row r="2028" spans="1:38" ht="30" customHeight="1">
      <c r="A2028" s="127" t="s">
        <v>4792</v>
      </c>
      <c r="B2028" s="127"/>
      <c r="C2028" s="127"/>
      <c r="D2028" s="127"/>
      <c r="E2028" s="128"/>
      <c r="F2028" s="129"/>
      <c r="G2028" s="128"/>
      <c r="H2028" s="129"/>
      <c r="I2028" s="128"/>
      <c r="J2028" s="129"/>
      <c r="K2028" s="128"/>
      <c r="L2028" s="129"/>
      <c r="M2028" s="127"/>
      <c r="N2028" s="118" t="s">
        <v>601</v>
      </c>
    </row>
    <row r="2029" spans="1:38" ht="30" customHeight="1">
      <c r="A2029" s="9" t="s">
        <v>768</v>
      </c>
      <c r="B2029" s="9" t="s">
        <v>3970</v>
      </c>
      <c r="C2029" s="9" t="s">
        <v>28</v>
      </c>
      <c r="D2029" s="114">
        <v>1.05</v>
      </c>
      <c r="E2029" s="115">
        <f>단가대비표!E168</f>
        <v>3900</v>
      </c>
      <c r="F2029" s="116">
        <f>TRUNC(E2029*D2029,1)</f>
        <v>4095</v>
      </c>
      <c r="G2029" s="115">
        <f>단가대비표!F168</f>
        <v>0</v>
      </c>
      <c r="H2029" s="116">
        <f>TRUNC(G2029*D2029,1)</f>
        <v>0</v>
      </c>
      <c r="I2029" s="115">
        <f>단가대비표!G168</f>
        <v>0</v>
      </c>
      <c r="J2029" s="116">
        <f>TRUNC(I2029*D2029,1)</f>
        <v>0</v>
      </c>
      <c r="K2029" s="115">
        <f t="shared" ref="K2029:L2033" si="487">TRUNC(E2029+G2029+I2029,1)</f>
        <v>3900</v>
      </c>
      <c r="L2029" s="116">
        <f t="shared" si="487"/>
        <v>4095</v>
      </c>
      <c r="M2029" s="9" t="s">
        <v>27</v>
      </c>
      <c r="N2029" s="10" t="s">
        <v>601</v>
      </c>
      <c r="O2029" s="10" t="s">
        <v>769</v>
      </c>
      <c r="P2029" s="10" t="s">
        <v>30</v>
      </c>
      <c r="Q2029" s="10" t="s">
        <v>30</v>
      </c>
      <c r="R2029" s="10" t="s">
        <v>29</v>
      </c>
      <c r="S2029" s="119"/>
      <c r="T2029" s="119"/>
      <c r="U2029" s="119"/>
      <c r="V2029" s="119">
        <v>1</v>
      </c>
      <c r="W2029" s="119"/>
      <c r="X2029" s="119"/>
      <c r="Y2029" s="119"/>
      <c r="Z2029" s="119"/>
      <c r="AA2029" s="119"/>
      <c r="AB2029" s="119"/>
      <c r="AC2029" s="119"/>
      <c r="AD2029" s="119"/>
      <c r="AE2029" s="119"/>
      <c r="AF2029" s="119"/>
      <c r="AG2029" s="119"/>
      <c r="AH2029" s="119"/>
      <c r="AI2029" s="119"/>
      <c r="AJ2029" s="10" t="s">
        <v>27</v>
      </c>
      <c r="AK2029" s="10" t="s">
        <v>2380</v>
      </c>
      <c r="AL2029" s="10" t="s">
        <v>27</v>
      </c>
    </row>
    <row r="2030" spans="1:38" ht="30" customHeight="1">
      <c r="A2030" s="9" t="s">
        <v>1804</v>
      </c>
      <c r="B2030" s="9" t="s">
        <v>1789</v>
      </c>
      <c r="C2030" s="9" t="s">
        <v>963</v>
      </c>
      <c r="D2030" s="114">
        <v>1</v>
      </c>
      <c r="E2030" s="115">
        <f>ROUNDDOWN(SUMIF(V2029:V2033, RIGHTB(O2030, 1), F2029:F2033)*U2030, 2)</f>
        <v>122.85</v>
      </c>
      <c r="F2030" s="116">
        <f>TRUNC(E2030*D2030,1)</f>
        <v>122.8</v>
      </c>
      <c r="G2030" s="115">
        <v>0</v>
      </c>
      <c r="H2030" s="116">
        <f>TRUNC(G2030*D2030,1)</f>
        <v>0</v>
      </c>
      <c r="I2030" s="115">
        <v>0</v>
      </c>
      <c r="J2030" s="116">
        <f>TRUNC(I2030*D2030,1)</f>
        <v>0</v>
      </c>
      <c r="K2030" s="115">
        <f t="shared" si="487"/>
        <v>122.8</v>
      </c>
      <c r="L2030" s="116">
        <f t="shared" si="487"/>
        <v>122.8</v>
      </c>
      <c r="M2030" s="9" t="s">
        <v>27</v>
      </c>
      <c r="N2030" s="10" t="s">
        <v>601</v>
      </c>
      <c r="O2030" s="10" t="s">
        <v>964</v>
      </c>
      <c r="P2030" s="10" t="s">
        <v>30</v>
      </c>
      <c r="Q2030" s="10" t="s">
        <v>30</v>
      </c>
      <c r="R2030" s="10" t="s">
        <v>30</v>
      </c>
      <c r="S2030" s="119">
        <v>0</v>
      </c>
      <c r="T2030" s="119">
        <v>0</v>
      </c>
      <c r="U2030" s="119">
        <v>0.03</v>
      </c>
      <c r="V2030" s="119"/>
      <c r="W2030" s="119"/>
      <c r="X2030" s="119"/>
      <c r="Y2030" s="119"/>
      <c r="Z2030" s="119"/>
      <c r="AA2030" s="119"/>
      <c r="AB2030" s="119"/>
      <c r="AC2030" s="119"/>
      <c r="AD2030" s="119"/>
      <c r="AE2030" s="119"/>
      <c r="AF2030" s="119"/>
      <c r="AG2030" s="119"/>
      <c r="AH2030" s="119"/>
      <c r="AI2030" s="119"/>
      <c r="AJ2030" s="10" t="s">
        <v>27</v>
      </c>
      <c r="AK2030" s="10" t="s">
        <v>2381</v>
      </c>
      <c r="AL2030" s="10" t="s">
        <v>27</v>
      </c>
    </row>
    <row r="2031" spans="1:38" ht="30" customHeight="1">
      <c r="A2031" s="9" t="s">
        <v>852</v>
      </c>
      <c r="B2031" s="9" t="s">
        <v>840</v>
      </c>
      <c r="C2031" s="9" t="s">
        <v>841</v>
      </c>
      <c r="D2031" s="114">
        <v>0.05</v>
      </c>
      <c r="E2031" s="115">
        <f>단가대비표!E545</f>
        <v>0</v>
      </c>
      <c r="F2031" s="116">
        <f>TRUNC(E2031*D2031,1)</f>
        <v>0</v>
      </c>
      <c r="G2031" s="115">
        <f>단가대비표!F545</f>
        <v>203246</v>
      </c>
      <c r="H2031" s="116">
        <f>TRUNC(G2031*D2031,1)</f>
        <v>10162.299999999999</v>
      </c>
      <c r="I2031" s="115">
        <f>단가대비표!G545</f>
        <v>0</v>
      </c>
      <c r="J2031" s="116">
        <f>TRUNC(I2031*D2031,1)</f>
        <v>0</v>
      </c>
      <c r="K2031" s="115">
        <f t="shared" si="487"/>
        <v>203246</v>
      </c>
      <c r="L2031" s="116">
        <f t="shared" si="487"/>
        <v>10162.299999999999</v>
      </c>
      <c r="M2031" s="9" t="s">
        <v>27</v>
      </c>
      <c r="N2031" s="10" t="s">
        <v>601</v>
      </c>
      <c r="O2031" s="10" t="s">
        <v>853</v>
      </c>
      <c r="P2031" s="10" t="s">
        <v>30</v>
      </c>
      <c r="Q2031" s="10" t="s">
        <v>30</v>
      </c>
      <c r="R2031" s="10" t="s">
        <v>29</v>
      </c>
      <c r="S2031" s="119"/>
      <c r="T2031" s="119"/>
      <c r="U2031" s="119"/>
      <c r="V2031" s="119"/>
      <c r="W2031" s="119">
        <v>2</v>
      </c>
      <c r="X2031" s="119"/>
      <c r="Y2031" s="119"/>
      <c r="Z2031" s="119"/>
      <c r="AA2031" s="119"/>
      <c r="AB2031" s="119"/>
      <c r="AC2031" s="119"/>
      <c r="AD2031" s="119"/>
      <c r="AE2031" s="119"/>
      <c r="AF2031" s="119"/>
      <c r="AG2031" s="119"/>
      <c r="AH2031" s="119"/>
      <c r="AI2031" s="119"/>
      <c r="AJ2031" s="10" t="s">
        <v>27</v>
      </c>
      <c r="AK2031" s="10" t="s">
        <v>2382</v>
      </c>
      <c r="AL2031" s="10" t="s">
        <v>27</v>
      </c>
    </row>
    <row r="2032" spans="1:38" ht="30" customHeight="1">
      <c r="A2032" s="9" t="s">
        <v>867</v>
      </c>
      <c r="B2032" s="9" t="s">
        <v>840</v>
      </c>
      <c r="C2032" s="9" t="s">
        <v>841</v>
      </c>
      <c r="D2032" s="114">
        <v>0.01</v>
      </c>
      <c r="E2032" s="115">
        <f>단가대비표!E553</f>
        <v>0</v>
      </c>
      <c r="F2032" s="116">
        <f>TRUNC(E2032*D2032,1)</f>
        <v>0</v>
      </c>
      <c r="G2032" s="115">
        <f>단가대비표!F553</f>
        <v>138290</v>
      </c>
      <c r="H2032" s="116">
        <f>TRUNC(G2032*D2032,1)</f>
        <v>1382.9</v>
      </c>
      <c r="I2032" s="115">
        <f>단가대비표!G553</f>
        <v>0</v>
      </c>
      <c r="J2032" s="116">
        <f>TRUNC(I2032*D2032,1)</f>
        <v>0</v>
      </c>
      <c r="K2032" s="115">
        <f t="shared" si="487"/>
        <v>138290</v>
      </c>
      <c r="L2032" s="116">
        <f t="shared" si="487"/>
        <v>1382.9</v>
      </c>
      <c r="M2032" s="9" t="s">
        <v>27</v>
      </c>
      <c r="N2032" s="10" t="s">
        <v>601</v>
      </c>
      <c r="O2032" s="10" t="s">
        <v>868</v>
      </c>
      <c r="P2032" s="10" t="s">
        <v>30</v>
      </c>
      <c r="Q2032" s="10" t="s">
        <v>30</v>
      </c>
      <c r="R2032" s="10" t="s">
        <v>29</v>
      </c>
      <c r="S2032" s="119"/>
      <c r="T2032" s="119"/>
      <c r="U2032" s="119"/>
      <c r="V2032" s="119"/>
      <c r="W2032" s="119">
        <v>2</v>
      </c>
      <c r="X2032" s="119"/>
      <c r="Y2032" s="119"/>
      <c r="Z2032" s="119"/>
      <c r="AA2032" s="119"/>
      <c r="AB2032" s="119"/>
      <c r="AC2032" s="119"/>
      <c r="AD2032" s="119"/>
      <c r="AE2032" s="119"/>
      <c r="AF2032" s="119"/>
      <c r="AG2032" s="119"/>
      <c r="AH2032" s="119"/>
      <c r="AI2032" s="119"/>
      <c r="AJ2032" s="10" t="s">
        <v>27</v>
      </c>
      <c r="AK2032" s="10" t="s">
        <v>2383</v>
      </c>
      <c r="AL2032" s="10" t="s">
        <v>27</v>
      </c>
    </row>
    <row r="2033" spans="1:38" ht="30" customHeight="1">
      <c r="A2033" s="9" t="s">
        <v>4220</v>
      </c>
      <c r="B2033" s="9" t="s">
        <v>1270</v>
      </c>
      <c r="C2033" s="9" t="s">
        <v>963</v>
      </c>
      <c r="D2033" s="114">
        <v>1</v>
      </c>
      <c r="E2033" s="115">
        <v>0</v>
      </c>
      <c r="F2033" s="116">
        <f>TRUNC(E2033*D2033,1)</f>
        <v>0</v>
      </c>
      <c r="G2033" s="115">
        <v>0</v>
      </c>
      <c r="H2033" s="116">
        <f>TRUNC(G2033*D2033,1)</f>
        <v>0</v>
      </c>
      <c r="I2033" s="115">
        <f>ROUNDDOWN(SUMIF(W2029:W2033, RIGHTB(O2033, 1), H2029:H2033)*U2033, 2)</f>
        <v>346.35</v>
      </c>
      <c r="J2033" s="116">
        <f>TRUNC(I2033*D2033,1)</f>
        <v>346.3</v>
      </c>
      <c r="K2033" s="115">
        <f t="shared" si="487"/>
        <v>346.3</v>
      </c>
      <c r="L2033" s="116">
        <f t="shared" si="487"/>
        <v>346.3</v>
      </c>
      <c r="M2033" s="9" t="s">
        <v>27</v>
      </c>
      <c r="N2033" s="10" t="s">
        <v>601</v>
      </c>
      <c r="O2033" s="10" t="s">
        <v>1280</v>
      </c>
      <c r="P2033" s="10" t="s">
        <v>30</v>
      </c>
      <c r="Q2033" s="10" t="s">
        <v>30</v>
      </c>
      <c r="R2033" s="10" t="s">
        <v>30</v>
      </c>
      <c r="S2033" s="119">
        <v>1</v>
      </c>
      <c r="T2033" s="119">
        <v>2</v>
      </c>
      <c r="U2033" s="119">
        <v>0.03</v>
      </c>
      <c r="V2033" s="119"/>
      <c r="W2033" s="119"/>
      <c r="X2033" s="119"/>
      <c r="Y2033" s="119"/>
      <c r="Z2033" s="119"/>
      <c r="AA2033" s="119"/>
      <c r="AB2033" s="119"/>
      <c r="AC2033" s="119"/>
      <c r="AD2033" s="119"/>
      <c r="AE2033" s="119"/>
      <c r="AF2033" s="119"/>
      <c r="AG2033" s="119"/>
      <c r="AH2033" s="119"/>
      <c r="AI2033" s="119"/>
      <c r="AJ2033" s="10" t="s">
        <v>27</v>
      </c>
      <c r="AK2033" s="10" t="s">
        <v>2381</v>
      </c>
      <c r="AL2033" s="10" t="s">
        <v>27</v>
      </c>
    </row>
    <row r="2034" spans="1:38" ht="30" customHeight="1">
      <c r="A2034" s="9" t="s">
        <v>965</v>
      </c>
      <c r="B2034" s="9" t="s">
        <v>27</v>
      </c>
      <c r="C2034" s="9" t="s">
        <v>27</v>
      </c>
      <c r="D2034" s="114"/>
      <c r="E2034" s="115"/>
      <c r="F2034" s="116">
        <f>TRUNC(SUM(F2029:F2033),0)</f>
        <v>4217</v>
      </c>
      <c r="G2034" s="115"/>
      <c r="H2034" s="116">
        <f>TRUNC(SUM(H2029:H2033),0)</f>
        <v>11545</v>
      </c>
      <c r="I2034" s="115"/>
      <c r="J2034" s="116">
        <f>TRUNC(SUM(J2029:J2033),0)</f>
        <v>346</v>
      </c>
      <c r="K2034" s="115"/>
      <c r="L2034" s="116">
        <f>F2034+H2034+J2034</f>
        <v>16108</v>
      </c>
      <c r="M2034" s="9" t="s">
        <v>27</v>
      </c>
      <c r="N2034" s="10" t="s">
        <v>117</v>
      </c>
      <c r="O2034" s="10" t="s">
        <v>117</v>
      </c>
      <c r="P2034" s="10" t="s">
        <v>27</v>
      </c>
      <c r="Q2034" s="10" t="s">
        <v>27</v>
      </c>
      <c r="R2034" s="10" t="s">
        <v>27</v>
      </c>
      <c r="S2034" s="119"/>
      <c r="T2034" s="119"/>
      <c r="U2034" s="119"/>
      <c r="V2034" s="119"/>
      <c r="W2034" s="119"/>
      <c r="X2034" s="119"/>
      <c r="Y2034" s="119"/>
      <c r="Z2034" s="119"/>
      <c r="AA2034" s="119"/>
      <c r="AB2034" s="119"/>
      <c r="AC2034" s="119"/>
      <c r="AD2034" s="119"/>
      <c r="AE2034" s="119"/>
      <c r="AF2034" s="119"/>
      <c r="AG2034" s="119"/>
      <c r="AH2034" s="119"/>
      <c r="AI2034" s="119"/>
      <c r="AJ2034" s="10" t="s">
        <v>27</v>
      </c>
      <c r="AK2034" s="10" t="s">
        <v>27</v>
      </c>
      <c r="AL2034" s="10" t="s">
        <v>27</v>
      </c>
    </row>
    <row r="2035" spans="1:38" ht="30" customHeight="1">
      <c r="A2035" s="114"/>
      <c r="B2035" s="114"/>
      <c r="C2035" s="114"/>
      <c r="D2035" s="114"/>
      <c r="E2035" s="115"/>
      <c r="F2035" s="116"/>
      <c r="G2035" s="115"/>
      <c r="H2035" s="116"/>
      <c r="I2035" s="115"/>
      <c r="J2035" s="116"/>
      <c r="K2035" s="115"/>
      <c r="L2035" s="116"/>
      <c r="M2035" s="114"/>
    </row>
    <row r="2036" spans="1:38" ht="30" customHeight="1">
      <c r="A2036" s="127" t="s">
        <v>4791</v>
      </c>
      <c r="B2036" s="127"/>
      <c r="C2036" s="127"/>
      <c r="D2036" s="127"/>
      <c r="E2036" s="128"/>
      <c r="F2036" s="129"/>
      <c r="G2036" s="128"/>
      <c r="H2036" s="129"/>
      <c r="I2036" s="128"/>
      <c r="J2036" s="129"/>
      <c r="K2036" s="128"/>
      <c r="L2036" s="129"/>
      <c r="M2036" s="127"/>
      <c r="N2036" s="118" t="s">
        <v>603</v>
      </c>
    </row>
    <row r="2037" spans="1:38" ht="30" customHeight="1">
      <c r="A2037" s="9" t="s">
        <v>770</v>
      </c>
      <c r="B2037" s="9" t="s">
        <v>3971</v>
      </c>
      <c r="C2037" s="9" t="s">
        <v>28</v>
      </c>
      <c r="D2037" s="114">
        <v>1.05</v>
      </c>
      <c r="E2037" s="115">
        <f>단가대비표!E172</f>
        <v>4200</v>
      </c>
      <c r="F2037" s="116">
        <f>TRUNC(E2037*D2037,1)</f>
        <v>4410</v>
      </c>
      <c r="G2037" s="115">
        <f>단가대비표!F172</f>
        <v>0</v>
      </c>
      <c r="H2037" s="116">
        <f>TRUNC(G2037*D2037,1)</f>
        <v>0</v>
      </c>
      <c r="I2037" s="115">
        <f>단가대비표!G172</f>
        <v>0</v>
      </c>
      <c r="J2037" s="116">
        <f>TRUNC(I2037*D2037,1)</f>
        <v>0</v>
      </c>
      <c r="K2037" s="115">
        <f t="shared" ref="K2037:L2041" si="488">TRUNC(E2037+G2037+I2037,1)</f>
        <v>4200</v>
      </c>
      <c r="L2037" s="116">
        <f t="shared" si="488"/>
        <v>4410</v>
      </c>
      <c r="M2037" s="9" t="s">
        <v>27</v>
      </c>
      <c r="N2037" s="10" t="s">
        <v>603</v>
      </c>
      <c r="O2037" s="10" t="s">
        <v>772</v>
      </c>
      <c r="P2037" s="10" t="s">
        <v>30</v>
      </c>
      <c r="Q2037" s="10" t="s">
        <v>30</v>
      </c>
      <c r="R2037" s="10" t="s">
        <v>29</v>
      </c>
      <c r="S2037" s="119"/>
      <c r="T2037" s="119"/>
      <c r="U2037" s="119"/>
      <c r="V2037" s="119">
        <v>1</v>
      </c>
      <c r="W2037" s="119"/>
      <c r="X2037" s="119"/>
      <c r="Y2037" s="119"/>
      <c r="Z2037" s="119"/>
      <c r="AA2037" s="119"/>
      <c r="AB2037" s="119"/>
      <c r="AC2037" s="119"/>
      <c r="AD2037" s="119"/>
      <c r="AE2037" s="119"/>
      <c r="AF2037" s="119"/>
      <c r="AG2037" s="119"/>
      <c r="AH2037" s="119"/>
      <c r="AI2037" s="119"/>
      <c r="AJ2037" s="10" t="s">
        <v>27</v>
      </c>
      <c r="AK2037" s="10" t="s">
        <v>2384</v>
      </c>
      <c r="AL2037" s="10" t="s">
        <v>27</v>
      </c>
    </row>
    <row r="2038" spans="1:38" ht="30" customHeight="1">
      <c r="A2038" s="9" t="s">
        <v>1804</v>
      </c>
      <c r="B2038" s="9" t="s">
        <v>1789</v>
      </c>
      <c r="C2038" s="9" t="s">
        <v>963</v>
      </c>
      <c r="D2038" s="114">
        <v>1</v>
      </c>
      <c r="E2038" s="115">
        <f>ROUNDDOWN(SUMIF(V2037:V2041, RIGHTB(O2038, 1), F2037:F2041)*U2038, 2)</f>
        <v>132.30000000000001</v>
      </c>
      <c r="F2038" s="116">
        <f>TRUNC(E2038*D2038,1)</f>
        <v>132.30000000000001</v>
      </c>
      <c r="G2038" s="115">
        <v>0</v>
      </c>
      <c r="H2038" s="116">
        <f>TRUNC(G2038*D2038,1)</f>
        <v>0</v>
      </c>
      <c r="I2038" s="115">
        <v>0</v>
      </c>
      <c r="J2038" s="116">
        <f>TRUNC(I2038*D2038,1)</f>
        <v>0</v>
      </c>
      <c r="K2038" s="115">
        <f t="shared" si="488"/>
        <v>132.30000000000001</v>
      </c>
      <c r="L2038" s="116">
        <f t="shared" si="488"/>
        <v>132.30000000000001</v>
      </c>
      <c r="M2038" s="9" t="s">
        <v>27</v>
      </c>
      <c r="N2038" s="10" t="s">
        <v>603</v>
      </c>
      <c r="O2038" s="10" t="s">
        <v>964</v>
      </c>
      <c r="P2038" s="10" t="s">
        <v>30</v>
      </c>
      <c r="Q2038" s="10" t="s">
        <v>30</v>
      </c>
      <c r="R2038" s="10" t="s">
        <v>30</v>
      </c>
      <c r="S2038" s="119">
        <v>0</v>
      </c>
      <c r="T2038" s="119">
        <v>0</v>
      </c>
      <c r="U2038" s="119">
        <v>0.03</v>
      </c>
      <c r="V2038" s="119"/>
      <c r="W2038" s="119"/>
      <c r="X2038" s="119"/>
      <c r="Y2038" s="119"/>
      <c r="Z2038" s="119"/>
      <c r="AA2038" s="119"/>
      <c r="AB2038" s="119"/>
      <c r="AC2038" s="119"/>
      <c r="AD2038" s="119"/>
      <c r="AE2038" s="119"/>
      <c r="AF2038" s="119"/>
      <c r="AG2038" s="119"/>
      <c r="AH2038" s="119"/>
      <c r="AI2038" s="119"/>
      <c r="AJ2038" s="10" t="s">
        <v>27</v>
      </c>
      <c r="AK2038" s="10" t="s">
        <v>2385</v>
      </c>
      <c r="AL2038" s="10" t="s">
        <v>27</v>
      </c>
    </row>
    <row r="2039" spans="1:38" ht="30" customHeight="1">
      <c r="A2039" s="9" t="s">
        <v>852</v>
      </c>
      <c r="B2039" s="9" t="s">
        <v>840</v>
      </c>
      <c r="C2039" s="9" t="s">
        <v>841</v>
      </c>
      <c r="D2039" s="114">
        <v>0.05</v>
      </c>
      <c r="E2039" s="115">
        <f>단가대비표!E545</f>
        <v>0</v>
      </c>
      <c r="F2039" s="116">
        <f>TRUNC(E2039*D2039,1)</f>
        <v>0</v>
      </c>
      <c r="G2039" s="115">
        <f>단가대비표!F545</f>
        <v>203246</v>
      </c>
      <c r="H2039" s="116">
        <f>TRUNC(G2039*D2039,1)</f>
        <v>10162.299999999999</v>
      </c>
      <c r="I2039" s="115">
        <f>단가대비표!G545</f>
        <v>0</v>
      </c>
      <c r="J2039" s="116">
        <f>TRUNC(I2039*D2039,1)</f>
        <v>0</v>
      </c>
      <c r="K2039" s="115">
        <f t="shared" si="488"/>
        <v>203246</v>
      </c>
      <c r="L2039" s="116">
        <f t="shared" si="488"/>
        <v>10162.299999999999</v>
      </c>
      <c r="M2039" s="9" t="s">
        <v>27</v>
      </c>
      <c r="N2039" s="10" t="s">
        <v>603</v>
      </c>
      <c r="O2039" s="10" t="s">
        <v>853</v>
      </c>
      <c r="P2039" s="10" t="s">
        <v>30</v>
      </c>
      <c r="Q2039" s="10" t="s">
        <v>30</v>
      </c>
      <c r="R2039" s="10" t="s">
        <v>29</v>
      </c>
      <c r="S2039" s="119"/>
      <c r="T2039" s="119"/>
      <c r="U2039" s="119"/>
      <c r="V2039" s="119"/>
      <c r="W2039" s="119">
        <v>2</v>
      </c>
      <c r="X2039" s="119"/>
      <c r="Y2039" s="119"/>
      <c r="Z2039" s="119"/>
      <c r="AA2039" s="119"/>
      <c r="AB2039" s="119"/>
      <c r="AC2039" s="119"/>
      <c r="AD2039" s="119"/>
      <c r="AE2039" s="119"/>
      <c r="AF2039" s="119"/>
      <c r="AG2039" s="119"/>
      <c r="AH2039" s="119"/>
      <c r="AI2039" s="119"/>
      <c r="AJ2039" s="10" t="s">
        <v>27</v>
      </c>
      <c r="AK2039" s="10" t="s">
        <v>2386</v>
      </c>
      <c r="AL2039" s="10" t="s">
        <v>27</v>
      </c>
    </row>
    <row r="2040" spans="1:38" ht="30" customHeight="1">
      <c r="A2040" s="9" t="s">
        <v>867</v>
      </c>
      <c r="B2040" s="9" t="s">
        <v>840</v>
      </c>
      <c r="C2040" s="9" t="s">
        <v>841</v>
      </c>
      <c r="D2040" s="114">
        <v>0.01</v>
      </c>
      <c r="E2040" s="115">
        <f>단가대비표!E553</f>
        <v>0</v>
      </c>
      <c r="F2040" s="116">
        <f>TRUNC(E2040*D2040,1)</f>
        <v>0</v>
      </c>
      <c r="G2040" s="115">
        <f>단가대비표!F553</f>
        <v>138290</v>
      </c>
      <c r="H2040" s="116">
        <f>TRUNC(G2040*D2040,1)</f>
        <v>1382.9</v>
      </c>
      <c r="I2040" s="115">
        <f>단가대비표!G553</f>
        <v>0</v>
      </c>
      <c r="J2040" s="116">
        <f>TRUNC(I2040*D2040,1)</f>
        <v>0</v>
      </c>
      <c r="K2040" s="115">
        <f t="shared" si="488"/>
        <v>138290</v>
      </c>
      <c r="L2040" s="116">
        <f t="shared" si="488"/>
        <v>1382.9</v>
      </c>
      <c r="M2040" s="9" t="s">
        <v>27</v>
      </c>
      <c r="N2040" s="10" t="s">
        <v>603</v>
      </c>
      <c r="O2040" s="10" t="s">
        <v>868</v>
      </c>
      <c r="P2040" s="10" t="s">
        <v>30</v>
      </c>
      <c r="Q2040" s="10" t="s">
        <v>30</v>
      </c>
      <c r="R2040" s="10" t="s">
        <v>29</v>
      </c>
      <c r="S2040" s="119"/>
      <c r="T2040" s="119"/>
      <c r="U2040" s="119"/>
      <c r="V2040" s="119"/>
      <c r="W2040" s="119">
        <v>2</v>
      </c>
      <c r="X2040" s="119"/>
      <c r="Y2040" s="119"/>
      <c r="Z2040" s="119"/>
      <c r="AA2040" s="119"/>
      <c r="AB2040" s="119"/>
      <c r="AC2040" s="119"/>
      <c r="AD2040" s="119"/>
      <c r="AE2040" s="119"/>
      <c r="AF2040" s="119"/>
      <c r="AG2040" s="119"/>
      <c r="AH2040" s="119"/>
      <c r="AI2040" s="119"/>
      <c r="AJ2040" s="10" t="s">
        <v>27</v>
      </c>
      <c r="AK2040" s="10" t="s">
        <v>2387</v>
      </c>
      <c r="AL2040" s="10" t="s">
        <v>27</v>
      </c>
    </row>
    <row r="2041" spans="1:38" ht="30" customHeight="1">
      <c r="A2041" s="9" t="s">
        <v>4220</v>
      </c>
      <c r="B2041" s="9" t="s">
        <v>1270</v>
      </c>
      <c r="C2041" s="9" t="s">
        <v>963</v>
      </c>
      <c r="D2041" s="114">
        <v>1</v>
      </c>
      <c r="E2041" s="115">
        <v>0</v>
      </c>
      <c r="F2041" s="116">
        <f>TRUNC(E2041*D2041,1)</f>
        <v>0</v>
      </c>
      <c r="G2041" s="115">
        <v>0</v>
      </c>
      <c r="H2041" s="116">
        <f>TRUNC(G2041*D2041,1)</f>
        <v>0</v>
      </c>
      <c r="I2041" s="115">
        <f>ROUNDDOWN(SUMIF(W2037:W2041, RIGHTB(O2041, 1), H2037:H2041)*U2041, 2)</f>
        <v>346.35</v>
      </c>
      <c r="J2041" s="116">
        <f>TRUNC(I2041*D2041,1)</f>
        <v>346.3</v>
      </c>
      <c r="K2041" s="115">
        <f t="shared" si="488"/>
        <v>346.3</v>
      </c>
      <c r="L2041" s="116">
        <f t="shared" si="488"/>
        <v>346.3</v>
      </c>
      <c r="M2041" s="9" t="s">
        <v>27</v>
      </c>
      <c r="N2041" s="10" t="s">
        <v>603</v>
      </c>
      <c r="O2041" s="10" t="s">
        <v>1280</v>
      </c>
      <c r="P2041" s="10" t="s">
        <v>30</v>
      </c>
      <c r="Q2041" s="10" t="s">
        <v>30</v>
      </c>
      <c r="R2041" s="10" t="s">
        <v>30</v>
      </c>
      <c r="S2041" s="119">
        <v>1</v>
      </c>
      <c r="T2041" s="119">
        <v>2</v>
      </c>
      <c r="U2041" s="119">
        <v>0.03</v>
      </c>
      <c r="V2041" s="119"/>
      <c r="W2041" s="119"/>
      <c r="X2041" s="119"/>
      <c r="Y2041" s="119"/>
      <c r="Z2041" s="119"/>
      <c r="AA2041" s="119"/>
      <c r="AB2041" s="119"/>
      <c r="AC2041" s="119"/>
      <c r="AD2041" s="119"/>
      <c r="AE2041" s="119"/>
      <c r="AF2041" s="119"/>
      <c r="AG2041" s="119"/>
      <c r="AH2041" s="119"/>
      <c r="AI2041" s="119"/>
      <c r="AJ2041" s="10" t="s">
        <v>27</v>
      </c>
      <c r="AK2041" s="10" t="s">
        <v>2385</v>
      </c>
      <c r="AL2041" s="10" t="s">
        <v>27</v>
      </c>
    </row>
    <row r="2042" spans="1:38" ht="30" customHeight="1">
      <c r="A2042" s="9" t="s">
        <v>965</v>
      </c>
      <c r="B2042" s="9" t="s">
        <v>27</v>
      </c>
      <c r="C2042" s="9" t="s">
        <v>27</v>
      </c>
      <c r="D2042" s="114"/>
      <c r="E2042" s="115"/>
      <c r="F2042" s="116">
        <f>TRUNC(SUM(F2037:F2041),0)</f>
        <v>4542</v>
      </c>
      <c r="G2042" s="115"/>
      <c r="H2042" s="116">
        <f>TRUNC(SUM(H2037:H2041),0)</f>
        <v>11545</v>
      </c>
      <c r="I2042" s="115"/>
      <c r="J2042" s="116">
        <f>TRUNC(SUM(J2037:J2041),0)</f>
        <v>346</v>
      </c>
      <c r="K2042" s="115"/>
      <c r="L2042" s="116">
        <f>F2042+H2042+J2042</f>
        <v>16433</v>
      </c>
      <c r="M2042" s="9" t="s">
        <v>27</v>
      </c>
      <c r="N2042" s="10" t="s">
        <v>117</v>
      </c>
      <c r="O2042" s="10" t="s">
        <v>117</v>
      </c>
      <c r="P2042" s="10" t="s">
        <v>27</v>
      </c>
      <c r="Q2042" s="10" t="s">
        <v>27</v>
      </c>
      <c r="R2042" s="10" t="s">
        <v>27</v>
      </c>
      <c r="S2042" s="119"/>
      <c r="T2042" s="119"/>
      <c r="U2042" s="119"/>
      <c r="V2042" s="119"/>
      <c r="W2042" s="119"/>
      <c r="X2042" s="119"/>
      <c r="Y2042" s="119"/>
      <c r="Z2042" s="119"/>
      <c r="AA2042" s="119"/>
      <c r="AB2042" s="119"/>
      <c r="AC2042" s="119"/>
      <c r="AD2042" s="119"/>
      <c r="AE2042" s="119"/>
      <c r="AF2042" s="119"/>
      <c r="AG2042" s="119"/>
      <c r="AH2042" s="119"/>
      <c r="AI2042" s="119"/>
      <c r="AJ2042" s="10" t="s">
        <v>27</v>
      </c>
      <c r="AK2042" s="10" t="s">
        <v>27</v>
      </c>
      <c r="AL2042" s="10" t="s">
        <v>27</v>
      </c>
    </row>
    <row r="2043" spans="1:38" ht="30" customHeight="1">
      <c r="A2043" s="114"/>
      <c r="B2043" s="114"/>
      <c r="C2043" s="114"/>
      <c r="D2043" s="114"/>
      <c r="E2043" s="115"/>
      <c r="F2043" s="116"/>
      <c r="G2043" s="115"/>
      <c r="H2043" s="116"/>
      <c r="I2043" s="115"/>
      <c r="J2043" s="116"/>
      <c r="K2043" s="115"/>
      <c r="L2043" s="116"/>
      <c r="M2043" s="114"/>
    </row>
    <row r="2044" spans="1:38" ht="30" customHeight="1">
      <c r="A2044" s="127" t="s">
        <v>4793</v>
      </c>
      <c r="B2044" s="127"/>
      <c r="C2044" s="127"/>
      <c r="D2044" s="127"/>
      <c r="E2044" s="128"/>
      <c r="F2044" s="129"/>
      <c r="G2044" s="128"/>
      <c r="H2044" s="129"/>
      <c r="I2044" s="128"/>
      <c r="J2044" s="129"/>
      <c r="K2044" s="128"/>
      <c r="L2044" s="129"/>
      <c r="M2044" s="127"/>
      <c r="N2044" s="118" t="s">
        <v>606</v>
      </c>
    </row>
    <row r="2045" spans="1:38" ht="30" customHeight="1">
      <c r="A2045" s="9" t="s">
        <v>768</v>
      </c>
      <c r="B2045" s="9" t="s">
        <v>2388</v>
      </c>
      <c r="C2045" s="9" t="s">
        <v>28</v>
      </c>
      <c r="D2045" s="114">
        <v>1.05</v>
      </c>
      <c r="E2045" s="115">
        <f>단가대비표!E170</f>
        <v>7300</v>
      </c>
      <c r="F2045" s="116">
        <f>TRUNC(E2045*D2045,1)</f>
        <v>7665</v>
      </c>
      <c r="G2045" s="115">
        <f>단가대비표!F170</f>
        <v>0</v>
      </c>
      <c r="H2045" s="116">
        <f>TRUNC(G2045*D2045,1)</f>
        <v>0</v>
      </c>
      <c r="I2045" s="115">
        <f>단가대비표!G170</f>
        <v>0</v>
      </c>
      <c r="J2045" s="116">
        <f>TRUNC(I2045*D2045,1)</f>
        <v>0</v>
      </c>
      <c r="K2045" s="115">
        <f t="shared" ref="K2045:L2049" si="489">TRUNC(E2045+G2045+I2045,1)</f>
        <v>7300</v>
      </c>
      <c r="L2045" s="116">
        <f t="shared" si="489"/>
        <v>7665</v>
      </c>
      <c r="M2045" s="9" t="s">
        <v>27</v>
      </c>
      <c r="N2045" s="10" t="s">
        <v>606</v>
      </c>
      <c r="O2045" s="10" t="s">
        <v>2389</v>
      </c>
      <c r="P2045" s="10" t="s">
        <v>30</v>
      </c>
      <c r="Q2045" s="10" t="s">
        <v>30</v>
      </c>
      <c r="R2045" s="10" t="s">
        <v>29</v>
      </c>
      <c r="S2045" s="119"/>
      <c r="T2045" s="119"/>
      <c r="U2045" s="119"/>
      <c r="V2045" s="119">
        <v>1</v>
      </c>
      <c r="W2045" s="119"/>
      <c r="X2045" s="119"/>
      <c r="Y2045" s="119"/>
      <c r="Z2045" s="119"/>
      <c r="AA2045" s="119"/>
      <c r="AB2045" s="119"/>
      <c r="AC2045" s="119"/>
      <c r="AD2045" s="119"/>
      <c r="AE2045" s="119"/>
      <c r="AF2045" s="119"/>
      <c r="AG2045" s="119"/>
      <c r="AH2045" s="119"/>
      <c r="AI2045" s="119"/>
      <c r="AJ2045" s="10" t="s">
        <v>27</v>
      </c>
      <c r="AK2045" s="10" t="s">
        <v>2390</v>
      </c>
      <c r="AL2045" s="10" t="s">
        <v>27</v>
      </c>
    </row>
    <row r="2046" spans="1:38" ht="30" customHeight="1">
      <c r="A2046" s="9" t="s">
        <v>1040</v>
      </c>
      <c r="B2046" s="9" t="s">
        <v>1789</v>
      </c>
      <c r="C2046" s="9" t="s">
        <v>963</v>
      </c>
      <c r="D2046" s="114">
        <v>1</v>
      </c>
      <c r="E2046" s="115">
        <f>ROUNDDOWN(SUMIF(V2045:V2049, RIGHTB(O2046, 1), F2045:F2049)*U2046, 2)</f>
        <v>229.95</v>
      </c>
      <c r="F2046" s="116">
        <f>TRUNC(E2046*D2046,1)</f>
        <v>229.9</v>
      </c>
      <c r="G2046" s="115">
        <v>0</v>
      </c>
      <c r="H2046" s="116">
        <f>TRUNC(G2046*D2046,1)</f>
        <v>0</v>
      </c>
      <c r="I2046" s="115">
        <v>0</v>
      </c>
      <c r="J2046" s="116">
        <f>TRUNC(I2046*D2046,1)</f>
        <v>0</v>
      </c>
      <c r="K2046" s="115">
        <f t="shared" si="489"/>
        <v>229.9</v>
      </c>
      <c r="L2046" s="116">
        <f t="shared" si="489"/>
        <v>229.9</v>
      </c>
      <c r="M2046" s="9" t="s">
        <v>27</v>
      </c>
      <c r="N2046" s="10" t="s">
        <v>606</v>
      </c>
      <c r="O2046" s="10" t="s">
        <v>964</v>
      </c>
      <c r="P2046" s="10" t="s">
        <v>30</v>
      </c>
      <c r="Q2046" s="10" t="s">
        <v>30</v>
      </c>
      <c r="R2046" s="10" t="s">
        <v>30</v>
      </c>
      <c r="S2046" s="119">
        <v>0</v>
      </c>
      <c r="T2046" s="119">
        <v>0</v>
      </c>
      <c r="U2046" s="119">
        <v>0.03</v>
      </c>
      <c r="V2046" s="119"/>
      <c r="W2046" s="119"/>
      <c r="X2046" s="119"/>
      <c r="Y2046" s="119"/>
      <c r="Z2046" s="119"/>
      <c r="AA2046" s="119"/>
      <c r="AB2046" s="119"/>
      <c r="AC2046" s="119"/>
      <c r="AD2046" s="119"/>
      <c r="AE2046" s="119"/>
      <c r="AF2046" s="119"/>
      <c r="AG2046" s="119"/>
      <c r="AH2046" s="119"/>
      <c r="AI2046" s="119"/>
      <c r="AJ2046" s="10" t="s">
        <v>27</v>
      </c>
      <c r="AK2046" s="10" t="s">
        <v>2391</v>
      </c>
      <c r="AL2046" s="10" t="s">
        <v>27</v>
      </c>
    </row>
    <row r="2047" spans="1:38" ht="30" customHeight="1">
      <c r="A2047" s="9" t="s">
        <v>852</v>
      </c>
      <c r="B2047" s="9" t="s">
        <v>840</v>
      </c>
      <c r="C2047" s="9" t="s">
        <v>841</v>
      </c>
      <c r="D2047" s="114">
        <v>0.05</v>
      </c>
      <c r="E2047" s="115">
        <f>단가대비표!E545</f>
        <v>0</v>
      </c>
      <c r="F2047" s="116">
        <f>TRUNC(E2047*D2047,1)</f>
        <v>0</v>
      </c>
      <c r="G2047" s="115">
        <f>단가대비표!F545</f>
        <v>203246</v>
      </c>
      <c r="H2047" s="116">
        <f>TRUNC(G2047*D2047,1)</f>
        <v>10162.299999999999</v>
      </c>
      <c r="I2047" s="115">
        <f>단가대비표!G545</f>
        <v>0</v>
      </c>
      <c r="J2047" s="116">
        <f>TRUNC(I2047*D2047,1)</f>
        <v>0</v>
      </c>
      <c r="K2047" s="115">
        <f t="shared" si="489"/>
        <v>203246</v>
      </c>
      <c r="L2047" s="116">
        <f t="shared" si="489"/>
        <v>10162.299999999999</v>
      </c>
      <c r="M2047" s="9" t="s">
        <v>27</v>
      </c>
      <c r="N2047" s="10" t="s">
        <v>606</v>
      </c>
      <c r="O2047" s="10" t="s">
        <v>853</v>
      </c>
      <c r="P2047" s="10" t="s">
        <v>30</v>
      </c>
      <c r="Q2047" s="10" t="s">
        <v>30</v>
      </c>
      <c r="R2047" s="10" t="s">
        <v>29</v>
      </c>
      <c r="S2047" s="119"/>
      <c r="T2047" s="119"/>
      <c r="U2047" s="119"/>
      <c r="V2047" s="119"/>
      <c r="W2047" s="119">
        <v>2</v>
      </c>
      <c r="X2047" s="119"/>
      <c r="Y2047" s="119"/>
      <c r="Z2047" s="119"/>
      <c r="AA2047" s="119"/>
      <c r="AB2047" s="119"/>
      <c r="AC2047" s="119"/>
      <c r="AD2047" s="119"/>
      <c r="AE2047" s="119"/>
      <c r="AF2047" s="119"/>
      <c r="AG2047" s="119"/>
      <c r="AH2047" s="119"/>
      <c r="AI2047" s="119"/>
      <c r="AJ2047" s="10" t="s">
        <v>27</v>
      </c>
      <c r="AK2047" s="10" t="s">
        <v>2392</v>
      </c>
      <c r="AL2047" s="10" t="s">
        <v>27</v>
      </c>
    </row>
    <row r="2048" spans="1:38" ht="30" customHeight="1">
      <c r="A2048" s="9" t="s">
        <v>867</v>
      </c>
      <c r="B2048" s="9" t="s">
        <v>840</v>
      </c>
      <c r="C2048" s="9" t="s">
        <v>841</v>
      </c>
      <c r="D2048" s="114">
        <v>0.01</v>
      </c>
      <c r="E2048" s="115">
        <f>단가대비표!E553</f>
        <v>0</v>
      </c>
      <c r="F2048" s="116">
        <f>TRUNC(E2048*D2048,1)</f>
        <v>0</v>
      </c>
      <c r="G2048" s="115">
        <f>단가대비표!F553</f>
        <v>138290</v>
      </c>
      <c r="H2048" s="116">
        <f>TRUNC(G2048*D2048,1)</f>
        <v>1382.9</v>
      </c>
      <c r="I2048" s="115">
        <f>단가대비표!G553</f>
        <v>0</v>
      </c>
      <c r="J2048" s="116">
        <f>TRUNC(I2048*D2048,1)</f>
        <v>0</v>
      </c>
      <c r="K2048" s="115">
        <f t="shared" si="489"/>
        <v>138290</v>
      </c>
      <c r="L2048" s="116">
        <f t="shared" si="489"/>
        <v>1382.9</v>
      </c>
      <c r="M2048" s="9" t="s">
        <v>27</v>
      </c>
      <c r="N2048" s="10" t="s">
        <v>606</v>
      </c>
      <c r="O2048" s="10" t="s">
        <v>868</v>
      </c>
      <c r="P2048" s="10" t="s">
        <v>30</v>
      </c>
      <c r="Q2048" s="10" t="s">
        <v>30</v>
      </c>
      <c r="R2048" s="10" t="s">
        <v>29</v>
      </c>
      <c r="S2048" s="119"/>
      <c r="T2048" s="119"/>
      <c r="U2048" s="119"/>
      <c r="V2048" s="119"/>
      <c r="W2048" s="119">
        <v>2</v>
      </c>
      <c r="X2048" s="119"/>
      <c r="Y2048" s="119"/>
      <c r="Z2048" s="119"/>
      <c r="AA2048" s="119"/>
      <c r="AB2048" s="119"/>
      <c r="AC2048" s="119"/>
      <c r="AD2048" s="119"/>
      <c r="AE2048" s="119"/>
      <c r="AF2048" s="119"/>
      <c r="AG2048" s="119"/>
      <c r="AH2048" s="119"/>
      <c r="AI2048" s="119"/>
      <c r="AJ2048" s="10" t="s">
        <v>27</v>
      </c>
      <c r="AK2048" s="10" t="s">
        <v>2393</v>
      </c>
      <c r="AL2048" s="10" t="s">
        <v>27</v>
      </c>
    </row>
    <row r="2049" spans="1:38" ht="30" customHeight="1">
      <c r="A2049" s="9" t="s">
        <v>4220</v>
      </c>
      <c r="B2049" s="9" t="s">
        <v>1270</v>
      </c>
      <c r="C2049" s="9" t="s">
        <v>963</v>
      </c>
      <c r="D2049" s="114">
        <v>1</v>
      </c>
      <c r="E2049" s="115">
        <v>0</v>
      </c>
      <c r="F2049" s="116">
        <f>TRUNC(E2049*D2049,1)</f>
        <v>0</v>
      </c>
      <c r="G2049" s="115">
        <v>0</v>
      </c>
      <c r="H2049" s="116">
        <f>TRUNC(G2049*D2049,1)</f>
        <v>0</v>
      </c>
      <c r="I2049" s="115">
        <f>ROUNDDOWN(SUMIF(W2045:W2049, RIGHTB(O2049, 1), H2045:H2049)*U2049, 2)</f>
        <v>346.35</v>
      </c>
      <c r="J2049" s="116">
        <f>TRUNC(I2049*D2049,1)</f>
        <v>346.3</v>
      </c>
      <c r="K2049" s="115">
        <f t="shared" si="489"/>
        <v>346.3</v>
      </c>
      <c r="L2049" s="116">
        <f t="shared" si="489"/>
        <v>346.3</v>
      </c>
      <c r="M2049" s="9" t="s">
        <v>27</v>
      </c>
      <c r="N2049" s="10" t="s">
        <v>606</v>
      </c>
      <c r="O2049" s="10" t="s">
        <v>1280</v>
      </c>
      <c r="P2049" s="10" t="s">
        <v>30</v>
      </c>
      <c r="Q2049" s="10" t="s">
        <v>30</v>
      </c>
      <c r="R2049" s="10" t="s">
        <v>30</v>
      </c>
      <c r="S2049" s="119">
        <v>1</v>
      </c>
      <c r="T2049" s="119">
        <v>2</v>
      </c>
      <c r="U2049" s="119">
        <v>0.03</v>
      </c>
      <c r="V2049" s="119"/>
      <c r="W2049" s="119"/>
      <c r="X2049" s="119"/>
      <c r="Y2049" s="119"/>
      <c r="Z2049" s="119"/>
      <c r="AA2049" s="119"/>
      <c r="AB2049" s="119"/>
      <c r="AC2049" s="119"/>
      <c r="AD2049" s="119"/>
      <c r="AE2049" s="119"/>
      <c r="AF2049" s="119"/>
      <c r="AG2049" s="119"/>
      <c r="AH2049" s="119"/>
      <c r="AI2049" s="119"/>
      <c r="AJ2049" s="10" t="s">
        <v>27</v>
      </c>
      <c r="AK2049" s="10" t="s">
        <v>2391</v>
      </c>
      <c r="AL2049" s="10" t="s">
        <v>27</v>
      </c>
    </row>
    <row r="2050" spans="1:38" ht="30" customHeight="1">
      <c r="A2050" s="9" t="s">
        <v>965</v>
      </c>
      <c r="B2050" s="9" t="s">
        <v>27</v>
      </c>
      <c r="C2050" s="9" t="s">
        <v>27</v>
      </c>
      <c r="D2050" s="114"/>
      <c r="E2050" s="115"/>
      <c r="F2050" s="116">
        <f>TRUNC(SUM(F2045:F2049),0)</f>
        <v>7894</v>
      </c>
      <c r="G2050" s="115"/>
      <c r="H2050" s="116">
        <f>TRUNC(SUM(H2045:H2049),0)</f>
        <v>11545</v>
      </c>
      <c r="I2050" s="115"/>
      <c r="J2050" s="116">
        <f>TRUNC(SUM(J2045:J2049),0)</f>
        <v>346</v>
      </c>
      <c r="K2050" s="115"/>
      <c r="L2050" s="116">
        <f>F2050+H2050+J2050</f>
        <v>19785</v>
      </c>
      <c r="M2050" s="9" t="s">
        <v>27</v>
      </c>
      <c r="N2050" s="10" t="s">
        <v>117</v>
      </c>
      <c r="O2050" s="10" t="s">
        <v>117</v>
      </c>
      <c r="P2050" s="10" t="s">
        <v>27</v>
      </c>
      <c r="Q2050" s="10" t="s">
        <v>27</v>
      </c>
      <c r="R2050" s="10" t="s">
        <v>27</v>
      </c>
      <c r="S2050" s="119"/>
      <c r="T2050" s="119"/>
      <c r="U2050" s="119"/>
      <c r="V2050" s="119"/>
      <c r="W2050" s="119"/>
      <c r="X2050" s="119"/>
      <c r="Y2050" s="119"/>
      <c r="Z2050" s="119"/>
      <c r="AA2050" s="119"/>
      <c r="AB2050" s="119"/>
      <c r="AC2050" s="119"/>
      <c r="AD2050" s="119"/>
      <c r="AE2050" s="119"/>
      <c r="AF2050" s="119"/>
      <c r="AG2050" s="119"/>
      <c r="AH2050" s="119"/>
      <c r="AI2050" s="119"/>
      <c r="AJ2050" s="10" t="s">
        <v>27</v>
      </c>
      <c r="AK2050" s="10" t="s">
        <v>27</v>
      </c>
      <c r="AL2050" s="10" t="s">
        <v>27</v>
      </c>
    </row>
    <row r="2051" spans="1:38" ht="30" customHeight="1">
      <c r="A2051" s="114"/>
      <c r="B2051" s="114"/>
      <c r="C2051" s="114"/>
      <c r="D2051" s="114"/>
      <c r="E2051" s="115"/>
      <c r="F2051" s="116"/>
      <c r="G2051" s="115"/>
      <c r="H2051" s="116"/>
      <c r="I2051" s="115"/>
      <c r="J2051" s="116"/>
      <c r="K2051" s="115"/>
      <c r="L2051" s="116"/>
      <c r="M2051" s="114"/>
    </row>
    <row r="2052" spans="1:38" ht="30" customHeight="1">
      <c r="A2052" s="127" t="s">
        <v>4761</v>
      </c>
      <c r="B2052" s="127"/>
      <c r="C2052" s="127"/>
      <c r="D2052" s="127"/>
      <c r="E2052" s="128"/>
      <c r="F2052" s="129"/>
      <c r="G2052" s="128"/>
      <c r="H2052" s="129"/>
      <c r="I2052" s="128"/>
      <c r="J2052" s="129"/>
      <c r="K2052" s="128"/>
      <c r="L2052" s="129"/>
      <c r="M2052" s="127"/>
      <c r="N2052" s="118" t="s">
        <v>618</v>
      </c>
    </row>
    <row r="2053" spans="1:38" ht="30" customHeight="1">
      <c r="A2053" s="9" t="s">
        <v>2428</v>
      </c>
      <c r="B2053" s="9" t="s">
        <v>4758</v>
      </c>
      <c r="C2053" s="9" t="s">
        <v>28</v>
      </c>
      <c r="D2053" s="114">
        <v>2.2999999999999998</v>
      </c>
      <c r="E2053" s="115">
        <f>단가대비표!E167</f>
        <v>237</v>
      </c>
      <c r="F2053" s="116">
        <f>TRUNC(E2053*D2053,1)</f>
        <v>545.1</v>
      </c>
      <c r="G2053" s="115">
        <f>단가대비표!F167</f>
        <v>0</v>
      </c>
      <c r="H2053" s="116">
        <f>TRUNC(G2053*D2053,1)</f>
        <v>0</v>
      </c>
      <c r="I2053" s="115">
        <f>단가대비표!G167</f>
        <v>0</v>
      </c>
      <c r="J2053" s="116">
        <f>TRUNC(I2053*D2053,1)</f>
        <v>0</v>
      </c>
      <c r="K2053" s="115">
        <f t="shared" ref="K2053:L2055" si="490">TRUNC(E2053+G2053+I2053,1)</f>
        <v>237</v>
      </c>
      <c r="L2053" s="116">
        <f t="shared" si="490"/>
        <v>545.1</v>
      </c>
      <c r="M2053" s="9" t="s">
        <v>27</v>
      </c>
      <c r="N2053" s="10" t="s">
        <v>618</v>
      </c>
      <c r="O2053" s="10" t="s">
        <v>2429</v>
      </c>
      <c r="P2053" s="10" t="s">
        <v>30</v>
      </c>
      <c r="Q2053" s="10" t="s">
        <v>30</v>
      </c>
      <c r="R2053" s="10" t="s">
        <v>29</v>
      </c>
      <c r="S2053" s="119"/>
      <c r="T2053" s="119"/>
      <c r="U2053" s="119"/>
      <c r="V2053" s="119"/>
      <c r="W2053" s="119"/>
      <c r="X2053" s="119"/>
      <c r="Y2053" s="119"/>
      <c r="Z2053" s="119"/>
      <c r="AA2053" s="119"/>
      <c r="AB2053" s="119"/>
      <c r="AC2053" s="119"/>
      <c r="AD2053" s="119"/>
      <c r="AE2053" s="119"/>
      <c r="AF2053" s="119"/>
      <c r="AG2053" s="119"/>
      <c r="AH2053" s="119"/>
      <c r="AI2053" s="119"/>
      <c r="AJ2053" s="10" t="s">
        <v>27</v>
      </c>
      <c r="AK2053" s="10" t="s">
        <v>2430</v>
      </c>
      <c r="AL2053" s="10" t="s">
        <v>27</v>
      </c>
    </row>
    <row r="2054" spans="1:38" ht="30" customHeight="1">
      <c r="A2054" s="9" t="s">
        <v>852</v>
      </c>
      <c r="B2054" s="9" t="s">
        <v>840</v>
      </c>
      <c r="C2054" s="9" t="s">
        <v>841</v>
      </c>
      <c r="D2054" s="114">
        <v>5.0000000000000001E-3</v>
      </c>
      <c r="E2054" s="115">
        <f>단가대비표!E545</f>
        <v>0</v>
      </c>
      <c r="F2054" s="116">
        <f>TRUNC(E2054*D2054,1)</f>
        <v>0</v>
      </c>
      <c r="G2054" s="115">
        <f>단가대비표!F545</f>
        <v>203246</v>
      </c>
      <c r="H2054" s="116">
        <f>TRUNC(G2054*D2054,1)</f>
        <v>1016.2</v>
      </c>
      <c r="I2054" s="115">
        <f>단가대비표!G545</f>
        <v>0</v>
      </c>
      <c r="J2054" s="116">
        <f>TRUNC(I2054*D2054,1)</f>
        <v>0</v>
      </c>
      <c r="K2054" s="115">
        <f t="shared" si="490"/>
        <v>203246</v>
      </c>
      <c r="L2054" s="116">
        <f t="shared" si="490"/>
        <v>1016.2</v>
      </c>
      <c r="M2054" s="9" t="s">
        <v>27</v>
      </c>
      <c r="N2054" s="10" t="s">
        <v>2431</v>
      </c>
      <c r="O2054" s="10" t="s">
        <v>853</v>
      </c>
      <c r="P2054" s="10" t="s">
        <v>30</v>
      </c>
      <c r="Q2054" s="10" t="s">
        <v>30</v>
      </c>
      <c r="R2054" s="10" t="s">
        <v>29</v>
      </c>
      <c r="S2054" s="119"/>
      <c r="T2054" s="119"/>
      <c r="U2054" s="119"/>
      <c r="V2054" s="119"/>
      <c r="W2054" s="119"/>
      <c r="X2054" s="119"/>
      <c r="Y2054" s="119"/>
      <c r="Z2054" s="119"/>
      <c r="AA2054" s="119"/>
      <c r="AB2054" s="119"/>
      <c r="AC2054" s="119"/>
      <c r="AD2054" s="119"/>
      <c r="AE2054" s="119"/>
      <c r="AF2054" s="119"/>
      <c r="AG2054" s="119"/>
      <c r="AH2054" s="119"/>
      <c r="AI2054" s="119"/>
      <c r="AJ2054" s="10" t="s">
        <v>27</v>
      </c>
      <c r="AK2054" s="10" t="s">
        <v>2901</v>
      </c>
      <c r="AL2054" s="10" t="s">
        <v>27</v>
      </c>
    </row>
    <row r="2055" spans="1:38" ht="30" customHeight="1">
      <c r="A2055" s="9" t="s">
        <v>867</v>
      </c>
      <c r="B2055" s="9" t="s">
        <v>840</v>
      </c>
      <c r="C2055" s="9" t="s">
        <v>841</v>
      </c>
      <c r="D2055" s="114">
        <v>1E-3</v>
      </c>
      <c r="E2055" s="115">
        <f>단가대비표!E553</f>
        <v>0</v>
      </c>
      <c r="F2055" s="116">
        <f>TRUNC(E2055*D2055,1)</f>
        <v>0</v>
      </c>
      <c r="G2055" s="115">
        <f>단가대비표!F553</f>
        <v>138290</v>
      </c>
      <c r="H2055" s="116">
        <f>TRUNC(G2055*D2055,1)</f>
        <v>138.19999999999999</v>
      </c>
      <c r="I2055" s="115">
        <f>단가대비표!G553</f>
        <v>0</v>
      </c>
      <c r="J2055" s="116">
        <f>TRUNC(I2055*D2055,1)</f>
        <v>0</v>
      </c>
      <c r="K2055" s="115">
        <f t="shared" si="490"/>
        <v>138290</v>
      </c>
      <c r="L2055" s="116">
        <f t="shared" si="490"/>
        <v>138.19999999999999</v>
      </c>
      <c r="M2055" s="9" t="s">
        <v>27</v>
      </c>
      <c r="N2055" s="10" t="s">
        <v>2431</v>
      </c>
      <c r="O2055" s="10" t="s">
        <v>868</v>
      </c>
      <c r="P2055" s="10" t="s">
        <v>30</v>
      </c>
      <c r="Q2055" s="10" t="s">
        <v>30</v>
      </c>
      <c r="R2055" s="10" t="s">
        <v>29</v>
      </c>
      <c r="S2055" s="119"/>
      <c r="T2055" s="119"/>
      <c r="U2055" s="119"/>
      <c r="V2055" s="119"/>
      <c r="W2055" s="119"/>
      <c r="X2055" s="119"/>
      <c r="Y2055" s="119"/>
      <c r="Z2055" s="119"/>
      <c r="AA2055" s="119"/>
      <c r="AB2055" s="119"/>
      <c r="AC2055" s="119"/>
      <c r="AD2055" s="119"/>
      <c r="AE2055" s="119"/>
      <c r="AF2055" s="119"/>
      <c r="AG2055" s="119"/>
      <c r="AH2055" s="119"/>
      <c r="AI2055" s="119"/>
      <c r="AJ2055" s="10" t="s">
        <v>27</v>
      </c>
      <c r="AK2055" s="10" t="s">
        <v>2902</v>
      </c>
      <c r="AL2055" s="10" t="s">
        <v>27</v>
      </c>
    </row>
    <row r="2056" spans="1:38" ht="30" customHeight="1">
      <c r="A2056" s="9" t="s">
        <v>965</v>
      </c>
      <c r="B2056" s="9" t="s">
        <v>27</v>
      </c>
      <c r="C2056" s="9" t="s">
        <v>27</v>
      </c>
      <c r="D2056" s="114"/>
      <c r="E2056" s="115"/>
      <c r="F2056" s="116">
        <f>TRUNC(SUM(F2053:F2055),0)</f>
        <v>545</v>
      </c>
      <c r="G2056" s="115"/>
      <c r="H2056" s="116">
        <f>TRUNC(SUM(H2053:H2055),0)</f>
        <v>1154</v>
      </c>
      <c r="I2056" s="115"/>
      <c r="J2056" s="116">
        <f>TRUNC(SUM(J2053:J2055),0)</f>
        <v>0</v>
      </c>
      <c r="K2056" s="115"/>
      <c r="L2056" s="116">
        <f>F2056+H2056+J2056</f>
        <v>1699</v>
      </c>
      <c r="M2056" s="9" t="s">
        <v>27</v>
      </c>
      <c r="N2056" s="10" t="s">
        <v>117</v>
      </c>
      <c r="O2056" s="10" t="s">
        <v>117</v>
      </c>
      <c r="P2056" s="10" t="s">
        <v>27</v>
      </c>
      <c r="Q2056" s="10" t="s">
        <v>27</v>
      </c>
      <c r="R2056" s="10" t="s">
        <v>27</v>
      </c>
      <c r="S2056" s="119"/>
      <c r="T2056" s="119"/>
      <c r="U2056" s="119"/>
      <c r="V2056" s="119"/>
      <c r="W2056" s="119"/>
      <c r="X2056" s="119"/>
      <c r="Y2056" s="119"/>
      <c r="Z2056" s="119"/>
      <c r="AA2056" s="119"/>
      <c r="AB2056" s="119"/>
      <c r="AC2056" s="119"/>
      <c r="AD2056" s="119"/>
      <c r="AE2056" s="119"/>
      <c r="AF2056" s="119"/>
      <c r="AG2056" s="119"/>
      <c r="AH2056" s="119"/>
      <c r="AI2056" s="119"/>
      <c r="AJ2056" s="10" t="s">
        <v>27</v>
      </c>
      <c r="AK2056" s="10" t="s">
        <v>27</v>
      </c>
      <c r="AL2056" s="10" t="s">
        <v>27</v>
      </c>
    </row>
    <row r="2057" spans="1:38" ht="30" customHeight="1">
      <c r="A2057" s="114"/>
      <c r="B2057" s="114"/>
      <c r="C2057" s="114"/>
      <c r="D2057" s="114"/>
      <c r="E2057" s="115"/>
      <c r="F2057" s="116"/>
      <c r="G2057" s="115"/>
      <c r="H2057" s="116"/>
      <c r="I2057" s="115"/>
      <c r="J2057" s="116"/>
      <c r="K2057" s="115"/>
      <c r="L2057" s="116"/>
      <c r="M2057" s="114"/>
    </row>
    <row r="2058" spans="1:38" ht="30" customHeight="1">
      <c r="A2058" s="127" t="s">
        <v>4762</v>
      </c>
      <c r="B2058" s="127"/>
      <c r="C2058" s="127"/>
      <c r="D2058" s="127"/>
      <c r="E2058" s="128"/>
      <c r="F2058" s="129"/>
      <c r="G2058" s="128"/>
      <c r="H2058" s="129"/>
      <c r="I2058" s="128"/>
      <c r="J2058" s="129"/>
      <c r="K2058" s="128"/>
      <c r="L2058" s="129"/>
      <c r="M2058" s="127"/>
      <c r="N2058" s="118" t="s">
        <v>620</v>
      </c>
    </row>
    <row r="2059" spans="1:38" ht="30" customHeight="1">
      <c r="A2059" s="9" t="s">
        <v>2428</v>
      </c>
      <c r="B2059" s="9" t="s">
        <v>4757</v>
      </c>
      <c r="C2059" s="9" t="s">
        <v>28</v>
      </c>
      <c r="D2059" s="114">
        <v>2.2999999999999998</v>
      </c>
      <c r="E2059" s="115">
        <f>단가대비표!E167</f>
        <v>237</v>
      </c>
      <c r="F2059" s="116">
        <f>TRUNC(E2059*D2059,1)</f>
        <v>545.1</v>
      </c>
      <c r="G2059" s="115">
        <f>단가대비표!F167</f>
        <v>0</v>
      </c>
      <c r="H2059" s="116">
        <f>TRUNC(G2059*D2059,1)</f>
        <v>0</v>
      </c>
      <c r="I2059" s="115">
        <f>단가대비표!G167</f>
        <v>0</v>
      </c>
      <c r="J2059" s="116">
        <f>TRUNC(I2059*D2059,1)</f>
        <v>0</v>
      </c>
      <c r="K2059" s="115">
        <f t="shared" ref="K2059:L2061" si="491">TRUNC(E2059+G2059+I2059,1)</f>
        <v>237</v>
      </c>
      <c r="L2059" s="116">
        <f t="shared" si="491"/>
        <v>545.1</v>
      </c>
      <c r="M2059" s="9" t="s">
        <v>27</v>
      </c>
      <c r="N2059" s="10" t="s">
        <v>620</v>
      </c>
      <c r="O2059" s="10" t="s">
        <v>2429</v>
      </c>
      <c r="P2059" s="10" t="s">
        <v>30</v>
      </c>
      <c r="Q2059" s="10" t="s">
        <v>30</v>
      </c>
      <c r="R2059" s="10" t="s">
        <v>29</v>
      </c>
      <c r="S2059" s="119"/>
      <c r="T2059" s="119"/>
      <c r="U2059" s="119"/>
      <c r="V2059" s="119"/>
      <c r="W2059" s="119"/>
      <c r="X2059" s="119"/>
      <c r="Y2059" s="119"/>
      <c r="Z2059" s="119"/>
      <c r="AA2059" s="119"/>
      <c r="AB2059" s="119"/>
      <c r="AC2059" s="119"/>
      <c r="AD2059" s="119"/>
      <c r="AE2059" s="119"/>
      <c r="AF2059" s="119"/>
      <c r="AG2059" s="119"/>
      <c r="AH2059" s="119"/>
      <c r="AI2059" s="119"/>
      <c r="AJ2059" s="10" t="s">
        <v>27</v>
      </c>
      <c r="AK2059" s="10" t="s">
        <v>2432</v>
      </c>
      <c r="AL2059" s="10" t="s">
        <v>27</v>
      </c>
    </row>
    <row r="2060" spans="1:38" ht="30" customHeight="1">
      <c r="A2060" s="9" t="s">
        <v>852</v>
      </c>
      <c r="B2060" s="9" t="s">
        <v>840</v>
      </c>
      <c r="C2060" s="9" t="s">
        <v>841</v>
      </c>
      <c r="D2060" s="114">
        <v>7.0000000000000001E-3</v>
      </c>
      <c r="E2060" s="115">
        <f>단가대비표!E545</f>
        <v>0</v>
      </c>
      <c r="F2060" s="116">
        <f>TRUNC(E2060*D2060,1)</f>
        <v>0</v>
      </c>
      <c r="G2060" s="115">
        <f>단가대비표!F545</f>
        <v>203246</v>
      </c>
      <c r="H2060" s="116">
        <f>TRUNC(G2060*D2060,1)</f>
        <v>1422.7</v>
      </c>
      <c r="I2060" s="115">
        <f>단가대비표!G545</f>
        <v>0</v>
      </c>
      <c r="J2060" s="116">
        <f>TRUNC(I2060*D2060,1)</f>
        <v>0</v>
      </c>
      <c r="K2060" s="115">
        <f t="shared" si="491"/>
        <v>203246</v>
      </c>
      <c r="L2060" s="116">
        <f t="shared" si="491"/>
        <v>1422.7</v>
      </c>
      <c r="M2060" s="9" t="s">
        <v>27</v>
      </c>
      <c r="N2060" s="10" t="s">
        <v>2433</v>
      </c>
      <c r="O2060" s="10" t="s">
        <v>853</v>
      </c>
      <c r="P2060" s="10" t="s">
        <v>30</v>
      </c>
      <c r="Q2060" s="10" t="s">
        <v>30</v>
      </c>
      <c r="R2060" s="10" t="s">
        <v>29</v>
      </c>
      <c r="S2060" s="119"/>
      <c r="T2060" s="119"/>
      <c r="U2060" s="119"/>
      <c r="V2060" s="119"/>
      <c r="W2060" s="119"/>
      <c r="X2060" s="119"/>
      <c r="Y2060" s="119"/>
      <c r="Z2060" s="119"/>
      <c r="AA2060" s="119"/>
      <c r="AB2060" s="119"/>
      <c r="AC2060" s="119"/>
      <c r="AD2060" s="119"/>
      <c r="AE2060" s="119"/>
      <c r="AF2060" s="119"/>
      <c r="AG2060" s="119"/>
      <c r="AH2060" s="119"/>
      <c r="AI2060" s="119"/>
      <c r="AJ2060" s="10" t="s">
        <v>27</v>
      </c>
      <c r="AK2060" s="10" t="s">
        <v>2903</v>
      </c>
      <c r="AL2060" s="10" t="s">
        <v>27</v>
      </c>
    </row>
    <row r="2061" spans="1:38" ht="30" customHeight="1">
      <c r="A2061" s="9" t="s">
        <v>867</v>
      </c>
      <c r="B2061" s="9" t="s">
        <v>840</v>
      </c>
      <c r="C2061" s="9" t="s">
        <v>841</v>
      </c>
      <c r="D2061" s="114">
        <v>1E-3</v>
      </c>
      <c r="E2061" s="115">
        <f>단가대비표!E553</f>
        <v>0</v>
      </c>
      <c r="F2061" s="116">
        <f>TRUNC(E2061*D2061,1)</f>
        <v>0</v>
      </c>
      <c r="G2061" s="115">
        <f>단가대비표!F553</f>
        <v>138290</v>
      </c>
      <c r="H2061" s="116">
        <f>TRUNC(G2061*D2061,1)</f>
        <v>138.19999999999999</v>
      </c>
      <c r="I2061" s="115">
        <f>단가대비표!G553</f>
        <v>0</v>
      </c>
      <c r="J2061" s="116">
        <f>TRUNC(I2061*D2061,1)</f>
        <v>0</v>
      </c>
      <c r="K2061" s="115">
        <f t="shared" si="491"/>
        <v>138290</v>
      </c>
      <c r="L2061" s="116">
        <f t="shared" si="491"/>
        <v>138.19999999999999</v>
      </c>
      <c r="M2061" s="9" t="s">
        <v>27</v>
      </c>
      <c r="N2061" s="10" t="s">
        <v>2433</v>
      </c>
      <c r="O2061" s="10" t="s">
        <v>868</v>
      </c>
      <c r="P2061" s="10" t="s">
        <v>30</v>
      </c>
      <c r="Q2061" s="10" t="s">
        <v>30</v>
      </c>
      <c r="R2061" s="10" t="s">
        <v>29</v>
      </c>
      <c r="S2061" s="119"/>
      <c r="T2061" s="119"/>
      <c r="U2061" s="119"/>
      <c r="V2061" s="119"/>
      <c r="W2061" s="119"/>
      <c r="X2061" s="119"/>
      <c r="Y2061" s="119"/>
      <c r="Z2061" s="119"/>
      <c r="AA2061" s="119"/>
      <c r="AB2061" s="119"/>
      <c r="AC2061" s="119"/>
      <c r="AD2061" s="119"/>
      <c r="AE2061" s="119"/>
      <c r="AF2061" s="119"/>
      <c r="AG2061" s="119"/>
      <c r="AH2061" s="119"/>
      <c r="AI2061" s="119"/>
      <c r="AJ2061" s="10" t="s">
        <v>27</v>
      </c>
      <c r="AK2061" s="10" t="s">
        <v>2904</v>
      </c>
      <c r="AL2061" s="10" t="s">
        <v>27</v>
      </c>
    </row>
    <row r="2062" spans="1:38" ht="30" customHeight="1">
      <c r="A2062" s="9" t="s">
        <v>965</v>
      </c>
      <c r="B2062" s="9" t="s">
        <v>27</v>
      </c>
      <c r="C2062" s="9" t="s">
        <v>27</v>
      </c>
      <c r="D2062" s="114"/>
      <c r="E2062" s="115"/>
      <c r="F2062" s="116">
        <f>TRUNC(SUM(F2059:F2061),0)</f>
        <v>545</v>
      </c>
      <c r="G2062" s="115"/>
      <c r="H2062" s="116">
        <f>TRUNC(SUM(H2059:H2061),0)</f>
        <v>1560</v>
      </c>
      <c r="I2062" s="115"/>
      <c r="J2062" s="116">
        <f>TRUNC(SUM(J2059:J2061),0)</f>
        <v>0</v>
      </c>
      <c r="K2062" s="115"/>
      <c r="L2062" s="116">
        <f>F2062+H2062+J2062</f>
        <v>2105</v>
      </c>
      <c r="M2062" s="9" t="s">
        <v>27</v>
      </c>
      <c r="N2062" s="10" t="s">
        <v>117</v>
      </c>
      <c r="O2062" s="10" t="s">
        <v>117</v>
      </c>
      <c r="P2062" s="10" t="s">
        <v>27</v>
      </c>
      <c r="Q2062" s="10" t="s">
        <v>27</v>
      </c>
      <c r="R2062" s="10" t="s">
        <v>27</v>
      </c>
      <c r="S2062" s="119"/>
      <c r="T2062" s="119"/>
      <c r="U2062" s="119"/>
      <c r="V2062" s="119"/>
      <c r="W2062" s="119"/>
      <c r="X2062" s="119"/>
      <c r="Y2062" s="119"/>
      <c r="Z2062" s="119"/>
      <c r="AA2062" s="119"/>
      <c r="AB2062" s="119"/>
      <c r="AC2062" s="119"/>
      <c r="AD2062" s="119"/>
      <c r="AE2062" s="119"/>
      <c r="AF2062" s="119"/>
      <c r="AG2062" s="119"/>
      <c r="AH2062" s="119"/>
      <c r="AI2062" s="119"/>
      <c r="AJ2062" s="10" t="s">
        <v>27</v>
      </c>
      <c r="AK2062" s="10" t="s">
        <v>27</v>
      </c>
      <c r="AL2062" s="10" t="s">
        <v>27</v>
      </c>
    </row>
    <row r="2063" spans="1:38" ht="30" customHeight="1">
      <c r="A2063" s="114"/>
      <c r="B2063" s="114"/>
      <c r="C2063" s="114"/>
      <c r="D2063" s="114"/>
      <c r="E2063" s="115"/>
      <c r="F2063" s="116"/>
      <c r="G2063" s="115"/>
      <c r="H2063" s="116"/>
      <c r="I2063" s="115"/>
      <c r="J2063" s="116"/>
      <c r="K2063" s="115"/>
      <c r="L2063" s="116"/>
      <c r="M2063" s="114"/>
    </row>
    <row r="2064" spans="1:38" ht="30" customHeight="1">
      <c r="A2064" s="127" t="s">
        <v>4736</v>
      </c>
      <c r="B2064" s="127"/>
      <c r="C2064" s="127"/>
      <c r="D2064" s="127"/>
      <c r="E2064" s="128"/>
      <c r="F2064" s="129"/>
      <c r="G2064" s="128"/>
      <c r="H2064" s="129"/>
      <c r="I2064" s="128"/>
      <c r="J2064" s="129"/>
      <c r="K2064" s="128"/>
      <c r="L2064" s="129"/>
      <c r="M2064" s="127"/>
      <c r="N2064" s="118" t="s">
        <v>621</v>
      </c>
    </row>
    <row r="2065" spans="1:38" ht="30" customHeight="1">
      <c r="A2065" s="9" t="s">
        <v>2434</v>
      </c>
      <c r="B2065" s="9" t="s">
        <v>3984</v>
      </c>
      <c r="C2065" s="9" t="s">
        <v>28</v>
      </c>
      <c r="D2065" s="114">
        <v>1.1000000000000001</v>
      </c>
      <c r="E2065" s="115">
        <f>단가대비표!E178</f>
        <v>8641</v>
      </c>
      <c r="F2065" s="116">
        <f>TRUNC(E2065*D2065,1)</f>
        <v>9505.1</v>
      </c>
      <c r="G2065" s="115">
        <v>0</v>
      </c>
      <c r="H2065" s="116">
        <f>TRUNC(G2065*D2065,1)</f>
        <v>0</v>
      </c>
      <c r="I2065" s="115">
        <v>0</v>
      </c>
      <c r="J2065" s="116">
        <f>TRUNC(I2065*D2065,1)</f>
        <v>0</v>
      </c>
      <c r="K2065" s="115">
        <f t="shared" ref="K2065:L2068" si="492">TRUNC(E2065+G2065+I2065,1)</f>
        <v>8641</v>
      </c>
      <c r="L2065" s="116">
        <f t="shared" si="492"/>
        <v>9505.1</v>
      </c>
      <c r="M2065" s="9" t="s">
        <v>27</v>
      </c>
      <c r="N2065" s="10" t="s">
        <v>621</v>
      </c>
      <c r="O2065" s="10" t="s">
        <v>2435</v>
      </c>
      <c r="P2065" s="10" t="s">
        <v>30</v>
      </c>
      <c r="Q2065" s="10" t="s">
        <v>30</v>
      </c>
      <c r="R2065" s="10" t="s">
        <v>29</v>
      </c>
      <c r="S2065" s="119"/>
      <c r="T2065" s="119"/>
      <c r="U2065" s="119"/>
      <c r="V2065" s="119"/>
      <c r="W2065" s="119"/>
      <c r="X2065" s="119"/>
      <c r="Y2065" s="119"/>
      <c r="Z2065" s="119"/>
      <c r="AA2065" s="119"/>
      <c r="AB2065" s="119"/>
      <c r="AC2065" s="119"/>
      <c r="AD2065" s="119"/>
      <c r="AE2065" s="119"/>
      <c r="AF2065" s="119"/>
      <c r="AG2065" s="119"/>
      <c r="AH2065" s="119"/>
      <c r="AI2065" s="119"/>
      <c r="AJ2065" s="10" t="s">
        <v>27</v>
      </c>
      <c r="AK2065" s="10" t="s">
        <v>2436</v>
      </c>
      <c r="AL2065" s="10" t="s">
        <v>27</v>
      </c>
    </row>
    <row r="2066" spans="1:38" ht="30" customHeight="1">
      <c r="A2066" s="9" t="s">
        <v>2316</v>
      </c>
      <c r="B2066" s="9" t="s">
        <v>2437</v>
      </c>
      <c r="C2066" s="9" t="s">
        <v>466</v>
      </c>
      <c r="D2066" s="114">
        <v>3.5000000000000003E-2</v>
      </c>
      <c r="E2066" s="115">
        <f>단가대비표!E164</f>
        <v>1254</v>
      </c>
      <c r="F2066" s="116">
        <f>TRUNC(E2066*D2066,1)</f>
        <v>43.8</v>
      </c>
      <c r="G2066" s="115">
        <f>단가대비표!F164</f>
        <v>0</v>
      </c>
      <c r="H2066" s="116">
        <f>TRUNC(G2066*D2066,1)</f>
        <v>0</v>
      </c>
      <c r="I2066" s="115">
        <f>단가대비표!G164</f>
        <v>0</v>
      </c>
      <c r="J2066" s="116">
        <f>TRUNC(I2066*D2066,1)</f>
        <v>0</v>
      </c>
      <c r="K2066" s="115">
        <f t="shared" si="492"/>
        <v>1254</v>
      </c>
      <c r="L2066" s="116">
        <f t="shared" si="492"/>
        <v>43.8</v>
      </c>
      <c r="M2066" s="9" t="s">
        <v>27</v>
      </c>
      <c r="N2066" s="10" t="s">
        <v>621</v>
      </c>
      <c r="O2066" s="10" t="s">
        <v>2438</v>
      </c>
      <c r="P2066" s="10" t="s">
        <v>30</v>
      </c>
      <c r="Q2066" s="10" t="s">
        <v>30</v>
      </c>
      <c r="R2066" s="10" t="s">
        <v>29</v>
      </c>
      <c r="S2066" s="119"/>
      <c r="T2066" s="119"/>
      <c r="U2066" s="119"/>
      <c r="V2066" s="119"/>
      <c r="W2066" s="119"/>
      <c r="X2066" s="119"/>
      <c r="Y2066" s="119"/>
      <c r="Z2066" s="119"/>
      <c r="AA2066" s="119"/>
      <c r="AB2066" s="119"/>
      <c r="AC2066" s="119"/>
      <c r="AD2066" s="119"/>
      <c r="AE2066" s="119"/>
      <c r="AF2066" s="119"/>
      <c r="AG2066" s="119"/>
      <c r="AH2066" s="119"/>
      <c r="AI2066" s="119"/>
      <c r="AJ2066" s="10" t="s">
        <v>27</v>
      </c>
      <c r="AK2066" s="10" t="s">
        <v>2439</v>
      </c>
      <c r="AL2066" s="10" t="s">
        <v>27</v>
      </c>
    </row>
    <row r="2067" spans="1:38" ht="30" customHeight="1">
      <c r="A2067" s="9" t="s">
        <v>852</v>
      </c>
      <c r="B2067" s="9" t="s">
        <v>840</v>
      </c>
      <c r="C2067" s="9" t="s">
        <v>841</v>
      </c>
      <c r="D2067" s="114">
        <v>2.4E-2</v>
      </c>
      <c r="E2067" s="115">
        <v>0</v>
      </c>
      <c r="F2067" s="116">
        <f>TRUNC(E2067*D2067,1)</f>
        <v>0</v>
      </c>
      <c r="G2067" s="115">
        <f>단가대비표!F545</f>
        <v>203246</v>
      </c>
      <c r="H2067" s="116">
        <f>TRUNC(G2067*D2067,1)</f>
        <v>4877.8999999999996</v>
      </c>
      <c r="I2067" s="115">
        <v>0</v>
      </c>
      <c r="J2067" s="116">
        <f>TRUNC(I2067*D2067,1)</f>
        <v>0</v>
      </c>
      <c r="K2067" s="115">
        <f t="shared" si="492"/>
        <v>203246</v>
      </c>
      <c r="L2067" s="116">
        <f t="shared" si="492"/>
        <v>4877.8999999999996</v>
      </c>
      <c r="M2067" s="9" t="s">
        <v>27</v>
      </c>
      <c r="N2067" s="10" t="s">
        <v>2440</v>
      </c>
      <c r="O2067" s="10" t="s">
        <v>853</v>
      </c>
      <c r="P2067" s="10" t="s">
        <v>30</v>
      </c>
      <c r="Q2067" s="10" t="s">
        <v>30</v>
      </c>
      <c r="R2067" s="10" t="s">
        <v>29</v>
      </c>
      <c r="S2067" s="119"/>
      <c r="T2067" s="119"/>
      <c r="U2067" s="119"/>
      <c r="V2067" s="119"/>
      <c r="W2067" s="119"/>
      <c r="X2067" s="119"/>
      <c r="Y2067" s="119"/>
      <c r="Z2067" s="119"/>
      <c r="AA2067" s="119"/>
      <c r="AB2067" s="119"/>
      <c r="AC2067" s="119"/>
      <c r="AD2067" s="119"/>
      <c r="AE2067" s="119"/>
      <c r="AF2067" s="119"/>
      <c r="AG2067" s="119"/>
      <c r="AH2067" s="119"/>
      <c r="AI2067" s="119"/>
      <c r="AJ2067" s="10" t="s">
        <v>27</v>
      </c>
      <c r="AK2067" s="10" t="s">
        <v>2905</v>
      </c>
      <c r="AL2067" s="10" t="s">
        <v>27</v>
      </c>
    </row>
    <row r="2068" spans="1:38" ht="30" customHeight="1">
      <c r="A2068" s="9" t="s">
        <v>867</v>
      </c>
      <c r="B2068" s="9" t="s">
        <v>840</v>
      </c>
      <c r="C2068" s="9" t="s">
        <v>841</v>
      </c>
      <c r="D2068" s="114">
        <v>4.0000000000000001E-3</v>
      </c>
      <c r="E2068" s="115">
        <v>0</v>
      </c>
      <c r="F2068" s="116">
        <f>TRUNC(E2068*D2068,1)</f>
        <v>0</v>
      </c>
      <c r="G2068" s="115">
        <f>단가대비표!F553</f>
        <v>138290</v>
      </c>
      <c r="H2068" s="116">
        <f>TRUNC(G2068*D2068,1)</f>
        <v>553.1</v>
      </c>
      <c r="I2068" s="115">
        <v>0</v>
      </c>
      <c r="J2068" s="116">
        <f>TRUNC(I2068*D2068,1)</f>
        <v>0</v>
      </c>
      <c r="K2068" s="115">
        <f t="shared" si="492"/>
        <v>138290</v>
      </c>
      <c r="L2068" s="116">
        <f t="shared" si="492"/>
        <v>553.1</v>
      </c>
      <c r="M2068" s="9" t="s">
        <v>27</v>
      </c>
      <c r="N2068" s="10" t="s">
        <v>2440</v>
      </c>
      <c r="O2068" s="10" t="s">
        <v>868</v>
      </c>
      <c r="P2068" s="10" t="s">
        <v>30</v>
      </c>
      <c r="Q2068" s="10" t="s">
        <v>30</v>
      </c>
      <c r="R2068" s="10" t="s">
        <v>29</v>
      </c>
      <c r="S2068" s="119"/>
      <c r="T2068" s="119"/>
      <c r="U2068" s="119"/>
      <c r="V2068" s="119"/>
      <c r="W2068" s="119"/>
      <c r="X2068" s="119"/>
      <c r="Y2068" s="119"/>
      <c r="Z2068" s="119"/>
      <c r="AA2068" s="119"/>
      <c r="AB2068" s="119"/>
      <c r="AC2068" s="119"/>
      <c r="AD2068" s="119"/>
      <c r="AE2068" s="119"/>
      <c r="AF2068" s="119"/>
      <c r="AG2068" s="119"/>
      <c r="AH2068" s="119"/>
      <c r="AI2068" s="119"/>
      <c r="AJ2068" s="10" t="s">
        <v>27</v>
      </c>
      <c r="AK2068" s="10" t="s">
        <v>2906</v>
      </c>
      <c r="AL2068" s="10" t="s">
        <v>27</v>
      </c>
    </row>
    <row r="2069" spans="1:38" ht="30" customHeight="1">
      <c r="A2069" s="9" t="s">
        <v>965</v>
      </c>
      <c r="B2069" s="9" t="s">
        <v>27</v>
      </c>
      <c r="C2069" s="9" t="s">
        <v>27</v>
      </c>
      <c r="D2069" s="114"/>
      <c r="E2069" s="115"/>
      <c r="F2069" s="116">
        <f>TRUNC(SUM(F2065:F2068),0)</f>
        <v>9548</v>
      </c>
      <c r="G2069" s="115"/>
      <c r="H2069" s="116">
        <f>TRUNC(SUM(H2065:H2068),0)</f>
        <v>5431</v>
      </c>
      <c r="I2069" s="115"/>
      <c r="J2069" s="116">
        <f>TRUNC(SUM(J2065:J2068),0)</f>
        <v>0</v>
      </c>
      <c r="K2069" s="115"/>
      <c r="L2069" s="116">
        <f>F2069+H2069+J2069</f>
        <v>14979</v>
      </c>
      <c r="M2069" s="9" t="s">
        <v>27</v>
      </c>
      <c r="N2069" s="10" t="s">
        <v>117</v>
      </c>
      <c r="O2069" s="10" t="s">
        <v>117</v>
      </c>
      <c r="P2069" s="10" t="s">
        <v>27</v>
      </c>
      <c r="Q2069" s="10" t="s">
        <v>27</v>
      </c>
      <c r="R2069" s="10" t="s">
        <v>27</v>
      </c>
      <c r="S2069" s="119"/>
      <c r="T2069" s="119"/>
      <c r="U2069" s="119"/>
      <c r="V2069" s="119"/>
      <c r="W2069" s="119"/>
      <c r="X2069" s="119"/>
      <c r="Y2069" s="119"/>
      <c r="Z2069" s="119"/>
      <c r="AA2069" s="119"/>
      <c r="AB2069" s="119"/>
      <c r="AC2069" s="119"/>
      <c r="AD2069" s="119"/>
      <c r="AE2069" s="119"/>
      <c r="AF2069" s="119"/>
      <c r="AG2069" s="119"/>
      <c r="AH2069" s="119"/>
      <c r="AI2069" s="119"/>
      <c r="AJ2069" s="10" t="s">
        <v>27</v>
      </c>
      <c r="AK2069" s="10" t="s">
        <v>27</v>
      </c>
      <c r="AL2069" s="10" t="s">
        <v>27</v>
      </c>
    </row>
    <row r="2070" spans="1:38" ht="30" customHeight="1">
      <c r="A2070" s="114"/>
      <c r="B2070" s="114"/>
      <c r="C2070" s="114"/>
      <c r="D2070" s="114"/>
      <c r="E2070" s="115"/>
      <c r="F2070" s="116"/>
      <c r="G2070" s="115"/>
      <c r="H2070" s="116"/>
      <c r="I2070" s="115"/>
      <c r="J2070" s="116"/>
      <c r="K2070" s="115"/>
      <c r="L2070" s="116"/>
      <c r="M2070" s="114"/>
    </row>
    <row r="2071" spans="1:38" ht="30" customHeight="1">
      <c r="A2071" s="127" t="s">
        <v>4737</v>
      </c>
      <c r="B2071" s="127"/>
      <c r="C2071" s="127"/>
      <c r="D2071" s="127"/>
      <c r="E2071" s="128"/>
      <c r="F2071" s="129"/>
      <c r="G2071" s="128"/>
      <c r="H2071" s="129"/>
      <c r="I2071" s="128"/>
      <c r="J2071" s="129"/>
      <c r="K2071" s="128"/>
      <c r="L2071" s="129"/>
      <c r="M2071" s="127"/>
      <c r="N2071" s="118" t="s">
        <v>623</v>
      </c>
    </row>
    <row r="2072" spans="1:38" ht="30" customHeight="1">
      <c r="A2072" s="9" t="s">
        <v>2434</v>
      </c>
      <c r="B2072" s="9" t="s">
        <v>3996</v>
      </c>
      <c r="C2072" s="9" t="s">
        <v>28</v>
      </c>
      <c r="D2072" s="114">
        <v>1.1000000000000001</v>
      </c>
      <c r="E2072" s="115">
        <f>단가대비표!E182</f>
        <v>15555</v>
      </c>
      <c r="F2072" s="116">
        <f>TRUNC(E2072*D2072,1)</f>
        <v>17110.5</v>
      </c>
      <c r="G2072" s="115">
        <v>0</v>
      </c>
      <c r="H2072" s="116">
        <f>TRUNC(G2072*D2072,1)</f>
        <v>0</v>
      </c>
      <c r="I2072" s="115">
        <v>0</v>
      </c>
      <c r="J2072" s="116">
        <f>TRUNC(I2072*D2072,1)</f>
        <v>0</v>
      </c>
      <c r="K2072" s="115">
        <f t="shared" ref="K2072:L2075" si="493">TRUNC(E2072+G2072+I2072,1)</f>
        <v>15555</v>
      </c>
      <c r="L2072" s="116">
        <f t="shared" si="493"/>
        <v>17110.5</v>
      </c>
      <c r="M2072" s="9" t="s">
        <v>27</v>
      </c>
      <c r="N2072" s="10" t="s">
        <v>623</v>
      </c>
      <c r="O2072" s="10" t="s">
        <v>2441</v>
      </c>
      <c r="P2072" s="10" t="s">
        <v>30</v>
      </c>
      <c r="Q2072" s="10" t="s">
        <v>30</v>
      </c>
      <c r="R2072" s="10" t="s">
        <v>29</v>
      </c>
      <c r="S2072" s="119"/>
      <c r="T2072" s="119"/>
      <c r="U2072" s="119"/>
      <c r="V2072" s="119"/>
      <c r="W2072" s="119"/>
      <c r="X2072" s="119"/>
      <c r="Y2072" s="119"/>
      <c r="Z2072" s="119"/>
      <c r="AA2072" s="119"/>
      <c r="AB2072" s="119"/>
      <c r="AC2072" s="119"/>
      <c r="AD2072" s="119"/>
      <c r="AE2072" s="119"/>
      <c r="AF2072" s="119"/>
      <c r="AG2072" s="119"/>
      <c r="AH2072" s="119"/>
      <c r="AI2072" s="119"/>
      <c r="AJ2072" s="10" t="s">
        <v>27</v>
      </c>
      <c r="AK2072" s="10" t="s">
        <v>2442</v>
      </c>
      <c r="AL2072" s="10" t="s">
        <v>27</v>
      </c>
    </row>
    <row r="2073" spans="1:38" ht="30" customHeight="1">
      <c r="A2073" s="9" t="s">
        <v>2316</v>
      </c>
      <c r="B2073" s="9" t="s">
        <v>2437</v>
      </c>
      <c r="C2073" s="9" t="s">
        <v>466</v>
      </c>
      <c r="D2073" s="114">
        <v>3.5000000000000003E-2</v>
      </c>
      <c r="E2073" s="115">
        <f>단가대비표!E164</f>
        <v>1254</v>
      </c>
      <c r="F2073" s="116">
        <f>TRUNC(E2073*D2073,1)</f>
        <v>43.8</v>
      </c>
      <c r="G2073" s="115">
        <f>단가대비표!F164</f>
        <v>0</v>
      </c>
      <c r="H2073" s="116">
        <f>TRUNC(G2073*D2073,1)</f>
        <v>0</v>
      </c>
      <c r="I2073" s="115">
        <f>단가대비표!G164</f>
        <v>0</v>
      </c>
      <c r="J2073" s="116">
        <f>TRUNC(I2073*D2073,1)</f>
        <v>0</v>
      </c>
      <c r="K2073" s="115">
        <f t="shared" si="493"/>
        <v>1254</v>
      </c>
      <c r="L2073" s="116">
        <f t="shared" si="493"/>
        <v>43.8</v>
      </c>
      <c r="M2073" s="9" t="s">
        <v>27</v>
      </c>
      <c r="N2073" s="10" t="s">
        <v>623</v>
      </c>
      <c r="O2073" s="10" t="s">
        <v>2438</v>
      </c>
      <c r="P2073" s="10" t="s">
        <v>30</v>
      </c>
      <c r="Q2073" s="10" t="s">
        <v>30</v>
      </c>
      <c r="R2073" s="10" t="s">
        <v>29</v>
      </c>
      <c r="S2073" s="119"/>
      <c r="T2073" s="119"/>
      <c r="U2073" s="119"/>
      <c r="V2073" s="119"/>
      <c r="W2073" s="119"/>
      <c r="X2073" s="119"/>
      <c r="Y2073" s="119"/>
      <c r="Z2073" s="119"/>
      <c r="AA2073" s="119"/>
      <c r="AB2073" s="119"/>
      <c r="AC2073" s="119"/>
      <c r="AD2073" s="119"/>
      <c r="AE2073" s="119"/>
      <c r="AF2073" s="119"/>
      <c r="AG2073" s="119"/>
      <c r="AH2073" s="119"/>
      <c r="AI2073" s="119"/>
      <c r="AJ2073" s="10" t="s">
        <v>27</v>
      </c>
      <c r="AK2073" s="10" t="s">
        <v>2443</v>
      </c>
      <c r="AL2073" s="10" t="s">
        <v>27</v>
      </c>
    </row>
    <row r="2074" spans="1:38" ht="30" customHeight="1">
      <c r="A2074" s="9" t="s">
        <v>852</v>
      </c>
      <c r="B2074" s="9" t="s">
        <v>840</v>
      </c>
      <c r="C2074" s="9" t="s">
        <v>841</v>
      </c>
      <c r="D2074" s="114">
        <v>2.5999999999999999E-2</v>
      </c>
      <c r="E2074" s="115">
        <v>0</v>
      </c>
      <c r="F2074" s="116">
        <f>TRUNC(E2074*D2074,1)</f>
        <v>0</v>
      </c>
      <c r="G2074" s="115">
        <f>단가대비표!F545</f>
        <v>203246</v>
      </c>
      <c r="H2074" s="116">
        <f>TRUNC(G2074*D2074,1)</f>
        <v>5284.3</v>
      </c>
      <c r="I2074" s="115">
        <v>0</v>
      </c>
      <c r="J2074" s="116">
        <f>TRUNC(I2074*D2074,1)</f>
        <v>0</v>
      </c>
      <c r="K2074" s="115">
        <f t="shared" si="493"/>
        <v>203246</v>
      </c>
      <c r="L2074" s="116">
        <f t="shared" si="493"/>
        <v>5284.3</v>
      </c>
      <c r="M2074" s="9" t="s">
        <v>27</v>
      </c>
      <c r="N2074" s="10" t="s">
        <v>2440</v>
      </c>
      <c r="O2074" s="10" t="s">
        <v>853</v>
      </c>
      <c r="P2074" s="10" t="s">
        <v>30</v>
      </c>
      <c r="Q2074" s="10" t="s">
        <v>30</v>
      </c>
      <c r="R2074" s="10" t="s">
        <v>29</v>
      </c>
      <c r="S2074" s="119"/>
      <c r="T2074" s="119"/>
      <c r="U2074" s="119"/>
      <c r="V2074" s="119"/>
      <c r="W2074" s="119"/>
      <c r="X2074" s="119"/>
      <c r="Y2074" s="119"/>
      <c r="Z2074" s="119"/>
      <c r="AA2074" s="119"/>
      <c r="AB2074" s="119"/>
      <c r="AC2074" s="119"/>
      <c r="AD2074" s="119"/>
      <c r="AE2074" s="119"/>
      <c r="AF2074" s="119"/>
      <c r="AG2074" s="119"/>
      <c r="AH2074" s="119"/>
      <c r="AI2074" s="119"/>
      <c r="AJ2074" s="10" t="s">
        <v>27</v>
      </c>
      <c r="AK2074" s="10" t="s">
        <v>2905</v>
      </c>
      <c r="AL2074" s="10" t="s">
        <v>27</v>
      </c>
    </row>
    <row r="2075" spans="1:38" ht="30" customHeight="1">
      <c r="A2075" s="9" t="s">
        <v>867</v>
      </c>
      <c r="B2075" s="9" t="s">
        <v>840</v>
      </c>
      <c r="C2075" s="9" t="s">
        <v>841</v>
      </c>
      <c r="D2075" s="114">
        <v>5.0000000000000001E-3</v>
      </c>
      <c r="E2075" s="115">
        <v>0</v>
      </c>
      <c r="F2075" s="116">
        <f>TRUNC(E2075*D2075,1)</f>
        <v>0</v>
      </c>
      <c r="G2075" s="115">
        <f>단가대비표!F553</f>
        <v>138290</v>
      </c>
      <c r="H2075" s="116">
        <f>TRUNC(G2075*D2075,1)</f>
        <v>691.4</v>
      </c>
      <c r="I2075" s="115">
        <v>0</v>
      </c>
      <c r="J2075" s="116">
        <f>TRUNC(I2075*D2075,1)</f>
        <v>0</v>
      </c>
      <c r="K2075" s="115">
        <f t="shared" si="493"/>
        <v>138290</v>
      </c>
      <c r="L2075" s="116">
        <f t="shared" si="493"/>
        <v>691.4</v>
      </c>
      <c r="M2075" s="9" t="s">
        <v>27</v>
      </c>
      <c r="N2075" s="10" t="s">
        <v>2440</v>
      </c>
      <c r="O2075" s="10" t="s">
        <v>868</v>
      </c>
      <c r="P2075" s="10" t="s">
        <v>30</v>
      </c>
      <c r="Q2075" s="10" t="s">
        <v>30</v>
      </c>
      <c r="R2075" s="10" t="s">
        <v>29</v>
      </c>
      <c r="S2075" s="119"/>
      <c r="T2075" s="119"/>
      <c r="U2075" s="119"/>
      <c r="V2075" s="119"/>
      <c r="W2075" s="119"/>
      <c r="X2075" s="119"/>
      <c r="Y2075" s="119"/>
      <c r="Z2075" s="119"/>
      <c r="AA2075" s="119"/>
      <c r="AB2075" s="119"/>
      <c r="AC2075" s="119"/>
      <c r="AD2075" s="119"/>
      <c r="AE2075" s="119"/>
      <c r="AF2075" s="119"/>
      <c r="AG2075" s="119"/>
      <c r="AH2075" s="119"/>
      <c r="AI2075" s="119"/>
      <c r="AJ2075" s="10" t="s">
        <v>27</v>
      </c>
      <c r="AK2075" s="10" t="s">
        <v>2906</v>
      </c>
      <c r="AL2075" s="10" t="s">
        <v>27</v>
      </c>
    </row>
    <row r="2076" spans="1:38" ht="30" customHeight="1">
      <c r="A2076" s="9" t="s">
        <v>965</v>
      </c>
      <c r="B2076" s="9" t="s">
        <v>27</v>
      </c>
      <c r="C2076" s="9" t="s">
        <v>27</v>
      </c>
      <c r="D2076" s="114"/>
      <c r="E2076" s="115"/>
      <c r="F2076" s="116">
        <f>TRUNC(SUM(F2072:F2075),0)</f>
        <v>17154</v>
      </c>
      <c r="G2076" s="115"/>
      <c r="H2076" s="116">
        <f>TRUNC(SUM(H2072:H2075),0)</f>
        <v>5975</v>
      </c>
      <c r="I2076" s="115"/>
      <c r="J2076" s="116">
        <f>TRUNC(SUM(J2072:J2075),0)</f>
        <v>0</v>
      </c>
      <c r="K2076" s="115"/>
      <c r="L2076" s="116">
        <f>F2076+H2076+J2076</f>
        <v>23129</v>
      </c>
      <c r="M2076" s="9" t="s">
        <v>27</v>
      </c>
      <c r="N2076" s="10" t="s">
        <v>117</v>
      </c>
      <c r="O2076" s="10" t="s">
        <v>117</v>
      </c>
      <c r="P2076" s="10" t="s">
        <v>27</v>
      </c>
      <c r="Q2076" s="10" t="s">
        <v>27</v>
      </c>
      <c r="R2076" s="10" t="s">
        <v>27</v>
      </c>
      <c r="S2076" s="119"/>
      <c r="T2076" s="119"/>
      <c r="U2076" s="119"/>
      <c r="V2076" s="119"/>
      <c r="W2076" s="119"/>
      <c r="X2076" s="119"/>
      <c r="Y2076" s="119"/>
      <c r="Z2076" s="119"/>
      <c r="AA2076" s="119"/>
      <c r="AB2076" s="119"/>
      <c r="AC2076" s="119"/>
      <c r="AD2076" s="119"/>
      <c r="AE2076" s="119"/>
      <c r="AF2076" s="119"/>
      <c r="AG2076" s="119"/>
      <c r="AH2076" s="119"/>
      <c r="AI2076" s="119"/>
      <c r="AJ2076" s="10" t="s">
        <v>27</v>
      </c>
      <c r="AK2076" s="10" t="s">
        <v>27</v>
      </c>
      <c r="AL2076" s="10" t="s">
        <v>27</v>
      </c>
    </row>
    <row r="2077" spans="1:38" ht="30" customHeight="1">
      <c r="A2077" s="114"/>
      <c r="B2077" s="114"/>
      <c r="C2077" s="114"/>
      <c r="D2077" s="114"/>
      <c r="E2077" s="115"/>
      <c r="F2077" s="116"/>
      <c r="G2077" s="115"/>
      <c r="H2077" s="116"/>
      <c r="I2077" s="115"/>
      <c r="J2077" s="116"/>
      <c r="K2077" s="115"/>
      <c r="L2077" s="116"/>
      <c r="M2077" s="114"/>
    </row>
    <row r="2078" spans="1:38" ht="30" customHeight="1">
      <c r="A2078" s="127" t="s">
        <v>4738</v>
      </c>
      <c r="B2078" s="127"/>
      <c r="C2078" s="127"/>
      <c r="D2078" s="127"/>
      <c r="E2078" s="128"/>
      <c r="F2078" s="129"/>
      <c r="G2078" s="128"/>
      <c r="H2078" s="129"/>
      <c r="I2078" s="128"/>
      <c r="J2078" s="129"/>
      <c r="K2078" s="128"/>
      <c r="L2078" s="129"/>
      <c r="M2078" s="127"/>
      <c r="N2078" s="118" t="s">
        <v>625</v>
      </c>
    </row>
    <row r="2079" spans="1:38" ht="30" customHeight="1">
      <c r="A2079" s="9" t="s">
        <v>2434</v>
      </c>
      <c r="B2079" s="9" t="s">
        <v>624</v>
      </c>
      <c r="C2079" s="9" t="s">
        <v>28</v>
      </c>
      <c r="D2079" s="114">
        <v>1.1000000000000001</v>
      </c>
      <c r="E2079" s="115">
        <f>단가대비표!E183</f>
        <v>17283</v>
      </c>
      <c r="F2079" s="116">
        <f>TRUNC(E2079*D2079,1)</f>
        <v>19011.3</v>
      </c>
      <c r="G2079" s="115">
        <v>0</v>
      </c>
      <c r="H2079" s="116">
        <f>TRUNC(G2079*D2079,1)</f>
        <v>0</v>
      </c>
      <c r="I2079" s="115">
        <v>0</v>
      </c>
      <c r="J2079" s="116">
        <f>TRUNC(I2079*D2079,1)</f>
        <v>0</v>
      </c>
      <c r="K2079" s="115">
        <f t="shared" ref="K2079:L2082" si="494">TRUNC(E2079+G2079+I2079,1)</f>
        <v>17283</v>
      </c>
      <c r="L2079" s="116">
        <f t="shared" si="494"/>
        <v>19011.3</v>
      </c>
      <c r="M2079" s="9" t="s">
        <v>27</v>
      </c>
      <c r="N2079" s="10" t="s">
        <v>625</v>
      </c>
      <c r="O2079" s="10" t="s">
        <v>2444</v>
      </c>
      <c r="P2079" s="10" t="s">
        <v>30</v>
      </c>
      <c r="Q2079" s="10" t="s">
        <v>30</v>
      </c>
      <c r="R2079" s="10" t="s">
        <v>29</v>
      </c>
      <c r="S2079" s="119"/>
      <c r="T2079" s="119"/>
      <c r="U2079" s="119"/>
      <c r="V2079" s="119"/>
      <c r="W2079" s="119"/>
      <c r="X2079" s="119"/>
      <c r="Y2079" s="119"/>
      <c r="Z2079" s="119"/>
      <c r="AA2079" s="119"/>
      <c r="AB2079" s="119"/>
      <c r="AC2079" s="119"/>
      <c r="AD2079" s="119"/>
      <c r="AE2079" s="119"/>
      <c r="AF2079" s="119"/>
      <c r="AG2079" s="119"/>
      <c r="AH2079" s="119"/>
      <c r="AI2079" s="119"/>
      <c r="AJ2079" s="10" t="s">
        <v>27</v>
      </c>
      <c r="AK2079" s="10" t="s">
        <v>2445</v>
      </c>
      <c r="AL2079" s="10" t="s">
        <v>27</v>
      </c>
    </row>
    <row r="2080" spans="1:38" ht="30" customHeight="1">
      <c r="A2080" s="9" t="s">
        <v>2316</v>
      </c>
      <c r="B2080" s="9" t="s">
        <v>2437</v>
      </c>
      <c r="C2080" s="9" t="s">
        <v>466</v>
      </c>
      <c r="D2080" s="114">
        <v>3.5000000000000003E-2</v>
      </c>
      <c r="E2080" s="115">
        <f>단가대비표!E164</f>
        <v>1254</v>
      </c>
      <c r="F2080" s="116">
        <f>TRUNC(E2080*D2080,1)</f>
        <v>43.8</v>
      </c>
      <c r="G2080" s="115">
        <f>단가대비표!F164</f>
        <v>0</v>
      </c>
      <c r="H2080" s="116">
        <f>TRUNC(G2080*D2080,1)</f>
        <v>0</v>
      </c>
      <c r="I2080" s="115">
        <f>단가대비표!G164</f>
        <v>0</v>
      </c>
      <c r="J2080" s="116">
        <f>TRUNC(I2080*D2080,1)</f>
        <v>0</v>
      </c>
      <c r="K2080" s="115">
        <f t="shared" si="494"/>
        <v>1254</v>
      </c>
      <c r="L2080" s="116">
        <f t="shared" si="494"/>
        <v>43.8</v>
      </c>
      <c r="M2080" s="9" t="s">
        <v>27</v>
      </c>
      <c r="N2080" s="10" t="s">
        <v>625</v>
      </c>
      <c r="O2080" s="10" t="s">
        <v>2438</v>
      </c>
      <c r="P2080" s="10" t="s">
        <v>30</v>
      </c>
      <c r="Q2080" s="10" t="s">
        <v>30</v>
      </c>
      <c r="R2080" s="10" t="s">
        <v>29</v>
      </c>
      <c r="S2080" s="119"/>
      <c r="T2080" s="119"/>
      <c r="U2080" s="119"/>
      <c r="V2080" s="119"/>
      <c r="W2080" s="119"/>
      <c r="X2080" s="119"/>
      <c r="Y2080" s="119"/>
      <c r="Z2080" s="119"/>
      <c r="AA2080" s="119"/>
      <c r="AB2080" s="119"/>
      <c r="AC2080" s="119"/>
      <c r="AD2080" s="119"/>
      <c r="AE2080" s="119"/>
      <c r="AF2080" s="119"/>
      <c r="AG2080" s="119"/>
      <c r="AH2080" s="119"/>
      <c r="AI2080" s="119"/>
      <c r="AJ2080" s="10" t="s">
        <v>27</v>
      </c>
      <c r="AK2080" s="10" t="s">
        <v>2446</v>
      </c>
      <c r="AL2080" s="10" t="s">
        <v>27</v>
      </c>
    </row>
    <row r="2081" spans="1:38" ht="30" customHeight="1">
      <c r="A2081" s="9" t="s">
        <v>852</v>
      </c>
      <c r="B2081" s="9" t="s">
        <v>840</v>
      </c>
      <c r="C2081" s="9" t="s">
        <v>841</v>
      </c>
      <c r="D2081" s="114">
        <v>2.5999999999999999E-2</v>
      </c>
      <c r="E2081" s="115">
        <f>단가대비표!E545</f>
        <v>0</v>
      </c>
      <c r="F2081" s="116">
        <f>TRUNC(E2081*D2081,1)</f>
        <v>0</v>
      </c>
      <c r="G2081" s="115">
        <f>단가대비표!F545</f>
        <v>203246</v>
      </c>
      <c r="H2081" s="116">
        <f>TRUNC(G2081*D2081,1)</f>
        <v>5284.3</v>
      </c>
      <c r="I2081" s="115">
        <f>단가대비표!G545</f>
        <v>0</v>
      </c>
      <c r="J2081" s="116">
        <f>TRUNC(I2081*D2081,1)</f>
        <v>0</v>
      </c>
      <c r="K2081" s="115">
        <f t="shared" si="494"/>
        <v>203246</v>
      </c>
      <c r="L2081" s="116">
        <f t="shared" si="494"/>
        <v>5284.3</v>
      </c>
      <c r="M2081" s="9" t="s">
        <v>27</v>
      </c>
      <c r="N2081" s="10" t="s">
        <v>2440</v>
      </c>
      <c r="O2081" s="10" t="s">
        <v>853</v>
      </c>
      <c r="P2081" s="10" t="s">
        <v>30</v>
      </c>
      <c r="Q2081" s="10" t="s">
        <v>30</v>
      </c>
      <c r="R2081" s="10" t="s">
        <v>29</v>
      </c>
      <c r="S2081" s="119"/>
      <c r="T2081" s="119"/>
      <c r="U2081" s="119"/>
      <c r="V2081" s="119"/>
      <c r="W2081" s="119"/>
      <c r="X2081" s="119"/>
      <c r="Y2081" s="119"/>
      <c r="Z2081" s="119"/>
      <c r="AA2081" s="119"/>
      <c r="AB2081" s="119"/>
      <c r="AC2081" s="119"/>
      <c r="AD2081" s="119"/>
      <c r="AE2081" s="119"/>
      <c r="AF2081" s="119"/>
      <c r="AG2081" s="119"/>
      <c r="AH2081" s="119"/>
      <c r="AI2081" s="119"/>
      <c r="AJ2081" s="10" t="s">
        <v>27</v>
      </c>
      <c r="AK2081" s="10" t="s">
        <v>2905</v>
      </c>
      <c r="AL2081" s="10" t="s">
        <v>27</v>
      </c>
    </row>
    <row r="2082" spans="1:38" ht="30" customHeight="1">
      <c r="A2082" s="9" t="s">
        <v>867</v>
      </c>
      <c r="B2082" s="9" t="s">
        <v>840</v>
      </c>
      <c r="C2082" s="9" t="s">
        <v>841</v>
      </c>
      <c r="D2082" s="114">
        <v>5.0000000000000001E-3</v>
      </c>
      <c r="E2082" s="115">
        <f>단가대비표!E553</f>
        <v>0</v>
      </c>
      <c r="F2082" s="116">
        <f>TRUNC(E2082*D2082,1)</f>
        <v>0</v>
      </c>
      <c r="G2082" s="115">
        <f>단가대비표!F553</f>
        <v>138290</v>
      </c>
      <c r="H2082" s="116">
        <f>TRUNC(G2082*D2082,1)</f>
        <v>691.4</v>
      </c>
      <c r="I2082" s="115">
        <f>단가대비표!G553</f>
        <v>0</v>
      </c>
      <c r="J2082" s="116">
        <f>TRUNC(I2082*D2082,1)</f>
        <v>0</v>
      </c>
      <c r="K2082" s="115">
        <f t="shared" si="494"/>
        <v>138290</v>
      </c>
      <c r="L2082" s="116">
        <f t="shared" si="494"/>
        <v>691.4</v>
      </c>
      <c r="M2082" s="9" t="s">
        <v>27</v>
      </c>
      <c r="N2082" s="10" t="s">
        <v>2440</v>
      </c>
      <c r="O2082" s="10" t="s">
        <v>868</v>
      </c>
      <c r="P2082" s="10" t="s">
        <v>30</v>
      </c>
      <c r="Q2082" s="10" t="s">
        <v>30</v>
      </c>
      <c r="R2082" s="10" t="s">
        <v>29</v>
      </c>
      <c r="S2082" s="119"/>
      <c r="T2082" s="119"/>
      <c r="U2082" s="119"/>
      <c r="V2082" s="119"/>
      <c r="W2082" s="119"/>
      <c r="X2082" s="119"/>
      <c r="Y2082" s="119"/>
      <c r="Z2082" s="119"/>
      <c r="AA2082" s="119"/>
      <c r="AB2082" s="119"/>
      <c r="AC2082" s="119"/>
      <c r="AD2082" s="119"/>
      <c r="AE2082" s="119"/>
      <c r="AF2082" s="119"/>
      <c r="AG2082" s="119"/>
      <c r="AH2082" s="119"/>
      <c r="AI2082" s="119"/>
      <c r="AJ2082" s="10" t="s">
        <v>27</v>
      </c>
      <c r="AK2082" s="10" t="s">
        <v>2906</v>
      </c>
      <c r="AL2082" s="10" t="s">
        <v>27</v>
      </c>
    </row>
    <row r="2083" spans="1:38" ht="30" customHeight="1">
      <c r="A2083" s="9" t="s">
        <v>965</v>
      </c>
      <c r="B2083" s="9" t="s">
        <v>27</v>
      </c>
      <c r="C2083" s="9" t="s">
        <v>27</v>
      </c>
      <c r="D2083" s="114"/>
      <c r="E2083" s="115"/>
      <c r="F2083" s="116">
        <f>TRUNC(SUM(F2079:F2082),0)</f>
        <v>19055</v>
      </c>
      <c r="G2083" s="115"/>
      <c r="H2083" s="116">
        <f>TRUNC(SUM(H2079:H2082),0)</f>
        <v>5975</v>
      </c>
      <c r="I2083" s="115"/>
      <c r="J2083" s="116">
        <f>TRUNC(SUM(J2079:J2082),0)</f>
        <v>0</v>
      </c>
      <c r="K2083" s="115"/>
      <c r="L2083" s="116">
        <f>F2083+H2083+J2083</f>
        <v>25030</v>
      </c>
      <c r="M2083" s="9" t="s">
        <v>27</v>
      </c>
      <c r="N2083" s="10" t="s">
        <v>117</v>
      </c>
      <c r="O2083" s="10" t="s">
        <v>117</v>
      </c>
      <c r="P2083" s="10" t="s">
        <v>27</v>
      </c>
      <c r="Q2083" s="10" t="s">
        <v>27</v>
      </c>
      <c r="R2083" s="10" t="s">
        <v>27</v>
      </c>
      <c r="S2083" s="119"/>
      <c r="T2083" s="119"/>
      <c r="U2083" s="119"/>
      <c r="V2083" s="119"/>
      <c r="W2083" s="119"/>
      <c r="X2083" s="119"/>
      <c r="Y2083" s="119"/>
      <c r="Z2083" s="119"/>
      <c r="AA2083" s="119"/>
      <c r="AB2083" s="119"/>
      <c r="AC2083" s="119"/>
      <c r="AD2083" s="119"/>
      <c r="AE2083" s="119"/>
      <c r="AF2083" s="119"/>
      <c r="AG2083" s="119"/>
      <c r="AH2083" s="119"/>
      <c r="AI2083" s="119"/>
      <c r="AJ2083" s="10" t="s">
        <v>27</v>
      </c>
      <c r="AK2083" s="10" t="s">
        <v>27</v>
      </c>
      <c r="AL2083" s="10" t="s">
        <v>27</v>
      </c>
    </row>
    <row r="2084" spans="1:38" ht="30" customHeight="1">
      <c r="A2084" s="114"/>
      <c r="B2084" s="114"/>
      <c r="C2084" s="114"/>
      <c r="D2084" s="114"/>
      <c r="E2084" s="115"/>
      <c r="F2084" s="116"/>
      <c r="G2084" s="115"/>
      <c r="H2084" s="116"/>
      <c r="I2084" s="115"/>
      <c r="J2084" s="116"/>
      <c r="K2084" s="115"/>
      <c r="L2084" s="116"/>
      <c r="M2084" s="114"/>
    </row>
    <row r="2085" spans="1:38" ht="30" customHeight="1">
      <c r="A2085" s="127" t="s">
        <v>4739</v>
      </c>
      <c r="B2085" s="127"/>
      <c r="C2085" s="127"/>
      <c r="D2085" s="127"/>
      <c r="E2085" s="128"/>
      <c r="F2085" s="129"/>
      <c r="G2085" s="128"/>
      <c r="H2085" s="129"/>
      <c r="I2085" s="128"/>
      <c r="J2085" s="129"/>
      <c r="K2085" s="128"/>
      <c r="L2085" s="129"/>
      <c r="M2085" s="127"/>
      <c r="N2085" s="118" t="s">
        <v>626</v>
      </c>
    </row>
    <row r="2086" spans="1:38" ht="30" customHeight="1">
      <c r="A2086" s="9" t="s">
        <v>2434</v>
      </c>
      <c r="B2086" s="9" t="s">
        <v>3995</v>
      </c>
      <c r="C2086" s="9" t="s">
        <v>28</v>
      </c>
      <c r="D2086" s="114">
        <v>1.1000000000000001</v>
      </c>
      <c r="E2086" s="115">
        <f>단가대비표!E187</f>
        <v>28518</v>
      </c>
      <c r="F2086" s="116">
        <f>TRUNC(E2086*D2086,1)</f>
        <v>31369.8</v>
      </c>
      <c r="G2086" s="115">
        <f>단가대비표!F184</f>
        <v>0</v>
      </c>
      <c r="H2086" s="116">
        <f>TRUNC(G2086*D2086,1)</f>
        <v>0</v>
      </c>
      <c r="I2086" s="115">
        <f>단가대비표!G184</f>
        <v>0</v>
      </c>
      <c r="J2086" s="116">
        <f>TRUNC(I2086*D2086,1)</f>
        <v>0</v>
      </c>
      <c r="K2086" s="115">
        <f t="shared" ref="K2086:L2089" si="495">TRUNC(E2086+G2086+I2086,1)</f>
        <v>28518</v>
      </c>
      <c r="L2086" s="116">
        <f t="shared" si="495"/>
        <v>31369.8</v>
      </c>
      <c r="M2086" s="9" t="s">
        <v>27</v>
      </c>
      <c r="N2086" s="10" t="s">
        <v>626</v>
      </c>
      <c r="O2086" s="10" t="s">
        <v>2447</v>
      </c>
      <c r="P2086" s="10" t="s">
        <v>30</v>
      </c>
      <c r="Q2086" s="10" t="s">
        <v>30</v>
      </c>
      <c r="R2086" s="10" t="s">
        <v>29</v>
      </c>
      <c r="S2086" s="119"/>
      <c r="T2086" s="119"/>
      <c r="U2086" s="119"/>
      <c r="V2086" s="119"/>
      <c r="W2086" s="119"/>
      <c r="X2086" s="119"/>
      <c r="Y2086" s="119"/>
      <c r="Z2086" s="119"/>
      <c r="AA2086" s="119"/>
      <c r="AB2086" s="119"/>
      <c r="AC2086" s="119"/>
      <c r="AD2086" s="119"/>
      <c r="AE2086" s="119"/>
      <c r="AF2086" s="119"/>
      <c r="AG2086" s="119"/>
      <c r="AH2086" s="119"/>
      <c r="AI2086" s="119"/>
      <c r="AJ2086" s="10" t="s">
        <v>27</v>
      </c>
      <c r="AK2086" s="10" t="s">
        <v>2448</v>
      </c>
      <c r="AL2086" s="10" t="s">
        <v>27</v>
      </c>
    </row>
    <row r="2087" spans="1:38" ht="30" customHeight="1">
      <c r="A2087" s="9" t="s">
        <v>2316</v>
      </c>
      <c r="B2087" s="9" t="s">
        <v>2437</v>
      </c>
      <c r="C2087" s="9" t="s">
        <v>466</v>
      </c>
      <c r="D2087" s="114">
        <v>3.5000000000000003E-2</v>
      </c>
      <c r="E2087" s="115">
        <f>단가대비표!E164</f>
        <v>1254</v>
      </c>
      <c r="F2087" s="116">
        <f>TRUNC(E2087*D2087,1)</f>
        <v>43.8</v>
      </c>
      <c r="G2087" s="115">
        <f>단가대비표!F164</f>
        <v>0</v>
      </c>
      <c r="H2087" s="116">
        <f>TRUNC(G2087*D2087,1)</f>
        <v>0</v>
      </c>
      <c r="I2087" s="115">
        <f>단가대비표!G164</f>
        <v>0</v>
      </c>
      <c r="J2087" s="116">
        <f>TRUNC(I2087*D2087,1)</f>
        <v>0</v>
      </c>
      <c r="K2087" s="115">
        <f t="shared" si="495"/>
        <v>1254</v>
      </c>
      <c r="L2087" s="116">
        <f t="shared" si="495"/>
        <v>43.8</v>
      </c>
      <c r="M2087" s="9" t="s">
        <v>27</v>
      </c>
      <c r="N2087" s="10" t="s">
        <v>626</v>
      </c>
      <c r="O2087" s="10" t="s">
        <v>2438</v>
      </c>
      <c r="P2087" s="10" t="s">
        <v>30</v>
      </c>
      <c r="Q2087" s="10" t="s">
        <v>30</v>
      </c>
      <c r="R2087" s="10" t="s">
        <v>29</v>
      </c>
      <c r="S2087" s="119"/>
      <c r="T2087" s="119"/>
      <c r="U2087" s="119"/>
      <c r="V2087" s="119"/>
      <c r="W2087" s="119"/>
      <c r="X2087" s="119"/>
      <c r="Y2087" s="119"/>
      <c r="Z2087" s="119"/>
      <c r="AA2087" s="119"/>
      <c r="AB2087" s="119"/>
      <c r="AC2087" s="119"/>
      <c r="AD2087" s="119"/>
      <c r="AE2087" s="119"/>
      <c r="AF2087" s="119"/>
      <c r="AG2087" s="119"/>
      <c r="AH2087" s="119"/>
      <c r="AI2087" s="119"/>
      <c r="AJ2087" s="10" t="s">
        <v>27</v>
      </c>
      <c r="AK2087" s="10" t="s">
        <v>2449</v>
      </c>
      <c r="AL2087" s="10" t="s">
        <v>27</v>
      </c>
    </row>
    <row r="2088" spans="1:38" ht="30" customHeight="1">
      <c r="A2088" s="9" t="s">
        <v>852</v>
      </c>
      <c r="B2088" s="9" t="s">
        <v>840</v>
      </c>
      <c r="C2088" s="9" t="s">
        <v>841</v>
      </c>
      <c r="D2088" s="114">
        <v>2.7E-2</v>
      </c>
      <c r="E2088" s="115">
        <f>단가대비표!E545</f>
        <v>0</v>
      </c>
      <c r="F2088" s="116">
        <f>TRUNC(E2088*D2088,1)</f>
        <v>0</v>
      </c>
      <c r="G2088" s="115">
        <f>단가대비표!F545</f>
        <v>203246</v>
      </c>
      <c r="H2088" s="116">
        <f>TRUNC(G2088*D2088,1)</f>
        <v>5487.6</v>
      </c>
      <c r="I2088" s="115">
        <f>단가대비표!G545</f>
        <v>0</v>
      </c>
      <c r="J2088" s="116">
        <f>TRUNC(I2088*D2088,1)</f>
        <v>0</v>
      </c>
      <c r="K2088" s="115">
        <f t="shared" si="495"/>
        <v>203246</v>
      </c>
      <c r="L2088" s="116">
        <f t="shared" si="495"/>
        <v>5487.6</v>
      </c>
      <c r="M2088" s="9" t="s">
        <v>27</v>
      </c>
      <c r="N2088" s="10" t="s">
        <v>2450</v>
      </c>
      <c r="O2088" s="10" t="s">
        <v>853</v>
      </c>
      <c r="P2088" s="10" t="s">
        <v>30</v>
      </c>
      <c r="Q2088" s="10" t="s">
        <v>30</v>
      </c>
      <c r="R2088" s="10" t="s">
        <v>29</v>
      </c>
      <c r="S2088" s="119"/>
      <c r="T2088" s="119"/>
      <c r="U2088" s="119"/>
      <c r="V2088" s="119"/>
      <c r="W2088" s="119"/>
      <c r="X2088" s="119"/>
      <c r="Y2088" s="119"/>
      <c r="Z2088" s="119"/>
      <c r="AA2088" s="119"/>
      <c r="AB2088" s="119"/>
      <c r="AC2088" s="119"/>
      <c r="AD2088" s="119"/>
      <c r="AE2088" s="119"/>
      <c r="AF2088" s="119"/>
      <c r="AG2088" s="119"/>
      <c r="AH2088" s="119"/>
      <c r="AI2088" s="119"/>
      <c r="AJ2088" s="10" t="s">
        <v>27</v>
      </c>
      <c r="AK2088" s="10" t="s">
        <v>2907</v>
      </c>
      <c r="AL2088" s="10" t="s">
        <v>27</v>
      </c>
    </row>
    <row r="2089" spans="1:38" ht="30" customHeight="1">
      <c r="A2089" s="9" t="s">
        <v>867</v>
      </c>
      <c r="B2089" s="9" t="s">
        <v>840</v>
      </c>
      <c r="C2089" s="9" t="s">
        <v>841</v>
      </c>
      <c r="D2089" s="114">
        <v>6.0000000000000001E-3</v>
      </c>
      <c r="E2089" s="115">
        <f>단가대비표!E553</f>
        <v>0</v>
      </c>
      <c r="F2089" s="116">
        <f>TRUNC(E2089*D2089,1)</f>
        <v>0</v>
      </c>
      <c r="G2089" s="115">
        <f>단가대비표!F553</f>
        <v>138290</v>
      </c>
      <c r="H2089" s="116">
        <f>TRUNC(G2089*D2089,1)</f>
        <v>829.7</v>
      </c>
      <c r="I2089" s="115">
        <f>단가대비표!G553</f>
        <v>0</v>
      </c>
      <c r="J2089" s="116">
        <f>TRUNC(I2089*D2089,1)</f>
        <v>0</v>
      </c>
      <c r="K2089" s="115">
        <f t="shared" si="495"/>
        <v>138290</v>
      </c>
      <c r="L2089" s="116">
        <f t="shared" si="495"/>
        <v>829.7</v>
      </c>
      <c r="M2089" s="9" t="s">
        <v>27</v>
      </c>
      <c r="N2089" s="10" t="s">
        <v>2450</v>
      </c>
      <c r="O2089" s="10" t="s">
        <v>868</v>
      </c>
      <c r="P2089" s="10" t="s">
        <v>30</v>
      </c>
      <c r="Q2089" s="10" t="s">
        <v>30</v>
      </c>
      <c r="R2089" s="10" t="s">
        <v>29</v>
      </c>
      <c r="S2089" s="119"/>
      <c r="T2089" s="119"/>
      <c r="U2089" s="119"/>
      <c r="V2089" s="119"/>
      <c r="W2089" s="119"/>
      <c r="X2089" s="119"/>
      <c r="Y2089" s="119"/>
      <c r="Z2089" s="119"/>
      <c r="AA2089" s="119"/>
      <c r="AB2089" s="119"/>
      <c r="AC2089" s="119"/>
      <c r="AD2089" s="119"/>
      <c r="AE2089" s="119"/>
      <c r="AF2089" s="119"/>
      <c r="AG2089" s="119"/>
      <c r="AH2089" s="119"/>
      <c r="AI2089" s="119"/>
      <c r="AJ2089" s="10" t="s">
        <v>27</v>
      </c>
      <c r="AK2089" s="10" t="s">
        <v>2908</v>
      </c>
      <c r="AL2089" s="10" t="s">
        <v>27</v>
      </c>
    </row>
    <row r="2090" spans="1:38" ht="30" customHeight="1">
      <c r="A2090" s="9" t="s">
        <v>965</v>
      </c>
      <c r="B2090" s="9" t="s">
        <v>27</v>
      </c>
      <c r="C2090" s="9" t="s">
        <v>27</v>
      </c>
      <c r="D2090" s="114"/>
      <c r="E2090" s="115"/>
      <c r="F2090" s="116">
        <f>TRUNC(SUM(F2086:F2089),0)</f>
        <v>31413</v>
      </c>
      <c r="G2090" s="115"/>
      <c r="H2090" s="116">
        <f>TRUNC(SUM(H2086:H2089),0)</f>
        <v>6317</v>
      </c>
      <c r="I2090" s="115"/>
      <c r="J2090" s="116">
        <f>TRUNC(SUM(J2086:J2089),0)</f>
        <v>0</v>
      </c>
      <c r="K2090" s="115"/>
      <c r="L2090" s="116">
        <f>F2090+H2090+J2090</f>
        <v>37730</v>
      </c>
      <c r="M2090" s="9" t="s">
        <v>27</v>
      </c>
      <c r="N2090" s="10" t="s">
        <v>117</v>
      </c>
      <c r="O2090" s="10" t="s">
        <v>117</v>
      </c>
      <c r="P2090" s="10" t="s">
        <v>27</v>
      </c>
      <c r="Q2090" s="10" t="s">
        <v>27</v>
      </c>
      <c r="R2090" s="10" t="s">
        <v>27</v>
      </c>
      <c r="S2090" s="119"/>
      <c r="T2090" s="119"/>
      <c r="U2090" s="119"/>
      <c r="V2090" s="119"/>
      <c r="W2090" s="119"/>
      <c r="X2090" s="119"/>
      <c r="Y2090" s="119"/>
      <c r="Z2090" s="119"/>
      <c r="AA2090" s="119"/>
      <c r="AB2090" s="119"/>
      <c r="AC2090" s="119"/>
      <c r="AD2090" s="119"/>
      <c r="AE2090" s="119"/>
      <c r="AF2090" s="119"/>
      <c r="AG2090" s="119"/>
      <c r="AH2090" s="119"/>
      <c r="AI2090" s="119"/>
      <c r="AJ2090" s="10" t="s">
        <v>27</v>
      </c>
      <c r="AK2090" s="10" t="s">
        <v>27</v>
      </c>
      <c r="AL2090" s="10" t="s">
        <v>27</v>
      </c>
    </row>
    <row r="2091" spans="1:38" ht="30" customHeight="1">
      <c r="A2091" s="114"/>
      <c r="B2091" s="114"/>
      <c r="C2091" s="114"/>
      <c r="D2091" s="114"/>
      <c r="E2091" s="115"/>
      <c r="F2091" s="116"/>
      <c r="G2091" s="115"/>
      <c r="H2091" s="116"/>
      <c r="I2091" s="115"/>
      <c r="J2091" s="116"/>
      <c r="K2091" s="115"/>
      <c r="L2091" s="116"/>
      <c r="M2091" s="114"/>
    </row>
    <row r="2092" spans="1:38" ht="30" customHeight="1">
      <c r="A2092" s="127" t="s">
        <v>4740</v>
      </c>
      <c r="B2092" s="127"/>
      <c r="C2092" s="127"/>
      <c r="D2092" s="127"/>
      <c r="E2092" s="128"/>
      <c r="F2092" s="129"/>
      <c r="G2092" s="128"/>
      <c r="H2092" s="129"/>
      <c r="I2092" s="128"/>
      <c r="J2092" s="129"/>
      <c r="K2092" s="128"/>
      <c r="L2092" s="129"/>
      <c r="M2092" s="127"/>
      <c r="N2092" s="118" t="s">
        <v>627</v>
      </c>
    </row>
    <row r="2093" spans="1:38" ht="30" customHeight="1">
      <c r="A2093" s="9" t="s">
        <v>2434</v>
      </c>
      <c r="B2093" s="9" t="s">
        <v>624</v>
      </c>
      <c r="C2093" s="9" t="s">
        <v>28</v>
      </c>
      <c r="D2093" s="114">
        <v>1.1000000000000001</v>
      </c>
      <c r="E2093" s="115">
        <f>단가대비표!E183</f>
        <v>17283</v>
      </c>
      <c r="F2093" s="116">
        <f>TRUNC(E2093*D2093,1)</f>
        <v>19011.3</v>
      </c>
      <c r="G2093" s="115">
        <f>단가대비표!F183</f>
        <v>0</v>
      </c>
      <c r="H2093" s="116">
        <f>TRUNC(G2093*D2093,1)</f>
        <v>0</v>
      </c>
      <c r="I2093" s="115">
        <f>단가대비표!G183</f>
        <v>0</v>
      </c>
      <c r="J2093" s="116">
        <f>TRUNC(I2093*D2093,1)</f>
        <v>0</v>
      </c>
      <c r="K2093" s="115">
        <f t="shared" ref="K2093:L2096" si="496">TRUNC(E2093+G2093+I2093,1)</f>
        <v>17283</v>
      </c>
      <c r="L2093" s="116">
        <f t="shared" si="496"/>
        <v>19011.3</v>
      </c>
      <c r="M2093" s="9" t="s">
        <v>27</v>
      </c>
      <c r="N2093" s="10" t="s">
        <v>627</v>
      </c>
      <c r="O2093" s="10" t="s">
        <v>2444</v>
      </c>
      <c r="P2093" s="10" t="s">
        <v>30</v>
      </c>
      <c r="Q2093" s="10" t="s">
        <v>30</v>
      </c>
      <c r="R2093" s="10" t="s">
        <v>29</v>
      </c>
      <c r="S2093" s="119"/>
      <c r="T2093" s="119"/>
      <c r="U2093" s="119"/>
      <c r="V2093" s="119"/>
      <c r="W2093" s="119"/>
      <c r="X2093" s="119"/>
      <c r="Y2093" s="119"/>
      <c r="Z2093" s="119"/>
      <c r="AA2093" s="119"/>
      <c r="AB2093" s="119"/>
      <c r="AC2093" s="119"/>
      <c r="AD2093" s="119"/>
      <c r="AE2093" s="119"/>
      <c r="AF2093" s="119"/>
      <c r="AG2093" s="119"/>
      <c r="AH2093" s="119"/>
      <c r="AI2093" s="119"/>
      <c r="AJ2093" s="10" t="s">
        <v>27</v>
      </c>
      <c r="AK2093" s="10" t="s">
        <v>2451</v>
      </c>
      <c r="AL2093" s="10" t="s">
        <v>27</v>
      </c>
    </row>
    <row r="2094" spans="1:38" ht="30" customHeight="1">
      <c r="A2094" s="9" t="s">
        <v>2316</v>
      </c>
      <c r="B2094" s="9" t="s">
        <v>2437</v>
      </c>
      <c r="C2094" s="9" t="s">
        <v>466</v>
      </c>
      <c r="D2094" s="114">
        <v>0.32500000000000001</v>
      </c>
      <c r="E2094" s="115">
        <f>단가대비표!E164</f>
        <v>1254</v>
      </c>
      <c r="F2094" s="116">
        <f>TRUNC(E2094*D2094,1)</f>
        <v>407.5</v>
      </c>
      <c r="G2094" s="115">
        <f>단가대비표!F164</f>
        <v>0</v>
      </c>
      <c r="H2094" s="116">
        <f>TRUNC(G2094*D2094,1)</f>
        <v>0</v>
      </c>
      <c r="I2094" s="115">
        <f>단가대비표!G164</f>
        <v>0</v>
      </c>
      <c r="J2094" s="116">
        <f>TRUNC(I2094*D2094,1)</f>
        <v>0</v>
      </c>
      <c r="K2094" s="115">
        <f t="shared" si="496"/>
        <v>1254</v>
      </c>
      <c r="L2094" s="116">
        <f t="shared" si="496"/>
        <v>407.5</v>
      </c>
      <c r="M2094" s="9" t="s">
        <v>27</v>
      </c>
      <c r="N2094" s="10" t="s">
        <v>627</v>
      </c>
      <c r="O2094" s="10" t="s">
        <v>2438</v>
      </c>
      <c r="P2094" s="10" t="s">
        <v>30</v>
      </c>
      <c r="Q2094" s="10" t="s">
        <v>30</v>
      </c>
      <c r="R2094" s="10" t="s">
        <v>29</v>
      </c>
      <c r="S2094" s="119"/>
      <c r="T2094" s="119"/>
      <c r="U2094" s="119"/>
      <c r="V2094" s="119"/>
      <c r="W2094" s="119"/>
      <c r="X2094" s="119"/>
      <c r="Y2094" s="119"/>
      <c r="Z2094" s="119"/>
      <c r="AA2094" s="119"/>
      <c r="AB2094" s="119"/>
      <c r="AC2094" s="119"/>
      <c r="AD2094" s="119"/>
      <c r="AE2094" s="119"/>
      <c r="AF2094" s="119"/>
      <c r="AG2094" s="119"/>
      <c r="AH2094" s="119"/>
      <c r="AI2094" s="119"/>
      <c r="AJ2094" s="10" t="s">
        <v>27</v>
      </c>
      <c r="AK2094" s="10" t="s">
        <v>2452</v>
      </c>
      <c r="AL2094" s="10" t="s">
        <v>27</v>
      </c>
    </row>
    <row r="2095" spans="1:38" ht="30" customHeight="1">
      <c r="A2095" s="9" t="s">
        <v>852</v>
      </c>
      <c r="B2095" s="9" t="s">
        <v>840</v>
      </c>
      <c r="C2095" s="9" t="s">
        <v>841</v>
      </c>
      <c r="D2095" s="114">
        <v>6.9000000000000006E-2</v>
      </c>
      <c r="E2095" s="115">
        <f>단가대비표!E545</f>
        <v>0</v>
      </c>
      <c r="F2095" s="116">
        <f>TRUNC(E2095*D2095,1)</f>
        <v>0</v>
      </c>
      <c r="G2095" s="115">
        <f>단가대비표!F545</f>
        <v>203246</v>
      </c>
      <c r="H2095" s="116">
        <f>TRUNC(G2095*D2095,1)</f>
        <v>14023.9</v>
      </c>
      <c r="I2095" s="115">
        <f>단가대비표!G545</f>
        <v>0</v>
      </c>
      <c r="J2095" s="116">
        <f>TRUNC(I2095*D2095,1)</f>
        <v>0</v>
      </c>
      <c r="K2095" s="115">
        <f t="shared" si="496"/>
        <v>203246</v>
      </c>
      <c r="L2095" s="116">
        <f t="shared" si="496"/>
        <v>14023.9</v>
      </c>
      <c r="M2095" s="9" t="s">
        <v>27</v>
      </c>
      <c r="N2095" s="10" t="s">
        <v>2453</v>
      </c>
      <c r="O2095" s="10" t="s">
        <v>853</v>
      </c>
      <c r="P2095" s="10" t="s">
        <v>30</v>
      </c>
      <c r="Q2095" s="10" t="s">
        <v>30</v>
      </c>
      <c r="R2095" s="10" t="s">
        <v>29</v>
      </c>
      <c r="S2095" s="119"/>
      <c r="T2095" s="119"/>
      <c r="U2095" s="119"/>
      <c r="V2095" s="119"/>
      <c r="W2095" s="119"/>
      <c r="X2095" s="119"/>
      <c r="Y2095" s="119"/>
      <c r="Z2095" s="119"/>
      <c r="AA2095" s="119"/>
      <c r="AB2095" s="119"/>
      <c r="AC2095" s="119"/>
      <c r="AD2095" s="119"/>
      <c r="AE2095" s="119"/>
      <c r="AF2095" s="119"/>
      <c r="AG2095" s="119"/>
      <c r="AH2095" s="119"/>
      <c r="AI2095" s="119"/>
      <c r="AJ2095" s="10" t="s">
        <v>27</v>
      </c>
      <c r="AK2095" s="10" t="s">
        <v>2909</v>
      </c>
      <c r="AL2095" s="10" t="s">
        <v>27</v>
      </c>
    </row>
    <row r="2096" spans="1:38" ht="30" customHeight="1">
      <c r="A2096" s="9" t="s">
        <v>867</v>
      </c>
      <c r="B2096" s="9" t="s">
        <v>840</v>
      </c>
      <c r="C2096" s="9" t="s">
        <v>841</v>
      </c>
      <c r="D2096" s="114">
        <v>1.0999999999999999E-2</v>
      </c>
      <c r="E2096" s="115">
        <f>단가대비표!E553</f>
        <v>0</v>
      </c>
      <c r="F2096" s="116">
        <f>TRUNC(E2096*D2096,1)</f>
        <v>0</v>
      </c>
      <c r="G2096" s="115">
        <f>단가대비표!F553</f>
        <v>138290</v>
      </c>
      <c r="H2096" s="116">
        <f>TRUNC(G2096*D2096,1)</f>
        <v>1521.1</v>
      </c>
      <c r="I2096" s="115">
        <f>단가대비표!G553</f>
        <v>0</v>
      </c>
      <c r="J2096" s="116">
        <f>TRUNC(I2096*D2096,1)</f>
        <v>0</v>
      </c>
      <c r="K2096" s="115">
        <f t="shared" si="496"/>
        <v>138290</v>
      </c>
      <c r="L2096" s="116">
        <f t="shared" si="496"/>
        <v>1521.1</v>
      </c>
      <c r="M2096" s="9" t="s">
        <v>27</v>
      </c>
      <c r="N2096" s="10" t="s">
        <v>2453</v>
      </c>
      <c r="O2096" s="10" t="s">
        <v>868</v>
      </c>
      <c r="P2096" s="10" t="s">
        <v>30</v>
      </c>
      <c r="Q2096" s="10" t="s">
        <v>30</v>
      </c>
      <c r="R2096" s="10" t="s">
        <v>29</v>
      </c>
      <c r="S2096" s="119"/>
      <c r="T2096" s="119"/>
      <c r="U2096" s="119"/>
      <c r="V2096" s="119"/>
      <c r="W2096" s="119"/>
      <c r="X2096" s="119"/>
      <c r="Y2096" s="119"/>
      <c r="Z2096" s="119"/>
      <c r="AA2096" s="119"/>
      <c r="AB2096" s="119"/>
      <c r="AC2096" s="119"/>
      <c r="AD2096" s="119"/>
      <c r="AE2096" s="119"/>
      <c r="AF2096" s="119"/>
      <c r="AG2096" s="119"/>
      <c r="AH2096" s="119"/>
      <c r="AI2096" s="119"/>
      <c r="AJ2096" s="10" t="s">
        <v>27</v>
      </c>
      <c r="AK2096" s="10" t="s">
        <v>2910</v>
      </c>
      <c r="AL2096" s="10" t="s">
        <v>27</v>
      </c>
    </row>
    <row r="2097" spans="1:38" ht="30" customHeight="1">
      <c r="A2097" s="9" t="s">
        <v>965</v>
      </c>
      <c r="B2097" s="9" t="s">
        <v>27</v>
      </c>
      <c r="C2097" s="9" t="s">
        <v>27</v>
      </c>
      <c r="D2097" s="114"/>
      <c r="E2097" s="115"/>
      <c r="F2097" s="116">
        <f>TRUNC(SUM(F2093:F2096),0)</f>
        <v>19418</v>
      </c>
      <c r="G2097" s="115"/>
      <c r="H2097" s="116">
        <f>TRUNC(SUM(H2093:H2096),0)</f>
        <v>15545</v>
      </c>
      <c r="I2097" s="115"/>
      <c r="J2097" s="116">
        <f>TRUNC(SUM(J2093:J2096),0)</f>
        <v>0</v>
      </c>
      <c r="K2097" s="115"/>
      <c r="L2097" s="116">
        <f>F2097+H2097+J2097</f>
        <v>34963</v>
      </c>
      <c r="M2097" s="9" t="s">
        <v>27</v>
      </c>
      <c r="N2097" s="10" t="s">
        <v>117</v>
      </c>
      <c r="O2097" s="10" t="s">
        <v>117</v>
      </c>
      <c r="P2097" s="10" t="s">
        <v>27</v>
      </c>
      <c r="Q2097" s="10" t="s">
        <v>27</v>
      </c>
      <c r="R2097" s="10" t="s">
        <v>27</v>
      </c>
      <c r="S2097" s="119"/>
      <c r="T2097" s="119"/>
      <c r="U2097" s="119"/>
      <c r="V2097" s="119"/>
      <c r="W2097" s="119"/>
      <c r="X2097" s="119"/>
      <c r="Y2097" s="119"/>
      <c r="Z2097" s="119"/>
      <c r="AA2097" s="119"/>
      <c r="AB2097" s="119"/>
      <c r="AC2097" s="119"/>
      <c r="AD2097" s="119"/>
      <c r="AE2097" s="119"/>
      <c r="AF2097" s="119"/>
      <c r="AG2097" s="119"/>
      <c r="AH2097" s="119"/>
      <c r="AI2097" s="119"/>
      <c r="AJ2097" s="10" t="s">
        <v>27</v>
      </c>
      <c r="AK2097" s="10" t="s">
        <v>27</v>
      </c>
      <c r="AL2097" s="10" t="s">
        <v>27</v>
      </c>
    </row>
    <row r="2098" spans="1:38" ht="30" customHeight="1">
      <c r="A2098" s="114"/>
      <c r="B2098" s="114"/>
      <c r="C2098" s="114"/>
      <c r="D2098" s="114"/>
      <c r="E2098" s="115"/>
      <c r="F2098" s="116"/>
      <c r="G2098" s="115"/>
      <c r="H2098" s="116"/>
      <c r="I2098" s="115"/>
      <c r="J2098" s="116"/>
      <c r="K2098" s="115"/>
      <c r="L2098" s="116"/>
      <c r="M2098" s="114"/>
    </row>
    <row r="2099" spans="1:38" ht="30" customHeight="1">
      <c r="A2099" s="127" t="s">
        <v>4741</v>
      </c>
      <c r="B2099" s="127"/>
      <c r="C2099" s="127"/>
      <c r="D2099" s="127"/>
      <c r="E2099" s="128"/>
      <c r="F2099" s="129"/>
      <c r="G2099" s="128"/>
      <c r="H2099" s="129"/>
      <c r="I2099" s="128"/>
      <c r="J2099" s="129"/>
      <c r="K2099" s="128"/>
      <c r="L2099" s="129"/>
      <c r="M2099" s="127"/>
      <c r="N2099" s="118" t="s">
        <v>629</v>
      </c>
    </row>
    <row r="2100" spans="1:38" ht="30" customHeight="1">
      <c r="A2100" s="9" t="s">
        <v>2434</v>
      </c>
      <c r="B2100" s="9" t="s">
        <v>628</v>
      </c>
      <c r="C2100" s="9" t="s">
        <v>28</v>
      </c>
      <c r="D2100" s="114">
        <v>1.1000000000000001</v>
      </c>
      <c r="E2100" s="115">
        <f>단가대비표!E187</f>
        <v>28518</v>
      </c>
      <c r="F2100" s="116">
        <f>TRUNC(E2100*D2100,1)</f>
        <v>31369.8</v>
      </c>
      <c r="G2100" s="115">
        <f>단가대비표!F187</f>
        <v>0</v>
      </c>
      <c r="H2100" s="116">
        <f>TRUNC(G2100*D2100,1)</f>
        <v>0</v>
      </c>
      <c r="I2100" s="115">
        <f>단가대비표!G187</f>
        <v>0</v>
      </c>
      <c r="J2100" s="116">
        <f>TRUNC(I2100*D2100,1)</f>
        <v>0</v>
      </c>
      <c r="K2100" s="115">
        <f t="shared" ref="K2100:L2103" si="497">TRUNC(E2100+G2100+I2100,1)</f>
        <v>28518</v>
      </c>
      <c r="L2100" s="116">
        <f t="shared" si="497"/>
        <v>31369.8</v>
      </c>
      <c r="M2100" s="9" t="s">
        <v>27</v>
      </c>
      <c r="N2100" s="10" t="s">
        <v>629</v>
      </c>
      <c r="O2100" s="10" t="s">
        <v>2454</v>
      </c>
      <c r="P2100" s="10" t="s">
        <v>30</v>
      </c>
      <c r="Q2100" s="10" t="s">
        <v>30</v>
      </c>
      <c r="R2100" s="10" t="s">
        <v>29</v>
      </c>
      <c r="S2100" s="119"/>
      <c r="T2100" s="119"/>
      <c r="U2100" s="119"/>
      <c r="V2100" s="119"/>
      <c r="W2100" s="119"/>
      <c r="X2100" s="119"/>
      <c r="Y2100" s="119"/>
      <c r="Z2100" s="119"/>
      <c r="AA2100" s="119"/>
      <c r="AB2100" s="119"/>
      <c r="AC2100" s="119"/>
      <c r="AD2100" s="119"/>
      <c r="AE2100" s="119"/>
      <c r="AF2100" s="119"/>
      <c r="AG2100" s="119"/>
      <c r="AH2100" s="119"/>
      <c r="AI2100" s="119"/>
      <c r="AJ2100" s="10" t="s">
        <v>27</v>
      </c>
      <c r="AK2100" s="10" t="s">
        <v>2455</v>
      </c>
      <c r="AL2100" s="10" t="s">
        <v>27</v>
      </c>
    </row>
    <row r="2101" spans="1:38" ht="30" customHeight="1">
      <c r="A2101" s="9" t="s">
        <v>2316</v>
      </c>
      <c r="B2101" s="9" t="s">
        <v>2437</v>
      </c>
      <c r="C2101" s="9" t="s">
        <v>466</v>
      </c>
      <c r="D2101" s="114">
        <v>0.32500000000000001</v>
      </c>
      <c r="E2101" s="115">
        <f>단가대비표!E164</f>
        <v>1254</v>
      </c>
      <c r="F2101" s="116">
        <f>TRUNC(E2101*D2101,1)</f>
        <v>407.5</v>
      </c>
      <c r="G2101" s="115">
        <f>단가대비표!F164</f>
        <v>0</v>
      </c>
      <c r="H2101" s="116">
        <f>TRUNC(G2101*D2101,1)</f>
        <v>0</v>
      </c>
      <c r="I2101" s="115">
        <f>단가대비표!G164</f>
        <v>0</v>
      </c>
      <c r="J2101" s="116">
        <f>TRUNC(I2101*D2101,1)</f>
        <v>0</v>
      </c>
      <c r="K2101" s="115">
        <f t="shared" si="497"/>
        <v>1254</v>
      </c>
      <c r="L2101" s="116">
        <f t="shared" si="497"/>
        <v>407.5</v>
      </c>
      <c r="M2101" s="9" t="s">
        <v>27</v>
      </c>
      <c r="N2101" s="10" t="s">
        <v>629</v>
      </c>
      <c r="O2101" s="10" t="s">
        <v>2438</v>
      </c>
      <c r="P2101" s="10" t="s">
        <v>30</v>
      </c>
      <c r="Q2101" s="10" t="s">
        <v>30</v>
      </c>
      <c r="R2101" s="10" t="s">
        <v>29</v>
      </c>
      <c r="S2101" s="119"/>
      <c r="T2101" s="119"/>
      <c r="U2101" s="119"/>
      <c r="V2101" s="119"/>
      <c r="W2101" s="119"/>
      <c r="X2101" s="119"/>
      <c r="Y2101" s="119"/>
      <c r="Z2101" s="119"/>
      <c r="AA2101" s="119"/>
      <c r="AB2101" s="119"/>
      <c r="AC2101" s="119"/>
      <c r="AD2101" s="119"/>
      <c r="AE2101" s="119"/>
      <c r="AF2101" s="119"/>
      <c r="AG2101" s="119"/>
      <c r="AH2101" s="119"/>
      <c r="AI2101" s="119"/>
      <c r="AJ2101" s="10" t="s">
        <v>27</v>
      </c>
      <c r="AK2101" s="10" t="s">
        <v>2456</v>
      </c>
      <c r="AL2101" s="10" t="s">
        <v>27</v>
      </c>
    </row>
    <row r="2102" spans="1:38" ht="30" customHeight="1">
      <c r="A2102" s="9" t="s">
        <v>852</v>
      </c>
      <c r="B2102" s="9" t="s">
        <v>840</v>
      </c>
      <c r="C2102" s="9" t="s">
        <v>841</v>
      </c>
      <c r="D2102" s="114">
        <v>7.2999999999999995E-2</v>
      </c>
      <c r="E2102" s="115">
        <f>단가대비표!E545</f>
        <v>0</v>
      </c>
      <c r="F2102" s="116">
        <f>TRUNC(E2102*D2102,1)</f>
        <v>0</v>
      </c>
      <c r="G2102" s="115">
        <f>단가대비표!F545</f>
        <v>203246</v>
      </c>
      <c r="H2102" s="116">
        <f>TRUNC(G2102*D2102,1)</f>
        <v>14836.9</v>
      </c>
      <c r="I2102" s="115">
        <f>단가대비표!G545</f>
        <v>0</v>
      </c>
      <c r="J2102" s="116">
        <f>TRUNC(I2102*D2102,1)</f>
        <v>0</v>
      </c>
      <c r="K2102" s="115">
        <f t="shared" si="497"/>
        <v>203246</v>
      </c>
      <c r="L2102" s="116">
        <f t="shared" si="497"/>
        <v>14836.9</v>
      </c>
      <c r="M2102" s="9" t="s">
        <v>27</v>
      </c>
      <c r="N2102" s="10" t="s">
        <v>2457</v>
      </c>
      <c r="O2102" s="10" t="s">
        <v>853</v>
      </c>
      <c r="P2102" s="10" t="s">
        <v>30</v>
      </c>
      <c r="Q2102" s="10" t="s">
        <v>30</v>
      </c>
      <c r="R2102" s="10" t="s">
        <v>29</v>
      </c>
      <c r="S2102" s="119"/>
      <c r="T2102" s="119"/>
      <c r="U2102" s="119"/>
      <c r="V2102" s="119"/>
      <c r="W2102" s="119"/>
      <c r="X2102" s="119"/>
      <c r="Y2102" s="119"/>
      <c r="Z2102" s="119"/>
      <c r="AA2102" s="119"/>
      <c r="AB2102" s="119"/>
      <c r="AC2102" s="119"/>
      <c r="AD2102" s="119"/>
      <c r="AE2102" s="119"/>
      <c r="AF2102" s="119"/>
      <c r="AG2102" s="119"/>
      <c r="AH2102" s="119"/>
      <c r="AI2102" s="119"/>
      <c r="AJ2102" s="10" t="s">
        <v>27</v>
      </c>
      <c r="AK2102" s="10" t="s">
        <v>2911</v>
      </c>
      <c r="AL2102" s="10" t="s">
        <v>27</v>
      </c>
    </row>
    <row r="2103" spans="1:38" ht="30" customHeight="1">
      <c r="A2103" s="9" t="s">
        <v>867</v>
      </c>
      <c r="B2103" s="9" t="s">
        <v>840</v>
      </c>
      <c r="C2103" s="9" t="s">
        <v>841</v>
      </c>
      <c r="D2103" s="114">
        <v>1.2E-2</v>
      </c>
      <c r="E2103" s="115">
        <f>단가대비표!E553</f>
        <v>0</v>
      </c>
      <c r="F2103" s="116">
        <f>TRUNC(E2103*D2103,1)</f>
        <v>0</v>
      </c>
      <c r="G2103" s="115">
        <f>단가대비표!F553</f>
        <v>138290</v>
      </c>
      <c r="H2103" s="116">
        <f>TRUNC(G2103*D2103,1)</f>
        <v>1659.4</v>
      </c>
      <c r="I2103" s="115">
        <f>단가대비표!G553</f>
        <v>0</v>
      </c>
      <c r="J2103" s="116">
        <f>TRUNC(I2103*D2103,1)</f>
        <v>0</v>
      </c>
      <c r="K2103" s="115">
        <f t="shared" si="497"/>
        <v>138290</v>
      </c>
      <c r="L2103" s="116">
        <f t="shared" si="497"/>
        <v>1659.4</v>
      </c>
      <c r="M2103" s="9" t="s">
        <v>27</v>
      </c>
      <c r="N2103" s="10" t="s">
        <v>2457</v>
      </c>
      <c r="O2103" s="10" t="s">
        <v>868</v>
      </c>
      <c r="P2103" s="10" t="s">
        <v>30</v>
      </c>
      <c r="Q2103" s="10" t="s">
        <v>30</v>
      </c>
      <c r="R2103" s="10" t="s">
        <v>29</v>
      </c>
      <c r="S2103" s="119"/>
      <c r="T2103" s="119"/>
      <c r="U2103" s="119"/>
      <c r="V2103" s="119"/>
      <c r="W2103" s="119"/>
      <c r="X2103" s="119"/>
      <c r="Y2103" s="119"/>
      <c r="Z2103" s="119"/>
      <c r="AA2103" s="119"/>
      <c r="AB2103" s="119"/>
      <c r="AC2103" s="119"/>
      <c r="AD2103" s="119"/>
      <c r="AE2103" s="119"/>
      <c r="AF2103" s="119"/>
      <c r="AG2103" s="119"/>
      <c r="AH2103" s="119"/>
      <c r="AI2103" s="119"/>
      <c r="AJ2103" s="10" t="s">
        <v>27</v>
      </c>
      <c r="AK2103" s="10" t="s">
        <v>2912</v>
      </c>
      <c r="AL2103" s="10" t="s">
        <v>27</v>
      </c>
    </row>
    <row r="2104" spans="1:38" ht="30" customHeight="1">
      <c r="A2104" s="9" t="s">
        <v>965</v>
      </c>
      <c r="B2104" s="9" t="s">
        <v>27</v>
      </c>
      <c r="C2104" s="9" t="s">
        <v>27</v>
      </c>
      <c r="D2104" s="114"/>
      <c r="E2104" s="115"/>
      <c r="F2104" s="116">
        <f>TRUNC(SUM(F2100:F2103),0)</f>
        <v>31777</v>
      </c>
      <c r="G2104" s="115"/>
      <c r="H2104" s="116">
        <f>TRUNC(SUM(H2100:H2103),0)</f>
        <v>16496</v>
      </c>
      <c r="I2104" s="115"/>
      <c r="J2104" s="116">
        <f>TRUNC(SUM(J2100:J2103),0)</f>
        <v>0</v>
      </c>
      <c r="K2104" s="115"/>
      <c r="L2104" s="116">
        <f>F2104+H2104+J2104</f>
        <v>48273</v>
      </c>
      <c r="M2104" s="9" t="s">
        <v>27</v>
      </c>
      <c r="N2104" s="10" t="s">
        <v>117</v>
      </c>
      <c r="O2104" s="10" t="s">
        <v>117</v>
      </c>
      <c r="P2104" s="10" t="s">
        <v>27</v>
      </c>
      <c r="Q2104" s="10" t="s">
        <v>27</v>
      </c>
      <c r="R2104" s="10" t="s">
        <v>27</v>
      </c>
      <c r="S2104" s="119"/>
      <c r="T2104" s="119"/>
      <c r="U2104" s="119"/>
      <c r="V2104" s="119"/>
      <c r="W2104" s="119"/>
      <c r="X2104" s="119"/>
      <c r="Y2104" s="119"/>
      <c r="Z2104" s="119"/>
      <c r="AA2104" s="119"/>
      <c r="AB2104" s="119"/>
      <c r="AC2104" s="119"/>
      <c r="AD2104" s="119"/>
      <c r="AE2104" s="119"/>
      <c r="AF2104" s="119"/>
      <c r="AG2104" s="119"/>
      <c r="AH2104" s="119"/>
      <c r="AI2104" s="119"/>
      <c r="AJ2104" s="10" t="s">
        <v>27</v>
      </c>
      <c r="AK2104" s="10" t="s">
        <v>27</v>
      </c>
      <c r="AL2104" s="10" t="s">
        <v>27</v>
      </c>
    </row>
    <row r="2105" spans="1:38" ht="30" customHeight="1">
      <c r="A2105" s="114"/>
      <c r="B2105" s="114"/>
      <c r="C2105" s="114"/>
      <c r="D2105" s="114"/>
      <c r="E2105" s="115"/>
      <c r="F2105" s="116"/>
      <c r="G2105" s="115"/>
      <c r="H2105" s="116"/>
      <c r="I2105" s="115"/>
      <c r="J2105" s="116"/>
      <c r="K2105" s="115"/>
      <c r="L2105" s="116"/>
      <c r="M2105" s="114"/>
    </row>
    <row r="2106" spans="1:38" ht="30" customHeight="1">
      <c r="A2106" s="127" t="s">
        <v>4742</v>
      </c>
      <c r="B2106" s="127"/>
      <c r="C2106" s="127"/>
      <c r="D2106" s="127"/>
      <c r="E2106" s="128"/>
      <c r="F2106" s="129"/>
      <c r="G2106" s="128"/>
      <c r="H2106" s="129"/>
      <c r="I2106" s="128"/>
      <c r="J2106" s="129"/>
      <c r="K2106" s="128"/>
      <c r="L2106" s="129"/>
      <c r="M2106" s="127"/>
      <c r="N2106" s="118" t="s">
        <v>630</v>
      </c>
    </row>
    <row r="2107" spans="1:38" ht="30" customHeight="1">
      <c r="A2107" s="9" t="s">
        <v>2434</v>
      </c>
      <c r="B2107" s="9" t="s">
        <v>624</v>
      </c>
      <c r="C2107" s="9" t="s">
        <v>28</v>
      </c>
      <c r="D2107" s="114">
        <v>1.1000000000000001</v>
      </c>
      <c r="E2107" s="115">
        <f>단가대비표!E183</f>
        <v>17283</v>
      </c>
      <c r="F2107" s="116">
        <f>TRUNC(E2107*D2107,1)</f>
        <v>19011.3</v>
      </c>
      <c r="G2107" s="115">
        <f>단가대비표!F183</f>
        <v>0</v>
      </c>
      <c r="H2107" s="116">
        <f>TRUNC(G2107*D2107,1)</f>
        <v>0</v>
      </c>
      <c r="I2107" s="115">
        <f>단가대비표!G183</f>
        <v>0</v>
      </c>
      <c r="J2107" s="116">
        <f>TRUNC(I2107*D2107,1)</f>
        <v>0</v>
      </c>
      <c r="K2107" s="115">
        <f t="shared" ref="K2107:L2110" si="498">TRUNC(E2107+G2107+I2107,1)</f>
        <v>17283</v>
      </c>
      <c r="L2107" s="116">
        <f t="shared" si="498"/>
        <v>19011.3</v>
      </c>
      <c r="M2107" s="9" t="s">
        <v>27</v>
      </c>
      <c r="N2107" s="10" t="s">
        <v>630</v>
      </c>
      <c r="O2107" s="10" t="s">
        <v>2444</v>
      </c>
      <c r="P2107" s="10" t="s">
        <v>30</v>
      </c>
      <c r="Q2107" s="10" t="s">
        <v>30</v>
      </c>
      <c r="R2107" s="10" t="s">
        <v>29</v>
      </c>
      <c r="S2107" s="119"/>
      <c r="T2107" s="119"/>
      <c r="U2107" s="119"/>
      <c r="V2107" s="119"/>
      <c r="W2107" s="119"/>
      <c r="X2107" s="119"/>
      <c r="Y2107" s="119"/>
      <c r="Z2107" s="119"/>
      <c r="AA2107" s="119"/>
      <c r="AB2107" s="119"/>
      <c r="AC2107" s="119"/>
      <c r="AD2107" s="119"/>
      <c r="AE2107" s="119"/>
      <c r="AF2107" s="119"/>
      <c r="AG2107" s="119"/>
      <c r="AH2107" s="119"/>
      <c r="AI2107" s="119"/>
      <c r="AJ2107" s="10" t="s">
        <v>27</v>
      </c>
      <c r="AK2107" s="10" t="s">
        <v>2460</v>
      </c>
      <c r="AL2107" s="10" t="s">
        <v>27</v>
      </c>
    </row>
    <row r="2108" spans="1:38" ht="30" customHeight="1">
      <c r="A2108" s="9" t="s">
        <v>1626</v>
      </c>
      <c r="B2108" s="9" t="s">
        <v>1627</v>
      </c>
      <c r="C2108" s="9" t="s">
        <v>466</v>
      </c>
      <c r="D2108" s="114">
        <v>0.03</v>
      </c>
      <c r="E2108" s="115">
        <f>단가대비표!E109</f>
        <v>1321</v>
      </c>
      <c r="F2108" s="116">
        <f>TRUNC(E2108*D2108,1)</f>
        <v>39.6</v>
      </c>
      <c r="G2108" s="115">
        <f>단가대비표!F109</f>
        <v>0</v>
      </c>
      <c r="H2108" s="116">
        <f>TRUNC(G2108*D2108,1)</f>
        <v>0</v>
      </c>
      <c r="I2108" s="115">
        <f>단가대비표!G109</f>
        <v>0</v>
      </c>
      <c r="J2108" s="116">
        <f>TRUNC(I2108*D2108,1)</f>
        <v>0</v>
      </c>
      <c r="K2108" s="115">
        <f t="shared" si="498"/>
        <v>1321</v>
      </c>
      <c r="L2108" s="116">
        <f t="shared" si="498"/>
        <v>39.6</v>
      </c>
      <c r="M2108" s="9" t="s">
        <v>27</v>
      </c>
      <c r="N2108" s="10" t="s">
        <v>630</v>
      </c>
      <c r="O2108" s="10" t="s">
        <v>1628</v>
      </c>
      <c r="P2108" s="10" t="s">
        <v>30</v>
      </c>
      <c r="Q2108" s="10" t="s">
        <v>30</v>
      </c>
      <c r="R2108" s="10" t="s">
        <v>29</v>
      </c>
      <c r="S2108" s="119"/>
      <c r="T2108" s="119"/>
      <c r="U2108" s="119"/>
      <c r="V2108" s="119"/>
      <c r="W2108" s="119"/>
      <c r="X2108" s="119"/>
      <c r="Y2108" s="119"/>
      <c r="Z2108" s="119"/>
      <c r="AA2108" s="119"/>
      <c r="AB2108" s="119"/>
      <c r="AC2108" s="119"/>
      <c r="AD2108" s="119"/>
      <c r="AE2108" s="119"/>
      <c r="AF2108" s="119"/>
      <c r="AG2108" s="119"/>
      <c r="AH2108" s="119"/>
      <c r="AI2108" s="119"/>
      <c r="AJ2108" s="10" t="s">
        <v>27</v>
      </c>
      <c r="AK2108" s="10" t="s">
        <v>2461</v>
      </c>
      <c r="AL2108" s="10" t="s">
        <v>27</v>
      </c>
    </row>
    <row r="2109" spans="1:38" ht="30" customHeight="1">
      <c r="A2109" s="9" t="s">
        <v>852</v>
      </c>
      <c r="B2109" s="9" t="s">
        <v>840</v>
      </c>
      <c r="C2109" s="9" t="s">
        <v>841</v>
      </c>
      <c r="D2109" s="114">
        <v>3.5000000000000003E-2</v>
      </c>
      <c r="E2109" s="115">
        <f>단가대비표!E545</f>
        <v>0</v>
      </c>
      <c r="F2109" s="116">
        <f>TRUNC(E2109*D2109,1)</f>
        <v>0</v>
      </c>
      <c r="G2109" s="115">
        <f>단가대비표!F545</f>
        <v>203246</v>
      </c>
      <c r="H2109" s="116">
        <f>TRUNC(G2109*D2109,1)</f>
        <v>7113.6</v>
      </c>
      <c r="I2109" s="115">
        <f>단가대비표!G545</f>
        <v>0</v>
      </c>
      <c r="J2109" s="116">
        <f>TRUNC(I2109*D2109,1)</f>
        <v>0</v>
      </c>
      <c r="K2109" s="115">
        <f t="shared" si="498"/>
        <v>203246</v>
      </c>
      <c r="L2109" s="116">
        <f t="shared" si="498"/>
        <v>7113.6</v>
      </c>
      <c r="M2109" s="9" t="s">
        <v>27</v>
      </c>
      <c r="N2109" s="10" t="s">
        <v>2462</v>
      </c>
      <c r="O2109" s="10" t="s">
        <v>853</v>
      </c>
      <c r="P2109" s="10" t="s">
        <v>30</v>
      </c>
      <c r="Q2109" s="10" t="s">
        <v>30</v>
      </c>
      <c r="R2109" s="10" t="s">
        <v>29</v>
      </c>
      <c r="S2109" s="119"/>
      <c r="T2109" s="119"/>
      <c r="U2109" s="119"/>
      <c r="V2109" s="119"/>
      <c r="W2109" s="119"/>
      <c r="X2109" s="119"/>
      <c r="Y2109" s="119"/>
      <c r="Z2109" s="119"/>
      <c r="AA2109" s="119"/>
      <c r="AB2109" s="119"/>
      <c r="AC2109" s="119"/>
      <c r="AD2109" s="119"/>
      <c r="AE2109" s="119"/>
      <c r="AF2109" s="119"/>
      <c r="AG2109" s="119"/>
      <c r="AH2109" s="119"/>
      <c r="AI2109" s="119"/>
      <c r="AJ2109" s="10" t="s">
        <v>27</v>
      </c>
      <c r="AK2109" s="10" t="s">
        <v>2913</v>
      </c>
      <c r="AL2109" s="10" t="s">
        <v>27</v>
      </c>
    </row>
    <row r="2110" spans="1:38" ht="30" customHeight="1">
      <c r="A2110" s="9" t="s">
        <v>867</v>
      </c>
      <c r="B2110" s="9" t="s">
        <v>840</v>
      </c>
      <c r="C2110" s="9" t="s">
        <v>841</v>
      </c>
      <c r="D2110" s="114">
        <v>6.0000000000000001E-3</v>
      </c>
      <c r="E2110" s="115">
        <f>단가대비표!E553</f>
        <v>0</v>
      </c>
      <c r="F2110" s="116">
        <f>TRUNC(E2110*D2110,1)</f>
        <v>0</v>
      </c>
      <c r="G2110" s="115">
        <f>단가대비표!F553</f>
        <v>138290</v>
      </c>
      <c r="H2110" s="116">
        <f>TRUNC(G2110*D2110,1)</f>
        <v>829.7</v>
      </c>
      <c r="I2110" s="115">
        <f>단가대비표!G553</f>
        <v>0</v>
      </c>
      <c r="J2110" s="116">
        <f>TRUNC(I2110*D2110,1)</f>
        <v>0</v>
      </c>
      <c r="K2110" s="115">
        <f t="shared" si="498"/>
        <v>138290</v>
      </c>
      <c r="L2110" s="116">
        <f t="shared" si="498"/>
        <v>829.7</v>
      </c>
      <c r="M2110" s="9" t="s">
        <v>27</v>
      </c>
      <c r="N2110" s="10" t="s">
        <v>2462</v>
      </c>
      <c r="O2110" s="10" t="s">
        <v>868</v>
      </c>
      <c r="P2110" s="10" t="s">
        <v>30</v>
      </c>
      <c r="Q2110" s="10" t="s">
        <v>30</v>
      </c>
      <c r="R2110" s="10" t="s">
        <v>29</v>
      </c>
      <c r="S2110" s="119"/>
      <c r="T2110" s="119"/>
      <c r="U2110" s="119"/>
      <c r="V2110" s="119"/>
      <c r="W2110" s="119"/>
      <c r="X2110" s="119"/>
      <c r="Y2110" s="119"/>
      <c r="Z2110" s="119"/>
      <c r="AA2110" s="119"/>
      <c r="AB2110" s="119"/>
      <c r="AC2110" s="119"/>
      <c r="AD2110" s="119"/>
      <c r="AE2110" s="119"/>
      <c r="AF2110" s="119"/>
      <c r="AG2110" s="119"/>
      <c r="AH2110" s="119"/>
      <c r="AI2110" s="119"/>
      <c r="AJ2110" s="10" t="s">
        <v>27</v>
      </c>
      <c r="AK2110" s="10" t="s">
        <v>2914</v>
      </c>
      <c r="AL2110" s="10" t="s">
        <v>27</v>
      </c>
    </row>
    <row r="2111" spans="1:38" ht="30" customHeight="1">
      <c r="A2111" s="9" t="s">
        <v>965</v>
      </c>
      <c r="B2111" s="9" t="s">
        <v>27</v>
      </c>
      <c r="C2111" s="9" t="s">
        <v>27</v>
      </c>
      <c r="D2111" s="114"/>
      <c r="E2111" s="115"/>
      <c r="F2111" s="116">
        <f>TRUNC(SUM(F2107:F2110),0)</f>
        <v>19050</v>
      </c>
      <c r="G2111" s="115"/>
      <c r="H2111" s="116">
        <f>TRUNC(SUM(H2107:H2110),0)</f>
        <v>7943</v>
      </c>
      <c r="I2111" s="115"/>
      <c r="J2111" s="116">
        <f>TRUNC(SUM(J2107:J2110),0)</f>
        <v>0</v>
      </c>
      <c r="K2111" s="115"/>
      <c r="L2111" s="116">
        <f>F2111+H2111+J2111</f>
        <v>26993</v>
      </c>
      <c r="M2111" s="9" t="s">
        <v>27</v>
      </c>
      <c r="N2111" s="10" t="s">
        <v>117</v>
      </c>
      <c r="O2111" s="10" t="s">
        <v>117</v>
      </c>
      <c r="P2111" s="10" t="s">
        <v>27</v>
      </c>
      <c r="Q2111" s="10" t="s">
        <v>27</v>
      </c>
      <c r="R2111" s="10" t="s">
        <v>27</v>
      </c>
      <c r="S2111" s="119"/>
      <c r="T2111" s="119"/>
      <c r="U2111" s="119"/>
      <c r="V2111" s="119"/>
      <c r="W2111" s="119"/>
      <c r="X2111" s="119"/>
      <c r="Y2111" s="119"/>
      <c r="Z2111" s="119"/>
      <c r="AA2111" s="119"/>
      <c r="AB2111" s="119"/>
      <c r="AC2111" s="119"/>
      <c r="AD2111" s="119"/>
      <c r="AE2111" s="119"/>
      <c r="AF2111" s="119"/>
      <c r="AG2111" s="119"/>
      <c r="AH2111" s="119"/>
      <c r="AI2111" s="119"/>
      <c r="AJ2111" s="10" t="s">
        <v>27</v>
      </c>
      <c r="AK2111" s="10" t="s">
        <v>27</v>
      </c>
      <c r="AL2111" s="10" t="s">
        <v>27</v>
      </c>
    </row>
    <row r="2112" spans="1:38" ht="30" customHeight="1">
      <c r="A2112" s="114"/>
      <c r="B2112" s="114"/>
      <c r="C2112" s="114"/>
      <c r="D2112" s="114"/>
      <c r="E2112" s="115"/>
      <c r="F2112" s="116"/>
      <c r="G2112" s="115"/>
      <c r="H2112" s="116"/>
      <c r="I2112" s="115"/>
      <c r="J2112" s="116"/>
      <c r="K2112" s="115"/>
      <c r="L2112" s="116"/>
      <c r="M2112" s="114"/>
    </row>
    <row r="2113" spans="1:38" ht="30" customHeight="1">
      <c r="A2113" s="127" t="s">
        <v>4743</v>
      </c>
      <c r="B2113" s="127"/>
      <c r="C2113" s="127"/>
      <c r="D2113" s="127"/>
      <c r="E2113" s="128"/>
      <c r="F2113" s="129"/>
      <c r="G2113" s="128"/>
      <c r="H2113" s="129"/>
      <c r="I2113" s="128"/>
      <c r="J2113" s="129"/>
      <c r="K2113" s="128"/>
      <c r="L2113" s="129"/>
      <c r="M2113" s="127"/>
      <c r="N2113" s="118" t="s">
        <v>631</v>
      </c>
    </row>
    <row r="2114" spans="1:38" ht="30" customHeight="1">
      <c r="A2114" s="9" t="s">
        <v>2434</v>
      </c>
      <c r="B2114" s="9" t="s">
        <v>628</v>
      </c>
      <c r="C2114" s="9" t="s">
        <v>28</v>
      </c>
      <c r="D2114" s="114">
        <v>1.1000000000000001</v>
      </c>
      <c r="E2114" s="115">
        <f>단가대비표!E187</f>
        <v>28518</v>
      </c>
      <c r="F2114" s="116">
        <f>TRUNC(E2114*D2114,1)</f>
        <v>31369.8</v>
      </c>
      <c r="G2114" s="115">
        <f>단가대비표!F187</f>
        <v>0</v>
      </c>
      <c r="H2114" s="116">
        <f>TRUNC(G2114*D2114,1)</f>
        <v>0</v>
      </c>
      <c r="I2114" s="115">
        <f>단가대비표!G187</f>
        <v>0</v>
      </c>
      <c r="J2114" s="116">
        <f>TRUNC(I2114*D2114,1)</f>
        <v>0</v>
      </c>
      <c r="K2114" s="115">
        <f t="shared" ref="K2114:L2117" si="499">TRUNC(E2114+G2114+I2114,1)</f>
        <v>28518</v>
      </c>
      <c r="L2114" s="116">
        <f t="shared" si="499"/>
        <v>31369.8</v>
      </c>
      <c r="M2114" s="9" t="s">
        <v>27</v>
      </c>
      <c r="N2114" s="10" t="s">
        <v>631</v>
      </c>
      <c r="O2114" s="10" t="s">
        <v>2454</v>
      </c>
      <c r="P2114" s="10" t="s">
        <v>30</v>
      </c>
      <c r="Q2114" s="10" t="s">
        <v>30</v>
      </c>
      <c r="R2114" s="10" t="s">
        <v>29</v>
      </c>
      <c r="S2114" s="119"/>
      <c r="T2114" s="119"/>
      <c r="U2114" s="119"/>
      <c r="V2114" s="119"/>
      <c r="W2114" s="119"/>
      <c r="X2114" s="119"/>
      <c r="Y2114" s="119"/>
      <c r="Z2114" s="119"/>
      <c r="AA2114" s="119"/>
      <c r="AB2114" s="119"/>
      <c r="AC2114" s="119"/>
      <c r="AD2114" s="119"/>
      <c r="AE2114" s="119"/>
      <c r="AF2114" s="119"/>
      <c r="AG2114" s="119"/>
      <c r="AH2114" s="119"/>
      <c r="AI2114" s="119"/>
      <c r="AJ2114" s="10" t="s">
        <v>27</v>
      </c>
      <c r="AK2114" s="10" t="s">
        <v>2463</v>
      </c>
      <c r="AL2114" s="10" t="s">
        <v>27</v>
      </c>
    </row>
    <row r="2115" spans="1:38" ht="30" customHeight="1">
      <c r="A2115" s="9" t="s">
        <v>1626</v>
      </c>
      <c r="B2115" s="9" t="s">
        <v>1627</v>
      </c>
      <c r="C2115" s="9" t="s">
        <v>466</v>
      </c>
      <c r="D2115" s="114">
        <v>0.03</v>
      </c>
      <c r="E2115" s="115">
        <f>단가대비표!E109</f>
        <v>1321</v>
      </c>
      <c r="F2115" s="116">
        <f>TRUNC(E2115*D2115,1)</f>
        <v>39.6</v>
      </c>
      <c r="G2115" s="115">
        <f>단가대비표!F109</f>
        <v>0</v>
      </c>
      <c r="H2115" s="116">
        <f>TRUNC(G2115*D2115,1)</f>
        <v>0</v>
      </c>
      <c r="I2115" s="115">
        <f>단가대비표!G109</f>
        <v>0</v>
      </c>
      <c r="J2115" s="116">
        <f>TRUNC(I2115*D2115,1)</f>
        <v>0</v>
      </c>
      <c r="K2115" s="115">
        <f t="shared" si="499"/>
        <v>1321</v>
      </c>
      <c r="L2115" s="116">
        <f t="shared" si="499"/>
        <v>39.6</v>
      </c>
      <c r="M2115" s="9" t="s">
        <v>27</v>
      </c>
      <c r="N2115" s="10" t="s">
        <v>631</v>
      </c>
      <c r="O2115" s="10" t="s">
        <v>1628</v>
      </c>
      <c r="P2115" s="10" t="s">
        <v>30</v>
      </c>
      <c r="Q2115" s="10" t="s">
        <v>30</v>
      </c>
      <c r="R2115" s="10" t="s">
        <v>29</v>
      </c>
      <c r="S2115" s="119"/>
      <c r="T2115" s="119"/>
      <c r="U2115" s="119"/>
      <c r="V2115" s="119"/>
      <c r="W2115" s="119"/>
      <c r="X2115" s="119"/>
      <c r="Y2115" s="119"/>
      <c r="Z2115" s="119"/>
      <c r="AA2115" s="119"/>
      <c r="AB2115" s="119"/>
      <c r="AC2115" s="119"/>
      <c r="AD2115" s="119"/>
      <c r="AE2115" s="119"/>
      <c r="AF2115" s="119"/>
      <c r="AG2115" s="119"/>
      <c r="AH2115" s="119"/>
      <c r="AI2115" s="119"/>
      <c r="AJ2115" s="10" t="s">
        <v>27</v>
      </c>
      <c r="AK2115" s="10" t="s">
        <v>2464</v>
      </c>
      <c r="AL2115" s="10" t="s">
        <v>27</v>
      </c>
    </row>
    <row r="2116" spans="1:38" ht="30" customHeight="1">
      <c r="A2116" s="9" t="s">
        <v>852</v>
      </c>
      <c r="B2116" s="9" t="s">
        <v>840</v>
      </c>
      <c r="C2116" s="9" t="s">
        <v>841</v>
      </c>
      <c r="D2116" s="114">
        <v>3.5999999999999997E-2</v>
      </c>
      <c r="E2116" s="115">
        <f>단가대비표!E545</f>
        <v>0</v>
      </c>
      <c r="F2116" s="116">
        <f>TRUNC(E2116*D2116,1)</f>
        <v>0</v>
      </c>
      <c r="G2116" s="115">
        <f>단가대비표!F545</f>
        <v>203246</v>
      </c>
      <c r="H2116" s="116">
        <f>TRUNC(G2116*D2116,1)</f>
        <v>7316.8</v>
      </c>
      <c r="I2116" s="115">
        <f>단가대비표!G545</f>
        <v>0</v>
      </c>
      <c r="J2116" s="116">
        <f>TRUNC(I2116*D2116,1)</f>
        <v>0</v>
      </c>
      <c r="K2116" s="115">
        <f t="shared" si="499"/>
        <v>203246</v>
      </c>
      <c r="L2116" s="116">
        <f t="shared" si="499"/>
        <v>7316.8</v>
      </c>
      <c r="M2116" s="9" t="s">
        <v>27</v>
      </c>
      <c r="N2116" s="10" t="s">
        <v>2465</v>
      </c>
      <c r="O2116" s="10" t="s">
        <v>853</v>
      </c>
      <c r="P2116" s="10" t="s">
        <v>30</v>
      </c>
      <c r="Q2116" s="10" t="s">
        <v>30</v>
      </c>
      <c r="R2116" s="10" t="s">
        <v>29</v>
      </c>
      <c r="S2116" s="119"/>
      <c r="T2116" s="119"/>
      <c r="U2116" s="119"/>
      <c r="V2116" s="119"/>
      <c r="W2116" s="119"/>
      <c r="X2116" s="119"/>
      <c r="Y2116" s="119"/>
      <c r="Z2116" s="119"/>
      <c r="AA2116" s="119"/>
      <c r="AB2116" s="119"/>
      <c r="AC2116" s="119"/>
      <c r="AD2116" s="119"/>
      <c r="AE2116" s="119"/>
      <c r="AF2116" s="119"/>
      <c r="AG2116" s="119"/>
      <c r="AH2116" s="119"/>
      <c r="AI2116" s="119"/>
      <c r="AJ2116" s="10" t="s">
        <v>27</v>
      </c>
      <c r="AK2116" s="10" t="s">
        <v>2915</v>
      </c>
      <c r="AL2116" s="10" t="s">
        <v>27</v>
      </c>
    </row>
    <row r="2117" spans="1:38" ht="30" customHeight="1">
      <c r="A2117" s="9" t="s">
        <v>867</v>
      </c>
      <c r="B2117" s="9" t="s">
        <v>840</v>
      </c>
      <c r="C2117" s="9" t="s">
        <v>841</v>
      </c>
      <c r="D2117" s="114">
        <v>7.0000000000000001E-3</v>
      </c>
      <c r="E2117" s="115">
        <f>단가대비표!E553</f>
        <v>0</v>
      </c>
      <c r="F2117" s="116">
        <f>TRUNC(E2117*D2117,1)</f>
        <v>0</v>
      </c>
      <c r="G2117" s="115">
        <f>단가대비표!F553</f>
        <v>138290</v>
      </c>
      <c r="H2117" s="116">
        <f>TRUNC(G2117*D2117,1)</f>
        <v>968</v>
      </c>
      <c r="I2117" s="115">
        <f>단가대비표!G553</f>
        <v>0</v>
      </c>
      <c r="J2117" s="116">
        <f>TRUNC(I2117*D2117,1)</f>
        <v>0</v>
      </c>
      <c r="K2117" s="115">
        <f t="shared" si="499"/>
        <v>138290</v>
      </c>
      <c r="L2117" s="116">
        <f t="shared" si="499"/>
        <v>968</v>
      </c>
      <c r="M2117" s="9" t="s">
        <v>27</v>
      </c>
      <c r="N2117" s="10" t="s">
        <v>2465</v>
      </c>
      <c r="O2117" s="10" t="s">
        <v>868</v>
      </c>
      <c r="P2117" s="10" t="s">
        <v>30</v>
      </c>
      <c r="Q2117" s="10" t="s">
        <v>30</v>
      </c>
      <c r="R2117" s="10" t="s">
        <v>29</v>
      </c>
      <c r="S2117" s="119"/>
      <c r="T2117" s="119"/>
      <c r="U2117" s="119"/>
      <c r="V2117" s="119"/>
      <c r="W2117" s="119"/>
      <c r="X2117" s="119"/>
      <c r="Y2117" s="119"/>
      <c r="Z2117" s="119"/>
      <c r="AA2117" s="119"/>
      <c r="AB2117" s="119"/>
      <c r="AC2117" s="119"/>
      <c r="AD2117" s="119"/>
      <c r="AE2117" s="119"/>
      <c r="AF2117" s="119"/>
      <c r="AG2117" s="119"/>
      <c r="AH2117" s="119"/>
      <c r="AI2117" s="119"/>
      <c r="AJ2117" s="10" t="s">
        <v>27</v>
      </c>
      <c r="AK2117" s="10" t="s">
        <v>2916</v>
      </c>
      <c r="AL2117" s="10" t="s">
        <v>27</v>
      </c>
    </row>
    <row r="2118" spans="1:38" ht="30" customHeight="1">
      <c r="A2118" s="9" t="s">
        <v>965</v>
      </c>
      <c r="B2118" s="9" t="s">
        <v>27</v>
      </c>
      <c r="C2118" s="9" t="s">
        <v>27</v>
      </c>
      <c r="D2118" s="114"/>
      <c r="E2118" s="115"/>
      <c r="F2118" s="116">
        <f>TRUNC(SUM(F2114:F2117),0)</f>
        <v>31409</v>
      </c>
      <c r="G2118" s="115"/>
      <c r="H2118" s="116">
        <f>TRUNC(SUM(H2114:H2117),0)</f>
        <v>8284</v>
      </c>
      <c r="I2118" s="115"/>
      <c r="J2118" s="116">
        <f>TRUNC(SUM(J2114:J2117),0)</f>
        <v>0</v>
      </c>
      <c r="K2118" s="115"/>
      <c r="L2118" s="116">
        <f>F2118+H2118+J2118</f>
        <v>39693</v>
      </c>
      <c r="M2118" s="9" t="s">
        <v>27</v>
      </c>
      <c r="N2118" s="10" t="s">
        <v>117</v>
      </c>
      <c r="O2118" s="10" t="s">
        <v>117</v>
      </c>
      <c r="P2118" s="10" t="s">
        <v>27</v>
      </c>
      <c r="Q2118" s="10" t="s">
        <v>27</v>
      </c>
      <c r="R2118" s="10" t="s">
        <v>27</v>
      </c>
      <c r="S2118" s="119"/>
      <c r="T2118" s="119"/>
      <c r="U2118" s="119"/>
      <c r="V2118" s="119"/>
      <c r="W2118" s="119"/>
      <c r="X2118" s="119"/>
      <c r="Y2118" s="119"/>
      <c r="Z2118" s="119"/>
      <c r="AA2118" s="119"/>
      <c r="AB2118" s="119"/>
      <c r="AC2118" s="119"/>
      <c r="AD2118" s="119"/>
      <c r="AE2118" s="119"/>
      <c r="AF2118" s="119"/>
      <c r="AG2118" s="119"/>
      <c r="AH2118" s="119"/>
      <c r="AI2118" s="119"/>
      <c r="AJ2118" s="10" t="s">
        <v>27</v>
      </c>
      <c r="AK2118" s="10" t="s">
        <v>27</v>
      </c>
      <c r="AL2118" s="10" t="s">
        <v>27</v>
      </c>
    </row>
    <row r="2119" spans="1:38" ht="30" customHeight="1">
      <c r="A2119" s="114"/>
      <c r="B2119" s="114"/>
      <c r="C2119" s="114"/>
      <c r="D2119" s="114"/>
      <c r="E2119" s="115"/>
      <c r="F2119" s="116"/>
      <c r="G2119" s="115"/>
      <c r="H2119" s="116"/>
      <c r="I2119" s="115"/>
      <c r="J2119" s="116"/>
      <c r="K2119" s="115"/>
      <c r="L2119" s="116"/>
      <c r="M2119" s="114"/>
    </row>
    <row r="2120" spans="1:38" ht="30" customHeight="1">
      <c r="A2120" s="127" t="s">
        <v>4744</v>
      </c>
      <c r="B2120" s="127"/>
      <c r="C2120" s="127"/>
      <c r="D2120" s="127"/>
      <c r="E2120" s="128"/>
      <c r="F2120" s="129"/>
      <c r="G2120" s="128"/>
      <c r="H2120" s="129"/>
      <c r="I2120" s="128"/>
      <c r="J2120" s="129"/>
      <c r="K2120" s="128"/>
      <c r="L2120" s="129"/>
      <c r="M2120" s="127"/>
      <c r="N2120" s="118" t="s">
        <v>621</v>
      </c>
    </row>
    <row r="2121" spans="1:38" ht="30" customHeight="1">
      <c r="A2121" s="9" t="s">
        <v>2434</v>
      </c>
      <c r="B2121" s="9" t="s">
        <v>3984</v>
      </c>
      <c r="C2121" s="9" t="s">
        <v>28</v>
      </c>
      <c r="D2121" s="114">
        <v>1.1000000000000001</v>
      </c>
      <c r="E2121" s="115">
        <f>단가대비표!E178</f>
        <v>8641</v>
      </c>
      <c r="F2121" s="116">
        <f>TRUNC(E2121*D2121,1)</f>
        <v>9505.1</v>
      </c>
      <c r="G2121" s="115">
        <v>0</v>
      </c>
      <c r="H2121" s="116">
        <f>TRUNC(G2121*D2121,1)</f>
        <v>0</v>
      </c>
      <c r="I2121" s="115">
        <v>0</v>
      </c>
      <c r="J2121" s="116">
        <f>TRUNC(I2121*D2121,1)</f>
        <v>0</v>
      </c>
      <c r="K2121" s="115">
        <f t="shared" ref="K2121:L2123" si="500">TRUNC(E2121+G2121+I2121,1)</f>
        <v>8641</v>
      </c>
      <c r="L2121" s="116">
        <f t="shared" si="500"/>
        <v>9505.1</v>
      </c>
      <c r="M2121" s="9" t="s">
        <v>27</v>
      </c>
      <c r="N2121" s="10" t="s">
        <v>621</v>
      </c>
      <c r="O2121" s="10" t="s">
        <v>2435</v>
      </c>
      <c r="P2121" s="10" t="s">
        <v>30</v>
      </c>
      <c r="Q2121" s="10" t="s">
        <v>30</v>
      </c>
      <c r="R2121" s="10" t="s">
        <v>29</v>
      </c>
      <c r="S2121" s="119"/>
      <c r="T2121" s="119"/>
      <c r="U2121" s="119"/>
      <c r="V2121" s="119"/>
      <c r="W2121" s="119"/>
      <c r="X2121" s="119"/>
      <c r="Y2121" s="119"/>
      <c r="Z2121" s="119"/>
      <c r="AA2121" s="119"/>
      <c r="AB2121" s="119"/>
      <c r="AC2121" s="119"/>
      <c r="AD2121" s="119"/>
      <c r="AE2121" s="119"/>
      <c r="AF2121" s="119"/>
      <c r="AG2121" s="119"/>
      <c r="AH2121" s="119"/>
      <c r="AI2121" s="119"/>
      <c r="AJ2121" s="10" t="s">
        <v>27</v>
      </c>
      <c r="AK2121" s="10" t="s">
        <v>2436</v>
      </c>
      <c r="AL2121" s="10" t="s">
        <v>27</v>
      </c>
    </row>
    <row r="2122" spans="1:38" ht="30" customHeight="1">
      <c r="A2122" s="9" t="s">
        <v>852</v>
      </c>
      <c r="B2122" s="9" t="s">
        <v>840</v>
      </c>
      <c r="C2122" s="9" t="s">
        <v>841</v>
      </c>
      <c r="D2122" s="114">
        <v>2.5000000000000001E-2</v>
      </c>
      <c r="E2122" s="115">
        <v>0</v>
      </c>
      <c r="F2122" s="116">
        <f>TRUNC(E2122*D2122,1)</f>
        <v>0</v>
      </c>
      <c r="G2122" s="115">
        <f>단가대비표!F545</f>
        <v>203246</v>
      </c>
      <c r="H2122" s="116">
        <f>TRUNC(G2122*D2122,1)</f>
        <v>5081.1000000000004</v>
      </c>
      <c r="I2122" s="115">
        <v>0</v>
      </c>
      <c r="J2122" s="116">
        <f>TRUNC(I2122*D2122,1)</f>
        <v>0</v>
      </c>
      <c r="K2122" s="115">
        <f t="shared" si="500"/>
        <v>203246</v>
      </c>
      <c r="L2122" s="116">
        <f t="shared" si="500"/>
        <v>5081.1000000000004</v>
      </c>
      <c r="M2122" s="9" t="s">
        <v>27</v>
      </c>
      <c r="N2122" s="10" t="s">
        <v>2440</v>
      </c>
      <c r="O2122" s="10" t="s">
        <v>853</v>
      </c>
      <c r="P2122" s="10" t="s">
        <v>30</v>
      </c>
      <c r="Q2122" s="10" t="s">
        <v>30</v>
      </c>
      <c r="R2122" s="10" t="s">
        <v>29</v>
      </c>
      <c r="S2122" s="119"/>
      <c r="T2122" s="119"/>
      <c r="U2122" s="119"/>
      <c r="V2122" s="119"/>
      <c r="W2122" s="119"/>
      <c r="X2122" s="119"/>
      <c r="Y2122" s="119"/>
      <c r="Z2122" s="119"/>
      <c r="AA2122" s="119"/>
      <c r="AB2122" s="119"/>
      <c r="AC2122" s="119"/>
      <c r="AD2122" s="119"/>
      <c r="AE2122" s="119"/>
      <c r="AF2122" s="119"/>
      <c r="AG2122" s="119"/>
      <c r="AH2122" s="119"/>
      <c r="AI2122" s="119"/>
      <c r="AJ2122" s="10" t="s">
        <v>27</v>
      </c>
      <c r="AK2122" s="10" t="s">
        <v>2905</v>
      </c>
      <c r="AL2122" s="10" t="s">
        <v>27</v>
      </c>
    </row>
    <row r="2123" spans="1:38" ht="30" customHeight="1">
      <c r="A2123" s="9" t="s">
        <v>867</v>
      </c>
      <c r="B2123" s="9" t="s">
        <v>840</v>
      </c>
      <c r="C2123" s="9" t="s">
        <v>841</v>
      </c>
      <c r="D2123" s="114">
        <v>4.0000000000000001E-3</v>
      </c>
      <c r="E2123" s="115">
        <v>0</v>
      </c>
      <c r="F2123" s="116">
        <f>TRUNC(E2123*D2123,1)</f>
        <v>0</v>
      </c>
      <c r="G2123" s="115">
        <f>단가대비표!F553</f>
        <v>138290</v>
      </c>
      <c r="H2123" s="116">
        <f>TRUNC(G2123*D2123,1)</f>
        <v>553.1</v>
      </c>
      <c r="I2123" s="115">
        <v>0</v>
      </c>
      <c r="J2123" s="116">
        <f>TRUNC(I2123*D2123,1)</f>
        <v>0</v>
      </c>
      <c r="K2123" s="115">
        <f t="shared" si="500"/>
        <v>138290</v>
      </c>
      <c r="L2123" s="116">
        <f t="shared" si="500"/>
        <v>553.1</v>
      </c>
      <c r="M2123" s="9" t="s">
        <v>27</v>
      </c>
      <c r="N2123" s="10" t="s">
        <v>2440</v>
      </c>
      <c r="O2123" s="10" t="s">
        <v>868</v>
      </c>
      <c r="P2123" s="10" t="s">
        <v>30</v>
      </c>
      <c r="Q2123" s="10" t="s">
        <v>30</v>
      </c>
      <c r="R2123" s="10" t="s">
        <v>29</v>
      </c>
      <c r="S2123" s="119"/>
      <c r="T2123" s="119"/>
      <c r="U2123" s="119"/>
      <c r="V2123" s="119"/>
      <c r="W2123" s="119"/>
      <c r="X2123" s="119"/>
      <c r="Y2123" s="119"/>
      <c r="Z2123" s="119"/>
      <c r="AA2123" s="119"/>
      <c r="AB2123" s="119"/>
      <c r="AC2123" s="119"/>
      <c r="AD2123" s="119"/>
      <c r="AE2123" s="119"/>
      <c r="AF2123" s="119"/>
      <c r="AG2123" s="119"/>
      <c r="AH2123" s="119"/>
      <c r="AI2123" s="119"/>
      <c r="AJ2123" s="10" t="s">
        <v>27</v>
      </c>
      <c r="AK2123" s="10" t="s">
        <v>2906</v>
      </c>
      <c r="AL2123" s="10" t="s">
        <v>27</v>
      </c>
    </row>
    <row r="2124" spans="1:38" ht="30" customHeight="1">
      <c r="A2124" s="9" t="s">
        <v>965</v>
      </c>
      <c r="B2124" s="9" t="s">
        <v>27</v>
      </c>
      <c r="C2124" s="9" t="s">
        <v>27</v>
      </c>
      <c r="D2124" s="114"/>
      <c r="E2124" s="115"/>
      <c r="F2124" s="116">
        <f>TRUNC(SUM(F2121:F2123),0)</f>
        <v>9505</v>
      </c>
      <c r="G2124" s="115"/>
      <c r="H2124" s="116">
        <f>TRUNC(SUM(H2121:H2123),0)</f>
        <v>5634</v>
      </c>
      <c r="I2124" s="115"/>
      <c r="J2124" s="116">
        <f>TRUNC(SUM(J2120:J2123),0)</f>
        <v>0</v>
      </c>
      <c r="K2124" s="115"/>
      <c r="L2124" s="116">
        <f>F2124+H2124+J2124</f>
        <v>15139</v>
      </c>
      <c r="M2124" s="9" t="s">
        <v>27</v>
      </c>
      <c r="N2124" s="10" t="s">
        <v>117</v>
      </c>
      <c r="O2124" s="10" t="s">
        <v>117</v>
      </c>
      <c r="P2124" s="10" t="s">
        <v>27</v>
      </c>
      <c r="Q2124" s="10" t="s">
        <v>27</v>
      </c>
      <c r="R2124" s="10" t="s">
        <v>27</v>
      </c>
      <c r="S2124" s="119"/>
      <c r="T2124" s="119"/>
      <c r="U2124" s="119"/>
      <c r="V2124" s="119"/>
      <c r="W2124" s="119"/>
      <c r="X2124" s="119"/>
      <c r="Y2124" s="119"/>
      <c r="Z2124" s="119"/>
      <c r="AA2124" s="119"/>
      <c r="AB2124" s="119"/>
      <c r="AC2124" s="119"/>
      <c r="AD2124" s="119"/>
      <c r="AE2124" s="119"/>
      <c r="AF2124" s="119"/>
      <c r="AG2124" s="119"/>
      <c r="AH2124" s="119"/>
      <c r="AI2124" s="119"/>
      <c r="AJ2124" s="10" t="s">
        <v>27</v>
      </c>
      <c r="AK2124" s="10" t="s">
        <v>27</v>
      </c>
      <c r="AL2124" s="10" t="s">
        <v>27</v>
      </c>
    </row>
    <row r="2125" spans="1:38" ht="30" customHeight="1">
      <c r="A2125" s="114"/>
      <c r="B2125" s="114"/>
      <c r="C2125" s="114"/>
      <c r="D2125" s="114"/>
      <c r="E2125" s="115"/>
      <c r="F2125" s="116"/>
      <c r="G2125" s="115"/>
      <c r="H2125" s="116"/>
      <c r="I2125" s="115"/>
      <c r="J2125" s="116"/>
      <c r="K2125" s="115"/>
      <c r="L2125" s="116"/>
      <c r="M2125" s="114"/>
    </row>
    <row r="2126" spans="1:38" ht="30" customHeight="1">
      <c r="A2126" s="127" t="s">
        <v>4745</v>
      </c>
      <c r="B2126" s="127"/>
      <c r="C2126" s="127"/>
      <c r="D2126" s="127"/>
      <c r="E2126" s="128"/>
      <c r="F2126" s="129"/>
      <c r="G2126" s="128"/>
      <c r="H2126" s="129"/>
      <c r="I2126" s="128"/>
      <c r="J2126" s="129"/>
      <c r="K2126" s="128"/>
      <c r="L2126" s="129"/>
      <c r="M2126" s="127"/>
      <c r="N2126" s="118" t="s">
        <v>621</v>
      </c>
    </row>
    <row r="2127" spans="1:38" ht="30" customHeight="1">
      <c r="A2127" s="9" t="s">
        <v>2434</v>
      </c>
      <c r="B2127" s="9" t="s">
        <v>3989</v>
      </c>
      <c r="C2127" s="9" t="s">
        <v>28</v>
      </c>
      <c r="D2127" s="114">
        <v>1.1000000000000001</v>
      </c>
      <c r="E2127" s="115">
        <f>단가대비표!E183</f>
        <v>17283</v>
      </c>
      <c r="F2127" s="116">
        <f>TRUNC(E2127*D2127,1)</f>
        <v>19011.3</v>
      </c>
      <c r="G2127" s="115">
        <v>0</v>
      </c>
      <c r="H2127" s="116">
        <f>TRUNC(G2127*D2127,1)</f>
        <v>0</v>
      </c>
      <c r="I2127" s="115">
        <v>0</v>
      </c>
      <c r="J2127" s="116">
        <f>TRUNC(I2127*D2127,1)</f>
        <v>0</v>
      </c>
      <c r="K2127" s="115">
        <f t="shared" ref="K2127:L2129" si="501">TRUNC(E2127+G2127+I2127,1)</f>
        <v>17283</v>
      </c>
      <c r="L2127" s="116">
        <f t="shared" si="501"/>
        <v>19011.3</v>
      </c>
      <c r="M2127" s="9" t="s">
        <v>27</v>
      </c>
      <c r="N2127" s="10" t="s">
        <v>621</v>
      </c>
      <c r="O2127" s="10" t="s">
        <v>2435</v>
      </c>
      <c r="P2127" s="10" t="s">
        <v>30</v>
      </c>
      <c r="Q2127" s="10" t="s">
        <v>30</v>
      </c>
      <c r="R2127" s="10" t="s">
        <v>29</v>
      </c>
      <c r="S2127" s="119"/>
      <c r="T2127" s="119"/>
      <c r="U2127" s="119"/>
      <c r="V2127" s="119"/>
      <c r="W2127" s="119"/>
      <c r="X2127" s="119"/>
      <c r="Y2127" s="119"/>
      <c r="Z2127" s="119"/>
      <c r="AA2127" s="119"/>
      <c r="AB2127" s="119"/>
      <c r="AC2127" s="119"/>
      <c r="AD2127" s="119"/>
      <c r="AE2127" s="119"/>
      <c r="AF2127" s="119"/>
      <c r="AG2127" s="119"/>
      <c r="AH2127" s="119"/>
      <c r="AI2127" s="119"/>
      <c r="AJ2127" s="10" t="s">
        <v>27</v>
      </c>
      <c r="AK2127" s="10" t="s">
        <v>2436</v>
      </c>
      <c r="AL2127" s="10" t="s">
        <v>27</v>
      </c>
    </row>
    <row r="2128" spans="1:38" ht="30" customHeight="1">
      <c r="A2128" s="9" t="s">
        <v>852</v>
      </c>
      <c r="B2128" s="9" t="s">
        <v>840</v>
      </c>
      <c r="C2128" s="9" t="s">
        <v>841</v>
      </c>
      <c r="D2128" s="114">
        <v>2.8000000000000001E-2</v>
      </c>
      <c r="E2128" s="115">
        <v>0</v>
      </c>
      <c r="F2128" s="116">
        <f>TRUNC(E2128*D2128,1)</f>
        <v>0</v>
      </c>
      <c r="G2128" s="115">
        <f>단가대비표!F545</f>
        <v>203246</v>
      </c>
      <c r="H2128" s="116">
        <f>TRUNC(G2128*D2128,1)</f>
        <v>5690.8</v>
      </c>
      <c r="I2128" s="115">
        <v>0</v>
      </c>
      <c r="J2128" s="116">
        <f>TRUNC(I2128*D2128,1)</f>
        <v>0</v>
      </c>
      <c r="K2128" s="115">
        <f t="shared" si="501"/>
        <v>203246</v>
      </c>
      <c r="L2128" s="116">
        <f t="shared" si="501"/>
        <v>5690.8</v>
      </c>
      <c r="M2128" s="9" t="s">
        <v>27</v>
      </c>
      <c r="N2128" s="10" t="s">
        <v>2440</v>
      </c>
      <c r="O2128" s="10" t="s">
        <v>853</v>
      </c>
      <c r="P2128" s="10" t="s">
        <v>30</v>
      </c>
      <c r="Q2128" s="10" t="s">
        <v>30</v>
      </c>
      <c r="R2128" s="10" t="s">
        <v>29</v>
      </c>
      <c r="S2128" s="119"/>
      <c r="T2128" s="119"/>
      <c r="U2128" s="119"/>
      <c r="V2128" s="119"/>
      <c r="W2128" s="119"/>
      <c r="X2128" s="119"/>
      <c r="Y2128" s="119"/>
      <c r="Z2128" s="119"/>
      <c r="AA2128" s="119"/>
      <c r="AB2128" s="119"/>
      <c r="AC2128" s="119"/>
      <c r="AD2128" s="119"/>
      <c r="AE2128" s="119"/>
      <c r="AF2128" s="119"/>
      <c r="AG2128" s="119"/>
      <c r="AH2128" s="119"/>
      <c r="AI2128" s="119"/>
      <c r="AJ2128" s="10" t="s">
        <v>27</v>
      </c>
      <c r="AK2128" s="10" t="s">
        <v>2905</v>
      </c>
      <c r="AL2128" s="10" t="s">
        <v>27</v>
      </c>
    </row>
    <row r="2129" spans="1:38" ht="30" customHeight="1">
      <c r="A2129" s="9" t="s">
        <v>867</v>
      </c>
      <c r="B2129" s="9" t="s">
        <v>840</v>
      </c>
      <c r="C2129" s="9" t="s">
        <v>841</v>
      </c>
      <c r="D2129" s="114">
        <v>5.0000000000000001E-3</v>
      </c>
      <c r="E2129" s="115">
        <v>0</v>
      </c>
      <c r="F2129" s="116">
        <f>TRUNC(E2129*D2129,1)</f>
        <v>0</v>
      </c>
      <c r="G2129" s="115">
        <f>단가대비표!F553</f>
        <v>138290</v>
      </c>
      <c r="H2129" s="116">
        <f>TRUNC(G2129*D2129,1)</f>
        <v>691.4</v>
      </c>
      <c r="I2129" s="115">
        <v>0</v>
      </c>
      <c r="J2129" s="116">
        <f>TRUNC(I2129*D2129,1)</f>
        <v>0</v>
      </c>
      <c r="K2129" s="115">
        <f t="shared" si="501"/>
        <v>138290</v>
      </c>
      <c r="L2129" s="116">
        <f t="shared" si="501"/>
        <v>691.4</v>
      </c>
      <c r="M2129" s="9" t="s">
        <v>27</v>
      </c>
      <c r="N2129" s="10" t="s">
        <v>2440</v>
      </c>
      <c r="O2129" s="10" t="s">
        <v>868</v>
      </c>
      <c r="P2129" s="10" t="s">
        <v>30</v>
      </c>
      <c r="Q2129" s="10" t="s">
        <v>30</v>
      </c>
      <c r="R2129" s="10" t="s">
        <v>29</v>
      </c>
      <c r="S2129" s="119"/>
      <c r="T2129" s="119"/>
      <c r="U2129" s="119"/>
      <c r="V2129" s="119"/>
      <c r="W2129" s="119"/>
      <c r="X2129" s="119"/>
      <c r="Y2129" s="119"/>
      <c r="Z2129" s="119"/>
      <c r="AA2129" s="119"/>
      <c r="AB2129" s="119"/>
      <c r="AC2129" s="119"/>
      <c r="AD2129" s="119"/>
      <c r="AE2129" s="119"/>
      <c r="AF2129" s="119"/>
      <c r="AG2129" s="119"/>
      <c r="AH2129" s="119"/>
      <c r="AI2129" s="119"/>
      <c r="AJ2129" s="10" t="s">
        <v>27</v>
      </c>
      <c r="AK2129" s="10" t="s">
        <v>2906</v>
      </c>
      <c r="AL2129" s="10" t="s">
        <v>27</v>
      </c>
    </row>
    <row r="2130" spans="1:38" ht="30" customHeight="1">
      <c r="A2130" s="9" t="s">
        <v>965</v>
      </c>
      <c r="B2130" s="9" t="s">
        <v>27</v>
      </c>
      <c r="C2130" s="9" t="s">
        <v>27</v>
      </c>
      <c r="D2130" s="114"/>
      <c r="E2130" s="115"/>
      <c r="F2130" s="116">
        <f>TRUNC(SUM(F2127:F2129),0)</f>
        <v>19011</v>
      </c>
      <c r="G2130" s="115"/>
      <c r="H2130" s="116">
        <f>TRUNC(SUM(H2127:H2129),0)</f>
        <v>6382</v>
      </c>
      <c r="I2130" s="115"/>
      <c r="J2130" s="116">
        <f>TRUNC(SUM(J2126:J2129),0)</f>
        <v>0</v>
      </c>
      <c r="K2130" s="115"/>
      <c r="L2130" s="116">
        <f>F2130+H2130+J2130</f>
        <v>25393</v>
      </c>
      <c r="M2130" s="9" t="s">
        <v>27</v>
      </c>
      <c r="N2130" s="10" t="s">
        <v>117</v>
      </c>
      <c r="O2130" s="10" t="s">
        <v>117</v>
      </c>
      <c r="P2130" s="10" t="s">
        <v>27</v>
      </c>
      <c r="Q2130" s="10" t="s">
        <v>27</v>
      </c>
      <c r="R2130" s="10" t="s">
        <v>27</v>
      </c>
      <c r="S2130" s="119"/>
      <c r="T2130" s="119"/>
      <c r="U2130" s="119"/>
      <c r="V2130" s="119"/>
      <c r="W2130" s="119"/>
      <c r="X2130" s="119"/>
      <c r="Y2130" s="119"/>
      <c r="Z2130" s="119"/>
      <c r="AA2130" s="119"/>
      <c r="AB2130" s="119"/>
      <c r="AC2130" s="119"/>
      <c r="AD2130" s="119"/>
      <c r="AE2130" s="119"/>
      <c r="AF2130" s="119"/>
      <c r="AG2130" s="119"/>
      <c r="AH2130" s="119"/>
      <c r="AI2130" s="119"/>
      <c r="AJ2130" s="10" t="s">
        <v>27</v>
      </c>
      <c r="AK2130" s="10" t="s">
        <v>27</v>
      </c>
      <c r="AL2130" s="10" t="s">
        <v>27</v>
      </c>
    </row>
    <row r="2131" spans="1:38" ht="30" customHeight="1">
      <c r="A2131" s="114"/>
      <c r="B2131" s="114"/>
      <c r="C2131" s="114"/>
      <c r="D2131" s="114"/>
      <c r="E2131" s="115"/>
      <c r="F2131" s="116"/>
      <c r="G2131" s="115"/>
      <c r="H2131" s="116"/>
      <c r="I2131" s="115"/>
      <c r="J2131" s="116"/>
      <c r="K2131" s="115"/>
      <c r="L2131" s="116"/>
      <c r="M2131" s="114"/>
    </row>
    <row r="2132" spans="1:38" ht="30" customHeight="1">
      <c r="A2132" s="127" t="s">
        <v>4746</v>
      </c>
      <c r="B2132" s="127"/>
      <c r="C2132" s="127"/>
      <c r="D2132" s="127"/>
      <c r="E2132" s="128"/>
      <c r="F2132" s="129"/>
      <c r="G2132" s="128"/>
      <c r="H2132" s="129"/>
      <c r="I2132" s="128"/>
      <c r="J2132" s="129"/>
      <c r="K2132" s="128"/>
      <c r="L2132" s="129"/>
      <c r="M2132" s="127"/>
      <c r="N2132" s="118" t="s">
        <v>633</v>
      </c>
    </row>
    <row r="2133" spans="1:38" ht="30" customHeight="1">
      <c r="A2133" s="9" t="s">
        <v>2434</v>
      </c>
      <c r="B2133" s="9" t="s">
        <v>632</v>
      </c>
      <c r="C2133" s="9" t="s">
        <v>28</v>
      </c>
      <c r="D2133" s="114">
        <v>1.05</v>
      </c>
      <c r="E2133" s="115">
        <f>단가대비표!E177</f>
        <v>6049</v>
      </c>
      <c r="F2133" s="116">
        <f>TRUNC(E2133*D2133,1)</f>
        <v>6351.4</v>
      </c>
      <c r="G2133" s="115">
        <v>0</v>
      </c>
      <c r="H2133" s="116">
        <f>TRUNC(G2133*D2133,1)</f>
        <v>0</v>
      </c>
      <c r="I2133" s="115">
        <v>0</v>
      </c>
      <c r="J2133" s="116">
        <f>TRUNC(I2133*D2133,1)</f>
        <v>0</v>
      </c>
      <c r="K2133" s="115">
        <f t="shared" ref="K2133:L2135" si="502">TRUNC(E2133+G2133+I2133,1)</f>
        <v>6049</v>
      </c>
      <c r="L2133" s="116">
        <f t="shared" si="502"/>
        <v>6351.4</v>
      </c>
      <c r="M2133" s="9" t="s">
        <v>27</v>
      </c>
      <c r="N2133" s="10" t="s">
        <v>633</v>
      </c>
      <c r="O2133" s="10" t="s">
        <v>2466</v>
      </c>
      <c r="P2133" s="10" t="s">
        <v>30</v>
      </c>
      <c r="Q2133" s="10" t="s">
        <v>30</v>
      </c>
      <c r="R2133" s="10" t="s">
        <v>29</v>
      </c>
      <c r="S2133" s="119"/>
      <c r="T2133" s="119"/>
      <c r="U2133" s="119"/>
      <c r="V2133" s="119"/>
      <c r="W2133" s="119"/>
      <c r="X2133" s="119"/>
      <c r="Y2133" s="119"/>
      <c r="Z2133" s="119"/>
      <c r="AA2133" s="119"/>
      <c r="AB2133" s="119"/>
      <c r="AC2133" s="119"/>
      <c r="AD2133" s="119"/>
      <c r="AE2133" s="119"/>
      <c r="AF2133" s="119"/>
      <c r="AG2133" s="119"/>
      <c r="AH2133" s="119"/>
      <c r="AI2133" s="119"/>
      <c r="AJ2133" s="10" t="s">
        <v>27</v>
      </c>
      <c r="AK2133" s="10" t="s">
        <v>2467</v>
      </c>
      <c r="AL2133" s="10" t="s">
        <v>27</v>
      </c>
    </row>
    <row r="2134" spans="1:38" ht="30" customHeight="1">
      <c r="A2134" s="9" t="s">
        <v>852</v>
      </c>
      <c r="B2134" s="9" t="s">
        <v>840</v>
      </c>
      <c r="C2134" s="9" t="s">
        <v>841</v>
      </c>
      <c r="D2134" s="114">
        <v>8.9999999999999993E-3</v>
      </c>
      <c r="E2134" s="115">
        <f>단가대비표!E545</f>
        <v>0</v>
      </c>
      <c r="F2134" s="116">
        <f>TRUNC(E2134*D2134,1)</f>
        <v>0</v>
      </c>
      <c r="G2134" s="115">
        <f>단가대비표!F545</f>
        <v>203246</v>
      </c>
      <c r="H2134" s="116">
        <f>TRUNC(G2134*D2134,1)</f>
        <v>1829.2</v>
      </c>
      <c r="I2134" s="115">
        <f>단가대비표!G545</f>
        <v>0</v>
      </c>
      <c r="J2134" s="116">
        <f>TRUNC(I2134*D2134,1)</f>
        <v>0</v>
      </c>
      <c r="K2134" s="115">
        <f t="shared" si="502"/>
        <v>203246</v>
      </c>
      <c r="L2134" s="116">
        <f t="shared" si="502"/>
        <v>1829.2</v>
      </c>
      <c r="M2134" s="9" t="s">
        <v>27</v>
      </c>
      <c r="N2134" s="10" t="s">
        <v>2468</v>
      </c>
      <c r="O2134" s="10" t="s">
        <v>853</v>
      </c>
      <c r="P2134" s="10" t="s">
        <v>30</v>
      </c>
      <c r="Q2134" s="10" t="s">
        <v>30</v>
      </c>
      <c r="R2134" s="10" t="s">
        <v>29</v>
      </c>
      <c r="S2134" s="119"/>
      <c r="T2134" s="119"/>
      <c r="U2134" s="119"/>
      <c r="V2134" s="119"/>
      <c r="W2134" s="119"/>
      <c r="X2134" s="119"/>
      <c r="Y2134" s="119"/>
      <c r="Z2134" s="119"/>
      <c r="AA2134" s="119"/>
      <c r="AB2134" s="119"/>
      <c r="AC2134" s="119"/>
      <c r="AD2134" s="119"/>
      <c r="AE2134" s="119"/>
      <c r="AF2134" s="119"/>
      <c r="AG2134" s="119"/>
      <c r="AH2134" s="119"/>
      <c r="AI2134" s="119"/>
      <c r="AJ2134" s="10" t="s">
        <v>27</v>
      </c>
      <c r="AK2134" s="10" t="s">
        <v>2917</v>
      </c>
      <c r="AL2134" s="10" t="s">
        <v>27</v>
      </c>
    </row>
    <row r="2135" spans="1:38" ht="30" customHeight="1">
      <c r="A2135" s="9" t="s">
        <v>867</v>
      </c>
      <c r="B2135" s="9" t="s">
        <v>840</v>
      </c>
      <c r="C2135" s="9" t="s">
        <v>841</v>
      </c>
      <c r="D2135" s="114">
        <v>2E-3</v>
      </c>
      <c r="E2135" s="115">
        <f>단가대비표!E553</f>
        <v>0</v>
      </c>
      <c r="F2135" s="116">
        <f>TRUNC(E2135*D2135,1)</f>
        <v>0</v>
      </c>
      <c r="G2135" s="115">
        <f>단가대비표!F553</f>
        <v>138290</v>
      </c>
      <c r="H2135" s="116">
        <f>TRUNC(G2135*D2135,1)</f>
        <v>276.5</v>
      </c>
      <c r="I2135" s="115">
        <f>단가대비표!G553</f>
        <v>0</v>
      </c>
      <c r="J2135" s="116">
        <f>TRUNC(I2135*D2135,1)</f>
        <v>0</v>
      </c>
      <c r="K2135" s="115">
        <f t="shared" si="502"/>
        <v>138290</v>
      </c>
      <c r="L2135" s="116">
        <f t="shared" si="502"/>
        <v>276.5</v>
      </c>
      <c r="M2135" s="9" t="s">
        <v>27</v>
      </c>
      <c r="N2135" s="10" t="s">
        <v>2468</v>
      </c>
      <c r="O2135" s="10" t="s">
        <v>868</v>
      </c>
      <c r="P2135" s="10" t="s">
        <v>30</v>
      </c>
      <c r="Q2135" s="10" t="s">
        <v>30</v>
      </c>
      <c r="R2135" s="10" t="s">
        <v>29</v>
      </c>
      <c r="S2135" s="119"/>
      <c r="T2135" s="119"/>
      <c r="U2135" s="119"/>
      <c r="V2135" s="119"/>
      <c r="W2135" s="119"/>
      <c r="X2135" s="119"/>
      <c r="Y2135" s="119"/>
      <c r="Z2135" s="119"/>
      <c r="AA2135" s="119"/>
      <c r="AB2135" s="119"/>
      <c r="AC2135" s="119"/>
      <c r="AD2135" s="119"/>
      <c r="AE2135" s="119"/>
      <c r="AF2135" s="119"/>
      <c r="AG2135" s="119"/>
      <c r="AH2135" s="119"/>
      <c r="AI2135" s="119"/>
      <c r="AJ2135" s="10" t="s">
        <v>27</v>
      </c>
      <c r="AK2135" s="10" t="s">
        <v>2918</v>
      </c>
      <c r="AL2135" s="10" t="s">
        <v>27</v>
      </c>
    </row>
    <row r="2136" spans="1:38" ht="30" customHeight="1">
      <c r="A2136" s="9" t="s">
        <v>965</v>
      </c>
      <c r="B2136" s="9" t="s">
        <v>27</v>
      </c>
      <c r="C2136" s="9" t="s">
        <v>27</v>
      </c>
      <c r="D2136" s="114"/>
      <c r="E2136" s="115"/>
      <c r="F2136" s="116">
        <f>TRUNC(SUM(F2133:F2135),0)</f>
        <v>6351</v>
      </c>
      <c r="G2136" s="115"/>
      <c r="H2136" s="116">
        <f>TRUNC(SUM(H2133:H2135),0)</f>
        <v>2105</v>
      </c>
      <c r="I2136" s="115"/>
      <c r="J2136" s="116">
        <f>TRUNC(SUM(J2132:J2135),0)</f>
        <v>0</v>
      </c>
      <c r="K2136" s="115"/>
      <c r="L2136" s="116">
        <f>F2136+H2136+J2136</f>
        <v>8456</v>
      </c>
      <c r="M2136" s="9" t="s">
        <v>27</v>
      </c>
      <c r="N2136" s="10" t="s">
        <v>117</v>
      </c>
      <c r="O2136" s="10" t="s">
        <v>117</v>
      </c>
      <c r="P2136" s="10" t="s">
        <v>27</v>
      </c>
      <c r="Q2136" s="10" t="s">
        <v>27</v>
      </c>
      <c r="R2136" s="10" t="s">
        <v>27</v>
      </c>
      <c r="S2136" s="119"/>
      <c r="T2136" s="119"/>
      <c r="U2136" s="119"/>
      <c r="V2136" s="119"/>
      <c r="W2136" s="119"/>
      <c r="X2136" s="119"/>
      <c r="Y2136" s="119"/>
      <c r="Z2136" s="119"/>
      <c r="AA2136" s="119"/>
      <c r="AB2136" s="119"/>
      <c r="AC2136" s="119"/>
      <c r="AD2136" s="119"/>
      <c r="AE2136" s="119"/>
      <c r="AF2136" s="119"/>
      <c r="AG2136" s="119"/>
      <c r="AH2136" s="119"/>
      <c r="AI2136" s="119"/>
      <c r="AJ2136" s="10" t="s">
        <v>27</v>
      </c>
      <c r="AK2136" s="10" t="s">
        <v>27</v>
      </c>
      <c r="AL2136" s="10" t="s">
        <v>27</v>
      </c>
    </row>
    <row r="2137" spans="1:38" ht="30" customHeight="1">
      <c r="A2137" s="114"/>
      <c r="B2137" s="114"/>
      <c r="C2137" s="114"/>
      <c r="D2137" s="114"/>
      <c r="E2137" s="115"/>
      <c r="F2137" s="116"/>
      <c r="G2137" s="115"/>
      <c r="H2137" s="116"/>
      <c r="I2137" s="115"/>
      <c r="J2137" s="116"/>
      <c r="K2137" s="115"/>
      <c r="L2137" s="116"/>
      <c r="M2137" s="114"/>
    </row>
    <row r="2138" spans="1:38" ht="30" customHeight="1">
      <c r="A2138" s="127" t="s">
        <v>4747</v>
      </c>
      <c r="B2138" s="127"/>
      <c r="C2138" s="127"/>
      <c r="D2138" s="127"/>
      <c r="E2138" s="128"/>
      <c r="F2138" s="129"/>
      <c r="G2138" s="128"/>
      <c r="H2138" s="129"/>
      <c r="I2138" s="128"/>
      <c r="J2138" s="129"/>
      <c r="K2138" s="128"/>
      <c r="L2138" s="129"/>
      <c r="M2138" s="127"/>
      <c r="N2138" s="118" t="s">
        <v>634</v>
      </c>
    </row>
    <row r="2139" spans="1:38" ht="30" customHeight="1">
      <c r="A2139" s="9" t="s">
        <v>2434</v>
      </c>
      <c r="B2139" s="9" t="s">
        <v>3998</v>
      </c>
      <c r="C2139" s="9" t="s">
        <v>28</v>
      </c>
      <c r="D2139" s="114">
        <v>1.05</v>
      </c>
      <c r="E2139" s="115">
        <f>단가대비표!E183</f>
        <v>17283</v>
      </c>
      <c r="F2139" s="116">
        <f>TRUNC(E2139*D2139,1)</f>
        <v>18147.099999999999</v>
      </c>
      <c r="G2139" s="115">
        <v>0</v>
      </c>
      <c r="H2139" s="116">
        <f>TRUNC(G2139*D2139,1)</f>
        <v>0</v>
      </c>
      <c r="I2139" s="115">
        <v>0</v>
      </c>
      <c r="J2139" s="116">
        <f>TRUNC(I2139*D2139,1)</f>
        <v>0</v>
      </c>
      <c r="K2139" s="115">
        <f t="shared" ref="K2139:L2141" si="503">TRUNC(E2139+G2139+I2139,1)</f>
        <v>17283</v>
      </c>
      <c r="L2139" s="116">
        <f t="shared" si="503"/>
        <v>18147.099999999999</v>
      </c>
      <c r="M2139" s="9" t="s">
        <v>27</v>
      </c>
      <c r="N2139" s="10" t="s">
        <v>634</v>
      </c>
      <c r="O2139" s="10" t="s">
        <v>2435</v>
      </c>
      <c r="P2139" s="10" t="s">
        <v>30</v>
      </c>
      <c r="Q2139" s="10" t="s">
        <v>30</v>
      </c>
      <c r="R2139" s="10" t="s">
        <v>29</v>
      </c>
      <c r="S2139" s="119"/>
      <c r="T2139" s="119"/>
      <c r="U2139" s="119"/>
      <c r="V2139" s="119"/>
      <c r="W2139" s="119"/>
      <c r="X2139" s="119"/>
      <c r="Y2139" s="119"/>
      <c r="Z2139" s="119"/>
      <c r="AA2139" s="119"/>
      <c r="AB2139" s="119"/>
      <c r="AC2139" s="119"/>
      <c r="AD2139" s="119"/>
      <c r="AE2139" s="119"/>
      <c r="AF2139" s="119"/>
      <c r="AG2139" s="119"/>
      <c r="AH2139" s="119"/>
      <c r="AI2139" s="119"/>
      <c r="AJ2139" s="10" t="s">
        <v>27</v>
      </c>
      <c r="AK2139" s="10" t="s">
        <v>2469</v>
      </c>
      <c r="AL2139" s="10" t="s">
        <v>27</v>
      </c>
    </row>
    <row r="2140" spans="1:38" ht="30" customHeight="1">
      <c r="A2140" s="9" t="s">
        <v>852</v>
      </c>
      <c r="B2140" s="9" t="s">
        <v>840</v>
      </c>
      <c r="C2140" s="9" t="s">
        <v>841</v>
      </c>
      <c r="D2140" s="114">
        <v>0.01</v>
      </c>
      <c r="E2140" s="115">
        <f>단가대비표!E545</f>
        <v>0</v>
      </c>
      <c r="F2140" s="116">
        <f>TRUNC(E2140*D2140,1)</f>
        <v>0</v>
      </c>
      <c r="G2140" s="115">
        <f>단가대비표!F545</f>
        <v>203246</v>
      </c>
      <c r="H2140" s="116">
        <f>TRUNC(G2140*D2140,1)</f>
        <v>2032.4</v>
      </c>
      <c r="I2140" s="115">
        <f>단가대비표!G545</f>
        <v>0</v>
      </c>
      <c r="J2140" s="116">
        <f>TRUNC(I2140*D2140,1)</f>
        <v>0</v>
      </c>
      <c r="K2140" s="115">
        <f t="shared" si="503"/>
        <v>203246</v>
      </c>
      <c r="L2140" s="116">
        <f t="shared" si="503"/>
        <v>2032.4</v>
      </c>
      <c r="M2140" s="9" t="s">
        <v>27</v>
      </c>
      <c r="N2140" s="10" t="s">
        <v>2470</v>
      </c>
      <c r="O2140" s="10" t="s">
        <v>853</v>
      </c>
      <c r="P2140" s="10" t="s">
        <v>30</v>
      </c>
      <c r="Q2140" s="10" t="s">
        <v>30</v>
      </c>
      <c r="R2140" s="10" t="s">
        <v>29</v>
      </c>
      <c r="S2140" s="119"/>
      <c r="T2140" s="119"/>
      <c r="U2140" s="119"/>
      <c r="V2140" s="119"/>
      <c r="W2140" s="119"/>
      <c r="X2140" s="119"/>
      <c r="Y2140" s="119"/>
      <c r="Z2140" s="119"/>
      <c r="AA2140" s="119"/>
      <c r="AB2140" s="119"/>
      <c r="AC2140" s="119"/>
      <c r="AD2140" s="119"/>
      <c r="AE2140" s="119"/>
      <c r="AF2140" s="119"/>
      <c r="AG2140" s="119"/>
      <c r="AH2140" s="119"/>
      <c r="AI2140" s="119"/>
      <c r="AJ2140" s="10" t="s">
        <v>27</v>
      </c>
      <c r="AK2140" s="10" t="s">
        <v>2919</v>
      </c>
      <c r="AL2140" s="10" t="s">
        <v>27</v>
      </c>
    </row>
    <row r="2141" spans="1:38" ht="30" customHeight="1">
      <c r="A2141" s="9" t="s">
        <v>867</v>
      </c>
      <c r="B2141" s="9" t="s">
        <v>840</v>
      </c>
      <c r="C2141" s="9" t="s">
        <v>841</v>
      </c>
      <c r="D2141" s="114">
        <v>3.0000000000000001E-3</v>
      </c>
      <c r="E2141" s="115">
        <f>단가대비표!E553</f>
        <v>0</v>
      </c>
      <c r="F2141" s="116">
        <f>TRUNC(E2141*D2141,1)</f>
        <v>0</v>
      </c>
      <c r="G2141" s="115">
        <f>단가대비표!F553</f>
        <v>138290</v>
      </c>
      <c r="H2141" s="116">
        <f>TRUNC(G2141*D2141,1)</f>
        <v>414.8</v>
      </c>
      <c r="I2141" s="115">
        <f>단가대비표!G553</f>
        <v>0</v>
      </c>
      <c r="J2141" s="116">
        <f>TRUNC(I2141*D2141,1)</f>
        <v>0</v>
      </c>
      <c r="K2141" s="115">
        <f t="shared" si="503"/>
        <v>138290</v>
      </c>
      <c r="L2141" s="116">
        <f t="shared" si="503"/>
        <v>414.8</v>
      </c>
      <c r="M2141" s="9" t="s">
        <v>27</v>
      </c>
      <c r="N2141" s="10" t="s">
        <v>2470</v>
      </c>
      <c r="O2141" s="10" t="s">
        <v>868</v>
      </c>
      <c r="P2141" s="10" t="s">
        <v>30</v>
      </c>
      <c r="Q2141" s="10" t="s">
        <v>30</v>
      </c>
      <c r="R2141" s="10" t="s">
        <v>29</v>
      </c>
      <c r="S2141" s="119"/>
      <c r="T2141" s="119"/>
      <c r="U2141" s="119"/>
      <c r="V2141" s="119"/>
      <c r="W2141" s="119"/>
      <c r="X2141" s="119"/>
      <c r="Y2141" s="119"/>
      <c r="Z2141" s="119"/>
      <c r="AA2141" s="119"/>
      <c r="AB2141" s="119"/>
      <c r="AC2141" s="119"/>
      <c r="AD2141" s="119"/>
      <c r="AE2141" s="119"/>
      <c r="AF2141" s="119"/>
      <c r="AG2141" s="119"/>
      <c r="AH2141" s="119"/>
      <c r="AI2141" s="119"/>
      <c r="AJ2141" s="10" t="s">
        <v>27</v>
      </c>
      <c r="AK2141" s="10" t="s">
        <v>2920</v>
      </c>
      <c r="AL2141" s="10" t="s">
        <v>27</v>
      </c>
    </row>
    <row r="2142" spans="1:38" ht="30" customHeight="1">
      <c r="A2142" s="9" t="s">
        <v>965</v>
      </c>
      <c r="B2142" s="9" t="s">
        <v>27</v>
      </c>
      <c r="C2142" s="9" t="s">
        <v>27</v>
      </c>
      <c r="D2142" s="114"/>
      <c r="E2142" s="115"/>
      <c r="F2142" s="116">
        <f>TRUNC(SUM(F2139:F2141),0)</f>
        <v>18147</v>
      </c>
      <c r="G2142" s="115"/>
      <c r="H2142" s="116">
        <f>TRUNC(SUM(H2139:H2141),0)</f>
        <v>2447</v>
      </c>
      <c r="I2142" s="115"/>
      <c r="J2142" s="116">
        <f>TRUNC(SUM(J2138:J2141),0)</f>
        <v>0</v>
      </c>
      <c r="K2142" s="115"/>
      <c r="L2142" s="116">
        <f>F2142+H2142+J2142</f>
        <v>20594</v>
      </c>
      <c r="M2142" s="9" t="s">
        <v>27</v>
      </c>
      <c r="N2142" s="10" t="s">
        <v>117</v>
      </c>
      <c r="O2142" s="10" t="s">
        <v>117</v>
      </c>
      <c r="P2142" s="10" t="s">
        <v>27</v>
      </c>
      <c r="Q2142" s="10" t="s">
        <v>27</v>
      </c>
      <c r="R2142" s="10" t="s">
        <v>27</v>
      </c>
      <c r="S2142" s="119"/>
      <c r="T2142" s="119"/>
      <c r="U2142" s="119"/>
      <c r="V2142" s="119"/>
      <c r="W2142" s="119"/>
      <c r="X2142" s="119"/>
      <c r="Y2142" s="119"/>
      <c r="Z2142" s="119"/>
      <c r="AA2142" s="119"/>
      <c r="AB2142" s="119"/>
      <c r="AC2142" s="119"/>
      <c r="AD2142" s="119"/>
      <c r="AE2142" s="119"/>
      <c r="AF2142" s="119"/>
      <c r="AG2142" s="119"/>
      <c r="AH2142" s="119"/>
      <c r="AI2142" s="119"/>
      <c r="AJ2142" s="10" t="s">
        <v>27</v>
      </c>
      <c r="AK2142" s="10" t="s">
        <v>27</v>
      </c>
      <c r="AL2142" s="10" t="s">
        <v>27</v>
      </c>
    </row>
    <row r="2143" spans="1:38" ht="30" customHeight="1">
      <c r="A2143" s="114"/>
      <c r="B2143" s="114"/>
      <c r="C2143" s="114"/>
      <c r="D2143" s="114"/>
      <c r="E2143" s="115"/>
      <c r="F2143" s="116"/>
      <c r="G2143" s="115"/>
      <c r="H2143" s="116"/>
      <c r="I2143" s="115"/>
      <c r="J2143" s="116"/>
      <c r="K2143" s="115"/>
      <c r="L2143" s="116"/>
      <c r="M2143" s="114"/>
    </row>
    <row r="2144" spans="1:38" ht="30" customHeight="1">
      <c r="A2144" s="127" t="s">
        <v>4748</v>
      </c>
      <c r="B2144" s="127"/>
      <c r="C2144" s="127"/>
      <c r="D2144" s="127"/>
      <c r="E2144" s="128"/>
      <c r="F2144" s="129"/>
      <c r="G2144" s="128"/>
      <c r="H2144" s="129"/>
      <c r="I2144" s="128"/>
      <c r="J2144" s="129"/>
      <c r="K2144" s="128"/>
      <c r="L2144" s="129"/>
      <c r="M2144" s="127"/>
      <c r="N2144" s="118" t="s">
        <v>635</v>
      </c>
    </row>
    <row r="2145" spans="1:38" ht="30" customHeight="1">
      <c r="A2145" s="9" t="s">
        <v>2434</v>
      </c>
      <c r="B2145" s="9" t="s">
        <v>3985</v>
      </c>
      <c r="C2145" s="9" t="s">
        <v>28</v>
      </c>
      <c r="D2145" s="114">
        <v>1.05</v>
      </c>
      <c r="E2145" s="115">
        <f>단가대비표!E185</f>
        <v>21604</v>
      </c>
      <c r="F2145" s="116">
        <f>TRUNC(E2145*D2145,1)</f>
        <v>22684.2</v>
      </c>
      <c r="G2145" s="115">
        <v>0</v>
      </c>
      <c r="H2145" s="116">
        <f>TRUNC(G2145*D2145,1)</f>
        <v>0</v>
      </c>
      <c r="I2145" s="115">
        <v>0</v>
      </c>
      <c r="J2145" s="116">
        <f>TRUNC(I2145*D2145,1)</f>
        <v>0</v>
      </c>
      <c r="K2145" s="115">
        <f t="shared" ref="K2145:L2147" si="504">TRUNC(E2145+G2145+I2145,1)</f>
        <v>21604</v>
      </c>
      <c r="L2145" s="116">
        <f t="shared" si="504"/>
        <v>22684.2</v>
      </c>
      <c r="M2145" s="9" t="s">
        <v>27</v>
      </c>
      <c r="N2145" s="10" t="s">
        <v>635</v>
      </c>
      <c r="O2145" s="10" t="s">
        <v>2444</v>
      </c>
      <c r="P2145" s="10" t="s">
        <v>30</v>
      </c>
      <c r="Q2145" s="10" t="s">
        <v>30</v>
      </c>
      <c r="R2145" s="10" t="s">
        <v>29</v>
      </c>
      <c r="S2145" s="119"/>
      <c r="T2145" s="119"/>
      <c r="U2145" s="119"/>
      <c r="V2145" s="119"/>
      <c r="W2145" s="119"/>
      <c r="X2145" s="119"/>
      <c r="Y2145" s="119"/>
      <c r="Z2145" s="119"/>
      <c r="AA2145" s="119"/>
      <c r="AB2145" s="119"/>
      <c r="AC2145" s="119"/>
      <c r="AD2145" s="119"/>
      <c r="AE2145" s="119"/>
      <c r="AF2145" s="119"/>
      <c r="AG2145" s="119"/>
      <c r="AH2145" s="119"/>
      <c r="AI2145" s="119"/>
      <c r="AJ2145" s="10" t="s">
        <v>27</v>
      </c>
      <c r="AK2145" s="10" t="s">
        <v>2471</v>
      </c>
      <c r="AL2145" s="10" t="s">
        <v>27</v>
      </c>
    </row>
    <row r="2146" spans="1:38" ht="30" customHeight="1">
      <c r="A2146" s="9" t="s">
        <v>852</v>
      </c>
      <c r="B2146" s="9" t="s">
        <v>840</v>
      </c>
      <c r="C2146" s="9" t="s">
        <v>841</v>
      </c>
      <c r="D2146" s="114">
        <v>1.0999999999999999E-2</v>
      </c>
      <c r="E2146" s="115">
        <v>0</v>
      </c>
      <c r="F2146" s="116">
        <f>TRUNC(E2146*D2146,1)</f>
        <v>0</v>
      </c>
      <c r="G2146" s="115">
        <f>단가대비표!F545</f>
        <v>203246</v>
      </c>
      <c r="H2146" s="116">
        <f>TRUNC(G2146*D2146,1)</f>
        <v>2235.6999999999998</v>
      </c>
      <c r="I2146" s="115">
        <v>0</v>
      </c>
      <c r="J2146" s="116">
        <f>TRUNC(I2146*D2146,1)</f>
        <v>0</v>
      </c>
      <c r="K2146" s="115">
        <f t="shared" si="504"/>
        <v>203246</v>
      </c>
      <c r="L2146" s="116">
        <f t="shared" si="504"/>
        <v>2235.6999999999998</v>
      </c>
      <c r="M2146" s="9" t="s">
        <v>27</v>
      </c>
      <c r="N2146" s="10" t="s">
        <v>2440</v>
      </c>
      <c r="O2146" s="10" t="s">
        <v>853</v>
      </c>
      <c r="P2146" s="10" t="s">
        <v>30</v>
      </c>
      <c r="Q2146" s="10" t="s">
        <v>30</v>
      </c>
      <c r="R2146" s="10" t="s">
        <v>29</v>
      </c>
      <c r="S2146" s="119"/>
      <c r="T2146" s="119"/>
      <c r="U2146" s="119"/>
      <c r="V2146" s="119"/>
      <c r="W2146" s="119"/>
      <c r="X2146" s="119"/>
      <c r="Y2146" s="119"/>
      <c r="Z2146" s="119"/>
      <c r="AA2146" s="119"/>
      <c r="AB2146" s="119"/>
      <c r="AC2146" s="119"/>
      <c r="AD2146" s="119"/>
      <c r="AE2146" s="119"/>
      <c r="AF2146" s="119"/>
      <c r="AG2146" s="119"/>
      <c r="AH2146" s="119"/>
      <c r="AI2146" s="119"/>
      <c r="AJ2146" s="10" t="s">
        <v>27</v>
      </c>
      <c r="AK2146" s="10" t="s">
        <v>2905</v>
      </c>
      <c r="AL2146" s="10" t="s">
        <v>27</v>
      </c>
    </row>
    <row r="2147" spans="1:38" ht="30" customHeight="1">
      <c r="A2147" s="9" t="s">
        <v>867</v>
      </c>
      <c r="B2147" s="9" t="s">
        <v>840</v>
      </c>
      <c r="C2147" s="9" t="s">
        <v>841</v>
      </c>
      <c r="D2147" s="114">
        <v>4.0000000000000001E-3</v>
      </c>
      <c r="E2147" s="115">
        <v>0</v>
      </c>
      <c r="F2147" s="116">
        <f>TRUNC(E2147*D2147,1)</f>
        <v>0</v>
      </c>
      <c r="G2147" s="115">
        <f>단가대비표!F553</f>
        <v>138290</v>
      </c>
      <c r="H2147" s="116">
        <f>TRUNC(G2147*D2147,1)</f>
        <v>553.1</v>
      </c>
      <c r="I2147" s="115">
        <v>0</v>
      </c>
      <c r="J2147" s="116">
        <f>TRUNC(I2147*D2147,1)</f>
        <v>0</v>
      </c>
      <c r="K2147" s="115">
        <f t="shared" si="504"/>
        <v>138290</v>
      </c>
      <c r="L2147" s="116">
        <f t="shared" si="504"/>
        <v>553.1</v>
      </c>
      <c r="M2147" s="9" t="s">
        <v>27</v>
      </c>
      <c r="N2147" s="10" t="s">
        <v>2440</v>
      </c>
      <c r="O2147" s="10" t="s">
        <v>868</v>
      </c>
      <c r="P2147" s="10" t="s">
        <v>30</v>
      </c>
      <c r="Q2147" s="10" t="s">
        <v>30</v>
      </c>
      <c r="R2147" s="10" t="s">
        <v>29</v>
      </c>
      <c r="S2147" s="119"/>
      <c r="T2147" s="119"/>
      <c r="U2147" s="119"/>
      <c r="V2147" s="119"/>
      <c r="W2147" s="119"/>
      <c r="X2147" s="119"/>
      <c r="Y2147" s="119"/>
      <c r="Z2147" s="119"/>
      <c r="AA2147" s="119"/>
      <c r="AB2147" s="119"/>
      <c r="AC2147" s="119"/>
      <c r="AD2147" s="119"/>
      <c r="AE2147" s="119"/>
      <c r="AF2147" s="119"/>
      <c r="AG2147" s="119"/>
      <c r="AH2147" s="119"/>
      <c r="AI2147" s="119"/>
      <c r="AJ2147" s="10" t="s">
        <v>27</v>
      </c>
      <c r="AK2147" s="10" t="s">
        <v>2906</v>
      </c>
      <c r="AL2147" s="10" t="s">
        <v>27</v>
      </c>
    </row>
    <row r="2148" spans="1:38" ht="30" customHeight="1">
      <c r="A2148" s="9" t="s">
        <v>965</v>
      </c>
      <c r="B2148" s="9" t="s">
        <v>27</v>
      </c>
      <c r="C2148" s="9" t="s">
        <v>27</v>
      </c>
      <c r="D2148" s="114"/>
      <c r="E2148" s="115"/>
      <c r="F2148" s="116">
        <f>TRUNC(SUM(F2145:F2147),0)</f>
        <v>22684</v>
      </c>
      <c r="G2148" s="115"/>
      <c r="H2148" s="116">
        <f>TRUNC(SUM(H2145:H2147),0)</f>
        <v>2788</v>
      </c>
      <c r="I2148" s="115"/>
      <c r="J2148" s="116">
        <f>TRUNC(SUM(J2144:J2147),0)</f>
        <v>0</v>
      </c>
      <c r="K2148" s="115"/>
      <c r="L2148" s="116">
        <f>F2148+H2148+J2148</f>
        <v>25472</v>
      </c>
      <c r="M2148" s="9" t="s">
        <v>27</v>
      </c>
      <c r="N2148" s="10" t="s">
        <v>117</v>
      </c>
      <c r="O2148" s="10" t="s">
        <v>117</v>
      </c>
      <c r="P2148" s="10" t="s">
        <v>27</v>
      </c>
      <c r="Q2148" s="10" t="s">
        <v>27</v>
      </c>
      <c r="R2148" s="10" t="s">
        <v>27</v>
      </c>
      <c r="S2148" s="119"/>
      <c r="T2148" s="119"/>
      <c r="U2148" s="119"/>
      <c r="V2148" s="119"/>
      <c r="W2148" s="119"/>
      <c r="X2148" s="119"/>
      <c r="Y2148" s="119"/>
      <c r="Z2148" s="119"/>
      <c r="AA2148" s="119"/>
      <c r="AB2148" s="119"/>
      <c r="AC2148" s="119"/>
      <c r="AD2148" s="119"/>
      <c r="AE2148" s="119"/>
      <c r="AF2148" s="119"/>
      <c r="AG2148" s="119"/>
      <c r="AH2148" s="119"/>
      <c r="AI2148" s="119"/>
      <c r="AJ2148" s="10" t="s">
        <v>27</v>
      </c>
      <c r="AK2148" s="10" t="s">
        <v>27</v>
      </c>
      <c r="AL2148" s="10" t="s">
        <v>27</v>
      </c>
    </row>
    <row r="2149" spans="1:38" ht="30" customHeight="1">
      <c r="A2149" s="114"/>
      <c r="B2149" s="114"/>
      <c r="C2149" s="114"/>
      <c r="D2149" s="114"/>
      <c r="E2149" s="115"/>
      <c r="F2149" s="116"/>
      <c r="G2149" s="115"/>
      <c r="H2149" s="116"/>
      <c r="I2149" s="115"/>
      <c r="J2149" s="116"/>
      <c r="K2149" s="115"/>
      <c r="L2149" s="116"/>
      <c r="M2149" s="114"/>
    </row>
    <row r="2150" spans="1:38" ht="30" customHeight="1">
      <c r="A2150" s="127" t="s">
        <v>4733</v>
      </c>
      <c r="B2150" s="127"/>
      <c r="C2150" s="127"/>
      <c r="D2150" s="127"/>
      <c r="E2150" s="128"/>
      <c r="F2150" s="129"/>
      <c r="G2150" s="128"/>
      <c r="H2150" s="129"/>
      <c r="I2150" s="128"/>
      <c r="J2150" s="129"/>
      <c r="K2150" s="128"/>
      <c r="L2150" s="129"/>
      <c r="M2150" s="127"/>
      <c r="N2150" s="118" t="s">
        <v>637</v>
      </c>
    </row>
    <row r="2151" spans="1:38" ht="30" customHeight="1">
      <c r="A2151" s="9" t="s">
        <v>2472</v>
      </c>
      <c r="B2151" s="9" t="s">
        <v>4734</v>
      </c>
      <c r="C2151" s="9" t="s">
        <v>28</v>
      </c>
      <c r="D2151" s="114">
        <v>1.1000000000000001</v>
      </c>
      <c r="E2151" s="115">
        <f>단가대비표!E188</f>
        <v>12152</v>
      </c>
      <c r="F2151" s="116">
        <f>TRUNC(E2151*D2151,1)</f>
        <v>13367.2</v>
      </c>
      <c r="G2151" s="115">
        <v>0</v>
      </c>
      <c r="H2151" s="116">
        <f>TRUNC(G2151*D2151,1)</f>
        <v>0</v>
      </c>
      <c r="I2151" s="115">
        <v>0</v>
      </c>
      <c r="J2151" s="116">
        <f>TRUNC(I2151*D2151,1)</f>
        <v>0</v>
      </c>
      <c r="K2151" s="115">
        <f t="shared" ref="K2151:L2154" si="505">TRUNC(E2151+G2151+I2151,1)</f>
        <v>12152</v>
      </c>
      <c r="L2151" s="116">
        <f t="shared" si="505"/>
        <v>13367.2</v>
      </c>
      <c r="M2151" s="9" t="s">
        <v>27</v>
      </c>
      <c r="N2151" s="10" t="s">
        <v>637</v>
      </c>
      <c r="O2151" s="10" t="s">
        <v>2475</v>
      </c>
      <c r="P2151" s="10" t="s">
        <v>30</v>
      </c>
      <c r="Q2151" s="10" t="s">
        <v>30</v>
      </c>
      <c r="R2151" s="10" t="s">
        <v>29</v>
      </c>
      <c r="S2151" s="119"/>
      <c r="T2151" s="119"/>
      <c r="U2151" s="119"/>
      <c r="V2151" s="119"/>
      <c r="W2151" s="119"/>
      <c r="X2151" s="119"/>
      <c r="Y2151" s="119"/>
      <c r="Z2151" s="119"/>
      <c r="AA2151" s="119"/>
      <c r="AB2151" s="119"/>
      <c r="AC2151" s="119"/>
      <c r="AD2151" s="119"/>
      <c r="AE2151" s="119"/>
      <c r="AF2151" s="119"/>
      <c r="AG2151" s="119"/>
      <c r="AH2151" s="119"/>
      <c r="AI2151" s="119"/>
      <c r="AJ2151" s="10" t="s">
        <v>27</v>
      </c>
      <c r="AK2151" s="10" t="s">
        <v>2476</v>
      </c>
      <c r="AL2151" s="10" t="s">
        <v>27</v>
      </c>
    </row>
    <row r="2152" spans="1:38" ht="30" customHeight="1">
      <c r="A2152" s="9" t="s">
        <v>2316</v>
      </c>
      <c r="B2152" s="9" t="s">
        <v>2437</v>
      </c>
      <c r="C2152" s="9" t="s">
        <v>466</v>
      </c>
      <c r="D2152" s="114">
        <v>3.5000000000000003E-2</v>
      </c>
      <c r="E2152" s="115">
        <f>단가대비표!E164</f>
        <v>1254</v>
      </c>
      <c r="F2152" s="116">
        <f>TRUNC(E2152*D2152,1)</f>
        <v>43.8</v>
      </c>
      <c r="G2152" s="115">
        <f>단가대비표!F164</f>
        <v>0</v>
      </c>
      <c r="H2152" s="116">
        <f>TRUNC(G2152*D2152,1)</f>
        <v>0</v>
      </c>
      <c r="I2152" s="115">
        <f>단가대비표!G164</f>
        <v>0</v>
      </c>
      <c r="J2152" s="116">
        <f>TRUNC(I2152*D2152,1)</f>
        <v>0</v>
      </c>
      <c r="K2152" s="115">
        <f t="shared" si="505"/>
        <v>1254</v>
      </c>
      <c r="L2152" s="116">
        <f t="shared" si="505"/>
        <v>43.8</v>
      </c>
      <c r="M2152" s="9" t="s">
        <v>27</v>
      </c>
      <c r="N2152" s="10" t="s">
        <v>637</v>
      </c>
      <c r="O2152" s="10" t="s">
        <v>2438</v>
      </c>
      <c r="P2152" s="10" t="s">
        <v>30</v>
      </c>
      <c r="Q2152" s="10" t="s">
        <v>30</v>
      </c>
      <c r="R2152" s="10" t="s">
        <v>29</v>
      </c>
      <c r="S2152" s="119"/>
      <c r="T2152" s="119"/>
      <c r="U2152" s="119"/>
      <c r="V2152" s="119"/>
      <c r="W2152" s="119"/>
      <c r="X2152" s="119"/>
      <c r="Y2152" s="119"/>
      <c r="Z2152" s="119"/>
      <c r="AA2152" s="119"/>
      <c r="AB2152" s="119"/>
      <c r="AC2152" s="119"/>
      <c r="AD2152" s="119"/>
      <c r="AE2152" s="119"/>
      <c r="AF2152" s="119"/>
      <c r="AG2152" s="119"/>
      <c r="AH2152" s="119"/>
      <c r="AI2152" s="119"/>
      <c r="AJ2152" s="10" t="s">
        <v>27</v>
      </c>
      <c r="AK2152" s="10" t="s">
        <v>2477</v>
      </c>
      <c r="AL2152" s="10" t="s">
        <v>27</v>
      </c>
    </row>
    <row r="2153" spans="1:38" ht="30" customHeight="1">
      <c r="A2153" s="9" t="s">
        <v>852</v>
      </c>
      <c r="B2153" s="9" t="s">
        <v>840</v>
      </c>
      <c r="C2153" s="9" t="s">
        <v>841</v>
      </c>
      <c r="D2153" s="114">
        <v>2.4E-2</v>
      </c>
      <c r="E2153" s="115">
        <v>0</v>
      </c>
      <c r="F2153" s="116">
        <f>TRUNC(E2153*D2153,1)</f>
        <v>0</v>
      </c>
      <c r="G2153" s="115">
        <f>단가대비표!F545</f>
        <v>203246</v>
      </c>
      <c r="H2153" s="116">
        <f>TRUNC(G2153*D2153,1)</f>
        <v>4877.8999999999996</v>
      </c>
      <c r="I2153" s="115">
        <v>0</v>
      </c>
      <c r="J2153" s="116">
        <f>TRUNC(I2153*D2153,1)</f>
        <v>0</v>
      </c>
      <c r="K2153" s="115">
        <f t="shared" si="505"/>
        <v>203246</v>
      </c>
      <c r="L2153" s="116">
        <f t="shared" si="505"/>
        <v>4877.8999999999996</v>
      </c>
      <c r="M2153" s="9" t="s">
        <v>27</v>
      </c>
      <c r="N2153" s="10" t="s">
        <v>2440</v>
      </c>
      <c r="O2153" s="10" t="s">
        <v>853</v>
      </c>
      <c r="P2153" s="10" t="s">
        <v>30</v>
      </c>
      <c r="Q2153" s="10" t="s">
        <v>30</v>
      </c>
      <c r="R2153" s="10" t="s">
        <v>29</v>
      </c>
      <c r="S2153" s="119"/>
      <c r="T2153" s="119"/>
      <c r="U2153" s="119"/>
      <c r="V2153" s="119"/>
      <c r="W2153" s="119"/>
      <c r="X2153" s="119"/>
      <c r="Y2153" s="119"/>
      <c r="Z2153" s="119"/>
      <c r="AA2153" s="119"/>
      <c r="AB2153" s="119"/>
      <c r="AC2153" s="119"/>
      <c r="AD2153" s="119"/>
      <c r="AE2153" s="119"/>
      <c r="AF2153" s="119"/>
      <c r="AG2153" s="119"/>
      <c r="AH2153" s="119"/>
      <c r="AI2153" s="119"/>
      <c r="AJ2153" s="10" t="s">
        <v>27</v>
      </c>
      <c r="AK2153" s="10" t="s">
        <v>2905</v>
      </c>
      <c r="AL2153" s="10" t="s">
        <v>27</v>
      </c>
    </row>
    <row r="2154" spans="1:38" ht="30" customHeight="1">
      <c r="A2154" s="9" t="s">
        <v>867</v>
      </c>
      <c r="B2154" s="9" t="s">
        <v>840</v>
      </c>
      <c r="C2154" s="9" t="s">
        <v>841</v>
      </c>
      <c r="D2154" s="114">
        <v>4.0000000000000001E-3</v>
      </c>
      <c r="E2154" s="115">
        <v>0</v>
      </c>
      <c r="F2154" s="116">
        <f>TRUNC(E2154*D2154,1)</f>
        <v>0</v>
      </c>
      <c r="G2154" s="115">
        <f>단가대비표!F553</f>
        <v>138290</v>
      </c>
      <c r="H2154" s="116">
        <f>TRUNC(G2154*D2154,1)</f>
        <v>553.1</v>
      </c>
      <c r="I2154" s="115">
        <v>0</v>
      </c>
      <c r="J2154" s="116">
        <f>TRUNC(I2154*D2154,1)</f>
        <v>0</v>
      </c>
      <c r="K2154" s="115">
        <f t="shared" si="505"/>
        <v>138290</v>
      </c>
      <c r="L2154" s="116">
        <f t="shared" si="505"/>
        <v>553.1</v>
      </c>
      <c r="M2154" s="9" t="s">
        <v>27</v>
      </c>
      <c r="N2154" s="10" t="s">
        <v>2440</v>
      </c>
      <c r="O2154" s="10" t="s">
        <v>868</v>
      </c>
      <c r="P2154" s="10" t="s">
        <v>30</v>
      </c>
      <c r="Q2154" s="10" t="s">
        <v>30</v>
      </c>
      <c r="R2154" s="10" t="s">
        <v>29</v>
      </c>
      <c r="S2154" s="119"/>
      <c r="T2154" s="119"/>
      <c r="U2154" s="119"/>
      <c r="V2154" s="119"/>
      <c r="W2154" s="119"/>
      <c r="X2154" s="119"/>
      <c r="Y2154" s="119"/>
      <c r="Z2154" s="119"/>
      <c r="AA2154" s="119"/>
      <c r="AB2154" s="119"/>
      <c r="AC2154" s="119"/>
      <c r="AD2154" s="119"/>
      <c r="AE2154" s="119"/>
      <c r="AF2154" s="119"/>
      <c r="AG2154" s="119"/>
      <c r="AH2154" s="119"/>
      <c r="AI2154" s="119"/>
      <c r="AJ2154" s="10" t="s">
        <v>27</v>
      </c>
      <c r="AK2154" s="10" t="s">
        <v>2906</v>
      </c>
      <c r="AL2154" s="10" t="s">
        <v>27</v>
      </c>
    </row>
    <row r="2155" spans="1:38" ht="30" customHeight="1">
      <c r="A2155" s="9" t="s">
        <v>965</v>
      </c>
      <c r="B2155" s="9" t="s">
        <v>27</v>
      </c>
      <c r="C2155" s="9" t="s">
        <v>27</v>
      </c>
      <c r="D2155" s="114"/>
      <c r="E2155" s="115"/>
      <c r="F2155" s="116">
        <f>TRUNC(SUM(F2151:F2154),0)</f>
        <v>13411</v>
      </c>
      <c r="G2155" s="115"/>
      <c r="H2155" s="116">
        <f>TRUNC(SUM(H2151:H2154),0)</f>
        <v>5431</v>
      </c>
      <c r="I2155" s="115"/>
      <c r="J2155" s="116">
        <f>TRUNC(SUM(J2151:J2154),0)</f>
        <v>0</v>
      </c>
      <c r="K2155" s="115"/>
      <c r="L2155" s="116">
        <f>F2155+H2155+J2155</f>
        <v>18842</v>
      </c>
      <c r="M2155" s="9" t="s">
        <v>27</v>
      </c>
      <c r="N2155" s="10" t="s">
        <v>117</v>
      </c>
      <c r="O2155" s="10" t="s">
        <v>117</v>
      </c>
      <c r="P2155" s="10" t="s">
        <v>27</v>
      </c>
      <c r="Q2155" s="10" t="s">
        <v>27</v>
      </c>
      <c r="R2155" s="10" t="s">
        <v>27</v>
      </c>
      <c r="S2155" s="119"/>
      <c r="T2155" s="119"/>
      <c r="U2155" s="119"/>
      <c r="V2155" s="119"/>
      <c r="W2155" s="119"/>
      <c r="X2155" s="119"/>
      <c r="Y2155" s="119"/>
      <c r="Z2155" s="119"/>
      <c r="AA2155" s="119"/>
      <c r="AB2155" s="119"/>
      <c r="AC2155" s="119"/>
      <c r="AD2155" s="119"/>
      <c r="AE2155" s="119"/>
      <c r="AF2155" s="119"/>
      <c r="AG2155" s="119"/>
      <c r="AH2155" s="119"/>
      <c r="AI2155" s="119"/>
      <c r="AJ2155" s="10" t="s">
        <v>27</v>
      </c>
      <c r="AK2155" s="10" t="s">
        <v>27</v>
      </c>
      <c r="AL2155" s="10" t="s">
        <v>27</v>
      </c>
    </row>
    <row r="2156" spans="1:38" ht="30" customHeight="1">
      <c r="A2156" s="114"/>
      <c r="B2156" s="114"/>
      <c r="C2156" s="114"/>
      <c r="D2156" s="114"/>
      <c r="E2156" s="115"/>
      <c r="F2156" s="116"/>
      <c r="G2156" s="115"/>
      <c r="H2156" s="116"/>
      <c r="I2156" s="115"/>
      <c r="J2156" s="116"/>
      <c r="K2156" s="115"/>
      <c r="L2156" s="116"/>
      <c r="M2156" s="114"/>
    </row>
    <row r="2157" spans="1:38" ht="30" customHeight="1">
      <c r="A2157" s="127" t="s">
        <v>4749</v>
      </c>
      <c r="B2157" s="127"/>
      <c r="C2157" s="127"/>
      <c r="D2157" s="127"/>
      <c r="E2157" s="128"/>
      <c r="F2157" s="129"/>
      <c r="G2157" s="128"/>
      <c r="H2157" s="129"/>
      <c r="I2157" s="128"/>
      <c r="J2157" s="129"/>
      <c r="K2157" s="128"/>
      <c r="L2157" s="129"/>
      <c r="M2157" s="127"/>
      <c r="N2157" s="118" t="s">
        <v>639</v>
      </c>
    </row>
    <row r="2158" spans="1:38" ht="30" customHeight="1">
      <c r="A2158" s="9" t="s">
        <v>2472</v>
      </c>
      <c r="B2158" s="9" t="s">
        <v>3409</v>
      </c>
      <c r="C2158" s="9" t="s">
        <v>28</v>
      </c>
      <c r="D2158" s="114">
        <v>1.1000000000000001</v>
      </c>
      <c r="E2158" s="115">
        <f>단가대비표!E190</f>
        <v>20555</v>
      </c>
      <c r="F2158" s="116">
        <f>TRUNC(E2158*D2158,1)</f>
        <v>22610.5</v>
      </c>
      <c r="G2158" s="115">
        <f>단가대비표!F190</f>
        <v>0</v>
      </c>
      <c r="H2158" s="116">
        <f>TRUNC(G2158*D2158,1)</f>
        <v>0</v>
      </c>
      <c r="I2158" s="115">
        <f>단가대비표!G190</f>
        <v>0</v>
      </c>
      <c r="J2158" s="116">
        <f>TRUNC(I2158*D2158,1)</f>
        <v>0</v>
      </c>
      <c r="K2158" s="115">
        <f t="shared" ref="K2158:L2161" si="506">TRUNC(E2158+G2158+I2158,1)</f>
        <v>20555</v>
      </c>
      <c r="L2158" s="116">
        <f t="shared" si="506"/>
        <v>22610.5</v>
      </c>
      <c r="M2158" s="9" t="s">
        <v>27</v>
      </c>
      <c r="N2158" s="10" t="s">
        <v>639</v>
      </c>
      <c r="O2158" s="10" t="s">
        <v>2478</v>
      </c>
      <c r="P2158" s="10" t="s">
        <v>30</v>
      </c>
      <c r="Q2158" s="10" t="s">
        <v>30</v>
      </c>
      <c r="R2158" s="10" t="s">
        <v>29</v>
      </c>
      <c r="S2158" s="119"/>
      <c r="T2158" s="119"/>
      <c r="U2158" s="119"/>
      <c r="V2158" s="119"/>
      <c r="W2158" s="119"/>
      <c r="X2158" s="119"/>
      <c r="Y2158" s="119"/>
      <c r="Z2158" s="119"/>
      <c r="AA2158" s="119"/>
      <c r="AB2158" s="119"/>
      <c r="AC2158" s="119"/>
      <c r="AD2158" s="119"/>
      <c r="AE2158" s="119"/>
      <c r="AF2158" s="119"/>
      <c r="AG2158" s="119"/>
      <c r="AH2158" s="119"/>
      <c r="AI2158" s="119"/>
      <c r="AJ2158" s="10" t="s">
        <v>27</v>
      </c>
      <c r="AK2158" s="10" t="s">
        <v>2479</v>
      </c>
      <c r="AL2158" s="10" t="s">
        <v>27</v>
      </c>
    </row>
    <row r="2159" spans="1:38" ht="30" customHeight="1">
      <c r="A2159" s="9" t="s">
        <v>2316</v>
      </c>
      <c r="B2159" s="9" t="s">
        <v>2437</v>
      </c>
      <c r="C2159" s="9" t="s">
        <v>466</v>
      </c>
      <c r="D2159" s="114">
        <v>3.5000000000000003E-2</v>
      </c>
      <c r="E2159" s="115">
        <f>단가대비표!E164</f>
        <v>1254</v>
      </c>
      <c r="F2159" s="116">
        <f>TRUNC(E2159*D2159,1)</f>
        <v>43.8</v>
      </c>
      <c r="G2159" s="115">
        <f>단가대비표!F164</f>
        <v>0</v>
      </c>
      <c r="H2159" s="116">
        <f>TRUNC(G2159*D2159,1)</f>
        <v>0</v>
      </c>
      <c r="I2159" s="115">
        <f>단가대비표!G164</f>
        <v>0</v>
      </c>
      <c r="J2159" s="116">
        <f>TRUNC(I2159*D2159,1)</f>
        <v>0</v>
      </c>
      <c r="K2159" s="115">
        <f t="shared" si="506"/>
        <v>1254</v>
      </c>
      <c r="L2159" s="116">
        <f t="shared" si="506"/>
        <v>43.8</v>
      </c>
      <c r="M2159" s="9" t="s">
        <v>27</v>
      </c>
      <c r="N2159" s="10" t="s">
        <v>639</v>
      </c>
      <c r="O2159" s="10" t="s">
        <v>2438</v>
      </c>
      <c r="P2159" s="10" t="s">
        <v>30</v>
      </c>
      <c r="Q2159" s="10" t="s">
        <v>30</v>
      </c>
      <c r="R2159" s="10" t="s">
        <v>29</v>
      </c>
      <c r="S2159" s="119"/>
      <c r="T2159" s="119"/>
      <c r="U2159" s="119"/>
      <c r="V2159" s="119"/>
      <c r="W2159" s="119"/>
      <c r="X2159" s="119"/>
      <c r="Y2159" s="119"/>
      <c r="Z2159" s="119"/>
      <c r="AA2159" s="119"/>
      <c r="AB2159" s="119"/>
      <c r="AC2159" s="119"/>
      <c r="AD2159" s="119"/>
      <c r="AE2159" s="119"/>
      <c r="AF2159" s="119"/>
      <c r="AG2159" s="119"/>
      <c r="AH2159" s="119"/>
      <c r="AI2159" s="119"/>
      <c r="AJ2159" s="10" t="s">
        <v>27</v>
      </c>
      <c r="AK2159" s="10" t="s">
        <v>2480</v>
      </c>
      <c r="AL2159" s="10" t="s">
        <v>27</v>
      </c>
    </row>
    <row r="2160" spans="1:38" ht="30" customHeight="1">
      <c r="A2160" s="9" t="s">
        <v>852</v>
      </c>
      <c r="B2160" s="9" t="s">
        <v>840</v>
      </c>
      <c r="C2160" s="9" t="s">
        <v>841</v>
      </c>
      <c r="D2160" s="114">
        <v>2.5999999999999999E-2</v>
      </c>
      <c r="E2160" s="115">
        <v>0</v>
      </c>
      <c r="F2160" s="116">
        <f>TRUNC(E2160*D2160,1)</f>
        <v>0</v>
      </c>
      <c r="G2160" s="115">
        <f>단가대비표!F545</f>
        <v>203246</v>
      </c>
      <c r="H2160" s="116">
        <f>TRUNC(G2160*D2160,1)</f>
        <v>5284.3</v>
      </c>
      <c r="I2160" s="115">
        <v>0</v>
      </c>
      <c r="J2160" s="116">
        <f>TRUNC(I2160*D2160,1)</f>
        <v>0</v>
      </c>
      <c r="K2160" s="115">
        <f t="shared" si="506"/>
        <v>203246</v>
      </c>
      <c r="L2160" s="116">
        <f t="shared" si="506"/>
        <v>5284.3</v>
      </c>
      <c r="M2160" s="9" t="s">
        <v>27</v>
      </c>
      <c r="N2160" s="10" t="s">
        <v>2440</v>
      </c>
      <c r="O2160" s="10" t="s">
        <v>853</v>
      </c>
      <c r="P2160" s="10" t="s">
        <v>30</v>
      </c>
      <c r="Q2160" s="10" t="s">
        <v>30</v>
      </c>
      <c r="R2160" s="10" t="s">
        <v>29</v>
      </c>
      <c r="S2160" s="119"/>
      <c r="T2160" s="119"/>
      <c r="U2160" s="119"/>
      <c r="V2160" s="119"/>
      <c r="W2160" s="119"/>
      <c r="X2160" s="119"/>
      <c r="Y2160" s="119"/>
      <c r="Z2160" s="119"/>
      <c r="AA2160" s="119"/>
      <c r="AB2160" s="119"/>
      <c r="AC2160" s="119"/>
      <c r="AD2160" s="119"/>
      <c r="AE2160" s="119"/>
      <c r="AF2160" s="119"/>
      <c r="AG2160" s="119"/>
      <c r="AH2160" s="119"/>
      <c r="AI2160" s="119"/>
      <c r="AJ2160" s="10" t="s">
        <v>27</v>
      </c>
      <c r="AK2160" s="10" t="s">
        <v>2905</v>
      </c>
      <c r="AL2160" s="10" t="s">
        <v>27</v>
      </c>
    </row>
    <row r="2161" spans="1:38" ht="30" customHeight="1">
      <c r="A2161" s="9" t="s">
        <v>867</v>
      </c>
      <c r="B2161" s="9" t="s">
        <v>840</v>
      </c>
      <c r="C2161" s="9" t="s">
        <v>841</v>
      </c>
      <c r="D2161" s="114">
        <v>5.0000000000000001E-3</v>
      </c>
      <c r="E2161" s="115">
        <v>0</v>
      </c>
      <c r="F2161" s="116">
        <f>TRUNC(E2161*D2161,1)</f>
        <v>0</v>
      </c>
      <c r="G2161" s="115">
        <f>단가대비표!F553</f>
        <v>138290</v>
      </c>
      <c r="H2161" s="116">
        <f>TRUNC(G2161*D2161,1)</f>
        <v>691.4</v>
      </c>
      <c r="I2161" s="115">
        <v>0</v>
      </c>
      <c r="J2161" s="116">
        <f>TRUNC(I2161*D2161,1)</f>
        <v>0</v>
      </c>
      <c r="K2161" s="115">
        <f t="shared" si="506"/>
        <v>138290</v>
      </c>
      <c r="L2161" s="116">
        <f t="shared" si="506"/>
        <v>691.4</v>
      </c>
      <c r="M2161" s="9" t="s">
        <v>27</v>
      </c>
      <c r="N2161" s="10" t="s">
        <v>2440</v>
      </c>
      <c r="O2161" s="10" t="s">
        <v>868</v>
      </c>
      <c r="P2161" s="10" t="s">
        <v>30</v>
      </c>
      <c r="Q2161" s="10" t="s">
        <v>30</v>
      </c>
      <c r="R2161" s="10" t="s">
        <v>29</v>
      </c>
      <c r="S2161" s="119"/>
      <c r="T2161" s="119"/>
      <c r="U2161" s="119"/>
      <c r="V2161" s="119"/>
      <c r="W2161" s="119"/>
      <c r="X2161" s="119"/>
      <c r="Y2161" s="119"/>
      <c r="Z2161" s="119"/>
      <c r="AA2161" s="119"/>
      <c r="AB2161" s="119"/>
      <c r="AC2161" s="119"/>
      <c r="AD2161" s="119"/>
      <c r="AE2161" s="119"/>
      <c r="AF2161" s="119"/>
      <c r="AG2161" s="119"/>
      <c r="AH2161" s="119"/>
      <c r="AI2161" s="119"/>
      <c r="AJ2161" s="10" t="s">
        <v>27</v>
      </c>
      <c r="AK2161" s="10" t="s">
        <v>2906</v>
      </c>
      <c r="AL2161" s="10" t="s">
        <v>27</v>
      </c>
    </row>
    <row r="2162" spans="1:38" ht="30" customHeight="1">
      <c r="A2162" s="9" t="s">
        <v>965</v>
      </c>
      <c r="B2162" s="9" t="s">
        <v>27</v>
      </c>
      <c r="C2162" s="9" t="s">
        <v>27</v>
      </c>
      <c r="D2162" s="114"/>
      <c r="E2162" s="115"/>
      <c r="F2162" s="116">
        <f>TRUNC(SUM(F2158:F2161),0)</f>
        <v>22654</v>
      </c>
      <c r="G2162" s="115"/>
      <c r="H2162" s="116">
        <f>TRUNC(SUM(H2158:H2161),0)</f>
        <v>5975</v>
      </c>
      <c r="I2162" s="115"/>
      <c r="J2162" s="116">
        <f>TRUNC(SUM(J2158:J2161),0)</f>
        <v>0</v>
      </c>
      <c r="K2162" s="115"/>
      <c r="L2162" s="116">
        <f>F2162+H2162+J2162</f>
        <v>28629</v>
      </c>
      <c r="M2162" s="9" t="s">
        <v>27</v>
      </c>
      <c r="N2162" s="10" t="s">
        <v>117</v>
      </c>
      <c r="O2162" s="10" t="s">
        <v>117</v>
      </c>
      <c r="P2162" s="10" t="s">
        <v>27</v>
      </c>
      <c r="Q2162" s="10" t="s">
        <v>27</v>
      </c>
      <c r="R2162" s="10" t="s">
        <v>27</v>
      </c>
      <c r="S2162" s="119"/>
      <c r="T2162" s="119"/>
      <c r="U2162" s="119"/>
      <c r="V2162" s="119"/>
      <c r="W2162" s="119"/>
      <c r="X2162" s="119"/>
      <c r="Y2162" s="119"/>
      <c r="Z2162" s="119"/>
      <c r="AA2162" s="119"/>
      <c r="AB2162" s="119"/>
      <c r="AC2162" s="119"/>
      <c r="AD2162" s="119"/>
      <c r="AE2162" s="119"/>
      <c r="AF2162" s="119"/>
      <c r="AG2162" s="119"/>
      <c r="AH2162" s="119"/>
      <c r="AI2162" s="119"/>
      <c r="AJ2162" s="10" t="s">
        <v>27</v>
      </c>
      <c r="AK2162" s="10" t="s">
        <v>27</v>
      </c>
      <c r="AL2162" s="10" t="s">
        <v>27</v>
      </c>
    </row>
    <row r="2163" spans="1:38" ht="30" customHeight="1">
      <c r="A2163" s="114"/>
      <c r="B2163" s="114"/>
      <c r="C2163" s="114"/>
      <c r="D2163" s="114"/>
      <c r="E2163" s="115"/>
      <c r="F2163" s="116"/>
      <c r="G2163" s="115"/>
      <c r="H2163" s="116"/>
      <c r="I2163" s="115"/>
      <c r="J2163" s="116"/>
      <c r="K2163" s="115"/>
      <c r="L2163" s="116"/>
      <c r="M2163" s="114"/>
    </row>
    <row r="2164" spans="1:38" ht="30" customHeight="1">
      <c r="A2164" s="127" t="s">
        <v>4750</v>
      </c>
      <c r="B2164" s="127"/>
      <c r="C2164" s="127"/>
      <c r="D2164" s="127"/>
      <c r="E2164" s="128"/>
      <c r="F2164" s="129"/>
      <c r="G2164" s="128"/>
      <c r="H2164" s="129"/>
      <c r="I2164" s="128"/>
      <c r="J2164" s="129"/>
      <c r="K2164" s="128"/>
      <c r="L2164" s="129"/>
      <c r="M2164" s="127"/>
      <c r="N2164" s="118" t="s">
        <v>640</v>
      </c>
    </row>
    <row r="2165" spans="1:38" ht="30" customHeight="1">
      <c r="A2165" s="9" t="s">
        <v>2472</v>
      </c>
      <c r="B2165" s="9" t="s">
        <v>3409</v>
      </c>
      <c r="C2165" s="9" t="s">
        <v>28</v>
      </c>
      <c r="D2165" s="114">
        <v>1.1000000000000001</v>
      </c>
      <c r="E2165" s="115">
        <f>단가대비표!E190</f>
        <v>20555</v>
      </c>
      <c r="F2165" s="116">
        <f>TRUNC(E2165*D2165,1)</f>
        <v>22610.5</v>
      </c>
      <c r="G2165" s="115">
        <f>단가대비표!F190</f>
        <v>0</v>
      </c>
      <c r="H2165" s="116">
        <f>TRUNC(G2165*D2165,1)</f>
        <v>0</v>
      </c>
      <c r="I2165" s="115">
        <f>단가대비표!G190</f>
        <v>0</v>
      </c>
      <c r="J2165" s="116">
        <f>TRUNC(I2165*D2165,1)</f>
        <v>0</v>
      </c>
      <c r="K2165" s="115">
        <f t="shared" ref="K2165:L2168" si="507">TRUNC(E2165+G2165+I2165,1)</f>
        <v>20555</v>
      </c>
      <c r="L2165" s="116">
        <f t="shared" si="507"/>
        <v>22610.5</v>
      </c>
      <c r="M2165" s="9" t="s">
        <v>27</v>
      </c>
      <c r="N2165" s="10" t="s">
        <v>640</v>
      </c>
      <c r="O2165" s="10" t="s">
        <v>2478</v>
      </c>
      <c r="P2165" s="10" t="s">
        <v>30</v>
      </c>
      <c r="Q2165" s="10" t="s">
        <v>30</v>
      </c>
      <c r="R2165" s="10" t="s">
        <v>29</v>
      </c>
      <c r="S2165" s="119"/>
      <c r="T2165" s="119"/>
      <c r="U2165" s="119"/>
      <c r="V2165" s="119"/>
      <c r="W2165" s="119"/>
      <c r="X2165" s="119"/>
      <c r="Y2165" s="119"/>
      <c r="Z2165" s="119"/>
      <c r="AA2165" s="119"/>
      <c r="AB2165" s="119"/>
      <c r="AC2165" s="119"/>
      <c r="AD2165" s="119"/>
      <c r="AE2165" s="119"/>
      <c r="AF2165" s="119"/>
      <c r="AG2165" s="119"/>
      <c r="AH2165" s="119"/>
      <c r="AI2165" s="119"/>
      <c r="AJ2165" s="10" t="s">
        <v>27</v>
      </c>
      <c r="AK2165" s="10" t="s">
        <v>2481</v>
      </c>
      <c r="AL2165" s="10" t="s">
        <v>27</v>
      </c>
    </row>
    <row r="2166" spans="1:38" ht="30" customHeight="1">
      <c r="A2166" s="9" t="s">
        <v>2316</v>
      </c>
      <c r="B2166" s="9" t="s">
        <v>2437</v>
      </c>
      <c r="C2166" s="9" t="s">
        <v>466</v>
      </c>
      <c r="D2166" s="114">
        <v>0.36</v>
      </c>
      <c r="E2166" s="115">
        <f>단가대비표!E164</f>
        <v>1254</v>
      </c>
      <c r="F2166" s="116">
        <f>TRUNC(E2166*D2166,1)</f>
        <v>451.4</v>
      </c>
      <c r="G2166" s="115">
        <f>단가대비표!F164</f>
        <v>0</v>
      </c>
      <c r="H2166" s="116">
        <f>TRUNC(G2166*D2166,1)</f>
        <v>0</v>
      </c>
      <c r="I2166" s="115">
        <f>단가대비표!G164</f>
        <v>0</v>
      </c>
      <c r="J2166" s="116">
        <f>TRUNC(I2166*D2166,1)</f>
        <v>0</v>
      </c>
      <c r="K2166" s="115">
        <f t="shared" si="507"/>
        <v>1254</v>
      </c>
      <c r="L2166" s="116">
        <f t="shared" si="507"/>
        <v>451.4</v>
      </c>
      <c r="M2166" s="9" t="s">
        <v>27</v>
      </c>
      <c r="N2166" s="10" t="s">
        <v>640</v>
      </c>
      <c r="O2166" s="10" t="s">
        <v>2438</v>
      </c>
      <c r="P2166" s="10" t="s">
        <v>30</v>
      </c>
      <c r="Q2166" s="10" t="s">
        <v>30</v>
      </c>
      <c r="R2166" s="10" t="s">
        <v>29</v>
      </c>
      <c r="S2166" s="119"/>
      <c r="T2166" s="119"/>
      <c r="U2166" s="119"/>
      <c r="V2166" s="119"/>
      <c r="W2166" s="119"/>
      <c r="X2166" s="119"/>
      <c r="Y2166" s="119"/>
      <c r="Z2166" s="119"/>
      <c r="AA2166" s="119"/>
      <c r="AB2166" s="119"/>
      <c r="AC2166" s="119"/>
      <c r="AD2166" s="119"/>
      <c r="AE2166" s="119"/>
      <c r="AF2166" s="119"/>
      <c r="AG2166" s="119"/>
      <c r="AH2166" s="119"/>
      <c r="AI2166" s="119"/>
      <c r="AJ2166" s="10" t="s">
        <v>27</v>
      </c>
      <c r="AK2166" s="10" t="s">
        <v>2482</v>
      </c>
      <c r="AL2166" s="10" t="s">
        <v>27</v>
      </c>
    </row>
    <row r="2167" spans="1:38" ht="30" customHeight="1">
      <c r="A2167" s="9" t="s">
        <v>852</v>
      </c>
      <c r="B2167" s="9" t="s">
        <v>840</v>
      </c>
      <c r="C2167" s="9" t="s">
        <v>841</v>
      </c>
      <c r="D2167" s="114">
        <v>6.9000000000000006E-2</v>
      </c>
      <c r="E2167" s="115">
        <v>0</v>
      </c>
      <c r="F2167" s="116">
        <f>TRUNC(E2167*D2167,1)</f>
        <v>0</v>
      </c>
      <c r="G2167" s="115">
        <f>단가대비표!F545</f>
        <v>203246</v>
      </c>
      <c r="H2167" s="116">
        <f>TRUNC(G2167*D2167,1)</f>
        <v>14023.9</v>
      </c>
      <c r="I2167" s="115">
        <v>0</v>
      </c>
      <c r="J2167" s="116">
        <f>TRUNC(I2167*D2167,1)</f>
        <v>0</v>
      </c>
      <c r="K2167" s="115">
        <f t="shared" si="507"/>
        <v>203246</v>
      </c>
      <c r="L2167" s="116">
        <f t="shared" si="507"/>
        <v>14023.9</v>
      </c>
      <c r="M2167" s="9" t="s">
        <v>27</v>
      </c>
      <c r="N2167" s="10" t="s">
        <v>2440</v>
      </c>
      <c r="O2167" s="10" t="s">
        <v>853</v>
      </c>
      <c r="P2167" s="10" t="s">
        <v>30</v>
      </c>
      <c r="Q2167" s="10" t="s">
        <v>30</v>
      </c>
      <c r="R2167" s="10" t="s">
        <v>29</v>
      </c>
      <c r="S2167" s="119"/>
      <c r="T2167" s="119"/>
      <c r="U2167" s="119"/>
      <c r="V2167" s="119"/>
      <c r="W2167" s="119"/>
      <c r="X2167" s="119"/>
      <c r="Y2167" s="119"/>
      <c r="Z2167" s="119"/>
      <c r="AA2167" s="119"/>
      <c r="AB2167" s="119"/>
      <c r="AC2167" s="119"/>
      <c r="AD2167" s="119"/>
      <c r="AE2167" s="119"/>
      <c r="AF2167" s="119"/>
      <c r="AG2167" s="119"/>
      <c r="AH2167" s="119"/>
      <c r="AI2167" s="119"/>
      <c r="AJ2167" s="10" t="s">
        <v>27</v>
      </c>
      <c r="AK2167" s="10" t="s">
        <v>2905</v>
      </c>
      <c r="AL2167" s="10" t="s">
        <v>27</v>
      </c>
    </row>
    <row r="2168" spans="1:38" ht="30" customHeight="1">
      <c r="A2168" s="9" t="s">
        <v>867</v>
      </c>
      <c r="B2168" s="9" t="s">
        <v>840</v>
      </c>
      <c r="C2168" s="9" t="s">
        <v>841</v>
      </c>
      <c r="D2168" s="114">
        <v>1.0999999999999999E-2</v>
      </c>
      <c r="E2168" s="115">
        <v>0</v>
      </c>
      <c r="F2168" s="116">
        <f>TRUNC(E2168*D2168,1)</f>
        <v>0</v>
      </c>
      <c r="G2168" s="115">
        <f>단가대비표!F553</f>
        <v>138290</v>
      </c>
      <c r="H2168" s="116">
        <f>TRUNC(G2168*D2168,1)</f>
        <v>1521.1</v>
      </c>
      <c r="I2168" s="115">
        <v>0</v>
      </c>
      <c r="J2168" s="116">
        <f>TRUNC(I2168*D2168,1)</f>
        <v>0</v>
      </c>
      <c r="K2168" s="115">
        <f t="shared" si="507"/>
        <v>138290</v>
      </c>
      <c r="L2168" s="116">
        <f t="shared" si="507"/>
        <v>1521.1</v>
      </c>
      <c r="M2168" s="9" t="s">
        <v>27</v>
      </c>
      <c r="N2168" s="10" t="s">
        <v>2440</v>
      </c>
      <c r="O2168" s="10" t="s">
        <v>868</v>
      </c>
      <c r="P2168" s="10" t="s">
        <v>30</v>
      </c>
      <c r="Q2168" s="10" t="s">
        <v>30</v>
      </c>
      <c r="R2168" s="10" t="s">
        <v>29</v>
      </c>
      <c r="S2168" s="119"/>
      <c r="T2168" s="119"/>
      <c r="U2168" s="119"/>
      <c r="V2168" s="119"/>
      <c r="W2168" s="119"/>
      <c r="X2168" s="119"/>
      <c r="Y2168" s="119"/>
      <c r="Z2168" s="119"/>
      <c r="AA2168" s="119"/>
      <c r="AB2168" s="119"/>
      <c r="AC2168" s="119"/>
      <c r="AD2168" s="119"/>
      <c r="AE2168" s="119"/>
      <c r="AF2168" s="119"/>
      <c r="AG2168" s="119"/>
      <c r="AH2168" s="119"/>
      <c r="AI2168" s="119"/>
      <c r="AJ2168" s="10" t="s">
        <v>27</v>
      </c>
      <c r="AK2168" s="10" t="s">
        <v>2906</v>
      </c>
      <c r="AL2168" s="10" t="s">
        <v>27</v>
      </c>
    </row>
    <row r="2169" spans="1:38" ht="30" customHeight="1">
      <c r="A2169" s="9" t="s">
        <v>965</v>
      </c>
      <c r="B2169" s="9" t="s">
        <v>27</v>
      </c>
      <c r="C2169" s="9" t="s">
        <v>27</v>
      </c>
      <c r="D2169" s="114"/>
      <c r="E2169" s="115"/>
      <c r="F2169" s="116">
        <f>TRUNC(SUM(F2165:F2168),0)</f>
        <v>23061</v>
      </c>
      <c r="G2169" s="115"/>
      <c r="H2169" s="116">
        <f>TRUNC(SUM(H2165:H2168),0)</f>
        <v>15545</v>
      </c>
      <c r="I2169" s="115"/>
      <c r="J2169" s="116">
        <f>TRUNC(SUM(J2165:J2168),0)</f>
        <v>0</v>
      </c>
      <c r="K2169" s="115"/>
      <c r="L2169" s="116">
        <f>F2169+H2169+J2169</f>
        <v>38606</v>
      </c>
      <c r="M2169" s="9" t="s">
        <v>27</v>
      </c>
      <c r="N2169" s="10" t="s">
        <v>117</v>
      </c>
      <c r="O2169" s="10" t="s">
        <v>117</v>
      </c>
      <c r="P2169" s="10" t="s">
        <v>27</v>
      </c>
      <c r="Q2169" s="10" t="s">
        <v>27</v>
      </c>
      <c r="R2169" s="10" t="s">
        <v>27</v>
      </c>
      <c r="S2169" s="119"/>
      <c r="T2169" s="119"/>
      <c r="U2169" s="119"/>
      <c r="V2169" s="119"/>
      <c r="W2169" s="119"/>
      <c r="X2169" s="119"/>
      <c r="Y2169" s="119"/>
      <c r="Z2169" s="119"/>
      <c r="AA2169" s="119"/>
      <c r="AB2169" s="119"/>
      <c r="AC2169" s="119"/>
      <c r="AD2169" s="119"/>
      <c r="AE2169" s="119"/>
      <c r="AF2169" s="119"/>
      <c r="AG2169" s="119"/>
      <c r="AH2169" s="119"/>
      <c r="AI2169" s="119"/>
      <c r="AJ2169" s="10" t="s">
        <v>27</v>
      </c>
      <c r="AK2169" s="10" t="s">
        <v>27</v>
      </c>
      <c r="AL2169" s="10" t="s">
        <v>27</v>
      </c>
    </row>
    <row r="2170" spans="1:38" ht="30" customHeight="1">
      <c r="A2170" s="114"/>
      <c r="B2170" s="114"/>
      <c r="C2170" s="114"/>
      <c r="D2170" s="114"/>
      <c r="E2170" s="115"/>
      <c r="F2170" s="116"/>
      <c r="G2170" s="115"/>
      <c r="H2170" s="116"/>
      <c r="I2170" s="115"/>
      <c r="J2170" s="116"/>
      <c r="K2170" s="115"/>
      <c r="L2170" s="116"/>
      <c r="M2170" s="114"/>
    </row>
    <row r="2171" spans="1:38" ht="30" customHeight="1">
      <c r="A2171" s="127" t="s">
        <v>4751</v>
      </c>
      <c r="B2171" s="127"/>
      <c r="C2171" s="127"/>
      <c r="D2171" s="127"/>
      <c r="E2171" s="128"/>
      <c r="F2171" s="129"/>
      <c r="G2171" s="128"/>
      <c r="H2171" s="129"/>
      <c r="I2171" s="128"/>
      <c r="J2171" s="129"/>
      <c r="K2171" s="128"/>
      <c r="L2171" s="129"/>
      <c r="M2171" s="127"/>
      <c r="N2171" s="118" t="s">
        <v>641</v>
      </c>
    </row>
    <row r="2172" spans="1:38" ht="30" customHeight="1">
      <c r="A2172" s="9" t="s">
        <v>2472</v>
      </c>
      <c r="B2172" s="9" t="s">
        <v>4002</v>
      </c>
      <c r="C2172" s="9" t="s">
        <v>28</v>
      </c>
      <c r="D2172" s="114">
        <v>1.1000000000000001</v>
      </c>
      <c r="E2172" s="115">
        <f>단가대비표!E191</f>
        <v>26722</v>
      </c>
      <c r="F2172" s="116">
        <f>TRUNC(E2172*D2172,1)</f>
        <v>29394.2</v>
      </c>
      <c r="G2172" s="115">
        <f>단가대비표!F191</f>
        <v>0</v>
      </c>
      <c r="H2172" s="116">
        <f>TRUNC(G2172*D2172,1)</f>
        <v>0</v>
      </c>
      <c r="I2172" s="115">
        <f>단가대비표!G191</f>
        <v>0</v>
      </c>
      <c r="J2172" s="116">
        <f>TRUNC(I2172*D2172,1)</f>
        <v>0</v>
      </c>
      <c r="K2172" s="115">
        <f t="shared" ref="K2172:L2175" si="508">TRUNC(E2172+G2172+I2172,1)</f>
        <v>26722</v>
      </c>
      <c r="L2172" s="116">
        <f t="shared" si="508"/>
        <v>29394.2</v>
      </c>
      <c r="M2172" s="9" t="s">
        <v>27</v>
      </c>
      <c r="N2172" s="10" t="s">
        <v>641</v>
      </c>
      <c r="O2172" s="10" t="s">
        <v>2483</v>
      </c>
      <c r="P2172" s="10" t="s">
        <v>30</v>
      </c>
      <c r="Q2172" s="10" t="s">
        <v>30</v>
      </c>
      <c r="R2172" s="10" t="s">
        <v>29</v>
      </c>
      <c r="S2172" s="119"/>
      <c r="T2172" s="119"/>
      <c r="U2172" s="119"/>
      <c r="V2172" s="119"/>
      <c r="W2172" s="119"/>
      <c r="X2172" s="119"/>
      <c r="Y2172" s="119"/>
      <c r="Z2172" s="119"/>
      <c r="AA2172" s="119"/>
      <c r="AB2172" s="119"/>
      <c r="AC2172" s="119"/>
      <c r="AD2172" s="119"/>
      <c r="AE2172" s="119"/>
      <c r="AF2172" s="119"/>
      <c r="AG2172" s="119"/>
      <c r="AH2172" s="119"/>
      <c r="AI2172" s="119"/>
      <c r="AJ2172" s="10" t="s">
        <v>27</v>
      </c>
      <c r="AK2172" s="10" t="s">
        <v>2484</v>
      </c>
      <c r="AL2172" s="10" t="s">
        <v>27</v>
      </c>
    </row>
    <row r="2173" spans="1:38" ht="30" customHeight="1">
      <c r="A2173" s="9" t="s">
        <v>2316</v>
      </c>
      <c r="B2173" s="9" t="s">
        <v>2437</v>
      </c>
      <c r="C2173" s="9" t="s">
        <v>466</v>
      </c>
      <c r="D2173" s="114">
        <v>0.36</v>
      </c>
      <c r="E2173" s="115">
        <f>단가대비표!E164</f>
        <v>1254</v>
      </c>
      <c r="F2173" s="116">
        <f>TRUNC(E2173*D2173,1)</f>
        <v>451.4</v>
      </c>
      <c r="G2173" s="115">
        <f>단가대비표!F164</f>
        <v>0</v>
      </c>
      <c r="H2173" s="116">
        <f>TRUNC(G2173*D2173,1)</f>
        <v>0</v>
      </c>
      <c r="I2173" s="115">
        <f>단가대비표!G164</f>
        <v>0</v>
      </c>
      <c r="J2173" s="116">
        <f>TRUNC(I2173*D2173,1)</f>
        <v>0</v>
      </c>
      <c r="K2173" s="115">
        <f t="shared" si="508"/>
        <v>1254</v>
      </c>
      <c r="L2173" s="116">
        <f t="shared" si="508"/>
        <v>451.4</v>
      </c>
      <c r="M2173" s="9" t="s">
        <v>27</v>
      </c>
      <c r="N2173" s="10" t="s">
        <v>641</v>
      </c>
      <c r="O2173" s="10" t="s">
        <v>2438</v>
      </c>
      <c r="P2173" s="10" t="s">
        <v>30</v>
      </c>
      <c r="Q2173" s="10" t="s">
        <v>30</v>
      </c>
      <c r="R2173" s="10" t="s">
        <v>29</v>
      </c>
      <c r="S2173" s="119"/>
      <c r="T2173" s="119"/>
      <c r="U2173" s="119"/>
      <c r="V2173" s="119"/>
      <c r="W2173" s="119"/>
      <c r="X2173" s="119"/>
      <c r="Y2173" s="119"/>
      <c r="Z2173" s="119"/>
      <c r="AA2173" s="119"/>
      <c r="AB2173" s="119"/>
      <c r="AC2173" s="119"/>
      <c r="AD2173" s="119"/>
      <c r="AE2173" s="119"/>
      <c r="AF2173" s="119"/>
      <c r="AG2173" s="119"/>
      <c r="AH2173" s="119"/>
      <c r="AI2173" s="119"/>
      <c r="AJ2173" s="10" t="s">
        <v>27</v>
      </c>
      <c r="AK2173" s="10" t="s">
        <v>2485</v>
      </c>
      <c r="AL2173" s="10" t="s">
        <v>27</v>
      </c>
    </row>
    <row r="2174" spans="1:38" ht="30" customHeight="1">
      <c r="A2174" s="9" t="s">
        <v>852</v>
      </c>
      <c r="B2174" s="9" t="s">
        <v>840</v>
      </c>
      <c r="C2174" s="9" t="s">
        <v>841</v>
      </c>
      <c r="D2174" s="114">
        <v>7.2999999999999995E-2</v>
      </c>
      <c r="E2174" s="115">
        <v>0</v>
      </c>
      <c r="F2174" s="116">
        <f>TRUNC(E2174*D2174,1)</f>
        <v>0</v>
      </c>
      <c r="G2174" s="115">
        <f>단가대비표!F545</f>
        <v>203246</v>
      </c>
      <c r="H2174" s="116">
        <f>TRUNC(G2174*D2174,1)</f>
        <v>14836.9</v>
      </c>
      <c r="I2174" s="115">
        <v>0</v>
      </c>
      <c r="J2174" s="116">
        <f>TRUNC(I2174*D2174,1)</f>
        <v>0</v>
      </c>
      <c r="K2174" s="115">
        <f t="shared" si="508"/>
        <v>203246</v>
      </c>
      <c r="L2174" s="116">
        <f t="shared" si="508"/>
        <v>14836.9</v>
      </c>
      <c r="M2174" s="9" t="s">
        <v>27</v>
      </c>
      <c r="N2174" s="10" t="s">
        <v>2440</v>
      </c>
      <c r="O2174" s="10" t="s">
        <v>853</v>
      </c>
      <c r="P2174" s="10" t="s">
        <v>30</v>
      </c>
      <c r="Q2174" s="10" t="s">
        <v>30</v>
      </c>
      <c r="R2174" s="10" t="s">
        <v>29</v>
      </c>
      <c r="S2174" s="119"/>
      <c r="T2174" s="119"/>
      <c r="U2174" s="119"/>
      <c r="V2174" s="119"/>
      <c r="W2174" s="119"/>
      <c r="X2174" s="119"/>
      <c r="Y2174" s="119"/>
      <c r="Z2174" s="119"/>
      <c r="AA2174" s="119"/>
      <c r="AB2174" s="119"/>
      <c r="AC2174" s="119"/>
      <c r="AD2174" s="119"/>
      <c r="AE2174" s="119"/>
      <c r="AF2174" s="119"/>
      <c r="AG2174" s="119"/>
      <c r="AH2174" s="119"/>
      <c r="AI2174" s="119"/>
      <c r="AJ2174" s="10" t="s">
        <v>27</v>
      </c>
      <c r="AK2174" s="10" t="s">
        <v>2905</v>
      </c>
      <c r="AL2174" s="10" t="s">
        <v>27</v>
      </c>
    </row>
    <row r="2175" spans="1:38" ht="30" customHeight="1">
      <c r="A2175" s="9" t="s">
        <v>867</v>
      </c>
      <c r="B2175" s="9" t="s">
        <v>840</v>
      </c>
      <c r="C2175" s="9" t="s">
        <v>841</v>
      </c>
      <c r="D2175" s="114">
        <v>1.2E-2</v>
      </c>
      <c r="E2175" s="115">
        <v>0</v>
      </c>
      <c r="F2175" s="116">
        <f>TRUNC(E2175*D2175,1)</f>
        <v>0</v>
      </c>
      <c r="G2175" s="115">
        <f>단가대비표!F553</f>
        <v>138290</v>
      </c>
      <c r="H2175" s="116">
        <f>TRUNC(G2175*D2175,1)</f>
        <v>1659.4</v>
      </c>
      <c r="I2175" s="115">
        <v>0</v>
      </c>
      <c r="J2175" s="116">
        <f>TRUNC(I2175*D2175,1)</f>
        <v>0</v>
      </c>
      <c r="K2175" s="115">
        <f t="shared" si="508"/>
        <v>138290</v>
      </c>
      <c r="L2175" s="116">
        <f t="shared" si="508"/>
        <v>1659.4</v>
      </c>
      <c r="M2175" s="9" t="s">
        <v>27</v>
      </c>
      <c r="N2175" s="10" t="s">
        <v>2440</v>
      </c>
      <c r="O2175" s="10" t="s">
        <v>868</v>
      </c>
      <c r="P2175" s="10" t="s">
        <v>30</v>
      </c>
      <c r="Q2175" s="10" t="s">
        <v>30</v>
      </c>
      <c r="R2175" s="10" t="s">
        <v>29</v>
      </c>
      <c r="S2175" s="119"/>
      <c r="T2175" s="119"/>
      <c r="U2175" s="119"/>
      <c r="V2175" s="119"/>
      <c r="W2175" s="119"/>
      <c r="X2175" s="119"/>
      <c r="Y2175" s="119"/>
      <c r="Z2175" s="119"/>
      <c r="AA2175" s="119"/>
      <c r="AB2175" s="119"/>
      <c r="AC2175" s="119"/>
      <c r="AD2175" s="119"/>
      <c r="AE2175" s="119"/>
      <c r="AF2175" s="119"/>
      <c r="AG2175" s="119"/>
      <c r="AH2175" s="119"/>
      <c r="AI2175" s="119"/>
      <c r="AJ2175" s="10" t="s">
        <v>27</v>
      </c>
      <c r="AK2175" s="10" t="s">
        <v>2906</v>
      </c>
      <c r="AL2175" s="10" t="s">
        <v>27</v>
      </c>
    </row>
    <row r="2176" spans="1:38" ht="30" customHeight="1">
      <c r="A2176" s="9" t="s">
        <v>965</v>
      </c>
      <c r="B2176" s="9" t="s">
        <v>27</v>
      </c>
      <c r="C2176" s="9" t="s">
        <v>27</v>
      </c>
      <c r="D2176" s="114"/>
      <c r="E2176" s="115"/>
      <c r="F2176" s="116">
        <f>TRUNC(SUM(F2172:F2175),0)</f>
        <v>29845</v>
      </c>
      <c r="G2176" s="115"/>
      <c r="H2176" s="116">
        <f>TRUNC(SUM(H2172:H2175),0)</f>
        <v>16496</v>
      </c>
      <c r="I2176" s="115"/>
      <c r="J2176" s="116">
        <f>TRUNC(SUM(J2172:J2175),0)</f>
        <v>0</v>
      </c>
      <c r="K2176" s="115"/>
      <c r="L2176" s="116">
        <f>F2176+H2176+J2176</f>
        <v>46341</v>
      </c>
      <c r="M2176" s="9" t="s">
        <v>27</v>
      </c>
      <c r="N2176" s="10" t="s">
        <v>117</v>
      </c>
      <c r="O2176" s="10" t="s">
        <v>117</v>
      </c>
      <c r="P2176" s="10" t="s">
        <v>27</v>
      </c>
      <c r="Q2176" s="10" t="s">
        <v>27</v>
      </c>
      <c r="R2176" s="10" t="s">
        <v>27</v>
      </c>
      <c r="S2176" s="119"/>
      <c r="T2176" s="119"/>
      <c r="U2176" s="119"/>
      <c r="V2176" s="119"/>
      <c r="W2176" s="119"/>
      <c r="X2176" s="119"/>
      <c r="Y2176" s="119"/>
      <c r="Z2176" s="119"/>
      <c r="AA2176" s="119"/>
      <c r="AB2176" s="119"/>
      <c r="AC2176" s="119"/>
      <c r="AD2176" s="119"/>
      <c r="AE2176" s="119"/>
      <c r="AF2176" s="119"/>
      <c r="AG2176" s="119"/>
      <c r="AH2176" s="119"/>
      <c r="AI2176" s="119"/>
      <c r="AJ2176" s="10" t="s">
        <v>27</v>
      </c>
      <c r="AK2176" s="10" t="s">
        <v>27</v>
      </c>
      <c r="AL2176" s="10" t="s">
        <v>27</v>
      </c>
    </row>
    <row r="2177" spans="1:38" ht="30" customHeight="1">
      <c r="A2177" s="114"/>
      <c r="B2177" s="114"/>
      <c r="C2177" s="114"/>
      <c r="D2177" s="114"/>
      <c r="E2177" s="115"/>
      <c r="F2177" s="116"/>
      <c r="G2177" s="115"/>
      <c r="H2177" s="116"/>
      <c r="I2177" s="115"/>
      <c r="J2177" s="116"/>
      <c r="K2177" s="115"/>
      <c r="L2177" s="116"/>
      <c r="M2177" s="114"/>
    </row>
    <row r="2178" spans="1:38" ht="30" customHeight="1">
      <c r="A2178" s="127" t="s">
        <v>4752</v>
      </c>
      <c r="B2178" s="127"/>
      <c r="C2178" s="127"/>
      <c r="D2178" s="127"/>
      <c r="E2178" s="128"/>
      <c r="F2178" s="129"/>
      <c r="G2178" s="128"/>
      <c r="H2178" s="129"/>
      <c r="I2178" s="128"/>
      <c r="J2178" s="129"/>
      <c r="K2178" s="128"/>
      <c r="L2178" s="129"/>
      <c r="M2178" s="127"/>
      <c r="N2178" s="118" t="s">
        <v>643</v>
      </c>
    </row>
    <row r="2179" spans="1:38" ht="30" customHeight="1">
      <c r="A2179" s="9" t="s">
        <v>2472</v>
      </c>
      <c r="B2179" s="9" t="s">
        <v>3409</v>
      </c>
      <c r="C2179" s="9" t="s">
        <v>28</v>
      </c>
      <c r="D2179" s="114">
        <v>1.1000000000000001</v>
      </c>
      <c r="E2179" s="115">
        <f>단가대비표!E190</f>
        <v>20555</v>
      </c>
      <c r="F2179" s="116">
        <f>TRUNC(E2179*D2179,1)</f>
        <v>22610.5</v>
      </c>
      <c r="G2179" s="115">
        <f>단가대비표!F190</f>
        <v>0</v>
      </c>
      <c r="H2179" s="116">
        <f>TRUNC(G2179*D2179,1)</f>
        <v>0</v>
      </c>
      <c r="I2179" s="115">
        <f>단가대비표!G190</f>
        <v>0</v>
      </c>
      <c r="J2179" s="116">
        <f>TRUNC(I2179*D2179,1)</f>
        <v>0</v>
      </c>
      <c r="K2179" s="115">
        <f t="shared" ref="K2179:L2182" si="509">TRUNC(E2179+G2179+I2179,1)</f>
        <v>20555</v>
      </c>
      <c r="L2179" s="116">
        <f t="shared" si="509"/>
        <v>22610.5</v>
      </c>
      <c r="M2179" s="9" t="s">
        <v>27</v>
      </c>
      <c r="N2179" s="10" t="s">
        <v>643</v>
      </c>
      <c r="O2179" s="10" t="s">
        <v>2478</v>
      </c>
      <c r="P2179" s="10" t="s">
        <v>30</v>
      </c>
      <c r="Q2179" s="10" t="s">
        <v>30</v>
      </c>
      <c r="R2179" s="10" t="s">
        <v>29</v>
      </c>
      <c r="S2179" s="119"/>
      <c r="T2179" s="119"/>
      <c r="U2179" s="119"/>
      <c r="V2179" s="119"/>
      <c r="W2179" s="119"/>
      <c r="X2179" s="119"/>
      <c r="Y2179" s="119"/>
      <c r="Z2179" s="119"/>
      <c r="AA2179" s="119"/>
      <c r="AB2179" s="119"/>
      <c r="AC2179" s="119"/>
      <c r="AD2179" s="119"/>
      <c r="AE2179" s="119"/>
      <c r="AF2179" s="119"/>
      <c r="AG2179" s="119"/>
      <c r="AH2179" s="119"/>
      <c r="AI2179" s="119"/>
      <c r="AJ2179" s="10" t="s">
        <v>27</v>
      </c>
      <c r="AK2179" s="10" t="s">
        <v>2486</v>
      </c>
      <c r="AL2179" s="10" t="s">
        <v>27</v>
      </c>
    </row>
    <row r="2180" spans="1:38" ht="30" customHeight="1">
      <c r="A2180" s="9" t="s">
        <v>1626</v>
      </c>
      <c r="B2180" s="9" t="s">
        <v>1627</v>
      </c>
      <c r="C2180" s="9" t="s">
        <v>466</v>
      </c>
      <c r="D2180" s="114">
        <v>0.03</v>
      </c>
      <c r="E2180" s="115">
        <f>단가대비표!E109</f>
        <v>1321</v>
      </c>
      <c r="F2180" s="116">
        <f>TRUNC(E2180*D2180,1)</f>
        <v>39.6</v>
      </c>
      <c r="G2180" s="115">
        <f>단가대비표!F109</f>
        <v>0</v>
      </c>
      <c r="H2180" s="116">
        <f>TRUNC(G2180*D2180,1)</f>
        <v>0</v>
      </c>
      <c r="I2180" s="115">
        <f>단가대비표!G109</f>
        <v>0</v>
      </c>
      <c r="J2180" s="116">
        <f>TRUNC(I2180*D2180,1)</f>
        <v>0</v>
      </c>
      <c r="K2180" s="115">
        <f t="shared" si="509"/>
        <v>1321</v>
      </c>
      <c r="L2180" s="116">
        <f t="shared" si="509"/>
        <v>39.6</v>
      </c>
      <c r="M2180" s="9" t="s">
        <v>27</v>
      </c>
      <c r="N2180" s="10" t="s">
        <v>643</v>
      </c>
      <c r="O2180" s="10" t="s">
        <v>1628</v>
      </c>
      <c r="P2180" s="10" t="s">
        <v>30</v>
      </c>
      <c r="Q2180" s="10" t="s">
        <v>30</v>
      </c>
      <c r="R2180" s="10" t="s">
        <v>29</v>
      </c>
      <c r="S2180" s="119"/>
      <c r="T2180" s="119"/>
      <c r="U2180" s="119"/>
      <c r="V2180" s="119"/>
      <c r="W2180" s="119"/>
      <c r="X2180" s="119"/>
      <c r="Y2180" s="119"/>
      <c r="Z2180" s="119"/>
      <c r="AA2180" s="119"/>
      <c r="AB2180" s="119"/>
      <c r="AC2180" s="119"/>
      <c r="AD2180" s="119"/>
      <c r="AE2180" s="119"/>
      <c r="AF2180" s="119"/>
      <c r="AG2180" s="119"/>
      <c r="AH2180" s="119"/>
      <c r="AI2180" s="119"/>
      <c r="AJ2180" s="10" t="s">
        <v>27</v>
      </c>
      <c r="AK2180" s="10" t="s">
        <v>2487</v>
      </c>
      <c r="AL2180" s="10" t="s">
        <v>27</v>
      </c>
    </row>
    <row r="2181" spans="1:38" ht="30" customHeight="1">
      <c r="A2181" s="9" t="s">
        <v>852</v>
      </c>
      <c r="B2181" s="9" t="s">
        <v>840</v>
      </c>
      <c r="C2181" s="9" t="s">
        <v>841</v>
      </c>
      <c r="D2181" s="114">
        <v>3.5000000000000003E-2</v>
      </c>
      <c r="E2181" s="115">
        <v>0</v>
      </c>
      <c r="F2181" s="116">
        <f>TRUNC(E2181*D2181,1)</f>
        <v>0</v>
      </c>
      <c r="G2181" s="115">
        <f>단가대비표!F545</f>
        <v>203246</v>
      </c>
      <c r="H2181" s="116">
        <f>TRUNC(G2181*D2181,1)</f>
        <v>7113.6</v>
      </c>
      <c r="I2181" s="115">
        <v>0</v>
      </c>
      <c r="J2181" s="116">
        <f>TRUNC(I2181*D2181,1)</f>
        <v>0</v>
      </c>
      <c r="K2181" s="115">
        <f t="shared" si="509"/>
        <v>203246</v>
      </c>
      <c r="L2181" s="116">
        <f t="shared" si="509"/>
        <v>7113.6</v>
      </c>
      <c r="M2181" s="9" t="s">
        <v>27</v>
      </c>
      <c r="N2181" s="10" t="s">
        <v>2440</v>
      </c>
      <c r="O2181" s="10" t="s">
        <v>853</v>
      </c>
      <c r="P2181" s="10" t="s">
        <v>30</v>
      </c>
      <c r="Q2181" s="10" t="s">
        <v>30</v>
      </c>
      <c r="R2181" s="10" t="s">
        <v>29</v>
      </c>
      <c r="S2181" s="119"/>
      <c r="T2181" s="119"/>
      <c r="U2181" s="119"/>
      <c r="V2181" s="119"/>
      <c r="W2181" s="119"/>
      <c r="X2181" s="119"/>
      <c r="Y2181" s="119"/>
      <c r="Z2181" s="119"/>
      <c r="AA2181" s="119"/>
      <c r="AB2181" s="119"/>
      <c r="AC2181" s="119"/>
      <c r="AD2181" s="119"/>
      <c r="AE2181" s="119"/>
      <c r="AF2181" s="119"/>
      <c r="AG2181" s="119"/>
      <c r="AH2181" s="119"/>
      <c r="AI2181" s="119"/>
      <c r="AJ2181" s="10" t="s">
        <v>27</v>
      </c>
      <c r="AK2181" s="10" t="s">
        <v>2905</v>
      </c>
      <c r="AL2181" s="10" t="s">
        <v>27</v>
      </c>
    </row>
    <row r="2182" spans="1:38" ht="30" customHeight="1">
      <c r="A2182" s="9" t="s">
        <v>867</v>
      </c>
      <c r="B2182" s="9" t="s">
        <v>840</v>
      </c>
      <c r="C2182" s="9" t="s">
        <v>841</v>
      </c>
      <c r="D2182" s="114">
        <v>6.0000000000000001E-3</v>
      </c>
      <c r="E2182" s="115">
        <v>0</v>
      </c>
      <c r="F2182" s="116">
        <f>TRUNC(E2182*D2182,1)</f>
        <v>0</v>
      </c>
      <c r="G2182" s="115">
        <f>단가대비표!F553</f>
        <v>138290</v>
      </c>
      <c r="H2182" s="116">
        <f>TRUNC(G2182*D2182,1)</f>
        <v>829.7</v>
      </c>
      <c r="I2182" s="115">
        <v>0</v>
      </c>
      <c r="J2182" s="116">
        <f>TRUNC(I2182*D2182,1)</f>
        <v>0</v>
      </c>
      <c r="K2182" s="115">
        <f t="shared" si="509"/>
        <v>138290</v>
      </c>
      <c r="L2182" s="116">
        <f t="shared" si="509"/>
        <v>829.7</v>
      </c>
      <c r="M2182" s="9" t="s">
        <v>27</v>
      </c>
      <c r="N2182" s="10" t="s">
        <v>2440</v>
      </c>
      <c r="O2182" s="10" t="s">
        <v>868</v>
      </c>
      <c r="P2182" s="10" t="s">
        <v>30</v>
      </c>
      <c r="Q2182" s="10" t="s">
        <v>30</v>
      </c>
      <c r="R2182" s="10" t="s">
        <v>29</v>
      </c>
      <c r="S2182" s="119"/>
      <c r="T2182" s="119"/>
      <c r="U2182" s="119"/>
      <c r="V2182" s="119"/>
      <c r="W2182" s="119"/>
      <c r="X2182" s="119"/>
      <c r="Y2182" s="119"/>
      <c r="Z2182" s="119"/>
      <c r="AA2182" s="119"/>
      <c r="AB2182" s="119"/>
      <c r="AC2182" s="119"/>
      <c r="AD2182" s="119"/>
      <c r="AE2182" s="119"/>
      <c r="AF2182" s="119"/>
      <c r="AG2182" s="119"/>
      <c r="AH2182" s="119"/>
      <c r="AI2182" s="119"/>
      <c r="AJ2182" s="10" t="s">
        <v>27</v>
      </c>
      <c r="AK2182" s="10" t="s">
        <v>2906</v>
      </c>
      <c r="AL2182" s="10" t="s">
        <v>27</v>
      </c>
    </row>
    <row r="2183" spans="1:38" ht="30" customHeight="1">
      <c r="A2183" s="9" t="s">
        <v>965</v>
      </c>
      <c r="B2183" s="9" t="s">
        <v>27</v>
      </c>
      <c r="C2183" s="9" t="s">
        <v>27</v>
      </c>
      <c r="D2183" s="114"/>
      <c r="E2183" s="115"/>
      <c r="F2183" s="116">
        <f>TRUNC(SUM(F2179:F2182),0)</f>
        <v>22650</v>
      </c>
      <c r="G2183" s="115"/>
      <c r="H2183" s="116">
        <f>TRUNC(SUM(H2179:H2182),0)</f>
        <v>7943</v>
      </c>
      <c r="I2183" s="115"/>
      <c r="J2183" s="116">
        <f>TRUNC(SUM(J2179:J2182),0)</f>
        <v>0</v>
      </c>
      <c r="K2183" s="115"/>
      <c r="L2183" s="116">
        <f>F2183+H2183+J2183</f>
        <v>30593</v>
      </c>
      <c r="M2183" s="9" t="s">
        <v>27</v>
      </c>
      <c r="N2183" s="10" t="s">
        <v>117</v>
      </c>
      <c r="O2183" s="10" t="s">
        <v>117</v>
      </c>
      <c r="P2183" s="10" t="s">
        <v>27</v>
      </c>
      <c r="Q2183" s="10" t="s">
        <v>27</v>
      </c>
      <c r="R2183" s="10" t="s">
        <v>27</v>
      </c>
      <c r="S2183" s="119"/>
      <c r="T2183" s="119"/>
      <c r="U2183" s="119"/>
      <c r="V2183" s="119"/>
      <c r="W2183" s="119"/>
      <c r="X2183" s="119"/>
      <c r="Y2183" s="119"/>
      <c r="Z2183" s="119"/>
      <c r="AA2183" s="119"/>
      <c r="AB2183" s="119"/>
      <c r="AC2183" s="119"/>
      <c r="AD2183" s="119"/>
      <c r="AE2183" s="119"/>
      <c r="AF2183" s="119"/>
      <c r="AG2183" s="119"/>
      <c r="AH2183" s="119"/>
      <c r="AI2183" s="119"/>
      <c r="AJ2183" s="10" t="s">
        <v>27</v>
      </c>
      <c r="AK2183" s="10" t="s">
        <v>27</v>
      </c>
      <c r="AL2183" s="10" t="s">
        <v>27</v>
      </c>
    </row>
    <row r="2184" spans="1:38" ht="30" customHeight="1">
      <c r="A2184" s="114"/>
      <c r="B2184" s="114"/>
      <c r="C2184" s="114"/>
      <c r="D2184" s="114"/>
      <c r="E2184" s="115"/>
      <c r="F2184" s="116"/>
      <c r="G2184" s="115"/>
      <c r="H2184" s="116"/>
      <c r="I2184" s="115"/>
      <c r="J2184" s="116"/>
      <c r="K2184" s="115"/>
      <c r="L2184" s="116"/>
      <c r="M2184" s="114"/>
    </row>
    <row r="2185" spans="1:38" ht="30" customHeight="1">
      <c r="A2185" s="127" t="s">
        <v>4753</v>
      </c>
      <c r="B2185" s="127"/>
      <c r="C2185" s="127"/>
      <c r="D2185" s="127"/>
      <c r="E2185" s="128"/>
      <c r="F2185" s="129"/>
      <c r="G2185" s="128"/>
      <c r="H2185" s="129"/>
      <c r="I2185" s="128"/>
      <c r="J2185" s="129"/>
      <c r="K2185" s="128"/>
      <c r="L2185" s="129"/>
      <c r="M2185" s="127"/>
      <c r="N2185" s="118" t="s">
        <v>645</v>
      </c>
    </row>
    <row r="2186" spans="1:38" ht="30" customHeight="1">
      <c r="A2186" s="9" t="s">
        <v>2472</v>
      </c>
      <c r="B2186" s="9" t="s">
        <v>4002</v>
      </c>
      <c r="C2186" s="9" t="s">
        <v>28</v>
      </c>
      <c r="D2186" s="114">
        <v>1.1000000000000001</v>
      </c>
      <c r="E2186" s="115">
        <f>단가대비표!E191</f>
        <v>26722</v>
      </c>
      <c r="F2186" s="116">
        <f>TRUNC(E2186*D2186,1)</f>
        <v>29394.2</v>
      </c>
      <c r="G2186" s="115">
        <f>단가대비표!F191</f>
        <v>0</v>
      </c>
      <c r="H2186" s="116">
        <f>TRUNC(G2186*D2186,1)</f>
        <v>0</v>
      </c>
      <c r="I2186" s="115">
        <f>단가대비표!G191</f>
        <v>0</v>
      </c>
      <c r="J2186" s="116">
        <f>TRUNC(I2186*D2186,1)</f>
        <v>0</v>
      </c>
      <c r="K2186" s="115">
        <f t="shared" ref="K2186:L2189" si="510">TRUNC(E2186+G2186+I2186,1)</f>
        <v>26722</v>
      </c>
      <c r="L2186" s="116">
        <f t="shared" si="510"/>
        <v>29394.2</v>
      </c>
      <c r="M2186" s="9" t="s">
        <v>27</v>
      </c>
      <c r="N2186" s="10" t="s">
        <v>645</v>
      </c>
      <c r="O2186" s="10" t="s">
        <v>2483</v>
      </c>
      <c r="P2186" s="10" t="s">
        <v>30</v>
      </c>
      <c r="Q2186" s="10" t="s">
        <v>30</v>
      </c>
      <c r="R2186" s="10" t="s">
        <v>29</v>
      </c>
      <c r="S2186" s="119"/>
      <c r="T2186" s="119"/>
      <c r="U2186" s="119"/>
      <c r="V2186" s="119"/>
      <c r="W2186" s="119"/>
      <c r="X2186" s="119"/>
      <c r="Y2186" s="119"/>
      <c r="Z2186" s="119"/>
      <c r="AA2186" s="119"/>
      <c r="AB2186" s="119"/>
      <c r="AC2186" s="119"/>
      <c r="AD2186" s="119"/>
      <c r="AE2186" s="119"/>
      <c r="AF2186" s="119"/>
      <c r="AG2186" s="119"/>
      <c r="AH2186" s="119"/>
      <c r="AI2186" s="119"/>
      <c r="AJ2186" s="10" t="s">
        <v>27</v>
      </c>
      <c r="AK2186" s="10" t="s">
        <v>2488</v>
      </c>
      <c r="AL2186" s="10" t="s">
        <v>27</v>
      </c>
    </row>
    <row r="2187" spans="1:38" ht="30" customHeight="1">
      <c r="A2187" s="9" t="s">
        <v>1626</v>
      </c>
      <c r="B2187" s="9" t="s">
        <v>1627</v>
      </c>
      <c r="C2187" s="9" t="s">
        <v>466</v>
      </c>
      <c r="D2187" s="114">
        <v>0.03</v>
      </c>
      <c r="E2187" s="115">
        <f>단가대비표!E109</f>
        <v>1321</v>
      </c>
      <c r="F2187" s="116">
        <f>TRUNC(E2187*D2187,1)</f>
        <v>39.6</v>
      </c>
      <c r="G2187" s="115">
        <f>단가대비표!F109</f>
        <v>0</v>
      </c>
      <c r="H2187" s="116">
        <f>TRUNC(G2187*D2187,1)</f>
        <v>0</v>
      </c>
      <c r="I2187" s="115">
        <f>단가대비표!G109</f>
        <v>0</v>
      </c>
      <c r="J2187" s="116">
        <f>TRUNC(I2187*D2187,1)</f>
        <v>0</v>
      </c>
      <c r="K2187" s="115">
        <f t="shared" si="510"/>
        <v>1321</v>
      </c>
      <c r="L2187" s="116">
        <f t="shared" si="510"/>
        <v>39.6</v>
      </c>
      <c r="M2187" s="9" t="s">
        <v>27</v>
      </c>
      <c r="N2187" s="10" t="s">
        <v>645</v>
      </c>
      <c r="O2187" s="10" t="s">
        <v>1628</v>
      </c>
      <c r="P2187" s="10" t="s">
        <v>30</v>
      </c>
      <c r="Q2187" s="10" t="s">
        <v>30</v>
      </c>
      <c r="R2187" s="10" t="s">
        <v>29</v>
      </c>
      <c r="S2187" s="119"/>
      <c r="T2187" s="119"/>
      <c r="U2187" s="119"/>
      <c r="V2187" s="119"/>
      <c r="W2187" s="119"/>
      <c r="X2187" s="119"/>
      <c r="Y2187" s="119"/>
      <c r="Z2187" s="119"/>
      <c r="AA2187" s="119"/>
      <c r="AB2187" s="119"/>
      <c r="AC2187" s="119"/>
      <c r="AD2187" s="119"/>
      <c r="AE2187" s="119"/>
      <c r="AF2187" s="119"/>
      <c r="AG2187" s="119"/>
      <c r="AH2187" s="119"/>
      <c r="AI2187" s="119"/>
      <c r="AJ2187" s="10" t="s">
        <v>27</v>
      </c>
      <c r="AK2187" s="10" t="s">
        <v>2489</v>
      </c>
      <c r="AL2187" s="10" t="s">
        <v>27</v>
      </c>
    </row>
    <row r="2188" spans="1:38" ht="30" customHeight="1">
      <c r="A2188" s="9" t="s">
        <v>852</v>
      </c>
      <c r="B2188" s="9" t="s">
        <v>840</v>
      </c>
      <c r="C2188" s="9" t="s">
        <v>841</v>
      </c>
      <c r="D2188" s="114">
        <v>3.5999999999999997E-2</v>
      </c>
      <c r="E2188" s="115">
        <v>0</v>
      </c>
      <c r="F2188" s="116">
        <f>TRUNC(E2188*D2188,1)</f>
        <v>0</v>
      </c>
      <c r="G2188" s="115">
        <f>단가대비표!F545</f>
        <v>203246</v>
      </c>
      <c r="H2188" s="116">
        <f>TRUNC(G2188*D2188,1)</f>
        <v>7316.8</v>
      </c>
      <c r="I2188" s="115">
        <v>0</v>
      </c>
      <c r="J2188" s="116">
        <f>TRUNC(I2188*D2188,1)</f>
        <v>0</v>
      </c>
      <c r="K2188" s="115">
        <f t="shared" si="510"/>
        <v>203246</v>
      </c>
      <c r="L2188" s="116">
        <f t="shared" si="510"/>
        <v>7316.8</v>
      </c>
      <c r="M2188" s="9" t="s">
        <v>27</v>
      </c>
      <c r="N2188" s="10" t="s">
        <v>2440</v>
      </c>
      <c r="O2188" s="10" t="s">
        <v>853</v>
      </c>
      <c r="P2188" s="10" t="s">
        <v>30</v>
      </c>
      <c r="Q2188" s="10" t="s">
        <v>30</v>
      </c>
      <c r="R2188" s="10" t="s">
        <v>29</v>
      </c>
      <c r="S2188" s="119"/>
      <c r="T2188" s="119"/>
      <c r="U2188" s="119"/>
      <c r="V2188" s="119"/>
      <c r="W2188" s="119"/>
      <c r="X2188" s="119"/>
      <c r="Y2188" s="119"/>
      <c r="Z2188" s="119"/>
      <c r="AA2188" s="119"/>
      <c r="AB2188" s="119"/>
      <c r="AC2188" s="119"/>
      <c r="AD2188" s="119"/>
      <c r="AE2188" s="119"/>
      <c r="AF2188" s="119"/>
      <c r="AG2188" s="119"/>
      <c r="AH2188" s="119"/>
      <c r="AI2188" s="119"/>
      <c r="AJ2188" s="10" t="s">
        <v>27</v>
      </c>
      <c r="AK2188" s="10" t="s">
        <v>2905</v>
      </c>
      <c r="AL2188" s="10" t="s">
        <v>27</v>
      </c>
    </row>
    <row r="2189" spans="1:38" ht="30" customHeight="1">
      <c r="A2189" s="9" t="s">
        <v>867</v>
      </c>
      <c r="B2189" s="9" t="s">
        <v>840</v>
      </c>
      <c r="C2189" s="9" t="s">
        <v>841</v>
      </c>
      <c r="D2189" s="114">
        <v>7.0000000000000001E-3</v>
      </c>
      <c r="E2189" s="115">
        <v>0</v>
      </c>
      <c r="F2189" s="116">
        <f>TRUNC(E2189*D2189,1)</f>
        <v>0</v>
      </c>
      <c r="G2189" s="115">
        <f>단가대비표!F553</f>
        <v>138290</v>
      </c>
      <c r="H2189" s="116">
        <f>TRUNC(G2189*D2189,1)</f>
        <v>968</v>
      </c>
      <c r="I2189" s="115">
        <v>0</v>
      </c>
      <c r="J2189" s="116">
        <f>TRUNC(I2189*D2189,1)</f>
        <v>0</v>
      </c>
      <c r="K2189" s="115">
        <f t="shared" si="510"/>
        <v>138290</v>
      </c>
      <c r="L2189" s="116">
        <f t="shared" si="510"/>
        <v>968</v>
      </c>
      <c r="M2189" s="9" t="s">
        <v>27</v>
      </c>
      <c r="N2189" s="10" t="s">
        <v>2440</v>
      </c>
      <c r="O2189" s="10" t="s">
        <v>868</v>
      </c>
      <c r="P2189" s="10" t="s">
        <v>30</v>
      </c>
      <c r="Q2189" s="10" t="s">
        <v>30</v>
      </c>
      <c r="R2189" s="10" t="s">
        <v>29</v>
      </c>
      <c r="S2189" s="119"/>
      <c r="T2189" s="119"/>
      <c r="U2189" s="119"/>
      <c r="V2189" s="119"/>
      <c r="W2189" s="119"/>
      <c r="X2189" s="119"/>
      <c r="Y2189" s="119"/>
      <c r="Z2189" s="119"/>
      <c r="AA2189" s="119"/>
      <c r="AB2189" s="119"/>
      <c r="AC2189" s="119"/>
      <c r="AD2189" s="119"/>
      <c r="AE2189" s="119"/>
      <c r="AF2189" s="119"/>
      <c r="AG2189" s="119"/>
      <c r="AH2189" s="119"/>
      <c r="AI2189" s="119"/>
      <c r="AJ2189" s="10" t="s">
        <v>27</v>
      </c>
      <c r="AK2189" s="10" t="s">
        <v>2906</v>
      </c>
      <c r="AL2189" s="10" t="s">
        <v>27</v>
      </c>
    </row>
    <row r="2190" spans="1:38" ht="30" customHeight="1">
      <c r="A2190" s="9" t="s">
        <v>965</v>
      </c>
      <c r="B2190" s="9" t="s">
        <v>27</v>
      </c>
      <c r="C2190" s="9" t="s">
        <v>27</v>
      </c>
      <c r="D2190" s="114"/>
      <c r="E2190" s="115"/>
      <c r="F2190" s="116">
        <f>TRUNC(SUM(F2186:F2189),0)</f>
        <v>29433</v>
      </c>
      <c r="G2190" s="115"/>
      <c r="H2190" s="116">
        <f>TRUNC(SUM(H2186:H2189),0)</f>
        <v>8284</v>
      </c>
      <c r="I2190" s="115"/>
      <c r="J2190" s="116">
        <f>TRUNC(SUM(J2186:J2189),0)</f>
        <v>0</v>
      </c>
      <c r="K2190" s="115"/>
      <c r="L2190" s="116">
        <f>F2190+H2190+J2190</f>
        <v>37717</v>
      </c>
      <c r="M2190" s="9" t="s">
        <v>27</v>
      </c>
      <c r="N2190" s="10" t="s">
        <v>117</v>
      </c>
      <c r="O2190" s="10" t="s">
        <v>117</v>
      </c>
      <c r="P2190" s="10" t="s">
        <v>27</v>
      </c>
      <c r="Q2190" s="10" t="s">
        <v>27</v>
      </c>
      <c r="R2190" s="10" t="s">
        <v>27</v>
      </c>
      <c r="S2190" s="119"/>
      <c r="T2190" s="119"/>
      <c r="U2190" s="119"/>
      <c r="V2190" s="119"/>
      <c r="W2190" s="119"/>
      <c r="X2190" s="119"/>
      <c r="Y2190" s="119"/>
      <c r="Z2190" s="119"/>
      <c r="AA2190" s="119"/>
      <c r="AB2190" s="119"/>
      <c r="AC2190" s="119"/>
      <c r="AD2190" s="119"/>
      <c r="AE2190" s="119"/>
      <c r="AF2190" s="119"/>
      <c r="AG2190" s="119"/>
      <c r="AH2190" s="119"/>
      <c r="AI2190" s="119"/>
      <c r="AJ2190" s="10" t="s">
        <v>27</v>
      </c>
      <c r="AK2190" s="10" t="s">
        <v>27</v>
      </c>
      <c r="AL2190" s="10" t="s">
        <v>27</v>
      </c>
    </row>
    <row r="2191" spans="1:38" ht="30" customHeight="1">
      <c r="A2191" s="114"/>
      <c r="B2191" s="114"/>
      <c r="C2191" s="114"/>
      <c r="D2191" s="114"/>
      <c r="E2191" s="115"/>
      <c r="F2191" s="116"/>
      <c r="G2191" s="115"/>
      <c r="H2191" s="116"/>
      <c r="I2191" s="115"/>
      <c r="J2191" s="116"/>
      <c r="K2191" s="115"/>
      <c r="L2191" s="116"/>
      <c r="M2191" s="114"/>
    </row>
    <row r="2192" spans="1:38" ht="30" customHeight="1">
      <c r="A2192" s="127" t="s">
        <v>4754</v>
      </c>
      <c r="B2192" s="127"/>
      <c r="C2192" s="127"/>
      <c r="D2192" s="127"/>
      <c r="E2192" s="128"/>
      <c r="F2192" s="129"/>
      <c r="G2192" s="128"/>
      <c r="H2192" s="129"/>
      <c r="I2192" s="128"/>
      <c r="J2192" s="129"/>
      <c r="K2192" s="128"/>
      <c r="L2192" s="129"/>
      <c r="M2192" s="127"/>
      <c r="N2192" s="118" t="s">
        <v>636</v>
      </c>
    </row>
    <row r="2193" spans="1:38" ht="30" customHeight="1">
      <c r="A2193" s="9" t="s">
        <v>3408</v>
      </c>
      <c r="B2193" s="9" t="s">
        <v>4003</v>
      </c>
      <c r="C2193" s="9" t="s">
        <v>28</v>
      </c>
      <c r="D2193" s="114">
        <v>1.05</v>
      </c>
      <c r="E2193" s="115">
        <f>단가대비표!E190</f>
        <v>20555</v>
      </c>
      <c r="F2193" s="116">
        <f>TRUNC(E2193*D2193,1)</f>
        <v>21582.7</v>
      </c>
      <c r="G2193" s="115">
        <v>0</v>
      </c>
      <c r="H2193" s="116">
        <f>TRUNC(G2193*D2193,1)</f>
        <v>0</v>
      </c>
      <c r="I2193" s="115">
        <v>0</v>
      </c>
      <c r="J2193" s="116">
        <f>TRUNC(I2193*D2193,1)</f>
        <v>0</v>
      </c>
      <c r="K2193" s="115">
        <f t="shared" ref="K2193:L2195" si="511">TRUNC(E2193+G2193+I2193,1)</f>
        <v>20555</v>
      </c>
      <c r="L2193" s="116">
        <f t="shared" si="511"/>
        <v>21582.7</v>
      </c>
      <c r="M2193" s="9" t="s">
        <v>27</v>
      </c>
      <c r="N2193" s="10" t="s">
        <v>636</v>
      </c>
      <c r="O2193" s="10" t="s">
        <v>2473</v>
      </c>
      <c r="P2193" s="10" t="s">
        <v>30</v>
      </c>
      <c r="Q2193" s="10" t="s">
        <v>30</v>
      </c>
      <c r="R2193" s="10" t="s">
        <v>29</v>
      </c>
      <c r="S2193" s="119"/>
      <c r="T2193" s="119"/>
      <c r="U2193" s="119"/>
      <c r="V2193" s="119"/>
      <c r="W2193" s="119"/>
      <c r="X2193" s="119"/>
      <c r="Y2193" s="119"/>
      <c r="Z2193" s="119"/>
      <c r="AA2193" s="119"/>
      <c r="AB2193" s="119"/>
      <c r="AC2193" s="119"/>
      <c r="AD2193" s="119"/>
      <c r="AE2193" s="119"/>
      <c r="AF2193" s="119"/>
      <c r="AG2193" s="119"/>
      <c r="AH2193" s="119"/>
      <c r="AI2193" s="119"/>
      <c r="AJ2193" s="10" t="s">
        <v>27</v>
      </c>
      <c r="AK2193" s="10" t="s">
        <v>2474</v>
      </c>
      <c r="AL2193" s="10" t="s">
        <v>27</v>
      </c>
    </row>
    <row r="2194" spans="1:38" ht="30" customHeight="1">
      <c r="A2194" s="9" t="s">
        <v>852</v>
      </c>
      <c r="B2194" s="9" t="s">
        <v>840</v>
      </c>
      <c r="C2194" s="9" t="s">
        <v>841</v>
      </c>
      <c r="D2194" s="114">
        <v>0.01</v>
      </c>
      <c r="E2194" s="115">
        <v>0</v>
      </c>
      <c r="F2194" s="116">
        <f>TRUNC(E2194*D2194,1)</f>
        <v>0</v>
      </c>
      <c r="G2194" s="115">
        <f>단가대비표!F545</f>
        <v>203246</v>
      </c>
      <c r="H2194" s="116">
        <f>TRUNC(G2194*D2194,1)</f>
        <v>2032.4</v>
      </c>
      <c r="I2194" s="115">
        <v>0</v>
      </c>
      <c r="J2194" s="116">
        <f>TRUNC(I2194*D2194,1)</f>
        <v>0</v>
      </c>
      <c r="K2194" s="115">
        <f t="shared" si="511"/>
        <v>203246</v>
      </c>
      <c r="L2194" s="116">
        <f t="shared" si="511"/>
        <v>2032.4</v>
      </c>
      <c r="M2194" s="9" t="s">
        <v>27</v>
      </c>
      <c r="N2194" s="10" t="s">
        <v>2440</v>
      </c>
      <c r="O2194" s="10" t="s">
        <v>853</v>
      </c>
      <c r="P2194" s="10" t="s">
        <v>30</v>
      </c>
      <c r="Q2194" s="10" t="s">
        <v>30</v>
      </c>
      <c r="R2194" s="10" t="s">
        <v>29</v>
      </c>
      <c r="S2194" s="119"/>
      <c r="T2194" s="119"/>
      <c r="U2194" s="119"/>
      <c r="V2194" s="119"/>
      <c r="W2194" s="119"/>
      <c r="X2194" s="119"/>
      <c r="Y2194" s="119"/>
      <c r="Z2194" s="119"/>
      <c r="AA2194" s="119"/>
      <c r="AB2194" s="119"/>
      <c r="AC2194" s="119"/>
      <c r="AD2194" s="119"/>
      <c r="AE2194" s="119"/>
      <c r="AF2194" s="119"/>
      <c r="AG2194" s="119"/>
      <c r="AH2194" s="119"/>
      <c r="AI2194" s="119"/>
      <c r="AJ2194" s="10" t="s">
        <v>27</v>
      </c>
      <c r="AK2194" s="10" t="s">
        <v>2905</v>
      </c>
      <c r="AL2194" s="10" t="s">
        <v>27</v>
      </c>
    </row>
    <row r="2195" spans="1:38" ht="30" customHeight="1">
      <c r="A2195" s="9" t="s">
        <v>867</v>
      </c>
      <c r="B2195" s="9" t="s">
        <v>840</v>
      </c>
      <c r="C2195" s="9" t="s">
        <v>841</v>
      </c>
      <c r="D2195" s="114">
        <v>3.0000000000000001E-3</v>
      </c>
      <c r="E2195" s="115">
        <v>0</v>
      </c>
      <c r="F2195" s="116">
        <f>TRUNC(E2195*D2195,1)</f>
        <v>0</v>
      </c>
      <c r="G2195" s="115">
        <f>단가대비표!F553</f>
        <v>138290</v>
      </c>
      <c r="H2195" s="116">
        <f>TRUNC(G2195*D2195,1)</f>
        <v>414.8</v>
      </c>
      <c r="I2195" s="115">
        <v>0</v>
      </c>
      <c r="J2195" s="116">
        <f>TRUNC(I2195*D2195,1)</f>
        <v>0</v>
      </c>
      <c r="K2195" s="115">
        <f t="shared" si="511"/>
        <v>138290</v>
      </c>
      <c r="L2195" s="116">
        <f t="shared" si="511"/>
        <v>414.8</v>
      </c>
      <c r="M2195" s="9" t="s">
        <v>27</v>
      </c>
      <c r="N2195" s="10" t="s">
        <v>2440</v>
      </c>
      <c r="O2195" s="10" t="s">
        <v>868</v>
      </c>
      <c r="P2195" s="10" t="s">
        <v>30</v>
      </c>
      <c r="Q2195" s="10" t="s">
        <v>30</v>
      </c>
      <c r="R2195" s="10" t="s">
        <v>29</v>
      </c>
      <c r="S2195" s="119"/>
      <c r="T2195" s="119"/>
      <c r="U2195" s="119"/>
      <c r="V2195" s="119"/>
      <c r="W2195" s="119"/>
      <c r="X2195" s="119"/>
      <c r="Y2195" s="119"/>
      <c r="Z2195" s="119"/>
      <c r="AA2195" s="119"/>
      <c r="AB2195" s="119"/>
      <c r="AC2195" s="119"/>
      <c r="AD2195" s="119"/>
      <c r="AE2195" s="119"/>
      <c r="AF2195" s="119"/>
      <c r="AG2195" s="119"/>
      <c r="AH2195" s="119"/>
      <c r="AI2195" s="119"/>
      <c r="AJ2195" s="10" t="s">
        <v>27</v>
      </c>
      <c r="AK2195" s="10" t="s">
        <v>2906</v>
      </c>
      <c r="AL2195" s="10" t="s">
        <v>27</v>
      </c>
    </row>
    <row r="2196" spans="1:38" ht="30" customHeight="1">
      <c r="A2196" s="9" t="s">
        <v>965</v>
      </c>
      <c r="B2196" s="9" t="s">
        <v>27</v>
      </c>
      <c r="C2196" s="9" t="s">
        <v>27</v>
      </c>
      <c r="D2196" s="114"/>
      <c r="E2196" s="115"/>
      <c r="F2196" s="116">
        <f>TRUNC(SUM(F2193:F2195),0)</f>
        <v>21582</v>
      </c>
      <c r="G2196" s="115"/>
      <c r="H2196" s="116">
        <f>TRUNC(SUM(H2193:H2195),0)</f>
        <v>2447</v>
      </c>
      <c r="I2196" s="115"/>
      <c r="J2196" s="116">
        <f>TRUNC(SUM(J2193:J2195),0)</f>
        <v>0</v>
      </c>
      <c r="K2196" s="115"/>
      <c r="L2196" s="116">
        <f>F2196+H2196+J2196</f>
        <v>24029</v>
      </c>
      <c r="M2196" s="9" t="s">
        <v>27</v>
      </c>
      <c r="N2196" s="10" t="s">
        <v>117</v>
      </c>
      <c r="O2196" s="10" t="s">
        <v>117</v>
      </c>
      <c r="P2196" s="10" t="s">
        <v>27</v>
      </c>
      <c r="Q2196" s="10" t="s">
        <v>27</v>
      </c>
      <c r="R2196" s="10" t="s">
        <v>27</v>
      </c>
      <c r="S2196" s="119"/>
      <c r="T2196" s="119"/>
      <c r="U2196" s="119"/>
      <c r="V2196" s="119"/>
      <c r="W2196" s="119"/>
      <c r="X2196" s="119"/>
      <c r="Y2196" s="119"/>
      <c r="Z2196" s="119"/>
      <c r="AA2196" s="119"/>
      <c r="AB2196" s="119"/>
      <c r="AC2196" s="119"/>
      <c r="AD2196" s="119"/>
      <c r="AE2196" s="119"/>
      <c r="AF2196" s="119"/>
      <c r="AG2196" s="119"/>
      <c r="AH2196" s="119"/>
      <c r="AI2196" s="119"/>
      <c r="AJ2196" s="10" t="s">
        <v>27</v>
      </c>
      <c r="AK2196" s="10" t="s">
        <v>27</v>
      </c>
      <c r="AL2196" s="10" t="s">
        <v>27</v>
      </c>
    </row>
    <row r="2197" spans="1:38" ht="30" customHeight="1">
      <c r="A2197" s="114"/>
      <c r="B2197" s="114"/>
      <c r="C2197" s="114"/>
      <c r="D2197" s="114"/>
      <c r="E2197" s="115"/>
      <c r="F2197" s="116"/>
      <c r="G2197" s="115"/>
      <c r="H2197" s="116"/>
      <c r="I2197" s="115"/>
      <c r="J2197" s="116"/>
      <c r="K2197" s="115"/>
      <c r="L2197" s="116"/>
      <c r="M2197" s="114"/>
    </row>
    <row r="2198" spans="1:38" ht="30" customHeight="1">
      <c r="A2198" s="127" t="s">
        <v>4755</v>
      </c>
      <c r="B2198" s="127"/>
      <c r="C2198" s="127"/>
      <c r="D2198" s="127"/>
      <c r="E2198" s="128"/>
      <c r="F2198" s="129"/>
      <c r="G2198" s="128"/>
      <c r="H2198" s="129"/>
      <c r="I2198" s="128"/>
      <c r="J2198" s="129"/>
      <c r="K2198" s="128"/>
      <c r="L2198" s="129"/>
      <c r="M2198" s="127"/>
      <c r="N2198" s="118" t="s">
        <v>648</v>
      </c>
    </row>
    <row r="2199" spans="1:38" ht="30" customHeight="1">
      <c r="A2199" s="9" t="s">
        <v>646</v>
      </c>
      <c r="B2199" s="9" t="s">
        <v>2490</v>
      </c>
      <c r="C2199" s="9" t="s">
        <v>28</v>
      </c>
      <c r="D2199" s="114">
        <v>1.1000000000000001</v>
      </c>
      <c r="E2199" s="115">
        <f>단가대비표!E194</f>
        <v>4290</v>
      </c>
      <c r="F2199" s="116">
        <f>TRUNC(E2199*D2199,1)</f>
        <v>4719</v>
      </c>
      <c r="G2199" s="115">
        <f>단가대비표!F194</f>
        <v>0</v>
      </c>
      <c r="H2199" s="116">
        <f>TRUNC(G2199*D2199,1)</f>
        <v>0</v>
      </c>
      <c r="I2199" s="115">
        <f>단가대비표!G194</f>
        <v>0</v>
      </c>
      <c r="J2199" s="116">
        <f>TRUNC(I2199*D2199,1)</f>
        <v>0</v>
      </c>
      <c r="K2199" s="115">
        <f t="shared" ref="K2199:L2203" si="512">TRUNC(E2199+G2199+I2199,1)</f>
        <v>4290</v>
      </c>
      <c r="L2199" s="116">
        <f t="shared" si="512"/>
        <v>4719</v>
      </c>
      <c r="M2199" s="9" t="s">
        <v>27</v>
      </c>
      <c r="N2199" s="10" t="s">
        <v>648</v>
      </c>
      <c r="O2199" s="10" t="s">
        <v>2491</v>
      </c>
      <c r="P2199" s="10" t="s">
        <v>30</v>
      </c>
      <c r="Q2199" s="10" t="s">
        <v>30</v>
      </c>
      <c r="R2199" s="10" t="s">
        <v>29</v>
      </c>
      <c r="S2199" s="119"/>
      <c r="T2199" s="119"/>
      <c r="U2199" s="119"/>
      <c r="V2199" s="119"/>
      <c r="W2199" s="119"/>
      <c r="X2199" s="119"/>
      <c r="Y2199" s="119"/>
      <c r="Z2199" s="119"/>
      <c r="AA2199" s="119"/>
      <c r="AB2199" s="119"/>
      <c r="AC2199" s="119"/>
      <c r="AD2199" s="119"/>
      <c r="AE2199" s="119"/>
      <c r="AF2199" s="119"/>
      <c r="AG2199" s="119"/>
      <c r="AH2199" s="119"/>
      <c r="AI2199" s="119"/>
      <c r="AJ2199" s="10" t="s">
        <v>27</v>
      </c>
      <c r="AK2199" s="10" t="s">
        <v>2492</v>
      </c>
      <c r="AL2199" s="10" t="s">
        <v>27</v>
      </c>
    </row>
    <row r="2200" spans="1:38" ht="30" customHeight="1">
      <c r="A2200" s="9" t="s">
        <v>646</v>
      </c>
      <c r="B2200" s="9" t="s">
        <v>2493</v>
      </c>
      <c r="C2200" s="9" t="s">
        <v>54</v>
      </c>
      <c r="D2200" s="114">
        <v>1.1000000000000001</v>
      </c>
      <c r="E2200" s="115">
        <f>단가대비표!E193</f>
        <v>95</v>
      </c>
      <c r="F2200" s="116">
        <f>TRUNC(E2200*D2200,1)</f>
        <v>104.5</v>
      </c>
      <c r="G2200" s="115">
        <f>단가대비표!F193</f>
        <v>0</v>
      </c>
      <c r="H2200" s="116">
        <f>TRUNC(G2200*D2200,1)</f>
        <v>0</v>
      </c>
      <c r="I2200" s="115">
        <f>단가대비표!G193</f>
        <v>0</v>
      </c>
      <c r="J2200" s="116">
        <f>TRUNC(I2200*D2200,1)</f>
        <v>0</v>
      </c>
      <c r="K2200" s="115">
        <f t="shared" si="512"/>
        <v>95</v>
      </c>
      <c r="L2200" s="116">
        <f t="shared" si="512"/>
        <v>104.5</v>
      </c>
      <c r="M2200" s="9" t="s">
        <v>27</v>
      </c>
      <c r="N2200" s="10" t="s">
        <v>648</v>
      </c>
      <c r="O2200" s="10" t="s">
        <v>2494</v>
      </c>
      <c r="P2200" s="10" t="s">
        <v>30</v>
      </c>
      <c r="Q2200" s="10" t="s">
        <v>30</v>
      </c>
      <c r="R2200" s="10" t="s">
        <v>29</v>
      </c>
      <c r="S2200" s="119"/>
      <c r="T2200" s="119"/>
      <c r="U2200" s="119"/>
      <c r="V2200" s="119"/>
      <c r="W2200" s="119"/>
      <c r="X2200" s="119"/>
      <c r="Y2200" s="119"/>
      <c r="Z2200" s="119"/>
      <c r="AA2200" s="119"/>
      <c r="AB2200" s="119"/>
      <c r="AC2200" s="119"/>
      <c r="AD2200" s="119"/>
      <c r="AE2200" s="119"/>
      <c r="AF2200" s="119"/>
      <c r="AG2200" s="119"/>
      <c r="AH2200" s="119"/>
      <c r="AI2200" s="119"/>
      <c r="AJ2200" s="10" t="s">
        <v>27</v>
      </c>
      <c r="AK2200" s="10" t="s">
        <v>2495</v>
      </c>
      <c r="AL2200" s="10" t="s">
        <v>27</v>
      </c>
    </row>
    <row r="2201" spans="1:38" ht="30" customHeight="1">
      <c r="A2201" s="9" t="s">
        <v>2496</v>
      </c>
      <c r="B2201" s="9" t="s">
        <v>2497</v>
      </c>
      <c r="C2201" s="9" t="s">
        <v>231</v>
      </c>
      <c r="D2201" s="114">
        <v>6.3</v>
      </c>
      <c r="E2201" s="115">
        <f>단가대비표!E278</f>
        <v>95</v>
      </c>
      <c r="F2201" s="116">
        <f>TRUNC(E2201*D2201,1)</f>
        <v>598.5</v>
      </c>
      <c r="G2201" s="115">
        <f>단가대비표!F278</f>
        <v>0</v>
      </c>
      <c r="H2201" s="116">
        <f>TRUNC(G2201*D2201,1)</f>
        <v>0</v>
      </c>
      <c r="I2201" s="115">
        <f>단가대비표!G278</f>
        <v>0</v>
      </c>
      <c r="J2201" s="116">
        <f>TRUNC(I2201*D2201,1)</f>
        <v>0</v>
      </c>
      <c r="K2201" s="115">
        <f t="shared" si="512"/>
        <v>95</v>
      </c>
      <c r="L2201" s="116">
        <f t="shared" si="512"/>
        <v>598.5</v>
      </c>
      <c r="M2201" s="9" t="s">
        <v>27</v>
      </c>
      <c r="N2201" s="10" t="s">
        <v>648</v>
      </c>
      <c r="O2201" s="10" t="s">
        <v>2498</v>
      </c>
      <c r="P2201" s="10" t="s">
        <v>30</v>
      </c>
      <c r="Q2201" s="10" t="s">
        <v>30</v>
      </c>
      <c r="R2201" s="10" t="s">
        <v>29</v>
      </c>
      <c r="S2201" s="119"/>
      <c r="T2201" s="119"/>
      <c r="U2201" s="119"/>
      <c r="V2201" s="119"/>
      <c r="W2201" s="119"/>
      <c r="X2201" s="119"/>
      <c r="Y2201" s="119"/>
      <c r="Z2201" s="119"/>
      <c r="AA2201" s="119"/>
      <c r="AB2201" s="119"/>
      <c r="AC2201" s="119"/>
      <c r="AD2201" s="119"/>
      <c r="AE2201" s="119"/>
      <c r="AF2201" s="119"/>
      <c r="AG2201" s="119"/>
      <c r="AH2201" s="119"/>
      <c r="AI2201" s="119"/>
      <c r="AJ2201" s="10" t="s">
        <v>27</v>
      </c>
      <c r="AK2201" s="10" t="s">
        <v>2499</v>
      </c>
      <c r="AL2201" s="10" t="s">
        <v>27</v>
      </c>
    </row>
    <row r="2202" spans="1:38" ht="30" customHeight="1">
      <c r="A2202" s="9" t="s">
        <v>852</v>
      </c>
      <c r="B2202" s="9" t="s">
        <v>840</v>
      </c>
      <c r="C2202" s="9" t="s">
        <v>841</v>
      </c>
      <c r="D2202" s="114">
        <v>5.2999999999999999E-2</v>
      </c>
      <c r="E2202" s="115">
        <f>단가대비표!E545</f>
        <v>0</v>
      </c>
      <c r="F2202" s="116">
        <f>TRUNC(E2202*D2202,1)</f>
        <v>0</v>
      </c>
      <c r="G2202" s="115">
        <f>단가대비표!F545</f>
        <v>203246</v>
      </c>
      <c r="H2202" s="116">
        <f>TRUNC(G2202*D2202,1)</f>
        <v>10772</v>
      </c>
      <c r="I2202" s="115">
        <f>단가대비표!G545</f>
        <v>0</v>
      </c>
      <c r="J2202" s="116">
        <f>TRUNC(I2202*D2202,1)</f>
        <v>0</v>
      </c>
      <c r="K2202" s="115">
        <f t="shared" si="512"/>
        <v>203246</v>
      </c>
      <c r="L2202" s="116">
        <f t="shared" si="512"/>
        <v>10772</v>
      </c>
      <c r="M2202" s="9" t="s">
        <v>27</v>
      </c>
      <c r="N2202" s="10" t="s">
        <v>648</v>
      </c>
      <c r="O2202" s="10" t="s">
        <v>853</v>
      </c>
      <c r="P2202" s="10" t="s">
        <v>30</v>
      </c>
      <c r="Q2202" s="10" t="s">
        <v>30</v>
      </c>
      <c r="R2202" s="10" t="s">
        <v>29</v>
      </c>
      <c r="S2202" s="119"/>
      <c r="T2202" s="119"/>
      <c r="U2202" s="119"/>
      <c r="V2202" s="119"/>
      <c r="W2202" s="119"/>
      <c r="X2202" s="119"/>
      <c r="Y2202" s="119"/>
      <c r="Z2202" s="119"/>
      <c r="AA2202" s="119"/>
      <c r="AB2202" s="119"/>
      <c r="AC2202" s="119"/>
      <c r="AD2202" s="119"/>
      <c r="AE2202" s="119"/>
      <c r="AF2202" s="119"/>
      <c r="AG2202" s="119"/>
      <c r="AH2202" s="119"/>
      <c r="AI2202" s="119"/>
      <c r="AJ2202" s="10" t="s">
        <v>27</v>
      </c>
      <c r="AK2202" s="10" t="s">
        <v>2500</v>
      </c>
      <c r="AL2202" s="10" t="s">
        <v>27</v>
      </c>
    </row>
    <row r="2203" spans="1:38" ht="30" customHeight="1">
      <c r="A2203" s="9" t="s">
        <v>867</v>
      </c>
      <c r="B2203" s="9" t="s">
        <v>840</v>
      </c>
      <c r="C2203" s="9" t="s">
        <v>841</v>
      </c>
      <c r="D2203" s="114">
        <v>8.0000000000000002E-3</v>
      </c>
      <c r="E2203" s="115">
        <f>단가대비표!E553</f>
        <v>0</v>
      </c>
      <c r="F2203" s="116">
        <f>TRUNC(E2203*D2203,1)</f>
        <v>0</v>
      </c>
      <c r="G2203" s="115">
        <f>단가대비표!F553</f>
        <v>138290</v>
      </c>
      <c r="H2203" s="116">
        <f>TRUNC(G2203*D2203,1)</f>
        <v>1106.3</v>
      </c>
      <c r="I2203" s="115">
        <f>단가대비표!G553</f>
        <v>0</v>
      </c>
      <c r="J2203" s="116">
        <f>TRUNC(I2203*D2203,1)</f>
        <v>0</v>
      </c>
      <c r="K2203" s="115">
        <f t="shared" si="512"/>
        <v>138290</v>
      </c>
      <c r="L2203" s="116">
        <f t="shared" si="512"/>
        <v>1106.3</v>
      </c>
      <c r="M2203" s="9" t="s">
        <v>27</v>
      </c>
      <c r="N2203" s="10" t="s">
        <v>648</v>
      </c>
      <c r="O2203" s="10" t="s">
        <v>868</v>
      </c>
      <c r="P2203" s="10" t="s">
        <v>30</v>
      </c>
      <c r="Q2203" s="10" t="s">
        <v>30</v>
      </c>
      <c r="R2203" s="10" t="s">
        <v>29</v>
      </c>
      <c r="S2203" s="119"/>
      <c r="T2203" s="119"/>
      <c r="U2203" s="119"/>
      <c r="V2203" s="119"/>
      <c r="W2203" s="119"/>
      <c r="X2203" s="119"/>
      <c r="Y2203" s="119"/>
      <c r="Z2203" s="119"/>
      <c r="AA2203" s="119"/>
      <c r="AB2203" s="119"/>
      <c r="AC2203" s="119"/>
      <c r="AD2203" s="119"/>
      <c r="AE2203" s="119"/>
      <c r="AF2203" s="119"/>
      <c r="AG2203" s="119"/>
      <c r="AH2203" s="119"/>
      <c r="AI2203" s="119"/>
      <c r="AJ2203" s="10" t="s">
        <v>27</v>
      </c>
      <c r="AK2203" s="10" t="s">
        <v>2501</v>
      </c>
      <c r="AL2203" s="10" t="s">
        <v>27</v>
      </c>
    </row>
    <row r="2204" spans="1:38" ht="30" customHeight="1">
      <c r="A2204" s="9" t="s">
        <v>965</v>
      </c>
      <c r="B2204" s="9" t="s">
        <v>27</v>
      </c>
      <c r="C2204" s="9" t="s">
        <v>27</v>
      </c>
      <c r="D2204" s="114"/>
      <c r="E2204" s="115"/>
      <c r="F2204" s="116">
        <f>TRUNC(SUM(F2199:F2203),0)</f>
        <v>5422</v>
      </c>
      <c r="G2204" s="115"/>
      <c r="H2204" s="116">
        <f>TRUNC(SUM(H2199:H2203),0)</f>
        <v>11878</v>
      </c>
      <c r="I2204" s="115"/>
      <c r="J2204" s="116">
        <f>TRUNC(SUM(J2199:J2203),0)</f>
        <v>0</v>
      </c>
      <c r="K2204" s="115"/>
      <c r="L2204" s="116">
        <f>F2204+H2204+J2204</f>
        <v>17300</v>
      </c>
      <c r="M2204" s="9" t="s">
        <v>27</v>
      </c>
      <c r="N2204" s="10" t="s">
        <v>117</v>
      </c>
      <c r="O2204" s="10" t="s">
        <v>117</v>
      </c>
      <c r="P2204" s="10" t="s">
        <v>27</v>
      </c>
      <c r="Q2204" s="10" t="s">
        <v>27</v>
      </c>
      <c r="R2204" s="10" t="s">
        <v>27</v>
      </c>
      <c r="S2204" s="119"/>
      <c r="T2204" s="119"/>
      <c r="U2204" s="119"/>
      <c r="V2204" s="119"/>
      <c r="W2204" s="119"/>
      <c r="X2204" s="119"/>
      <c r="Y2204" s="119"/>
      <c r="Z2204" s="119"/>
      <c r="AA2204" s="119"/>
      <c r="AB2204" s="119"/>
      <c r="AC2204" s="119"/>
      <c r="AD2204" s="119"/>
      <c r="AE2204" s="119"/>
      <c r="AF2204" s="119"/>
      <c r="AG2204" s="119"/>
      <c r="AH2204" s="119"/>
      <c r="AI2204" s="119"/>
      <c r="AJ2204" s="10" t="s">
        <v>27</v>
      </c>
      <c r="AK2204" s="10" t="s">
        <v>27</v>
      </c>
      <c r="AL2204" s="10" t="s">
        <v>27</v>
      </c>
    </row>
    <row r="2205" spans="1:38" ht="30" customHeight="1">
      <c r="A2205" s="114"/>
      <c r="B2205" s="114"/>
      <c r="C2205" s="114"/>
      <c r="D2205" s="114"/>
      <c r="E2205" s="115"/>
      <c r="F2205" s="116"/>
      <c r="G2205" s="115"/>
      <c r="H2205" s="116"/>
      <c r="I2205" s="115"/>
      <c r="J2205" s="116"/>
      <c r="K2205" s="115"/>
      <c r="L2205" s="116"/>
      <c r="M2205" s="114"/>
    </row>
    <row r="2206" spans="1:38" ht="30" customHeight="1">
      <c r="A2206" s="127" t="s">
        <v>4796</v>
      </c>
      <c r="B2206" s="127"/>
      <c r="C2206" s="127"/>
      <c r="D2206" s="127"/>
      <c r="E2206" s="128"/>
      <c r="F2206" s="129"/>
      <c r="G2206" s="128"/>
      <c r="H2206" s="129"/>
      <c r="I2206" s="128"/>
      <c r="J2206" s="129"/>
      <c r="K2206" s="128"/>
      <c r="L2206" s="129"/>
      <c r="M2206" s="127"/>
      <c r="N2206" s="118" t="s">
        <v>648</v>
      </c>
    </row>
    <row r="2207" spans="1:38" ht="30" customHeight="1">
      <c r="A2207" s="9" t="s">
        <v>852</v>
      </c>
      <c r="B2207" s="9" t="s">
        <v>840</v>
      </c>
      <c r="C2207" s="9" t="s">
        <v>841</v>
      </c>
      <c r="D2207" s="114">
        <v>0.03</v>
      </c>
      <c r="E2207" s="115">
        <v>0</v>
      </c>
      <c r="F2207" s="116">
        <f>TRUNC(E2207*D2207,1)</f>
        <v>0</v>
      </c>
      <c r="G2207" s="115">
        <f>단가대비표!F545</f>
        <v>203246</v>
      </c>
      <c r="H2207" s="116">
        <f>TRUNC(G2207*D2207,1)</f>
        <v>6097.3</v>
      </c>
      <c r="I2207" s="115">
        <v>0</v>
      </c>
      <c r="J2207" s="116">
        <f>TRUNC(I2207*D2207,1)</f>
        <v>0</v>
      </c>
      <c r="K2207" s="115">
        <f>TRUNC(E2207+G2207+I2207,1)</f>
        <v>203246</v>
      </c>
      <c r="L2207" s="116">
        <f>TRUNC(F2207+H2207+J2207,1)</f>
        <v>6097.3</v>
      </c>
      <c r="M2207" s="9" t="s">
        <v>27</v>
      </c>
      <c r="N2207" s="10" t="s">
        <v>648</v>
      </c>
      <c r="O2207" s="10" t="s">
        <v>853</v>
      </c>
      <c r="P2207" s="10" t="s">
        <v>30</v>
      </c>
      <c r="Q2207" s="10" t="s">
        <v>30</v>
      </c>
      <c r="R2207" s="10" t="s">
        <v>29</v>
      </c>
      <c r="S2207" s="119"/>
      <c r="T2207" s="119"/>
      <c r="U2207" s="119"/>
      <c r="V2207" s="119"/>
      <c r="W2207" s="119"/>
      <c r="X2207" s="119"/>
      <c r="Y2207" s="119"/>
      <c r="Z2207" s="119"/>
      <c r="AA2207" s="119"/>
      <c r="AB2207" s="119"/>
      <c r="AC2207" s="119"/>
      <c r="AD2207" s="119"/>
      <c r="AE2207" s="119"/>
      <c r="AF2207" s="119"/>
      <c r="AG2207" s="119"/>
      <c r="AH2207" s="119"/>
      <c r="AI2207" s="119"/>
      <c r="AJ2207" s="10" t="s">
        <v>27</v>
      </c>
      <c r="AK2207" s="10" t="s">
        <v>2500</v>
      </c>
      <c r="AL2207" s="10" t="s">
        <v>27</v>
      </c>
    </row>
    <row r="2208" spans="1:38" ht="30" customHeight="1">
      <c r="A2208" s="9" t="s">
        <v>867</v>
      </c>
      <c r="B2208" s="9" t="s">
        <v>840</v>
      </c>
      <c r="C2208" s="9" t="s">
        <v>841</v>
      </c>
      <c r="D2208" s="114">
        <v>0.03</v>
      </c>
      <c r="E2208" s="115">
        <v>0</v>
      </c>
      <c r="F2208" s="116">
        <f>TRUNC(E2208*D2208,1)</f>
        <v>0</v>
      </c>
      <c r="G2208" s="115">
        <f>단가대비표!F553</f>
        <v>138290</v>
      </c>
      <c r="H2208" s="116">
        <f>TRUNC(G2208*D2208,1)</f>
        <v>4148.7</v>
      </c>
      <c r="I2208" s="115">
        <v>0</v>
      </c>
      <c r="J2208" s="116">
        <f>TRUNC(I2208*D2208,1)</f>
        <v>0</v>
      </c>
      <c r="K2208" s="115">
        <f>TRUNC(E2208+G2208+I2208,1)</f>
        <v>138290</v>
      </c>
      <c r="L2208" s="116">
        <f>TRUNC(F2208+H2208+J2208,1)</f>
        <v>4148.7</v>
      </c>
      <c r="M2208" s="9" t="s">
        <v>27</v>
      </c>
      <c r="N2208" s="10" t="s">
        <v>648</v>
      </c>
      <c r="O2208" s="10" t="s">
        <v>868</v>
      </c>
      <c r="P2208" s="10" t="s">
        <v>30</v>
      </c>
      <c r="Q2208" s="10" t="s">
        <v>30</v>
      </c>
      <c r="R2208" s="10" t="s">
        <v>29</v>
      </c>
      <c r="S2208" s="119"/>
      <c r="T2208" s="119"/>
      <c r="U2208" s="119"/>
      <c r="V2208" s="119"/>
      <c r="W2208" s="119"/>
      <c r="X2208" s="119"/>
      <c r="Y2208" s="119"/>
      <c r="Z2208" s="119"/>
      <c r="AA2208" s="119"/>
      <c r="AB2208" s="119"/>
      <c r="AC2208" s="119"/>
      <c r="AD2208" s="119"/>
      <c r="AE2208" s="119"/>
      <c r="AF2208" s="119"/>
      <c r="AG2208" s="119"/>
      <c r="AH2208" s="119"/>
      <c r="AI2208" s="119"/>
      <c r="AJ2208" s="10" t="s">
        <v>27</v>
      </c>
      <c r="AK2208" s="10" t="s">
        <v>2501</v>
      </c>
      <c r="AL2208" s="10" t="s">
        <v>27</v>
      </c>
    </row>
    <row r="2209" spans="1:38" ht="30" customHeight="1">
      <c r="A2209" s="9" t="s">
        <v>965</v>
      </c>
      <c r="B2209" s="9" t="s">
        <v>27</v>
      </c>
      <c r="C2209" s="9" t="s">
        <v>27</v>
      </c>
      <c r="D2209" s="114"/>
      <c r="E2209" s="115"/>
      <c r="F2209" s="116">
        <f>TRUNC(SUM(F2207:F2208),0)</f>
        <v>0</v>
      </c>
      <c r="G2209" s="115"/>
      <c r="H2209" s="116">
        <f>TRUNC(SUM(H2207:H2208),0)</f>
        <v>10246</v>
      </c>
      <c r="I2209" s="115"/>
      <c r="J2209" s="116">
        <f>TRUNC(SUM(J2207:J2208),0)</f>
        <v>0</v>
      </c>
      <c r="K2209" s="115"/>
      <c r="L2209" s="116">
        <f>F2209+H2209+J2209</f>
        <v>10246</v>
      </c>
      <c r="M2209" s="9" t="s">
        <v>27</v>
      </c>
      <c r="N2209" s="10" t="s">
        <v>117</v>
      </c>
      <c r="O2209" s="10" t="s">
        <v>117</v>
      </c>
      <c r="P2209" s="10" t="s">
        <v>27</v>
      </c>
      <c r="Q2209" s="10" t="s">
        <v>27</v>
      </c>
      <c r="R2209" s="10" t="s">
        <v>27</v>
      </c>
      <c r="S2209" s="119"/>
      <c r="T2209" s="119"/>
      <c r="U2209" s="119"/>
      <c r="V2209" s="119"/>
      <c r="W2209" s="119"/>
      <c r="X2209" s="119"/>
      <c r="Y2209" s="119"/>
      <c r="Z2209" s="119"/>
      <c r="AA2209" s="119"/>
      <c r="AB2209" s="119"/>
      <c r="AC2209" s="119"/>
      <c r="AD2209" s="119"/>
      <c r="AE2209" s="119"/>
      <c r="AF2209" s="119"/>
      <c r="AG2209" s="119"/>
      <c r="AH2209" s="119"/>
      <c r="AI2209" s="119"/>
      <c r="AJ2209" s="10" t="s">
        <v>27</v>
      </c>
      <c r="AK2209" s="10" t="s">
        <v>27</v>
      </c>
      <c r="AL2209" s="10" t="s">
        <v>27</v>
      </c>
    </row>
    <row r="2210" spans="1:38" ht="30" customHeight="1">
      <c r="A2210" s="9"/>
      <c r="B2210" s="9"/>
      <c r="C2210" s="9"/>
      <c r="D2210" s="114"/>
      <c r="E2210" s="115"/>
      <c r="F2210" s="116"/>
      <c r="G2210" s="115"/>
      <c r="H2210" s="116"/>
      <c r="I2210" s="115"/>
      <c r="J2210" s="116"/>
      <c r="K2210" s="115"/>
      <c r="L2210" s="116"/>
      <c r="M2210" s="9"/>
      <c r="N2210" s="10"/>
      <c r="O2210" s="10"/>
      <c r="P2210" s="10"/>
      <c r="Q2210" s="10"/>
      <c r="R2210" s="10"/>
      <c r="S2210" s="119"/>
      <c r="T2210" s="119"/>
      <c r="U2210" s="119"/>
      <c r="V2210" s="119"/>
      <c r="W2210" s="119"/>
      <c r="X2210" s="119"/>
      <c r="Y2210" s="119"/>
      <c r="Z2210" s="119"/>
      <c r="AA2210" s="119"/>
      <c r="AB2210" s="119"/>
      <c r="AC2210" s="119"/>
      <c r="AD2210" s="119"/>
      <c r="AE2210" s="119"/>
      <c r="AF2210" s="119"/>
      <c r="AG2210" s="119"/>
      <c r="AH2210" s="119"/>
      <c r="AI2210" s="119"/>
      <c r="AJ2210" s="10"/>
      <c r="AK2210" s="10"/>
      <c r="AL2210" s="10"/>
    </row>
    <row r="2211" spans="1:38" ht="30" customHeight="1">
      <c r="A2211" s="389" t="s">
        <v>4661</v>
      </c>
      <c r="B2211" s="390"/>
      <c r="C2211" s="390"/>
      <c r="D2211" s="390"/>
      <c r="E2211" s="391"/>
      <c r="F2211" s="392"/>
      <c r="G2211" s="391"/>
      <c r="H2211" s="392"/>
      <c r="I2211" s="391"/>
      <c r="J2211" s="392"/>
      <c r="K2211" s="391"/>
      <c r="L2211" s="392"/>
      <c r="M2211" s="390"/>
      <c r="N2211" s="118"/>
    </row>
    <row r="2212" spans="1:38" ht="30" customHeight="1">
      <c r="A2212" s="127" t="s">
        <v>4252</v>
      </c>
      <c r="B2212" s="127"/>
      <c r="C2212" s="127"/>
      <c r="D2212" s="127"/>
      <c r="E2212" s="128"/>
      <c r="F2212" s="129"/>
      <c r="G2212" s="128"/>
      <c r="H2212" s="129"/>
      <c r="I2212" s="128"/>
      <c r="J2212" s="129"/>
      <c r="K2212" s="128"/>
      <c r="L2212" s="129"/>
      <c r="M2212" s="127"/>
      <c r="N2212" s="118"/>
    </row>
    <row r="2213" spans="1:38" ht="30" customHeight="1">
      <c r="A2213" s="9" t="s">
        <v>4245</v>
      </c>
      <c r="B2213" s="9" t="s">
        <v>2935</v>
      </c>
      <c r="C2213" s="9" t="s">
        <v>3708</v>
      </c>
      <c r="D2213" s="114">
        <v>3.5999999999999997E-2</v>
      </c>
      <c r="E2213" s="115">
        <v>0</v>
      </c>
      <c r="F2213" s="116">
        <f>TRUNC(E2213*D2213,1)</f>
        <v>0</v>
      </c>
      <c r="G2213" s="115">
        <f>단가대비표!F551</f>
        <v>158594</v>
      </c>
      <c r="H2213" s="116">
        <f>TRUNC(G2213*D2213,1)</f>
        <v>5709.3</v>
      </c>
      <c r="I2213" s="115">
        <f>단가대비표!G67</f>
        <v>0</v>
      </c>
      <c r="J2213" s="116">
        <f>TRUNC(I2213*D2213,1)</f>
        <v>0</v>
      </c>
      <c r="K2213" s="115">
        <f t="shared" ref="K2213:L2215" si="513">TRUNC(E2213+G2213+I2213,1)</f>
        <v>158594</v>
      </c>
      <c r="L2213" s="116">
        <f t="shared" si="513"/>
        <v>5709.3</v>
      </c>
      <c r="M2213" s="9"/>
      <c r="N2213" s="10"/>
      <c r="O2213" s="10"/>
      <c r="P2213" s="10"/>
      <c r="Q2213" s="10"/>
      <c r="R2213" s="10"/>
      <c r="S2213" s="119"/>
      <c r="T2213" s="119"/>
      <c r="U2213" s="119"/>
      <c r="V2213" s="119"/>
      <c r="W2213" s="119"/>
      <c r="X2213" s="119"/>
      <c r="Y2213" s="119"/>
      <c r="Z2213" s="119"/>
      <c r="AA2213" s="119"/>
      <c r="AB2213" s="119"/>
      <c r="AC2213" s="119"/>
      <c r="AD2213" s="119"/>
      <c r="AE2213" s="119"/>
      <c r="AF2213" s="119"/>
      <c r="AG2213" s="119"/>
      <c r="AH2213" s="119"/>
      <c r="AI2213" s="119"/>
      <c r="AJ2213" s="10"/>
      <c r="AK2213" s="10"/>
      <c r="AL2213" s="10"/>
    </row>
    <row r="2214" spans="1:38" ht="30" customHeight="1">
      <c r="A2214" s="9" t="s">
        <v>4246</v>
      </c>
      <c r="B2214" s="9" t="s">
        <v>2935</v>
      </c>
      <c r="C2214" s="9" t="s">
        <v>3708</v>
      </c>
      <c r="D2214" s="114">
        <v>1.4999999999999999E-2</v>
      </c>
      <c r="E2214" s="115">
        <v>0</v>
      </c>
      <c r="F2214" s="116">
        <f>TRUNC(E2214*D2214,1)</f>
        <v>0</v>
      </c>
      <c r="G2214" s="115">
        <f>단가대비표!F553</f>
        <v>138290</v>
      </c>
      <c r="H2214" s="116">
        <f>TRUNC(G2214*D2214,1)</f>
        <v>2074.3000000000002</v>
      </c>
      <c r="I2214" s="115">
        <f>단가대비표!G68</f>
        <v>0</v>
      </c>
      <c r="J2214" s="116">
        <f>TRUNC(I2214*D2214,1)</f>
        <v>0</v>
      </c>
      <c r="K2214" s="115">
        <f t="shared" si="513"/>
        <v>138290</v>
      </c>
      <c r="L2214" s="116">
        <f t="shared" si="513"/>
        <v>2074.3000000000002</v>
      </c>
      <c r="M2214" s="9"/>
      <c r="N2214" s="10"/>
      <c r="O2214" s="10"/>
      <c r="P2214" s="10"/>
      <c r="Q2214" s="10"/>
      <c r="R2214" s="10"/>
      <c r="S2214" s="119"/>
      <c r="T2214" s="119"/>
      <c r="U2214" s="119"/>
      <c r="V2214" s="119"/>
      <c r="W2214" s="119"/>
      <c r="X2214" s="119"/>
      <c r="Y2214" s="119"/>
      <c r="Z2214" s="119"/>
      <c r="AA2214" s="119"/>
      <c r="AB2214" s="119"/>
      <c r="AC2214" s="119"/>
      <c r="AD2214" s="119"/>
      <c r="AE2214" s="119"/>
      <c r="AF2214" s="119"/>
      <c r="AG2214" s="119"/>
      <c r="AH2214" s="119"/>
      <c r="AI2214" s="119"/>
      <c r="AJ2214" s="10"/>
      <c r="AK2214" s="10"/>
      <c r="AL2214" s="10"/>
    </row>
    <row r="2215" spans="1:38" ht="30" customHeight="1">
      <c r="A2215" s="9" t="s">
        <v>4243</v>
      </c>
      <c r="B2215" s="9" t="s">
        <v>4244</v>
      </c>
      <c r="C2215" s="9" t="s">
        <v>3242</v>
      </c>
      <c r="D2215" s="114">
        <v>1</v>
      </c>
      <c r="E2215" s="115">
        <v>0</v>
      </c>
      <c r="F2215" s="116">
        <f>TRUNC(E2215*D2215,1)</f>
        <v>0</v>
      </c>
      <c r="G2215" s="115">
        <v>0</v>
      </c>
      <c r="H2215" s="116">
        <f>TRUNC(G2215*D2215,1)</f>
        <v>0</v>
      </c>
      <c r="I2215" s="115">
        <f>H2216*6%</f>
        <v>466.97999999999996</v>
      </c>
      <c r="J2215" s="116">
        <f>TRUNC(I2215*D2215,1)</f>
        <v>466.9</v>
      </c>
      <c r="K2215" s="115">
        <f t="shared" si="513"/>
        <v>466.9</v>
      </c>
      <c r="L2215" s="116">
        <f t="shared" si="513"/>
        <v>466.9</v>
      </c>
      <c r="M2215" s="9"/>
      <c r="N2215" s="10"/>
      <c r="O2215" s="10"/>
      <c r="P2215" s="10"/>
      <c r="Q2215" s="10"/>
      <c r="R2215" s="10"/>
      <c r="S2215" s="119"/>
      <c r="T2215" s="119"/>
      <c r="U2215" s="119"/>
      <c r="V2215" s="119"/>
      <c r="W2215" s="119"/>
      <c r="X2215" s="119"/>
      <c r="Y2215" s="119"/>
      <c r="Z2215" s="119"/>
      <c r="AA2215" s="119"/>
      <c r="AB2215" s="119"/>
      <c r="AC2215" s="119"/>
      <c r="AD2215" s="119"/>
      <c r="AE2215" s="119"/>
      <c r="AF2215" s="119"/>
      <c r="AG2215" s="119"/>
      <c r="AH2215" s="119"/>
      <c r="AI2215" s="119"/>
      <c r="AJ2215" s="10"/>
      <c r="AK2215" s="10"/>
      <c r="AL2215" s="10"/>
    </row>
    <row r="2216" spans="1:38" ht="30" customHeight="1">
      <c r="A2216" s="9" t="s">
        <v>965</v>
      </c>
      <c r="B2216" s="9" t="s">
        <v>27</v>
      </c>
      <c r="C2216" s="9" t="s">
        <v>27</v>
      </c>
      <c r="D2216" s="114"/>
      <c r="E2216" s="115"/>
      <c r="F2216" s="116">
        <f>TRUNC(SUM(F2213:F2215),0)</f>
        <v>0</v>
      </c>
      <c r="G2216" s="115"/>
      <c r="H2216" s="116">
        <f>TRUNC(SUM(H2213:H2215),0)</f>
        <v>7783</v>
      </c>
      <c r="I2216" s="115"/>
      <c r="J2216" s="116">
        <f>TRUNC(SUM(J2213:J2215),0)</f>
        <v>466</v>
      </c>
      <c r="K2216" s="115"/>
      <c r="L2216" s="116">
        <f>F2216+H2216+J2216</f>
        <v>8249</v>
      </c>
      <c r="M2216" s="9" t="s">
        <v>27</v>
      </c>
      <c r="N2216" s="10" t="s">
        <v>117</v>
      </c>
      <c r="O2216" s="10" t="s">
        <v>117</v>
      </c>
      <c r="P2216" s="10" t="s">
        <v>27</v>
      </c>
      <c r="Q2216" s="10" t="s">
        <v>27</v>
      </c>
      <c r="R2216" s="10" t="s">
        <v>27</v>
      </c>
      <c r="S2216" s="119"/>
      <c r="T2216" s="119"/>
      <c r="U2216" s="119"/>
      <c r="V2216" s="119"/>
      <c r="W2216" s="119"/>
      <c r="X2216" s="119"/>
      <c r="Y2216" s="119"/>
      <c r="Z2216" s="119"/>
      <c r="AA2216" s="119"/>
      <c r="AB2216" s="119"/>
      <c r="AC2216" s="119"/>
      <c r="AD2216" s="119"/>
      <c r="AE2216" s="119"/>
      <c r="AF2216" s="119"/>
      <c r="AG2216" s="119"/>
      <c r="AH2216" s="119"/>
      <c r="AI2216" s="119"/>
      <c r="AJ2216" s="10" t="s">
        <v>27</v>
      </c>
      <c r="AK2216" s="10" t="s">
        <v>27</v>
      </c>
      <c r="AL2216" s="10" t="s">
        <v>27</v>
      </c>
    </row>
    <row r="2217" spans="1:38" ht="30" customHeight="1">
      <c r="A2217" s="9"/>
      <c r="B2217" s="9"/>
      <c r="C2217" s="9"/>
      <c r="D2217" s="114"/>
      <c r="E2217" s="115"/>
      <c r="F2217" s="116"/>
      <c r="G2217" s="115"/>
      <c r="H2217" s="116"/>
      <c r="I2217" s="115"/>
      <c r="J2217" s="116"/>
      <c r="K2217" s="115"/>
      <c r="L2217" s="116"/>
      <c r="M2217" s="9"/>
      <c r="N2217" s="10"/>
      <c r="O2217" s="10"/>
      <c r="P2217" s="10"/>
      <c r="Q2217" s="10"/>
      <c r="R2217" s="10"/>
      <c r="S2217" s="119"/>
      <c r="T2217" s="119"/>
      <c r="U2217" s="119"/>
      <c r="V2217" s="119"/>
      <c r="W2217" s="119"/>
      <c r="X2217" s="119"/>
      <c r="Y2217" s="119"/>
      <c r="Z2217" s="119"/>
      <c r="AA2217" s="119"/>
      <c r="AB2217" s="119"/>
      <c r="AC2217" s="119"/>
      <c r="AD2217" s="119"/>
      <c r="AE2217" s="119"/>
      <c r="AF2217" s="119"/>
      <c r="AG2217" s="119"/>
      <c r="AH2217" s="119"/>
      <c r="AI2217" s="119"/>
      <c r="AJ2217" s="10"/>
      <c r="AK2217" s="10"/>
      <c r="AL2217" s="10"/>
    </row>
    <row r="2218" spans="1:38" ht="30" customHeight="1">
      <c r="A2218" s="127" t="s">
        <v>4251</v>
      </c>
      <c r="B2218" s="127"/>
      <c r="C2218" s="127"/>
      <c r="D2218" s="127"/>
      <c r="E2218" s="128"/>
      <c r="F2218" s="129"/>
      <c r="G2218" s="128"/>
      <c r="H2218" s="129"/>
      <c r="I2218" s="128"/>
      <c r="J2218" s="129"/>
      <c r="K2218" s="128"/>
      <c r="L2218" s="129"/>
      <c r="M2218" s="127"/>
      <c r="N2218" s="118"/>
    </row>
    <row r="2219" spans="1:38" ht="30" customHeight="1">
      <c r="A2219" s="9" t="s">
        <v>4245</v>
      </c>
      <c r="B2219" s="9" t="s">
        <v>2935</v>
      </c>
      <c r="C2219" s="9" t="s">
        <v>3708</v>
      </c>
      <c r="D2219" s="114">
        <v>0.04</v>
      </c>
      <c r="E2219" s="115">
        <v>0</v>
      </c>
      <c r="F2219" s="116">
        <f>TRUNC(E2219*D2219,1)</f>
        <v>0</v>
      </c>
      <c r="G2219" s="115">
        <f>단가대비표!F551</f>
        <v>158594</v>
      </c>
      <c r="H2219" s="116">
        <f>TRUNC(G2219*D2219,1)</f>
        <v>6343.7</v>
      </c>
      <c r="I2219" s="115">
        <f>단가대비표!G73</f>
        <v>0</v>
      </c>
      <c r="J2219" s="116">
        <f>TRUNC(I2219*D2219,1)</f>
        <v>0</v>
      </c>
      <c r="K2219" s="115">
        <f t="shared" ref="K2219:L2221" si="514">TRUNC(E2219+G2219+I2219,1)</f>
        <v>158594</v>
      </c>
      <c r="L2219" s="116">
        <f t="shared" si="514"/>
        <v>6343.7</v>
      </c>
      <c r="M2219" s="9"/>
      <c r="N2219" s="10"/>
      <c r="O2219" s="10"/>
      <c r="P2219" s="10"/>
      <c r="Q2219" s="10"/>
      <c r="R2219" s="10"/>
      <c r="S2219" s="119"/>
      <c r="T2219" s="119"/>
      <c r="U2219" s="119"/>
      <c r="V2219" s="119"/>
      <c r="W2219" s="119"/>
      <c r="X2219" s="119"/>
      <c r="Y2219" s="119"/>
      <c r="Z2219" s="119"/>
      <c r="AA2219" s="119"/>
      <c r="AB2219" s="119"/>
      <c r="AC2219" s="119"/>
      <c r="AD2219" s="119"/>
      <c r="AE2219" s="119"/>
      <c r="AF2219" s="119"/>
      <c r="AG2219" s="119"/>
      <c r="AH2219" s="119"/>
      <c r="AI2219" s="119"/>
      <c r="AJ2219" s="10"/>
      <c r="AK2219" s="10"/>
      <c r="AL2219" s="10"/>
    </row>
    <row r="2220" spans="1:38" ht="30" customHeight="1">
      <c r="A2220" s="9" t="s">
        <v>4246</v>
      </c>
      <c r="B2220" s="9" t="s">
        <v>2935</v>
      </c>
      <c r="C2220" s="9" t="s">
        <v>3708</v>
      </c>
      <c r="D2220" s="114">
        <v>1.7000000000000001E-2</v>
      </c>
      <c r="E2220" s="115">
        <v>0</v>
      </c>
      <c r="F2220" s="116">
        <f>TRUNC(E2220*D2220,1)</f>
        <v>0</v>
      </c>
      <c r="G2220" s="115">
        <f>단가대비표!F553</f>
        <v>138290</v>
      </c>
      <c r="H2220" s="116">
        <f>TRUNC(G2220*D2220,1)</f>
        <v>2350.9</v>
      </c>
      <c r="I2220" s="115">
        <f>단가대비표!G74</f>
        <v>0</v>
      </c>
      <c r="J2220" s="116">
        <f>TRUNC(I2220*D2220,1)</f>
        <v>0</v>
      </c>
      <c r="K2220" s="115">
        <f t="shared" si="514"/>
        <v>138290</v>
      </c>
      <c r="L2220" s="116">
        <f t="shared" si="514"/>
        <v>2350.9</v>
      </c>
      <c r="M2220" s="9"/>
      <c r="N2220" s="10"/>
      <c r="O2220" s="10"/>
      <c r="P2220" s="10"/>
      <c r="Q2220" s="10"/>
      <c r="R2220" s="10"/>
      <c r="S2220" s="119"/>
      <c r="T2220" s="119"/>
      <c r="U2220" s="119"/>
      <c r="V2220" s="119"/>
      <c r="W2220" s="119"/>
      <c r="X2220" s="119"/>
      <c r="Y2220" s="119"/>
      <c r="Z2220" s="119"/>
      <c r="AA2220" s="119"/>
      <c r="AB2220" s="119"/>
      <c r="AC2220" s="119"/>
      <c r="AD2220" s="119"/>
      <c r="AE2220" s="119"/>
      <c r="AF2220" s="119"/>
      <c r="AG2220" s="119"/>
      <c r="AH2220" s="119"/>
      <c r="AI2220" s="119"/>
      <c r="AJ2220" s="10"/>
      <c r="AK2220" s="10"/>
      <c r="AL2220" s="10"/>
    </row>
    <row r="2221" spans="1:38" ht="30" customHeight="1">
      <c r="A2221" s="9" t="s">
        <v>4243</v>
      </c>
      <c r="B2221" s="9" t="s">
        <v>4244</v>
      </c>
      <c r="C2221" s="9" t="s">
        <v>3242</v>
      </c>
      <c r="D2221" s="114">
        <v>1</v>
      </c>
      <c r="E2221" s="115">
        <v>0</v>
      </c>
      <c r="F2221" s="116">
        <f>TRUNC(E2221*D2221,1)</f>
        <v>0</v>
      </c>
      <c r="G2221" s="115">
        <v>0</v>
      </c>
      <c r="H2221" s="116">
        <f>TRUNC(G2221*D2221,1)</f>
        <v>0</v>
      </c>
      <c r="I2221" s="115">
        <f>H2222*6%</f>
        <v>521.64</v>
      </c>
      <c r="J2221" s="116">
        <f>TRUNC(I2221*D2221,1)</f>
        <v>521.6</v>
      </c>
      <c r="K2221" s="115">
        <f t="shared" si="514"/>
        <v>521.6</v>
      </c>
      <c r="L2221" s="116">
        <f t="shared" si="514"/>
        <v>521.6</v>
      </c>
      <c r="M2221" s="9"/>
      <c r="N2221" s="10"/>
      <c r="O2221" s="10"/>
      <c r="P2221" s="10"/>
      <c r="Q2221" s="10"/>
      <c r="R2221" s="10"/>
      <c r="S2221" s="119"/>
      <c r="T2221" s="119"/>
      <c r="U2221" s="119"/>
      <c r="V2221" s="119"/>
      <c r="W2221" s="119"/>
      <c r="X2221" s="119"/>
      <c r="Y2221" s="119"/>
      <c r="Z2221" s="119"/>
      <c r="AA2221" s="119"/>
      <c r="AB2221" s="119"/>
      <c r="AC2221" s="119"/>
      <c r="AD2221" s="119"/>
      <c r="AE2221" s="119"/>
      <c r="AF2221" s="119"/>
      <c r="AG2221" s="119"/>
      <c r="AH2221" s="119"/>
      <c r="AI2221" s="119"/>
      <c r="AJ2221" s="10"/>
      <c r="AK2221" s="10"/>
      <c r="AL2221" s="10"/>
    </row>
    <row r="2222" spans="1:38" ht="30" customHeight="1">
      <c r="A2222" s="9" t="s">
        <v>965</v>
      </c>
      <c r="B2222" s="9" t="s">
        <v>27</v>
      </c>
      <c r="C2222" s="9" t="s">
        <v>27</v>
      </c>
      <c r="D2222" s="114"/>
      <c r="E2222" s="115"/>
      <c r="F2222" s="116">
        <f>TRUNC(SUM(F2219:F2221),0)</f>
        <v>0</v>
      </c>
      <c r="G2222" s="115"/>
      <c r="H2222" s="116">
        <f>TRUNC(SUM(H2219:H2221),0)</f>
        <v>8694</v>
      </c>
      <c r="I2222" s="115"/>
      <c r="J2222" s="116">
        <f>TRUNC(SUM(J2219:J2221),0)</f>
        <v>521</v>
      </c>
      <c r="K2222" s="115"/>
      <c r="L2222" s="116">
        <f>F2222+H2222+J2222</f>
        <v>9215</v>
      </c>
      <c r="M2222" s="9" t="s">
        <v>27</v>
      </c>
      <c r="N2222" s="10" t="s">
        <v>117</v>
      </c>
      <c r="O2222" s="10" t="s">
        <v>117</v>
      </c>
      <c r="P2222" s="10" t="s">
        <v>27</v>
      </c>
      <c r="Q2222" s="10" t="s">
        <v>27</v>
      </c>
      <c r="R2222" s="10" t="s">
        <v>27</v>
      </c>
      <c r="S2222" s="119"/>
      <c r="T2222" s="119"/>
      <c r="U2222" s="119"/>
      <c r="V2222" s="119"/>
      <c r="W2222" s="119"/>
      <c r="X2222" s="119"/>
      <c r="Y2222" s="119"/>
      <c r="Z2222" s="119"/>
      <c r="AA2222" s="119"/>
      <c r="AB2222" s="119"/>
      <c r="AC2222" s="119"/>
      <c r="AD2222" s="119"/>
      <c r="AE2222" s="119"/>
      <c r="AF2222" s="119"/>
      <c r="AG2222" s="119"/>
      <c r="AH2222" s="119"/>
      <c r="AI2222" s="119"/>
      <c r="AJ2222" s="10" t="s">
        <v>27</v>
      </c>
      <c r="AK2222" s="10" t="s">
        <v>27</v>
      </c>
      <c r="AL2222" s="10" t="s">
        <v>27</v>
      </c>
    </row>
    <row r="2223" spans="1:38" ht="30" customHeight="1">
      <c r="A2223" s="37"/>
      <c r="B2223" s="37"/>
      <c r="C2223" s="37"/>
      <c r="D2223" s="37"/>
      <c r="E2223" s="37"/>
      <c r="F2223" s="38"/>
      <c r="G2223" s="38"/>
      <c r="H2223" s="39"/>
      <c r="I2223" s="38"/>
      <c r="J2223" s="38"/>
      <c r="K2223" s="38"/>
      <c r="L2223" s="39"/>
      <c r="M2223" s="114"/>
    </row>
    <row r="2224" spans="1:38" ht="30" customHeight="1">
      <c r="A2224" s="127" t="s">
        <v>4269</v>
      </c>
      <c r="B2224" s="127"/>
      <c r="C2224" s="127"/>
      <c r="D2224" s="127"/>
      <c r="E2224" s="128"/>
      <c r="F2224" s="129"/>
      <c r="G2224" s="128"/>
      <c r="H2224" s="129"/>
      <c r="I2224" s="128"/>
      <c r="J2224" s="129"/>
      <c r="K2224" s="128"/>
      <c r="L2224" s="129"/>
      <c r="M2224" s="127"/>
      <c r="N2224" s="118"/>
    </row>
    <row r="2225" spans="1:38" ht="30" customHeight="1">
      <c r="A2225" s="1" t="s">
        <v>1277</v>
      </c>
      <c r="B2225" s="1" t="s">
        <v>1281</v>
      </c>
      <c r="C2225" s="9" t="s">
        <v>269</v>
      </c>
      <c r="D2225" s="114">
        <v>3.3000000000000002E-2</v>
      </c>
      <c r="E2225" s="115">
        <f>단가대비표!E535</f>
        <v>21757</v>
      </c>
      <c r="F2225" s="116">
        <f>TRUNC(E2225*D2225,1)</f>
        <v>717.9</v>
      </c>
      <c r="G2225" s="115">
        <f>단가대비표!F535</f>
        <v>28902</v>
      </c>
      <c r="H2225" s="116">
        <f>TRUNC(G2225*D2225,1)</f>
        <v>953.7</v>
      </c>
      <c r="I2225" s="115">
        <f>단가대비표!G535</f>
        <v>4804</v>
      </c>
      <c r="J2225" s="116">
        <f>TRUNC(I2225*D2225,1)</f>
        <v>158.5</v>
      </c>
      <c r="K2225" s="115">
        <f t="shared" ref="K2225:L2227" si="515">TRUNC(E2225+G2225+I2225,1)</f>
        <v>55463</v>
      </c>
      <c r="L2225" s="116">
        <f t="shared" si="515"/>
        <v>1830.1</v>
      </c>
      <c r="M2225" s="9"/>
      <c r="N2225" s="10"/>
      <c r="O2225" s="10"/>
      <c r="P2225" s="10"/>
      <c r="Q2225" s="10"/>
      <c r="R2225" s="10"/>
      <c r="S2225" s="119"/>
      <c r="T2225" s="119"/>
      <c r="U2225" s="119"/>
      <c r="V2225" s="119"/>
      <c r="W2225" s="119"/>
      <c r="X2225" s="119"/>
      <c r="Y2225" s="119"/>
      <c r="Z2225" s="119"/>
      <c r="AA2225" s="119"/>
      <c r="AB2225" s="119"/>
      <c r="AC2225" s="119"/>
      <c r="AD2225" s="119"/>
      <c r="AE2225" s="119"/>
      <c r="AF2225" s="119"/>
      <c r="AG2225" s="119"/>
      <c r="AH2225" s="119"/>
      <c r="AI2225" s="119"/>
      <c r="AJ2225" s="10"/>
      <c r="AK2225" s="10"/>
      <c r="AL2225" s="10"/>
    </row>
    <row r="2226" spans="1:38" ht="30" customHeight="1">
      <c r="A2226" s="1" t="s">
        <v>2866</v>
      </c>
      <c r="B2226" s="1" t="s">
        <v>2878</v>
      </c>
      <c r="C2226" s="9" t="s">
        <v>269</v>
      </c>
      <c r="D2226" s="114">
        <v>0.11</v>
      </c>
      <c r="E2226" s="115">
        <v>0</v>
      </c>
      <c r="F2226" s="116">
        <f>TRUNC(E2226*D2226,1)</f>
        <v>0</v>
      </c>
      <c r="G2226" s="115">
        <v>0</v>
      </c>
      <c r="H2226" s="116">
        <f>TRUNC(G2226*D2226,1)</f>
        <v>0</v>
      </c>
      <c r="I2226" s="115">
        <f>단가대비표!G523</f>
        <v>11</v>
      </c>
      <c r="J2226" s="116">
        <f>TRUNC(I2226*D2226,1)</f>
        <v>1.2</v>
      </c>
      <c r="K2226" s="115">
        <f t="shared" si="515"/>
        <v>11</v>
      </c>
      <c r="L2226" s="116">
        <f t="shared" si="515"/>
        <v>1.2</v>
      </c>
      <c r="M2226" s="9"/>
      <c r="N2226" s="10"/>
      <c r="O2226" s="10"/>
      <c r="P2226" s="10"/>
      <c r="Q2226" s="10"/>
      <c r="R2226" s="10"/>
      <c r="S2226" s="119"/>
      <c r="T2226" s="119"/>
      <c r="U2226" s="119"/>
      <c r="V2226" s="119"/>
      <c r="W2226" s="119"/>
      <c r="X2226" s="119"/>
      <c r="Y2226" s="119"/>
      <c r="Z2226" s="119"/>
      <c r="AA2226" s="119"/>
      <c r="AB2226" s="119"/>
      <c r="AC2226" s="119"/>
      <c r="AD2226" s="119"/>
      <c r="AE2226" s="119"/>
      <c r="AF2226" s="119"/>
      <c r="AG2226" s="119"/>
      <c r="AH2226" s="119"/>
      <c r="AI2226" s="119"/>
      <c r="AJ2226" s="10"/>
      <c r="AK2226" s="10"/>
      <c r="AL2226" s="10"/>
    </row>
    <row r="2227" spans="1:38" ht="30" customHeight="1">
      <c r="A2227" s="9" t="s">
        <v>4243</v>
      </c>
      <c r="B2227" s="9" t="s">
        <v>4244</v>
      </c>
      <c r="C2227" s="9" t="s">
        <v>3242</v>
      </c>
      <c r="D2227" s="114">
        <v>1</v>
      </c>
      <c r="E2227" s="115">
        <v>0</v>
      </c>
      <c r="F2227" s="116">
        <f>TRUNC(E2227*D2227,1)</f>
        <v>0</v>
      </c>
      <c r="G2227" s="115">
        <v>0</v>
      </c>
      <c r="H2227" s="116">
        <f>TRUNC(G2227*D2227,1)</f>
        <v>0</v>
      </c>
      <c r="I2227" s="115">
        <f>H2228*6%</f>
        <v>57.18</v>
      </c>
      <c r="J2227" s="116">
        <f>TRUNC(I2227*D2227,1)</f>
        <v>57.1</v>
      </c>
      <c r="K2227" s="115">
        <f t="shared" si="515"/>
        <v>57.1</v>
      </c>
      <c r="L2227" s="116">
        <f t="shared" si="515"/>
        <v>57.1</v>
      </c>
      <c r="M2227" s="9"/>
      <c r="N2227" s="10"/>
      <c r="O2227" s="10"/>
      <c r="P2227" s="10"/>
      <c r="Q2227" s="10"/>
      <c r="R2227" s="10"/>
      <c r="S2227" s="119"/>
      <c r="T2227" s="119"/>
      <c r="U2227" s="119"/>
      <c r="V2227" s="119"/>
      <c r="W2227" s="119"/>
      <c r="X2227" s="119"/>
      <c r="Y2227" s="119"/>
      <c r="Z2227" s="119"/>
      <c r="AA2227" s="119"/>
      <c r="AB2227" s="119"/>
      <c r="AC2227" s="119"/>
      <c r="AD2227" s="119"/>
      <c r="AE2227" s="119"/>
      <c r="AF2227" s="119"/>
      <c r="AG2227" s="119"/>
      <c r="AH2227" s="119"/>
      <c r="AI2227" s="119"/>
      <c r="AJ2227" s="10"/>
      <c r="AK2227" s="10"/>
      <c r="AL2227" s="10"/>
    </row>
    <row r="2228" spans="1:38" ht="30" customHeight="1">
      <c r="A2228" s="9" t="s">
        <v>965</v>
      </c>
      <c r="B2228" s="9" t="s">
        <v>27</v>
      </c>
      <c r="C2228" s="9" t="s">
        <v>27</v>
      </c>
      <c r="D2228" s="114"/>
      <c r="E2228" s="115"/>
      <c r="F2228" s="116">
        <f>TRUNC(SUM(F2225:F2227),0)</f>
        <v>717</v>
      </c>
      <c r="G2228" s="115"/>
      <c r="H2228" s="116">
        <f>TRUNC(SUM(H2225:H2227),0)</f>
        <v>953</v>
      </c>
      <c r="I2228" s="115"/>
      <c r="J2228" s="116">
        <f>TRUNC(SUM(J2225:J2227),0)</f>
        <v>216</v>
      </c>
      <c r="K2228" s="115"/>
      <c r="L2228" s="116">
        <f>F2228+H2228+J2228</f>
        <v>1886</v>
      </c>
      <c r="M2228" s="9" t="s">
        <v>27</v>
      </c>
      <c r="N2228" s="10" t="s">
        <v>117</v>
      </c>
      <c r="O2228" s="10" t="s">
        <v>117</v>
      </c>
      <c r="P2228" s="10" t="s">
        <v>27</v>
      </c>
      <c r="Q2228" s="10" t="s">
        <v>27</v>
      </c>
      <c r="R2228" s="10" t="s">
        <v>27</v>
      </c>
      <c r="S2228" s="119"/>
      <c r="T2228" s="119"/>
      <c r="U2228" s="119"/>
      <c r="V2228" s="119"/>
      <c r="W2228" s="119"/>
      <c r="X2228" s="119"/>
      <c r="Y2228" s="119"/>
      <c r="Z2228" s="119"/>
      <c r="AA2228" s="119"/>
      <c r="AB2228" s="119"/>
      <c r="AC2228" s="119"/>
      <c r="AD2228" s="119"/>
      <c r="AE2228" s="119"/>
      <c r="AF2228" s="119"/>
      <c r="AG2228" s="119"/>
      <c r="AH2228" s="119"/>
      <c r="AI2228" s="119"/>
      <c r="AJ2228" s="10" t="s">
        <v>27</v>
      </c>
      <c r="AK2228" s="10" t="s">
        <v>27</v>
      </c>
      <c r="AL2228" s="10" t="s">
        <v>27</v>
      </c>
    </row>
    <row r="2229" spans="1:38" ht="30" customHeight="1">
      <c r="A2229" s="37"/>
      <c r="B2229" s="37"/>
      <c r="C2229" s="37"/>
      <c r="D2229" s="37"/>
      <c r="E2229" s="37"/>
      <c r="F2229" s="38"/>
      <c r="G2229" s="38"/>
      <c r="H2229" s="39"/>
      <c r="I2229" s="38"/>
      <c r="J2229" s="38"/>
      <c r="K2229" s="38"/>
      <c r="L2229" s="39"/>
      <c r="M2229" s="114"/>
    </row>
    <row r="2230" spans="1:38" ht="30" customHeight="1">
      <c r="A2230" s="127" t="s">
        <v>4270</v>
      </c>
      <c r="B2230" s="127"/>
      <c r="C2230" s="127"/>
      <c r="D2230" s="127"/>
      <c r="E2230" s="128"/>
      <c r="F2230" s="129"/>
      <c r="G2230" s="128"/>
      <c r="H2230" s="129"/>
      <c r="I2230" s="128"/>
      <c r="J2230" s="129"/>
      <c r="K2230" s="128"/>
      <c r="L2230" s="129"/>
      <c r="M2230" s="127"/>
      <c r="N2230" s="118"/>
    </row>
    <row r="2231" spans="1:38" ht="30" customHeight="1">
      <c r="A2231" s="1" t="s">
        <v>1277</v>
      </c>
      <c r="B2231" s="1" t="s">
        <v>1281</v>
      </c>
      <c r="C2231" s="9" t="s">
        <v>269</v>
      </c>
      <c r="D2231" s="114">
        <v>3.9600000000000003E-2</v>
      </c>
      <c r="E2231" s="115">
        <f>단가대비표!E535</f>
        <v>21757</v>
      </c>
      <c r="F2231" s="116">
        <f>TRUNC(E2231*D2231,1)</f>
        <v>861.5</v>
      </c>
      <c r="G2231" s="115">
        <f>단가대비표!F535</f>
        <v>28902</v>
      </c>
      <c r="H2231" s="116">
        <f>TRUNC(G2231*D2231,1)</f>
        <v>1144.5</v>
      </c>
      <c r="I2231" s="115">
        <f>단가대비표!G535</f>
        <v>4804</v>
      </c>
      <c r="J2231" s="116">
        <f>TRUNC(I2231*D2231,1)</f>
        <v>190.2</v>
      </c>
      <c r="K2231" s="115">
        <f t="shared" ref="K2231:L2233" si="516">TRUNC(E2231+G2231+I2231,1)</f>
        <v>55463</v>
      </c>
      <c r="L2231" s="116">
        <f t="shared" si="516"/>
        <v>2196.1999999999998</v>
      </c>
      <c r="M2231" s="9"/>
      <c r="N2231" s="10"/>
      <c r="O2231" s="10"/>
      <c r="P2231" s="10"/>
      <c r="Q2231" s="10"/>
      <c r="R2231" s="10"/>
      <c r="S2231" s="119"/>
      <c r="T2231" s="119"/>
      <c r="U2231" s="119"/>
      <c r="V2231" s="119"/>
      <c r="W2231" s="119"/>
      <c r="X2231" s="119"/>
      <c r="Y2231" s="119"/>
      <c r="Z2231" s="119"/>
      <c r="AA2231" s="119"/>
      <c r="AB2231" s="119"/>
      <c r="AC2231" s="119"/>
      <c r="AD2231" s="119"/>
      <c r="AE2231" s="119"/>
      <c r="AF2231" s="119"/>
      <c r="AG2231" s="119"/>
      <c r="AH2231" s="119"/>
      <c r="AI2231" s="119"/>
      <c r="AJ2231" s="10"/>
      <c r="AK2231" s="10"/>
      <c r="AL2231" s="10"/>
    </row>
    <row r="2232" spans="1:38" ht="30" customHeight="1">
      <c r="A2232" s="1" t="s">
        <v>2866</v>
      </c>
      <c r="B2232" s="1" t="s">
        <v>2878</v>
      </c>
      <c r="C2232" s="9" t="s">
        <v>269</v>
      </c>
      <c r="D2232" s="114">
        <v>0.11</v>
      </c>
      <c r="E2232" s="115">
        <v>0</v>
      </c>
      <c r="F2232" s="116">
        <f>TRUNC(E2232*D2232,1)</f>
        <v>0</v>
      </c>
      <c r="G2232" s="115">
        <v>0</v>
      </c>
      <c r="H2232" s="116">
        <f>TRUNC(G2232*D2232,1)</f>
        <v>0</v>
      </c>
      <c r="I2232" s="115">
        <f>단가대비표!G523</f>
        <v>11</v>
      </c>
      <c r="J2232" s="116">
        <f>TRUNC(I2232*D2232,1)</f>
        <v>1.2</v>
      </c>
      <c r="K2232" s="115">
        <f t="shared" si="516"/>
        <v>11</v>
      </c>
      <c r="L2232" s="116">
        <f t="shared" si="516"/>
        <v>1.2</v>
      </c>
      <c r="M2232" s="9"/>
      <c r="N2232" s="10"/>
      <c r="O2232" s="10"/>
      <c r="P2232" s="10"/>
      <c r="Q2232" s="10"/>
      <c r="R2232" s="10"/>
      <c r="S2232" s="119"/>
      <c r="T2232" s="119"/>
      <c r="U2232" s="119"/>
      <c r="V2232" s="119"/>
      <c r="W2232" s="119"/>
      <c r="X2232" s="119"/>
      <c r="Y2232" s="119"/>
      <c r="Z2232" s="119"/>
      <c r="AA2232" s="119"/>
      <c r="AB2232" s="119"/>
      <c r="AC2232" s="119"/>
      <c r="AD2232" s="119"/>
      <c r="AE2232" s="119"/>
      <c r="AF2232" s="119"/>
      <c r="AG2232" s="119"/>
      <c r="AH2232" s="119"/>
      <c r="AI2232" s="119"/>
      <c r="AJ2232" s="10"/>
      <c r="AK2232" s="10"/>
      <c r="AL2232" s="10"/>
    </row>
    <row r="2233" spans="1:38" ht="30" customHeight="1">
      <c r="A2233" s="9" t="s">
        <v>4243</v>
      </c>
      <c r="B2233" s="9" t="s">
        <v>4244</v>
      </c>
      <c r="C2233" s="9" t="s">
        <v>3242</v>
      </c>
      <c r="D2233" s="114">
        <v>1</v>
      </c>
      <c r="E2233" s="115">
        <v>0</v>
      </c>
      <c r="F2233" s="116">
        <f>TRUNC(E2233*D2233,1)</f>
        <v>0</v>
      </c>
      <c r="G2233" s="115">
        <v>0</v>
      </c>
      <c r="H2233" s="116">
        <f>TRUNC(G2233*D2233,1)</f>
        <v>0</v>
      </c>
      <c r="I2233" s="115">
        <f>H2234*6%</f>
        <v>68.64</v>
      </c>
      <c r="J2233" s="116">
        <f>TRUNC(I2233*D2233,1)</f>
        <v>68.599999999999994</v>
      </c>
      <c r="K2233" s="115">
        <f t="shared" si="516"/>
        <v>68.599999999999994</v>
      </c>
      <c r="L2233" s="116">
        <f t="shared" si="516"/>
        <v>68.599999999999994</v>
      </c>
      <c r="M2233" s="9"/>
      <c r="N2233" s="10"/>
      <c r="O2233" s="10"/>
      <c r="P2233" s="10"/>
      <c r="Q2233" s="10"/>
      <c r="R2233" s="10"/>
      <c r="S2233" s="119"/>
      <c r="T2233" s="119"/>
      <c r="U2233" s="119"/>
      <c r="V2233" s="119"/>
      <c r="W2233" s="119"/>
      <c r="X2233" s="119"/>
      <c r="Y2233" s="119"/>
      <c r="Z2233" s="119"/>
      <c r="AA2233" s="119"/>
      <c r="AB2233" s="119"/>
      <c r="AC2233" s="119"/>
      <c r="AD2233" s="119"/>
      <c r="AE2233" s="119"/>
      <c r="AF2233" s="119"/>
      <c r="AG2233" s="119"/>
      <c r="AH2233" s="119"/>
      <c r="AI2233" s="119"/>
      <c r="AJ2233" s="10"/>
      <c r="AK2233" s="10"/>
      <c r="AL2233" s="10"/>
    </row>
    <row r="2234" spans="1:38" ht="30" customHeight="1">
      <c r="A2234" s="9" t="s">
        <v>965</v>
      </c>
      <c r="B2234" s="9" t="s">
        <v>27</v>
      </c>
      <c r="C2234" s="9" t="s">
        <v>27</v>
      </c>
      <c r="D2234" s="114"/>
      <c r="E2234" s="115"/>
      <c r="F2234" s="116">
        <f>TRUNC(SUM(F2231:F2233),0)</f>
        <v>861</v>
      </c>
      <c r="G2234" s="115"/>
      <c r="H2234" s="116">
        <f>TRUNC(SUM(H2231:H2233),0)</f>
        <v>1144</v>
      </c>
      <c r="I2234" s="115"/>
      <c r="J2234" s="116">
        <f>TRUNC(SUM(J2231:J2233),0)</f>
        <v>260</v>
      </c>
      <c r="K2234" s="115"/>
      <c r="L2234" s="116">
        <f>F2234+H2234+J2234</f>
        <v>2265</v>
      </c>
      <c r="M2234" s="9" t="s">
        <v>27</v>
      </c>
      <c r="N2234" s="10" t="s">
        <v>117</v>
      </c>
      <c r="O2234" s="10" t="s">
        <v>117</v>
      </c>
      <c r="P2234" s="10" t="s">
        <v>27</v>
      </c>
      <c r="Q2234" s="10" t="s">
        <v>27</v>
      </c>
      <c r="R2234" s="10" t="s">
        <v>27</v>
      </c>
      <c r="S2234" s="119"/>
      <c r="T2234" s="119"/>
      <c r="U2234" s="119"/>
      <c r="V2234" s="119"/>
      <c r="W2234" s="119"/>
      <c r="X2234" s="119"/>
      <c r="Y2234" s="119"/>
      <c r="Z2234" s="119"/>
      <c r="AA2234" s="119"/>
      <c r="AB2234" s="119"/>
      <c r="AC2234" s="119"/>
      <c r="AD2234" s="119"/>
      <c r="AE2234" s="119"/>
      <c r="AF2234" s="119"/>
      <c r="AG2234" s="119"/>
      <c r="AH2234" s="119"/>
      <c r="AI2234" s="119"/>
      <c r="AJ2234" s="10" t="s">
        <v>27</v>
      </c>
      <c r="AK2234" s="10" t="s">
        <v>27</v>
      </c>
      <c r="AL2234" s="10" t="s">
        <v>27</v>
      </c>
    </row>
    <row r="2235" spans="1:38" ht="30" customHeight="1">
      <c r="A2235" s="37"/>
      <c r="B2235" s="37"/>
      <c r="C2235" s="37"/>
      <c r="D2235" s="37"/>
      <c r="E2235" s="37"/>
      <c r="F2235" s="38"/>
      <c r="G2235" s="38"/>
      <c r="H2235" s="39"/>
      <c r="I2235" s="38"/>
      <c r="J2235" s="38"/>
      <c r="K2235" s="38"/>
      <c r="L2235" s="39"/>
      <c r="M2235" s="114"/>
    </row>
    <row r="2236" spans="1:38" ht="30" customHeight="1">
      <c r="A2236" s="127" t="s">
        <v>4265</v>
      </c>
      <c r="B2236" s="127"/>
      <c r="C2236" s="127"/>
      <c r="D2236" s="127"/>
      <c r="E2236" s="128"/>
      <c r="F2236" s="129"/>
      <c r="G2236" s="128"/>
      <c r="H2236" s="129"/>
      <c r="I2236" s="128"/>
      <c r="J2236" s="129"/>
      <c r="K2236" s="128"/>
      <c r="L2236" s="129"/>
      <c r="M2236" s="127"/>
      <c r="N2236" s="118"/>
    </row>
    <row r="2237" spans="1:38" ht="30" customHeight="1">
      <c r="A2237" s="1" t="s">
        <v>3474</v>
      </c>
      <c r="B2237" s="1" t="s">
        <v>3476</v>
      </c>
      <c r="C2237" s="13" t="s">
        <v>792</v>
      </c>
      <c r="D2237" s="114">
        <v>0.3</v>
      </c>
      <c r="E2237" s="115">
        <f>단가대비표!E221</f>
        <v>4000</v>
      </c>
      <c r="F2237" s="116">
        <f>TRUNC(E2237*D2237,1)</f>
        <v>1200</v>
      </c>
      <c r="G2237" s="115">
        <v>0</v>
      </c>
      <c r="H2237" s="116">
        <f>TRUNC(G2237*D2237,1)</f>
        <v>0</v>
      </c>
      <c r="I2237" s="115">
        <v>0</v>
      </c>
      <c r="J2237" s="116">
        <f>TRUNC(I2237*D2237,1)</f>
        <v>0</v>
      </c>
      <c r="K2237" s="115">
        <f t="shared" ref="K2237:L2240" si="517">TRUNC(E2237+G2237+I2237,1)</f>
        <v>4000</v>
      </c>
      <c r="L2237" s="116">
        <f t="shared" si="517"/>
        <v>1200</v>
      </c>
      <c r="M2237" s="9"/>
      <c r="N2237" s="10"/>
      <c r="O2237" s="10"/>
      <c r="P2237" s="10"/>
      <c r="Q2237" s="10"/>
      <c r="R2237" s="10"/>
      <c r="S2237" s="119"/>
      <c r="T2237" s="119"/>
      <c r="U2237" s="119"/>
      <c r="V2237" s="119"/>
      <c r="W2237" s="119"/>
      <c r="X2237" s="119"/>
      <c r="Y2237" s="119"/>
      <c r="Z2237" s="119"/>
      <c r="AA2237" s="119"/>
      <c r="AB2237" s="119"/>
      <c r="AC2237" s="119"/>
      <c r="AD2237" s="119"/>
      <c r="AE2237" s="119"/>
      <c r="AF2237" s="119"/>
      <c r="AG2237" s="119"/>
      <c r="AH2237" s="119"/>
      <c r="AI2237" s="119"/>
      <c r="AJ2237" s="10"/>
      <c r="AK2237" s="10"/>
      <c r="AL2237" s="10"/>
    </row>
    <row r="2238" spans="1:38" ht="30" customHeight="1">
      <c r="A2238" s="9" t="s">
        <v>862</v>
      </c>
      <c r="B2238" s="9" t="s">
        <v>840</v>
      </c>
      <c r="C2238" s="9" t="s">
        <v>841</v>
      </c>
      <c r="D2238" s="114">
        <v>1.0999999999999999E-2</v>
      </c>
      <c r="E2238" s="115">
        <v>0</v>
      </c>
      <c r="F2238" s="116">
        <f>TRUNC(E2238*D2238,1)</f>
        <v>0</v>
      </c>
      <c r="G2238" s="115">
        <f>단가대비표!F551</f>
        <v>158594</v>
      </c>
      <c r="H2238" s="116">
        <f>TRUNC(G2238*D2238,1)</f>
        <v>1744.5</v>
      </c>
      <c r="I2238" s="115">
        <v>0</v>
      </c>
      <c r="J2238" s="116">
        <f>TRUNC(I2238*D2238,1)</f>
        <v>0</v>
      </c>
      <c r="K2238" s="115">
        <f t="shared" si="517"/>
        <v>158594</v>
      </c>
      <c r="L2238" s="116">
        <f t="shared" si="517"/>
        <v>1744.5</v>
      </c>
      <c r="M2238" s="9" t="s">
        <v>27</v>
      </c>
      <c r="N2238" s="10" t="s">
        <v>1714</v>
      </c>
      <c r="O2238" s="10" t="s">
        <v>863</v>
      </c>
      <c r="P2238" s="10" t="s">
        <v>30</v>
      </c>
      <c r="Q2238" s="10" t="s">
        <v>30</v>
      </c>
      <c r="R2238" s="10" t="s">
        <v>29</v>
      </c>
      <c r="S2238" s="119"/>
      <c r="T2238" s="119"/>
      <c r="U2238" s="119"/>
      <c r="V2238" s="119">
        <v>1</v>
      </c>
      <c r="W2238" s="119"/>
      <c r="X2238" s="119"/>
      <c r="Y2238" s="119"/>
      <c r="Z2238" s="119"/>
      <c r="AA2238" s="119"/>
      <c r="AB2238" s="119"/>
      <c r="AC2238" s="119"/>
      <c r="AD2238" s="119"/>
      <c r="AE2238" s="119"/>
      <c r="AF2238" s="119"/>
      <c r="AG2238" s="119"/>
      <c r="AH2238" s="119"/>
      <c r="AI2238" s="119"/>
      <c r="AJ2238" s="10" t="s">
        <v>27</v>
      </c>
      <c r="AK2238" s="10" t="s">
        <v>2786</v>
      </c>
      <c r="AL2238" s="10" t="s">
        <v>27</v>
      </c>
    </row>
    <row r="2239" spans="1:38" ht="30" customHeight="1">
      <c r="A2239" s="9" t="s">
        <v>867</v>
      </c>
      <c r="B2239" s="9" t="s">
        <v>840</v>
      </c>
      <c r="C2239" s="9" t="s">
        <v>841</v>
      </c>
      <c r="D2239" s="114">
        <v>5.0000000000000001E-3</v>
      </c>
      <c r="E2239" s="115">
        <v>0</v>
      </c>
      <c r="F2239" s="116">
        <f>TRUNC(E2239*D2239,1)</f>
        <v>0</v>
      </c>
      <c r="G2239" s="115">
        <f>단가대비표!F553</f>
        <v>138290</v>
      </c>
      <c r="H2239" s="116">
        <f>TRUNC(G2239*D2239,1)</f>
        <v>691.4</v>
      </c>
      <c r="I2239" s="115">
        <v>0</v>
      </c>
      <c r="J2239" s="116">
        <f>TRUNC(I2239*D2239,1)</f>
        <v>0</v>
      </c>
      <c r="K2239" s="115">
        <f t="shared" si="517"/>
        <v>138290</v>
      </c>
      <c r="L2239" s="116">
        <f t="shared" si="517"/>
        <v>691.4</v>
      </c>
      <c r="M2239" s="9" t="s">
        <v>27</v>
      </c>
      <c r="N2239" s="10" t="s">
        <v>1714</v>
      </c>
      <c r="O2239" s="10" t="s">
        <v>868</v>
      </c>
      <c r="P2239" s="10" t="s">
        <v>30</v>
      </c>
      <c r="Q2239" s="10" t="s">
        <v>30</v>
      </c>
      <c r="R2239" s="10" t="s">
        <v>29</v>
      </c>
      <c r="S2239" s="119"/>
      <c r="T2239" s="119"/>
      <c r="U2239" s="119"/>
      <c r="V2239" s="119">
        <v>1</v>
      </c>
      <c r="W2239" s="119"/>
      <c r="X2239" s="119"/>
      <c r="Y2239" s="119"/>
      <c r="Z2239" s="119"/>
      <c r="AA2239" s="119"/>
      <c r="AB2239" s="119"/>
      <c r="AC2239" s="119"/>
      <c r="AD2239" s="119"/>
      <c r="AE2239" s="119"/>
      <c r="AF2239" s="119"/>
      <c r="AG2239" s="119"/>
      <c r="AH2239" s="119"/>
      <c r="AI2239" s="119"/>
      <c r="AJ2239" s="10" t="s">
        <v>27</v>
      </c>
      <c r="AK2239" s="10" t="s">
        <v>2787</v>
      </c>
      <c r="AL2239" s="10" t="s">
        <v>27</v>
      </c>
    </row>
    <row r="2240" spans="1:38" ht="30" customHeight="1">
      <c r="A2240" s="9" t="s">
        <v>4259</v>
      </c>
      <c r="B2240" s="9" t="s">
        <v>4260</v>
      </c>
      <c r="C2240" s="9" t="s">
        <v>3242</v>
      </c>
      <c r="D2240" s="114">
        <v>1</v>
      </c>
      <c r="E2240" s="115">
        <f>H2241*2%</f>
        <v>48.7</v>
      </c>
      <c r="F2240" s="116">
        <f>TRUNC(E2240*D2240,1)</f>
        <v>48.7</v>
      </c>
      <c r="G2240" s="115">
        <v>0</v>
      </c>
      <c r="H2240" s="116">
        <f>TRUNC(G2240*D2240,1)</f>
        <v>0</v>
      </c>
      <c r="I2240" s="115">
        <v>0</v>
      </c>
      <c r="J2240" s="116">
        <f>TRUNC(I2240*D2240,1)</f>
        <v>0</v>
      </c>
      <c r="K2240" s="115">
        <f t="shared" si="517"/>
        <v>48.7</v>
      </c>
      <c r="L2240" s="116">
        <f t="shared" si="517"/>
        <v>48.7</v>
      </c>
      <c r="M2240" s="9"/>
      <c r="N2240" s="10"/>
      <c r="O2240" s="10"/>
      <c r="P2240" s="10"/>
      <c r="Q2240" s="10"/>
      <c r="R2240" s="10"/>
      <c r="S2240" s="119"/>
      <c r="T2240" s="119"/>
      <c r="U2240" s="119"/>
      <c r="V2240" s="119"/>
      <c r="W2240" s="119"/>
      <c r="X2240" s="119"/>
      <c r="Y2240" s="119"/>
      <c r="Z2240" s="119"/>
      <c r="AA2240" s="119"/>
      <c r="AB2240" s="119"/>
      <c r="AC2240" s="119"/>
      <c r="AD2240" s="119"/>
      <c r="AE2240" s="119"/>
      <c r="AF2240" s="119"/>
      <c r="AG2240" s="119"/>
      <c r="AH2240" s="119"/>
      <c r="AI2240" s="119"/>
      <c r="AJ2240" s="10"/>
      <c r="AK2240" s="10"/>
      <c r="AL2240" s="10"/>
    </row>
    <row r="2241" spans="1:38" ht="30" customHeight="1">
      <c r="A2241" s="9" t="s">
        <v>965</v>
      </c>
      <c r="B2241" s="9" t="s">
        <v>27</v>
      </c>
      <c r="C2241" s="9" t="s">
        <v>27</v>
      </c>
      <c r="D2241" s="114"/>
      <c r="E2241" s="115"/>
      <c r="F2241" s="116">
        <f>TRUNC(SUM(F2237:F2240),0)</f>
        <v>1248</v>
      </c>
      <c r="G2241" s="115"/>
      <c r="H2241" s="116">
        <f>TRUNC(SUM(H2237:H2240),0)</f>
        <v>2435</v>
      </c>
      <c r="I2241" s="115"/>
      <c r="J2241" s="116">
        <f>TRUNC(SUM(J2237:J2240),0)</f>
        <v>0</v>
      </c>
      <c r="K2241" s="115"/>
      <c r="L2241" s="116">
        <f>F2241+H2241+J2241</f>
        <v>3683</v>
      </c>
      <c r="M2241" s="9" t="s">
        <v>27</v>
      </c>
      <c r="N2241" s="10" t="s">
        <v>117</v>
      </c>
      <c r="O2241" s="10" t="s">
        <v>117</v>
      </c>
      <c r="P2241" s="10" t="s">
        <v>27</v>
      </c>
      <c r="Q2241" s="10" t="s">
        <v>27</v>
      </c>
      <c r="R2241" s="10" t="s">
        <v>27</v>
      </c>
      <c r="S2241" s="119"/>
      <c r="T2241" s="119"/>
      <c r="U2241" s="119"/>
      <c r="V2241" s="119"/>
      <c r="W2241" s="119"/>
      <c r="X2241" s="119"/>
      <c r="Y2241" s="119"/>
      <c r="Z2241" s="119"/>
      <c r="AA2241" s="119"/>
      <c r="AB2241" s="119"/>
      <c r="AC2241" s="119"/>
      <c r="AD2241" s="119"/>
      <c r="AE2241" s="119"/>
      <c r="AF2241" s="119"/>
      <c r="AG2241" s="119"/>
      <c r="AH2241" s="119"/>
      <c r="AI2241" s="119"/>
      <c r="AJ2241" s="10" t="s">
        <v>27</v>
      </c>
      <c r="AK2241" s="10" t="s">
        <v>27</v>
      </c>
      <c r="AL2241" s="10" t="s">
        <v>27</v>
      </c>
    </row>
    <row r="2242" spans="1:38" ht="30" customHeight="1">
      <c r="A2242" s="37"/>
      <c r="B2242" s="37"/>
      <c r="C2242" s="37"/>
      <c r="D2242" s="37"/>
      <c r="E2242" s="37"/>
      <c r="F2242" s="38"/>
      <c r="G2242" s="38"/>
      <c r="H2242" s="39"/>
      <c r="I2242" s="38"/>
      <c r="J2242" s="38"/>
      <c r="K2242" s="38"/>
      <c r="L2242" s="39"/>
      <c r="M2242" s="114"/>
    </row>
    <row r="2243" spans="1:38" ht="30" customHeight="1">
      <c r="A2243" s="127" t="s">
        <v>4247</v>
      </c>
      <c r="B2243" s="127"/>
      <c r="C2243" s="127"/>
      <c r="D2243" s="127"/>
      <c r="E2243" s="128"/>
      <c r="F2243" s="129"/>
      <c r="G2243" s="128"/>
      <c r="H2243" s="129"/>
      <c r="I2243" s="128"/>
      <c r="J2243" s="129"/>
      <c r="K2243" s="128"/>
      <c r="L2243" s="129"/>
      <c r="M2243" s="127"/>
      <c r="N2243" s="118" t="s">
        <v>368</v>
      </c>
    </row>
    <row r="2244" spans="1:38" ht="30" customHeight="1">
      <c r="A2244" s="9" t="s">
        <v>1271</v>
      </c>
      <c r="B2244" s="9" t="s">
        <v>1254</v>
      </c>
      <c r="C2244" s="9" t="s">
        <v>466</v>
      </c>
      <c r="D2244" s="114">
        <v>13.05</v>
      </c>
      <c r="E2244" s="115">
        <f>단가대비표!E79</f>
        <v>0</v>
      </c>
      <c r="F2244" s="116">
        <f t="shared" ref="F2244:F2249" si="518">TRUNC(E2244*D2244,1)</f>
        <v>0</v>
      </c>
      <c r="G2244" s="115">
        <f>단가대비표!F79</f>
        <v>0</v>
      </c>
      <c r="H2244" s="116">
        <f t="shared" ref="H2244:H2249" si="519">TRUNC(G2244*D2244,1)</f>
        <v>0</v>
      </c>
      <c r="I2244" s="115">
        <f>단가대비표!G79</f>
        <v>0</v>
      </c>
      <c r="J2244" s="116">
        <f t="shared" ref="J2244:J2249" si="520">TRUNC(I2244*D2244,1)</f>
        <v>0</v>
      </c>
      <c r="K2244" s="115">
        <f t="shared" ref="K2244:L2246" si="521">TRUNC(E2244+G2244+I2244,1)</f>
        <v>0</v>
      </c>
      <c r="L2244" s="116">
        <f t="shared" si="521"/>
        <v>0</v>
      </c>
      <c r="M2244" s="9" t="s">
        <v>1255</v>
      </c>
      <c r="N2244" s="10" t="s">
        <v>368</v>
      </c>
      <c r="O2244" s="10" t="s">
        <v>1272</v>
      </c>
      <c r="P2244" s="10" t="s">
        <v>30</v>
      </c>
      <c r="Q2244" s="10" t="s">
        <v>30</v>
      </c>
      <c r="R2244" s="10" t="s">
        <v>29</v>
      </c>
      <c r="S2244" s="119"/>
      <c r="T2244" s="119"/>
      <c r="U2244" s="119"/>
      <c r="V2244" s="119"/>
      <c r="W2244" s="119"/>
      <c r="X2244" s="119"/>
      <c r="Y2244" s="119"/>
      <c r="Z2244" s="119"/>
      <c r="AA2244" s="119"/>
      <c r="AB2244" s="119"/>
      <c r="AC2244" s="119"/>
      <c r="AD2244" s="119"/>
      <c r="AE2244" s="119"/>
      <c r="AF2244" s="119"/>
      <c r="AG2244" s="119"/>
      <c r="AH2244" s="119"/>
      <c r="AI2244" s="119"/>
      <c r="AJ2244" s="10" t="s">
        <v>27</v>
      </c>
      <c r="AK2244" s="10" t="s">
        <v>1705</v>
      </c>
      <c r="AL2244" s="10" t="s">
        <v>27</v>
      </c>
    </row>
    <row r="2245" spans="1:38" ht="30" customHeight="1">
      <c r="A2245" s="1" t="s">
        <v>3294</v>
      </c>
      <c r="B2245" s="1" t="s">
        <v>3295</v>
      </c>
      <c r="C2245" s="9" t="s">
        <v>79</v>
      </c>
      <c r="D2245" s="114">
        <v>1.7000000000000001E-2</v>
      </c>
      <c r="E2245" s="115">
        <f>단가대비표!E60</f>
        <v>50000</v>
      </c>
      <c r="F2245" s="116">
        <f t="shared" si="518"/>
        <v>850</v>
      </c>
      <c r="G2245" s="115">
        <v>0</v>
      </c>
      <c r="H2245" s="116">
        <f t="shared" si="519"/>
        <v>0</v>
      </c>
      <c r="I2245" s="115">
        <v>0</v>
      </c>
      <c r="J2245" s="116">
        <f t="shared" si="520"/>
        <v>0</v>
      </c>
      <c r="K2245" s="115">
        <f t="shared" si="521"/>
        <v>50000</v>
      </c>
      <c r="L2245" s="116">
        <f t="shared" si="521"/>
        <v>850</v>
      </c>
      <c r="M2245" s="9"/>
      <c r="N2245" s="10" t="s">
        <v>368</v>
      </c>
      <c r="O2245" s="10" t="s">
        <v>1256</v>
      </c>
      <c r="P2245" s="10" t="s">
        <v>30</v>
      </c>
      <c r="Q2245" s="10" t="s">
        <v>30</v>
      </c>
      <c r="R2245" s="10" t="s">
        <v>29</v>
      </c>
      <c r="S2245" s="119"/>
      <c r="T2245" s="119"/>
      <c r="U2245" s="119"/>
      <c r="V2245" s="119"/>
      <c r="W2245" s="119"/>
      <c r="X2245" s="119"/>
      <c r="Y2245" s="119"/>
      <c r="Z2245" s="119"/>
      <c r="AA2245" s="119"/>
      <c r="AB2245" s="119"/>
      <c r="AC2245" s="119"/>
      <c r="AD2245" s="119"/>
      <c r="AE2245" s="119"/>
      <c r="AF2245" s="119"/>
      <c r="AG2245" s="119"/>
      <c r="AH2245" s="119"/>
      <c r="AI2245" s="119"/>
      <c r="AJ2245" s="10" t="s">
        <v>27</v>
      </c>
      <c r="AK2245" s="10" t="s">
        <v>1706</v>
      </c>
      <c r="AL2245" s="10" t="s">
        <v>27</v>
      </c>
    </row>
    <row r="2246" spans="1:38" ht="30" customHeight="1">
      <c r="A2246" s="9" t="s">
        <v>1707</v>
      </c>
      <c r="B2246" s="9" t="s">
        <v>1708</v>
      </c>
      <c r="C2246" s="9" t="s">
        <v>792</v>
      </c>
      <c r="D2246" s="114">
        <v>0.65500000000000003</v>
      </c>
      <c r="E2246" s="115">
        <f>단가대비표!E225</f>
        <v>3750</v>
      </c>
      <c r="F2246" s="116">
        <f t="shared" si="518"/>
        <v>2456.1999999999998</v>
      </c>
      <c r="G2246" s="115">
        <f>단가대비표!F225</f>
        <v>0</v>
      </c>
      <c r="H2246" s="116">
        <f t="shared" si="519"/>
        <v>0</v>
      </c>
      <c r="I2246" s="115">
        <f>단가대비표!G225</f>
        <v>0</v>
      </c>
      <c r="J2246" s="116">
        <f t="shared" si="520"/>
        <v>0</v>
      </c>
      <c r="K2246" s="115">
        <f t="shared" si="521"/>
        <v>3750</v>
      </c>
      <c r="L2246" s="116">
        <f t="shared" si="521"/>
        <v>2456.1999999999998</v>
      </c>
      <c r="M2246" s="9" t="s">
        <v>27</v>
      </c>
      <c r="N2246" s="10" t="s">
        <v>368</v>
      </c>
      <c r="O2246" s="10" t="s">
        <v>1709</v>
      </c>
      <c r="P2246" s="10" t="s">
        <v>30</v>
      </c>
      <c r="Q2246" s="10" t="s">
        <v>30</v>
      </c>
      <c r="R2246" s="10" t="s">
        <v>29</v>
      </c>
      <c r="S2246" s="119"/>
      <c r="T2246" s="119"/>
      <c r="U2246" s="119"/>
      <c r="V2246" s="119"/>
      <c r="W2246" s="119"/>
      <c r="X2246" s="119"/>
      <c r="Y2246" s="119"/>
      <c r="Z2246" s="119"/>
      <c r="AA2246" s="119"/>
      <c r="AB2246" s="119"/>
      <c r="AC2246" s="119"/>
      <c r="AD2246" s="119"/>
      <c r="AE2246" s="119"/>
      <c r="AF2246" s="119"/>
      <c r="AG2246" s="119"/>
      <c r="AH2246" s="119"/>
      <c r="AI2246" s="119"/>
      <c r="AJ2246" s="10" t="s">
        <v>27</v>
      </c>
      <c r="AK2246" s="10" t="s">
        <v>1710</v>
      </c>
      <c r="AL2246" s="10" t="s">
        <v>27</v>
      </c>
    </row>
    <row r="2247" spans="1:38" ht="30" customHeight="1">
      <c r="A2247" s="9" t="s">
        <v>862</v>
      </c>
      <c r="B2247" s="9" t="s">
        <v>840</v>
      </c>
      <c r="C2247" s="9" t="s">
        <v>841</v>
      </c>
      <c r="D2247" s="114">
        <v>7.4999999999999997E-2</v>
      </c>
      <c r="E2247" s="115">
        <f>단가대비표!E551</f>
        <v>0</v>
      </c>
      <c r="F2247" s="116">
        <f t="shared" si="518"/>
        <v>0</v>
      </c>
      <c r="G2247" s="115">
        <f>단가대비표!F551</f>
        <v>158594</v>
      </c>
      <c r="H2247" s="116">
        <f t="shared" si="519"/>
        <v>11894.5</v>
      </c>
      <c r="I2247" s="115">
        <f>단가대비표!G551</f>
        <v>0</v>
      </c>
      <c r="J2247" s="116">
        <f t="shared" si="520"/>
        <v>0</v>
      </c>
      <c r="K2247" s="115">
        <f t="shared" ref="K2247:L2249" si="522">TRUNC(E2247+G2247+I2247,1)</f>
        <v>158594</v>
      </c>
      <c r="L2247" s="116">
        <f t="shared" si="522"/>
        <v>11894.5</v>
      </c>
      <c r="M2247" s="9" t="s">
        <v>27</v>
      </c>
      <c r="N2247" s="10" t="s">
        <v>1714</v>
      </c>
      <c r="O2247" s="10" t="s">
        <v>863</v>
      </c>
      <c r="P2247" s="10" t="s">
        <v>30</v>
      </c>
      <c r="Q2247" s="10" t="s">
        <v>30</v>
      </c>
      <c r="R2247" s="10" t="s">
        <v>29</v>
      </c>
      <c r="S2247" s="119"/>
      <c r="T2247" s="119"/>
      <c r="U2247" s="119"/>
      <c r="V2247" s="119">
        <v>1</v>
      </c>
      <c r="W2247" s="119"/>
      <c r="X2247" s="119"/>
      <c r="Y2247" s="119"/>
      <c r="Z2247" s="119"/>
      <c r="AA2247" s="119"/>
      <c r="AB2247" s="119"/>
      <c r="AC2247" s="119"/>
      <c r="AD2247" s="119"/>
      <c r="AE2247" s="119"/>
      <c r="AF2247" s="119"/>
      <c r="AG2247" s="119"/>
      <c r="AH2247" s="119"/>
      <c r="AI2247" s="119"/>
      <c r="AJ2247" s="10" t="s">
        <v>27</v>
      </c>
      <c r="AK2247" s="10" t="s">
        <v>2786</v>
      </c>
      <c r="AL2247" s="10" t="s">
        <v>27</v>
      </c>
    </row>
    <row r="2248" spans="1:38" ht="30" customHeight="1">
      <c r="A2248" s="9" t="s">
        <v>867</v>
      </c>
      <c r="B2248" s="9" t="s">
        <v>840</v>
      </c>
      <c r="C2248" s="9" t="s">
        <v>841</v>
      </c>
      <c r="D2248" s="114">
        <v>0.04</v>
      </c>
      <c r="E2248" s="115">
        <f>단가대비표!E553</f>
        <v>0</v>
      </c>
      <c r="F2248" s="116">
        <f t="shared" si="518"/>
        <v>0</v>
      </c>
      <c r="G2248" s="115">
        <f>단가대비표!F553</f>
        <v>138290</v>
      </c>
      <c r="H2248" s="116">
        <f t="shared" si="519"/>
        <v>5531.6</v>
      </c>
      <c r="I2248" s="115">
        <f>단가대비표!G553</f>
        <v>0</v>
      </c>
      <c r="J2248" s="116">
        <f t="shared" si="520"/>
        <v>0</v>
      </c>
      <c r="K2248" s="115">
        <f t="shared" si="522"/>
        <v>138290</v>
      </c>
      <c r="L2248" s="116">
        <f t="shared" si="522"/>
        <v>5531.6</v>
      </c>
      <c r="M2248" s="9" t="s">
        <v>27</v>
      </c>
      <c r="N2248" s="10" t="s">
        <v>1714</v>
      </c>
      <c r="O2248" s="10" t="s">
        <v>868</v>
      </c>
      <c r="P2248" s="10" t="s">
        <v>30</v>
      </c>
      <c r="Q2248" s="10" t="s">
        <v>30</v>
      </c>
      <c r="R2248" s="10" t="s">
        <v>29</v>
      </c>
      <c r="S2248" s="119"/>
      <c r="T2248" s="119"/>
      <c r="U2248" s="119"/>
      <c r="V2248" s="119">
        <v>1</v>
      </c>
      <c r="W2248" s="119"/>
      <c r="X2248" s="119"/>
      <c r="Y2248" s="119"/>
      <c r="Z2248" s="119"/>
      <c r="AA2248" s="119"/>
      <c r="AB2248" s="119"/>
      <c r="AC2248" s="119"/>
      <c r="AD2248" s="119"/>
      <c r="AE2248" s="119"/>
      <c r="AF2248" s="119"/>
      <c r="AG2248" s="119"/>
      <c r="AH2248" s="119"/>
      <c r="AI2248" s="119"/>
      <c r="AJ2248" s="10" t="s">
        <v>27</v>
      </c>
      <c r="AK2248" s="10" t="s">
        <v>2787</v>
      </c>
      <c r="AL2248" s="10" t="s">
        <v>27</v>
      </c>
    </row>
    <row r="2249" spans="1:38" ht="30" customHeight="1">
      <c r="A2249" s="9" t="s">
        <v>1109</v>
      </c>
      <c r="B2249" s="9" t="s">
        <v>1270</v>
      </c>
      <c r="C2249" s="9" t="s">
        <v>963</v>
      </c>
      <c r="D2249" s="114">
        <v>1</v>
      </c>
      <c r="E2249" s="115">
        <v>0</v>
      </c>
      <c r="F2249" s="116">
        <f t="shared" si="518"/>
        <v>0</v>
      </c>
      <c r="G2249" s="115">
        <v>0</v>
      </c>
      <c r="H2249" s="116">
        <f t="shared" si="519"/>
        <v>0</v>
      </c>
      <c r="I2249" s="115">
        <f>H2250*3%</f>
        <v>522.78</v>
      </c>
      <c r="J2249" s="116">
        <f t="shared" si="520"/>
        <v>522.70000000000005</v>
      </c>
      <c r="K2249" s="115">
        <f t="shared" si="522"/>
        <v>522.70000000000005</v>
      </c>
      <c r="L2249" s="116">
        <f t="shared" si="522"/>
        <v>522.70000000000005</v>
      </c>
      <c r="M2249" s="9" t="s">
        <v>27</v>
      </c>
      <c r="N2249" s="10" t="s">
        <v>1714</v>
      </c>
      <c r="O2249" s="10" t="s">
        <v>964</v>
      </c>
      <c r="P2249" s="10" t="s">
        <v>30</v>
      </c>
      <c r="Q2249" s="10" t="s">
        <v>30</v>
      </c>
      <c r="R2249" s="10" t="s">
        <v>30</v>
      </c>
      <c r="S2249" s="119">
        <v>1</v>
      </c>
      <c r="T2249" s="119">
        <v>2</v>
      </c>
      <c r="U2249" s="119">
        <v>0.03</v>
      </c>
      <c r="V2249" s="119"/>
      <c r="W2249" s="119"/>
      <c r="X2249" s="119"/>
      <c r="Y2249" s="119"/>
      <c r="Z2249" s="119"/>
      <c r="AA2249" s="119"/>
      <c r="AB2249" s="119"/>
      <c r="AC2249" s="119"/>
      <c r="AD2249" s="119"/>
      <c r="AE2249" s="119"/>
      <c r="AF2249" s="119"/>
      <c r="AG2249" s="119"/>
      <c r="AH2249" s="119"/>
      <c r="AI2249" s="119"/>
      <c r="AJ2249" s="10" t="s">
        <v>27</v>
      </c>
      <c r="AK2249" s="10" t="s">
        <v>2788</v>
      </c>
      <c r="AL2249" s="10" t="s">
        <v>27</v>
      </c>
    </row>
    <row r="2250" spans="1:38" ht="30" customHeight="1">
      <c r="A2250" s="9" t="s">
        <v>965</v>
      </c>
      <c r="B2250" s="9" t="s">
        <v>27</v>
      </c>
      <c r="C2250" s="9" t="s">
        <v>27</v>
      </c>
      <c r="D2250" s="114"/>
      <c r="E2250" s="115"/>
      <c r="F2250" s="116">
        <f>TRUNC(SUM(F2244:F2249),0)</f>
        <v>3306</v>
      </c>
      <c r="G2250" s="115"/>
      <c r="H2250" s="116">
        <f>TRUNC(SUM(H2244:H2249),0)</f>
        <v>17426</v>
      </c>
      <c r="I2250" s="115"/>
      <c r="J2250" s="116">
        <f>TRUNC(SUM(J2244:J2249),0)</f>
        <v>522</v>
      </c>
      <c r="K2250" s="115"/>
      <c r="L2250" s="116">
        <f>F2250+H2250+J2250</f>
        <v>21254</v>
      </c>
      <c r="M2250" s="9" t="s">
        <v>27</v>
      </c>
      <c r="N2250" s="10" t="s">
        <v>117</v>
      </c>
      <c r="O2250" s="10" t="s">
        <v>117</v>
      </c>
      <c r="P2250" s="10" t="s">
        <v>27</v>
      </c>
      <c r="Q2250" s="10" t="s">
        <v>27</v>
      </c>
      <c r="R2250" s="10" t="s">
        <v>27</v>
      </c>
      <c r="S2250" s="119"/>
      <c r="T2250" s="119"/>
      <c r="U2250" s="119"/>
      <c r="V2250" s="119"/>
      <c r="W2250" s="119"/>
      <c r="X2250" s="119"/>
      <c r="Y2250" s="119"/>
      <c r="Z2250" s="119"/>
      <c r="AA2250" s="119"/>
      <c r="AB2250" s="119"/>
      <c r="AC2250" s="119"/>
      <c r="AD2250" s="119"/>
      <c r="AE2250" s="119"/>
      <c r="AF2250" s="119"/>
      <c r="AG2250" s="119"/>
      <c r="AH2250" s="119"/>
      <c r="AI2250" s="119"/>
      <c r="AJ2250" s="10" t="s">
        <v>27</v>
      </c>
      <c r="AK2250" s="10" t="s">
        <v>27</v>
      </c>
      <c r="AL2250" s="10" t="s">
        <v>27</v>
      </c>
    </row>
    <row r="2251" spans="1:38" ht="30" customHeight="1">
      <c r="A2251" s="114"/>
      <c r="B2251" s="114"/>
      <c r="C2251" s="114"/>
      <c r="D2251" s="114"/>
      <c r="E2251" s="115"/>
      <c r="F2251" s="116"/>
      <c r="G2251" s="115"/>
      <c r="H2251" s="116"/>
      <c r="I2251" s="115"/>
      <c r="J2251" s="116"/>
      <c r="K2251" s="115"/>
      <c r="L2251" s="116"/>
      <c r="M2251" s="114"/>
    </row>
    <row r="2252" spans="1:38" ht="30" customHeight="1">
      <c r="A2252" s="127" t="s">
        <v>4242</v>
      </c>
      <c r="B2252" s="127"/>
      <c r="C2252" s="127"/>
      <c r="D2252" s="127"/>
      <c r="E2252" s="128"/>
      <c r="F2252" s="129"/>
      <c r="G2252" s="128"/>
      <c r="H2252" s="129"/>
      <c r="I2252" s="128"/>
      <c r="J2252" s="129"/>
      <c r="K2252" s="128"/>
      <c r="L2252" s="129"/>
      <c r="M2252" s="127"/>
      <c r="N2252" s="118" t="s">
        <v>370</v>
      </c>
    </row>
    <row r="2253" spans="1:38" ht="30" customHeight="1">
      <c r="A2253" s="9" t="s">
        <v>1271</v>
      </c>
      <c r="B2253" s="9" t="s">
        <v>1254</v>
      </c>
      <c r="C2253" s="9" t="s">
        <v>466</v>
      </c>
      <c r="D2253" s="114">
        <v>7.2</v>
      </c>
      <c r="E2253" s="115">
        <f>단가대비표!E79</f>
        <v>0</v>
      </c>
      <c r="F2253" s="116">
        <f t="shared" ref="F2253:F2258" si="523">TRUNC(E2253*D2253,1)</f>
        <v>0</v>
      </c>
      <c r="G2253" s="115">
        <f>단가대비표!F79</f>
        <v>0</v>
      </c>
      <c r="H2253" s="116">
        <f t="shared" ref="H2253:H2258" si="524">TRUNC(G2253*D2253,1)</f>
        <v>0</v>
      </c>
      <c r="I2253" s="115">
        <f>단가대비표!G79</f>
        <v>0</v>
      </c>
      <c r="J2253" s="116">
        <f t="shared" ref="J2253:J2258" si="525">TRUNC(I2253*D2253,1)</f>
        <v>0</v>
      </c>
      <c r="K2253" s="115">
        <f t="shared" ref="K2253:L2255" si="526">TRUNC(E2253+G2253+I2253,1)</f>
        <v>0</v>
      </c>
      <c r="L2253" s="116">
        <f t="shared" si="526"/>
        <v>0</v>
      </c>
      <c r="M2253" s="9" t="s">
        <v>1255</v>
      </c>
      <c r="N2253" s="10" t="s">
        <v>370</v>
      </c>
      <c r="O2253" s="10" t="s">
        <v>1272</v>
      </c>
      <c r="P2253" s="10" t="s">
        <v>30</v>
      </c>
      <c r="Q2253" s="10" t="s">
        <v>30</v>
      </c>
      <c r="R2253" s="10" t="s">
        <v>29</v>
      </c>
      <c r="S2253" s="119"/>
      <c r="T2253" s="119"/>
      <c r="U2253" s="119"/>
      <c r="V2253" s="119"/>
      <c r="W2253" s="119"/>
      <c r="X2253" s="119"/>
      <c r="Y2253" s="119"/>
      <c r="Z2253" s="119"/>
      <c r="AA2253" s="119"/>
      <c r="AB2253" s="119"/>
      <c r="AC2253" s="119"/>
      <c r="AD2253" s="119"/>
      <c r="AE2253" s="119"/>
      <c r="AF2253" s="119"/>
      <c r="AG2253" s="119"/>
      <c r="AH2253" s="119"/>
      <c r="AI2253" s="119"/>
      <c r="AJ2253" s="10" t="s">
        <v>27</v>
      </c>
      <c r="AK2253" s="10" t="s">
        <v>1712</v>
      </c>
      <c r="AL2253" s="10" t="s">
        <v>27</v>
      </c>
    </row>
    <row r="2254" spans="1:38" ht="30" customHeight="1">
      <c r="A2254" s="1" t="s">
        <v>3294</v>
      </c>
      <c r="B2254" s="1" t="s">
        <v>3295</v>
      </c>
      <c r="C2254" s="9" t="s">
        <v>79</v>
      </c>
      <c r="D2254" s="114">
        <v>0.01</v>
      </c>
      <c r="E2254" s="115">
        <f>단가대비표!E60</f>
        <v>50000</v>
      </c>
      <c r="F2254" s="116">
        <f t="shared" si="523"/>
        <v>500</v>
      </c>
      <c r="G2254" s="115">
        <v>0</v>
      </c>
      <c r="H2254" s="116">
        <f t="shared" si="524"/>
        <v>0</v>
      </c>
      <c r="I2254" s="115">
        <v>0</v>
      </c>
      <c r="J2254" s="116">
        <f t="shared" si="525"/>
        <v>0</v>
      </c>
      <c r="K2254" s="115">
        <f t="shared" si="526"/>
        <v>50000</v>
      </c>
      <c r="L2254" s="116">
        <f t="shared" si="526"/>
        <v>500</v>
      </c>
      <c r="M2254" s="9"/>
      <c r="N2254" s="10" t="s">
        <v>368</v>
      </c>
      <c r="O2254" s="10" t="s">
        <v>1256</v>
      </c>
      <c r="P2254" s="10" t="s">
        <v>30</v>
      </c>
      <c r="Q2254" s="10" t="s">
        <v>30</v>
      </c>
      <c r="R2254" s="10" t="s">
        <v>29</v>
      </c>
      <c r="S2254" s="119"/>
      <c r="T2254" s="119"/>
      <c r="U2254" s="119"/>
      <c r="V2254" s="119"/>
      <c r="W2254" s="119"/>
      <c r="X2254" s="119"/>
      <c r="Y2254" s="119"/>
      <c r="Z2254" s="119"/>
      <c r="AA2254" s="119"/>
      <c r="AB2254" s="119"/>
      <c r="AC2254" s="119"/>
      <c r="AD2254" s="119"/>
      <c r="AE2254" s="119"/>
      <c r="AF2254" s="119"/>
      <c r="AG2254" s="119"/>
      <c r="AH2254" s="119"/>
      <c r="AI2254" s="119"/>
      <c r="AJ2254" s="10" t="s">
        <v>27</v>
      </c>
      <c r="AK2254" s="10" t="s">
        <v>1706</v>
      </c>
      <c r="AL2254" s="10" t="s">
        <v>27</v>
      </c>
    </row>
    <row r="2255" spans="1:38" ht="30" customHeight="1">
      <c r="A2255" s="9" t="s">
        <v>1707</v>
      </c>
      <c r="B2255" s="9" t="s">
        <v>1708</v>
      </c>
      <c r="C2255" s="9" t="s">
        <v>792</v>
      </c>
      <c r="D2255" s="114">
        <v>0.46</v>
      </c>
      <c r="E2255" s="115">
        <f>단가대비표!E225</f>
        <v>3750</v>
      </c>
      <c r="F2255" s="116">
        <f t="shared" si="523"/>
        <v>1725</v>
      </c>
      <c r="G2255" s="115">
        <f>단가대비표!F225</f>
        <v>0</v>
      </c>
      <c r="H2255" s="116">
        <f t="shared" si="524"/>
        <v>0</v>
      </c>
      <c r="I2255" s="115">
        <f>단가대비표!G225</f>
        <v>0</v>
      </c>
      <c r="J2255" s="116">
        <f t="shared" si="525"/>
        <v>0</v>
      </c>
      <c r="K2255" s="115">
        <f t="shared" si="526"/>
        <v>3750</v>
      </c>
      <c r="L2255" s="116">
        <f t="shared" si="526"/>
        <v>1725</v>
      </c>
      <c r="M2255" s="9" t="s">
        <v>27</v>
      </c>
      <c r="N2255" s="10" t="s">
        <v>370</v>
      </c>
      <c r="O2255" s="10" t="s">
        <v>1709</v>
      </c>
      <c r="P2255" s="10" t="s">
        <v>30</v>
      </c>
      <c r="Q2255" s="10" t="s">
        <v>30</v>
      </c>
      <c r="R2255" s="10" t="s">
        <v>29</v>
      </c>
      <c r="S2255" s="119"/>
      <c r="T2255" s="119"/>
      <c r="U2255" s="119"/>
      <c r="V2255" s="119"/>
      <c r="W2255" s="119"/>
      <c r="X2255" s="119"/>
      <c r="Y2255" s="119"/>
      <c r="Z2255" s="119"/>
      <c r="AA2255" s="119"/>
      <c r="AB2255" s="119"/>
      <c r="AC2255" s="119"/>
      <c r="AD2255" s="119"/>
      <c r="AE2255" s="119"/>
      <c r="AF2255" s="119"/>
      <c r="AG2255" s="119"/>
      <c r="AH2255" s="119"/>
      <c r="AI2255" s="119"/>
      <c r="AJ2255" s="10" t="s">
        <v>27</v>
      </c>
      <c r="AK2255" s="10" t="s">
        <v>1713</v>
      </c>
      <c r="AL2255" s="10" t="s">
        <v>27</v>
      </c>
    </row>
    <row r="2256" spans="1:38" ht="30" customHeight="1">
      <c r="A2256" s="9" t="s">
        <v>862</v>
      </c>
      <c r="B2256" s="9" t="s">
        <v>840</v>
      </c>
      <c r="C2256" s="9" t="s">
        <v>841</v>
      </c>
      <c r="D2256" s="114">
        <v>0.06</v>
      </c>
      <c r="E2256" s="115">
        <f>단가대비표!E551</f>
        <v>0</v>
      </c>
      <c r="F2256" s="116">
        <f t="shared" si="523"/>
        <v>0</v>
      </c>
      <c r="G2256" s="115">
        <f>단가대비표!F551</f>
        <v>158594</v>
      </c>
      <c r="H2256" s="116">
        <f t="shared" si="524"/>
        <v>9515.6</v>
      </c>
      <c r="I2256" s="115">
        <f>단가대비표!G551</f>
        <v>0</v>
      </c>
      <c r="J2256" s="116">
        <f t="shared" si="525"/>
        <v>0</v>
      </c>
      <c r="K2256" s="115">
        <f t="shared" ref="K2256:L2258" si="527">TRUNC(E2256+G2256+I2256,1)</f>
        <v>158594</v>
      </c>
      <c r="L2256" s="116">
        <f t="shared" si="527"/>
        <v>9515.6</v>
      </c>
      <c r="M2256" s="9" t="s">
        <v>27</v>
      </c>
      <c r="N2256" s="10" t="s">
        <v>1711</v>
      </c>
      <c r="O2256" s="10" t="s">
        <v>863</v>
      </c>
      <c r="P2256" s="10" t="s">
        <v>30</v>
      </c>
      <c r="Q2256" s="10" t="s">
        <v>30</v>
      </c>
      <c r="R2256" s="10" t="s">
        <v>29</v>
      </c>
      <c r="S2256" s="119"/>
      <c r="T2256" s="119"/>
      <c r="U2256" s="119"/>
      <c r="V2256" s="119">
        <v>1</v>
      </c>
      <c r="W2256" s="119"/>
      <c r="X2256" s="119"/>
      <c r="Y2256" s="119"/>
      <c r="Z2256" s="119"/>
      <c r="AA2256" s="119"/>
      <c r="AB2256" s="119"/>
      <c r="AC2256" s="119"/>
      <c r="AD2256" s="119"/>
      <c r="AE2256" s="119"/>
      <c r="AF2256" s="119"/>
      <c r="AG2256" s="119"/>
      <c r="AH2256" s="119"/>
      <c r="AI2256" s="119"/>
      <c r="AJ2256" s="10" t="s">
        <v>27</v>
      </c>
      <c r="AK2256" s="10" t="s">
        <v>2783</v>
      </c>
      <c r="AL2256" s="10" t="s">
        <v>27</v>
      </c>
    </row>
    <row r="2257" spans="1:38" ht="30" customHeight="1">
      <c r="A2257" s="9" t="s">
        <v>867</v>
      </c>
      <c r="B2257" s="9" t="s">
        <v>840</v>
      </c>
      <c r="C2257" s="9" t="s">
        <v>841</v>
      </c>
      <c r="D2257" s="114">
        <v>0.03</v>
      </c>
      <c r="E2257" s="115">
        <f>단가대비표!E553</f>
        <v>0</v>
      </c>
      <c r="F2257" s="116">
        <f t="shared" si="523"/>
        <v>0</v>
      </c>
      <c r="G2257" s="115">
        <f>단가대비표!F553</f>
        <v>138290</v>
      </c>
      <c r="H2257" s="116">
        <f t="shared" si="524"/>
        <v>4148.7</v>
      </c>
      <c r="I2257" s="115">
        <f>단가대비표!G553</f>
        <v>0</v>
      </c>
      <c r="J2257" s="116">
        <f t="shared" si="525"/>
        <v>0</v>
      </c>
      <c r="K2257" s="115">
        <f t="shared" si="527"/>
        <v>138290</v>
      </c>
      <c r="L2257" s="116">
        <f t="shared" si="527"/>
        <v>4148.7</v>
      </c>
      <c r="M2257" s="9" t="s">
        <v>27</v>
      </c>
      <c r="N2257" s="10" t="s">
        <v>1711</v>
      </c>
      <c r="O2257" s="10" t="s">
        <v>868</v>
      </c>
      <c r="P2257" s="10" t="s">
        <v>30</v>
      </c>
      <c r="Q2257" s="10" t="s">
        <v>30</v>
      </c>
      <c r="R2257" s="10" t="s">
        <v>29</v>
      </c>
      <c r="S2257" s="119"/>
      <c r="T2257" s="119"/>
      <c r="U2257" s="119"/>
      <c r="V2257" s="119">
        <v>1</v>
      </c>
      <c r="W2257" s="119"/>
      <c r="X2257" s="119"/>
      <c r="Y2257" s="119"/>
      <c r="Z2257" s="119"/>
      <c r="AA2257" s="119"/>
      <c r="AB2257" s="119"/>
      <c r="AC2257" s="119"/>
      <c r="AD2257" s="119"/>
      <c r="AE2257" s="119"/>
      <c r="AF2257" s="119"/>
      <c r="AG2257" s="119"/>
      <c r="AH2257" s="119"/>
      <c r="AI2257" s="119"/>
      <c r="AJ2257" s="10" t="s">
        <v>27</v>
      </c>
      <c r="AK2257" s="10" t="s">
        <v>2784</v>
      </c>
      <c r="AL2257" s="10" t="s">
        <v>27</v>
      </c>
    </row>
    <row r="2258" spans="1:38" ht="30" customHeight="1">
      <c r="A2258" s="9" t="s">
        <v>1109</v>
      </c>
      <c r="B2258" s="9" t="s">
        <v>1270</v>
      </c>
      <c r="C2258" s="9" t="s">
        <v>963</v>
      </c>
      <c r="D2258" s="114">
        <v>1</v>
      </c>
      <c r="E2258" s="115">
        <v>0</v>
      </c>
      <c r="F2258" s="116">
        <f t="shared" si="523"/>
        <v>0</v>
      </c>
      <c r="G2258" s="115">
        <v>0</v>
      </c>
      <c r="H2258" s="116">
        <f t="shared" si="524"/>
        <v>0</v>
      </c>
      <c r="I2258" s="115">
        <f>H2259*3%</f>
        <v>409.91999999999996</v>
      </c>
      <c r="J2258" s="116">
        <f t="shared" si="525"/>
        <v>409.9</v>
      </c>
      <c r="K2258" s="115">
        <f t="shared" si="527"/>
        <v>409.9</v>
      </c>
      <c r="L2258" s="116">
        <f t="shared" si="527"/>
        <v>409.9</v>
      </c>
      <c r="M2258" s="9" t="s">
        <v>27</v>
      </c>
      <c r="N2258" s="10" t="s">
        <v>1711</v>
      </c>
      <c r="O2258" s="10" t="s">
        <v>964</v>
      </c>
      <c r="P2258" s="10" t="s">
        <v>30</v>
      </c>
      <c r="Q2258" s="10" t="s">
        <v>30</v>
      </c>
      <c r="R2258" s="10" t="s">
        <v>30</v>
      </c>
      <c r="S2258" s="119">
        <v>1</v>
      </c>
      <c r="T2258" s="119">
        <v>2</v>
      </c>
      <c r="U2258" s="119">
        <v>0.03</v>
      </c>
      <c r="V2258" s="119"/>
      <c r="W2258" s="119"/>
      <c r="X2258" s="119"/>
      <c r="Y2258" s="119"/>
      <c r="Z2258" s="119"/>
      <c r="AA2258" s="119"/>
      <c r="AB2258" s="119"/>
      <c r="AC2258" s="119"/>
      <c r="AD2258" s="119"/>
      <c r="AE2258" s="119"/>
      <c r="AF2258" s="119"/>
      <c r="AG2258" s="119"/>
      <c r="AH2258" s="119"/>
      <c r="AI2258" s="119"/>
      <c r="AJ2258" s="10" t="s">
        <v>27</v>
      </c>
      <c r="AK2258" s="10" t="s">
        <v>2785</v>
      </c>
      <c r="AL2258" s="10" t="s">
        <v>27</v>
      </c>
    </row>
    <row r="2259" spans="1:38" ht="30" customHeight="1">
      <c r="A2259" s="9" t="s">
        <v>965</v>
      </c>
      <c r="B2259" s="9" t="s">
        <v>27</v>
      </c>
      <c r="C2259" s="9" t="s">
        <v>27</v>
      </c>
      <c r="D2259" s="114"/>
      <c r="E2259" s="115"/>
      <c r="F2259" s="116">
        <f>TRUNC(SUM(F2253:F2258),0)</f>
        <v>2225</v>
      </c>
      <c r="G2259" s="115"/>
      <c r="H2259" s="116">
        <f>TRUNC(SUM(H2253:H2258),0)</f>
        <v>13664</v>
      </c>
      <c r="I2259" s="115"/>
      <c r="J2259" s="116">
        <f>TRUNC(SUM(J2253:J2258),0)</f>
        <v>409</v>
      </c>
      <c r="K2259" s="115"/>
      <c r="L2259" s="116">
        <f>F2259+H2259+J2259</f>
        <v>16298</v>
      </c>
      <c r="M2259" s="9" t="s">
        <v>27</v>
      </c>
      <c r="N2259" s="10" t="s">
        <v>117</v>
      </c>
      <c r="O2259" s="10" t="s">
        <v>117</v>
      </c>
      <c r="P2259" s="10" t="s">
        <v>27</v>
      </c>
      <c r="Q2259" s="10" t="s">
        <v>27</v>
      </c>
      <c r="R2259" s="10" t="s">
        <v>27</v>
      </c>
      <c r="S2259" s="119"/>
      <c r="T2259" s="119"/>
      <c r="U2259" s="119"/>
      <c r="V2259" s="119"/>
      <c r="W2259" s="119"/>
      <c r="X2259" s="119"/>
      <c r="Y2259" s="119"/>
      <c r="Z2259" s="119"/>
      <c r="AA2259" s="119"/>
      <c r="AB2259" s="119"/>
      <c r="AC2259" s="119"/>
      <c r="AD2259" s="119"/>
      <c r="AE2259" s="119"/>
      <c r="AF2259" s="119"/>
      <c r="AG2259" s="119"/>
      <c r="AH2259" s="119"/>
      <c r="AI2259" s="119"/>
      <c r="AJ2259" s="10" t="s">
        <v>27</v>
      </c>
      <c r="AK2259" s="10" t="s">
        <v>27</v>
      </c>
      <c r="AL2259" s="10" t="s">
        <v>27</v>
      </c>
    </row>
    <row r="2260" spans="1:38" ht="30" customHeight="1">
      <c r="A2260" s="114"/>
      <c r="B2260" s="114"/>
      <c r="C2260" s="114"/>
      <c r="D2260" s="114"/>
      <c r="E2260" s="115"/>
      <c r="F2260" s="116"/>
      <c r="G2260" s="115"/>
      <c r="H2260" s="116"/>
      <c r="I2260" s="115"/>
      <c r="J2260" s="116"/>
      <c r="K2260" s="115"/>
      <c r="L2260" s="116"/>
      <c r="M2260" s="114"/>
    </row>
    <row r="2261" spans="1:38" ht="30" customHeight="1">
      <c r="A2261" s="127" t="s">
        <v>4261</v>
      </c>
      <c r="B2261" s="127"/>
      <c r="C2261" s="127"/>
      <c r="D2261" s="127"/>
      <c r="E2261" s="128"/>
      <c r="F2261" s="129"/>
      <c r="G2261" s="128"/>
      <c r="H2261" s="129"/>
      <c r="I2261" s="128"/>
      <c r="J2261" s="129"/>
      <c r="K2261" s="128"/>
      <c r="L2261" s="129"/>
      <c r="M2261" s="127"/>
      <c r="N2261" s="118" t="s">
        <v>373</v>
      </c>
    </row>
    <row r="2262" spans="1:38" ht="30" customHeight="1">
      <c r="A2262" s="9" t="s">
        <v>1715</v>
      </c>
      <c r="B2262" s="9" t="s">
        <v>27</v>
      </c>
      <c r="C2262" s="9" t="s">
        <v>806</v>
      </c>
      <c r="D2262" s="114">
        <v>2.83</v>
      </c>
      <c r="E2262" s="115">
        <f>단가대비표!E220</f>
        <v>2100</v>
      </c>
      <c r="F2262" s="116">
        <f t="shared" ref="F2262:F2267" si="528">TRUNC(E2262*D2262,1)</f>
        <v>5943</v>
      </c>
      <c r="G2262" s="115">
        <f>단가대비표!F220</f>
        <v>0</v>
      </c>
      <c r="H2262" s="116">
        <f t="shared" ref="H2262:H2267" si="529">TRUNC(G2262*D2262,1)</f>
        <v>0</v>
      </c>
      <c r="I2262" s="115">
        <f>단가대비표!G220</f>
        <v>0</v>
      </c>
      <c r="J2262" s="116">
        <f t="shared" ref="J2262:J2267" si="530">TRUNC(I2262*D2262,1)</f>
        <v>0</v>
      </c>
      <c r="K2262" s="115">
        <f t="shared" ref="K2262:L2264" si="531">TRUNC(E2262+G2262+I2262,1)</f>
        <v>2100</v>
      </c>
      <c r="L2262" s="116">
        <f t="shared" si="531"/>
        <v>5943</v>
      </c>
      <c r="M2262" s="9" t="s">
        <v>27</v>
      </c>
      <c r="N2262" s="10" t="s">
        <v>373</v>
      </c>
      <c r="O2262" s="10" t="s">
        <v>1716</v>
      </c>
      <c r="P2262" s="10" t="s">
        <v>30</v>
      </c>
      <c r="Q2262" s="10" t="s">
        <v>30</v>
      </c>
      <c r="R2262" s="10" t="s">
        <v>29</v>
      </c>
      <c r="S2262" s="119"/>
      <c r="T2262" s="119"/>
      <c r="U2262" s="119"/>
      <c r="V2262" s="119"/>
      <c r="W2262" s="119"/>
      <c r="X2262" s="119"/>
      <c r="Y2262" s="119"/>
      <c r="Z2262" s="119"/>
      <c r="AA2262" s="119"/>
      <c r="AB2262" s="119"/>
      <c r="AC2262" s="119"/>
      <c r="AD2262" s="119"/>
      <c r="AE2262" s="119"/>
      <c r="AF2262" s="119"/>
      <c r="AG2262" s="119"/>
      <c r="AH2262" s="119"/>
      <c r="AI2262" s="119"/>
      <c r="AJ2262" s="10" t="s">
        <v>27</v>
      </c>
      <c r="AK2262" s="10" t="s">
        <v>1717</v>
      </c>
      <c r="AL2262" s="10" t="s">
        <v>27</v>
      </c>
    </row>
    <row r="2263" spans="1:38" ht="30" customHeight="1">
      <c r="A2263" s="9" t="s">
        <v>1271</v>
      </c>
      <c r="B2263" s="9" t="s">
        <v>1254</v>
      </c>
      <c r="C2263" s="9" t="s">
        <v>466</v>
      </c>
      <c r="D2263" s="114">
        <v>4.47</v>
      </c>
      <c r="E2263" s="115">
        <f>단가대비표!E79</f>
        <v>0</v>
      </c>
      <c r="F2263" s="116">
        <f t="shared" si="528"/>
        <v>0</v>
      </c>
      <c r="G2263" s="115">
        <f>단가대비표!F79</f>
        <v>0</v>
      </c>
      <c r="H2263" s="116">
        <f t="shared" si="529"/>
        <v>0</v>
      </c>
      <c r="I2263" s="115">
        <f>단가대비표!G79</f>
        <v>0</v>
      </c>
      <c r="J2263" s="116">
        <f t="shared" si="530"/>
        <v>0</v>
      </c>
      <c r="K2263" s="115">
        <f t="shared" si="531"/>
        <v>0</v>
      </c>
      <c r="L2263" s="116">
        <f t="shared" si="531"/>
        <v>0</v>
      </c>
      <c r="M2263" s="9" t="s">
        <v>1255</v>
      </c>
      <c r="N2263" s="10" t="s">
        <v>373</v>
      </c>
      <c r="O2263" s="10" t="s">
        <v>1272</v>
      </c>
      <c r="P2263" s="10" t="s">
        <v>30</v>
      </c>
      <c r="Q2263" s="10" t="s">
        <v>30</v>
      </c>
      <c r="R2263" s="10" t="s">
        <v>29</v>
      </c>
      <c r="S2263" s="119"/>
      <c r="T2263" s="119"/>
      <c r="U2263" s="119"/>
      <c r="V2263" s="119"/>
      <c r="W2263" s="119"/>
      <c r="X2263" s="119"/>
      <c r="Y2263" s="119"/>
      <c r="Z2263" s="119"/>
      <c r="AA2263" s="119"/>
      <c r="AB2263" s="119"/>
      <c r="AC2263" s="119"/>
      <c r="AD2263" s="119"/>
      <c r="AE2263" s="119"/>
      <c r="AF2263" s="119"/>
      <c r="AG2263" s="119"/>
      <c r="AH2263" s="119"/>
      <c r="AI2263" s="119"/>
      <c r="AJ2263" s="10" t="s">
        <v>27</v>
      </c>
      <c r="AK2263" s="10" t="s">
        <v>1718</v>
      </c>
      <c r="AL2263" s="10" t="s">
        <v>27</v>
      </c>
    </row>
    <row r="2264" spans="1:38" ht="30" customHeight="1">
      <c r="A2264" s="1" t="s">
        <v>3294</v>
      </c>
      <c r="B2264" s="1" t="s">
        <v>3295</v>
      </c>
      <c r="C2264" s="9" t="s">
        <v>79</v>
      </c>
      <c r="D2264" s="114">
        <v>9.1999999999999998E-3</v>
      </c>
      <c r="E2264" s="115">
        <f>단가대비표!E60</f>
        <v>50000</v>
      </c>
      <c r="F2264" s="116">
        <f t="shared" si="528"/>
        <v>460</v>
      </c>
      <c r="G2264" s="115">
        <v>0</v>
      </c>
      <c r="H2264" s="116">
        <f t="shared" si="529"/>
        <v>0</v>
      </c>
      <c r="I2264" s="115">
        <v>0</v>
      </c>
      <c r="J2264" s="116">
        <f t="shared" si="530"/>
        <v>0</v>
      </c>
      <c r="K2264" s="115">
        <f t="shared" si="531"/>
        <v>50000</v>
      </c>
      <c r="L2264" s="116">
        <f t="shared" si="531"/>
        <v>460</v>
      </c>
      <c r="M2264" s="9"/>
      <c r="N2264" s="10" t="s">
        <v>373</v>
      </c>
      <c r="O2264" s="10" t="s">
        <v>1256</v>
      </c>
      <c r="P2264" s="10" t="s">
        <v>30</v>
      </c>
      <c r="Q2264" s="10" t="s">
        <v>30</v>
      </c>
      <c r="R2264" s="10" t="s">
        <v>29</v>
      </c>
      <c r="S2264" s="119"/>
      <c r="T2264" s="119"/>
      <c r="U2264" s="119"/>
      <c r="V2264" s="119"/>
      <c r="W2264" s="119"/>
      <c r="X2264" s="119"/>
      <c r="Y2264" s="119"/>
      <c r="Z2264" s="119"/>
      <c r="AA2264" s="119"/>
      <c r="AB2264" s="119"/>
      <c r="AC2264" s="119"/>
      <c r="AD2264" s="119"/>
      <c r="AE2264" s="119"/>
      <c r="AF2264" s="119"/>
      <c r="AG2264" s="119"/>
      <c r="AH2264" s="119"/>
      <c r="AI2264" s="119"/>
      <c r="AJ2264" s="10" t="s">
        <v>27</v>
      </c>
      <c r="AK2264" s="10" t="s">
        <v>1719</v>
      </c>
      <c r="AL2264" s="10" t="s">
        <v>27</v>
      </c>
    </row>
    <row r="2265" spans="1:38" ht="30" customHeight="1">
      <c r="A2265" s="9" t="s">
        <v>862</v>
      </c>
      <c r="B2265" s="9" t="s">
        <v>840</v>
      </c>
      <c r="C2265" s="9" t="s">
        <v>841</v>
      </c>
      <c r="D2265" s="114">
        <v>0.06</v>
      </c>
      <c r="E2265" s="115">
        <f>단가대비표!E551</f>
        <v>0</v>
      </c>
      <c r="F2265" s="116">
        <f t="shared" si="528"/>
        <v>0</v>
      </c>
      <c r="G2265" s="115">
        <f>단가대비표!F551</f>
        <v>158594</v>
      </c>
      <c r="H2265" s="116">
        <f t="shared" si="529"/>
        <v>9515.6</v>
      </c>
      <c r="I2265" s="115">
        <f>단가대비표!G551</f>
        <v>0</v>
      </c>
      <c r="J2265" s="116">
        <f t="shared" si="530"/>
        <v>0</v>
      </c>
      <c r="K2265" s="115">
        <f t="shared" ref="K2265:L2267" si="532">TRUNC(E2265+G2265+I2265,1)</f>
        <v>158594</v>
      </c>
      <c r="L2265" s="116">
        <f t="shared" si="532"/>
        <v>9515.6</v>
      </c>
      <c r="M2265" s="9" t="s">
        <v>27</v>
      </c>
      <c r="N2265" s="10" t="s">
        <v>1720</v>
      </c>
      <c r="O2265" s="10" t="s">
        <v>863</v>
      </c>
      <c r="P2265" s="10" t="s">
        <v>30</v>
      </c>
      <c r="Q2265" s="10" t="s">
        <v>30</v>
      </c>
      <c r="R2265" s="10" t="s">
        <v>29</v>
      </c>
      <c r="S2265" s="119"/>
      <c r="T2265" s="119"/>
      <c r="U2265" s="119"/>
      <c r="V2265" s="119">
        <v>1</v>
      </c>
      <c r="W2265" s="119"/>
      <c r="X2265" s="119"/>
      <c r="Y2265" s="119"/>
      <c r="Z2265" s="119"/>
      <c r="AA2265" s="119"/>
      <c r="AB2265" s="119"/>
      <c r="AC2265" s="119"/>
      <c r="AD2265" s="119"/>
      <c r="AE2265" s="119"/>
      <c r="AF2265" s="119"/>
      <c r="AG2265" s="119"/>
      <c r="AH2265" s="119"/>
      <c r="AI2265" s="119"/>
      <c r="AJ2265" s="10" t="s">
        <v>27</v>
      </c>
      <c r="AK2265" s="10" t="s">
        <v>2789</v>
      </c>
      <c r="AL2265" s="10" t="s">
        <v>27</v>
      </c>
    </row>
    <row r="2266" spans="1:38" ht="30" customHeight="1">
      <c r="A2266" s="9" t="s">
        <v>867</v>
      </c>
      <c r="B2266" s="9" t="s">
        <v>840</v>
      </c>
      <c r="C2266" s="9" t="s">
        <v>841</v>
      </c>
      <c r="D2266" s="114">
        <v>0.04</v>
      </c>
      <c r="E2266" s="115">
        <f>단가대비표!E553</f>
        <v>0</v>
      </c>
      <c r="F2266" s="116">
        <f t="shared" si="528"/>
        <v>0</v>
      </c>
      <c r="G2266" s="115">
        <f>단가대비표!F553</f>
        <v>138290</v>
      </c>
      <c r="H2266" s="116">
        <f t="shared" si="529"/>
        <v>5531.6</v>
      </c>
      <c r="I2266" s="115">
        <f>단가대비표!G553</f>
        <v>0</v>
      </c>
      <c r="J2266" s="116">
        <f t="shared" si="530"/>
        <v>0</v>
      </c>
      <c r="K2266" s="115">
        <f t="shared" si="532"/>
        <v>138290</v>
      </c>
      <c r="L2266" s="116">
        <f t="shared" si="532"/>
        <v>5531.6</v>
      </c>
      <c r="M2266" s="9" t="s">
        <v>27</v>
      </c>
      <c r="N2266" s="10" t="s">
        <v>1720</v>
      </c>
      <c r="O2266" s="10" t="s">
        <v>868</v>
      </c>
      <c r="P2266" s="10" t="s">
        <v>30</v>
      </c>
      <c r="Q2266" s="10" t="s">
        <v>30</v>
      </c>
      <c r="R2266" s="10" t="s">
        <v>29</v>
      </c>
      <c r="S2266" s="119"/>
      <c r="T2266" s="119"/>
      <c r="U2266" s="119"/>
      <c r="V2266" s="119">
        <v>1</v>
      </c>
      <c r="W2266" s="119"/>
      <c r="X2266" s="119"/>
      <c r="Y2266" s="119"/>
      <c r="Z2266" s="119"/>
      <c r="AA2266" s="119"/>
      <c r="AB2266" s="119"/>
      <c r="AC2266" s="119"/>
      <c r="AD2266" s="119"/>
      <c r="AE2266" s="119"/>
      <c r="AF2266" s="119"/>
      <c r="AG2266" s="119"/>
      <c r="AH2266" s="119"/>
      <c r="AI2266" s="119"/>
      <c r="AJ2266" s="10" t="s">
        <v>27</v>
      </c>
      <c r="AK2266" s="10" t="s">
        <v>2790</v>
      </c>
      <c r="AL2266" s="10" t="s">
        <v>27</v>
      </c>
    </row>
    <row r="2267" spans="1:38" ht="30" customHeight="1">
      <c r="A2267" s="9" t="s">
        <v>1109</v>
      </c>
      <c r="B2267" s="9" t="s">
        <v>1270</v>
      </c>
      <c r="C2267" s="9" t="s">
        <v>963</v>
      </c>
      <c r="D2267" s="114">
        <v>1</v>
      </c>
      <c r="E2267" s="115">
        <v>0</v>
      </c>
      <c r="F2267" s="116">
        <f t="shared" si="528"/>
        <v>0</v>
      </c>
      <c r="G2267" s="115">
        <v>0</v>
      </c>
      <c r="H2267" s="116">
        <f t="shared" si="529"/>
        <v>0</v>
      </c>
      <c r="I2267" s="115">
        <f>ROUNDDOWN(SUMIF(V2265:V2267, RIGHTB(O2267, 1), H2265:H2267)*U2267, 2)</f>
        <v>451.41</v>
      </c>
      <c r="J2267" s="116">
        <f t="shared" si="530"/>
        <v>451.4</v>
      </c>
      <c r="K2267" s="115">
        <f t="shared" si="532"/>
        <v>451.4</v>
      </c>
      <c r="L2267" s="116">
        <f t="shared" si="532"/>
        <v>451.4</v>
      </c>
      <c r="M2267" s="9" t="s">
        <v>27</v>
      </c>
      <c r="N2267" s="10" t="s">
        <v>1720</v>
      </c>
      <c r="O2267" s="10" t="s">
        <v>964</v>
      </c>
      <c r="P2267" s="10" t="s">
        <v>30</v>
      </c>
      <c r="Q2267" s="10" t="s">
        <v>30</v>
      </c>
      <c r="R2267" s="10" t="s">
        <v>30</v>
      </c>
      <c r="S2267" s="119">
        <v>1</v>
      </c>
      <c r="T2267" s="119">
        <v>2</v>
      </c>
      <c r="U2267" s="119">
        <v>0.03</v>
      </c>
      <c r="V2267" s="119"/>
      <c r="W2267" s="119"/>
      <c r="X2267" s="119"/>
      <c r="Y2267" s="119"/>
      <c r="Z2267" s="119"/>
      <c r="AA2267" s="119"/>
      <c r="AB2267" s="119"/>
      <c r="AC2267" s="119"/>
      <c r="AD2267" s="119"/>
      <c r="AE2267" s="119"/>
      <c r="AF2267" s="119"/>
      <c r="AG2267" s="119"/>
      <c r="AH2267" s="119"/>
      <c r="AI2267" s="119"/>
      <c r="AJ2267" s="10" t="s">
        <v>27</v>
      </c>
      <c r="AK2267" s="10" t="s">
        <v>2791</v>
      </c>
      <c r="AL2267" s="10" t="s">
        <v>27</v>
      </c>
    </row>
    <row r="2268" spans="1:38" ht="30" customHeight="1">
      <c r="A2268" s="9" t="s">
        <v>965</v>
      </c>
      <c r="B2268" s="9" t="s">
        <v>27</v>
      </c>
      <c r="C2268" s="9" t="s">
        <v>27</v>
      </c>
      <c r="D2268" s="114"/>
      <c r="E2268" s="115"/>
      <c r="F2268" s="116">
        <f>TRUNC(SUM(F2262:F2267),0)</f>
        <v>6403</v>
      </c>
      <c r="G2268" s="115"/>
      <c r="H2268" s="116">
        <f>TRUNC(SUM(H2262:H2267),0)</f>
        <v>15047</v>
      </c>
      <c r="I2268" s="115"/>
      <c r="J2268" s="116">
        <f>TRUNC(SUM(J2262:J2267),0)</f>
        <v>451</v>
      </c>
      <c r="K2268" s="115"/>
      <c r="L2268" s="116">
        <f>F2268+H2268+J2268</f>
        <v>21901</v>
      </c>
      <c r="M2268" s="9" t="s">
        <v>27</v>
      </c>
      <c r="N2268" s="10" t="s">
        <v>117</v>
      </c>
      <c r="O2268" s="10" t="s">
        <v>117</v>
      </c>
      <c r="P2268" s="10" t="s">
        <v>27</v>
      </c>
      <c r="Q2268" s="10" t="s">
        <v>27</v>
      </c>
      <c r="R2268" s="10" t="s">
        <v>27</v>
      </c>
      <c r="S2268" s="119"/>
      <c r="T2268" s="119"/>
      <c r="U2268" s="119"/>
      <c r="V2268" s="119"/>
      <c r="W2268" s="119"/>
      <c r="X2268" s="119"/>
      <c r="Y2268" s="119"/>
      <c r="Z2268" s="119"/>
      <c r="AA2268" s="119"/>
      <c r="AB2268" s="119"/>
      <c r="AC2268" s="119"/>
      <c r="AD2268" s="119"/>
      <c r="AE2268" s="119"/>
      <c r="AF2268" s="119"/>
      <c r="AG2268" s="119"/>
      <c r="AH2268" s="119"/>
      <c r="AI2268" s="119"/>
      <c r="AJ2268" s="10" t="s">
        <v>27</v>
      </c>
      <c r="AK2268" s="10" t="s">
        <v>27</v>
      </c>
      <c r="AL2268" s="10" t="s">
        <v>27</v>
      </c>
    </row>
    <row r="2269" spans="1:38" ht="30" customHeight="1">
      <c r="A2269" s="114"/>
      <c r="B2269" s="114"/>
      <c r="C2269" s="114"/>
      <c r="D2269" s="114"/>
      <c r="E2269" s="115"/>
      <c r="F2269" s="116"/>
      <c r="G2269" s="115"/>
      <c r="H2269" s="116"/>
      <c r="I2269" s="115"/>
      <c r="J2269" s="116"/>
      <c r="K2269" s="115"/>
      <c r="L2269" s="116"/>
      <c r="M2269" s="114"/>
    </row>
    <row r="2270" spans="1:38" ht="30" customHeight="1">
      <c r="A2270" s="127" t="s">
        <v>4262</v>
      </c>
      <c r="B2270" s="127"/>
      <c r="C2270" s="127"/>
      <c r="D2270" s="127"/>
      <c r="E2270" s="128"/>
      <c r="F2270" s="129"/>
      <c r="G2270" s="128"/>
      <c r="H2270" s="129"/>
      <c r="I2270" s="128"/>
      <c r="J2270" s="129"/>
      <c r="K2270" s="128"/>
      <c r="L2270" s="129"/>
      <c r="M2270" s="127"/>
      <c r="N2270" s="118" t="s">
        <v>375</v>
      </c>
    </row>
    <row r="2271" spans="1:38" ht="30" customHeight="1">
      <c r="A2271" s="9" t="s">
        <v>1715</v>
      </c>
      <c r="B2271" s="9" t="s">
        <v>27</v>
      </c>
      <c r="C2271" s="9" t="s">
        <v>806</v>
      </c>
      <c r="D2271" s="114">
        <v>2.19</v>
      </c>
      <c r="E2271" s="115">
        <f>단가대비표!E220</f>
        <v>2100</v>
      </c>
      <c r="F2271" s="116">
        <f t="shared" ref="F2271:F2276" si="533">TRUNC(E2271*D2271,1)</f>
        <v>4599</v>
      </c>
      <c r="G2271" s="115">
        <f>단가대비표!F220</f>
        <v>0</v>
      </c>
      <c r="H2271" s="116">
        <f t="shared" ref="H2271:H2276" si="534">TRUNC(G2271*D2271,1)</f>
        <v>0</v>
      </c>
      <c r="I2271" s="115">
        <f>단가대비표!G220</f>
        <v>0</v>
      </c>
      <c r="J2271" s="116">
        <f t="shared" ref="J2271:J2276" si="535">TRUNC(I2271*D2271,1)</f>
        <v>0</v>
      </c>
      <c r="K2271" s="115">
        <f t="shared" ref="K2271:L2273" si="536">TRUNC(E2271+G2271+I2271,1)</f>
        <v>2100</v>
      </c>
      <c r="L2271" s="116">
        <f t="shared" si="536"/>
        <v>4599</v>
      </c>
      <c r="M2271" s="9" t="s">
        <v>27</v>
      </c>
      <c r="N2271" s="10" t="s">
        <v>375</v>
      </c>
      <c r="O2271" s="10" t="s">
        <v>1716</v>
      </c>
      <c r="P2271" s="10" t="s">
        <v>30</v>
      </c>
      <c r="Q2271" s="10" t="s">
        <v>30</v>
      </c>
      <c r="R2271" s="10" t="s">
        <v>29</v>
      </c>
      <c r="S2271" s="119"/>
      <c r="T2271" s="119"/>
      <c r="U2271" s="119"/>
      <c r="V2271" s="119"/>
      <c r="W2271" s="119"/>
      <c r="X2271" s="119"/>
      <c r="Y2271" s="119"/>
      <c r="Z2271" s="119"/>
      <c r="AA2271" s="119"/>
      <c r="AB2271" s="119"/>
      <c r="AC2271" s="119"/>
      <c r="AD2271" s="119"/>
      <c r="AE2271" s="119"/>
      <c r="AF2271" s="119"/>
      <c r="AG2271" s="119"/>
      <c r="AH2271" s="119"/>
      <c r="AI2271" s="119"/>
      <c r="AJ2271" s="10" t="s">
        <v>27</v>
      </c>
      <c r="AK2271" s="10" t="s">
        <v>1721</v>
      </c>
      <c r="AL2271" s="10" t="s">
        <v>27</v>
      </c>
    </row>
    <row r="2272" spans="1:38" ht="30" customHeight="1">
      <c r="A2272" s="1" t="s">
        <v>3294</v>
      </c>
      <c r="B2272" s="1" t="s">
        <v>3295</v>
      </c>
      <c r="C2272" s="9" t="s">
        <v>466</v>
      </c>
      <c r="D2272" s="114">
        <v>2.57</v>
      </c>
      <c r="E2272" s="115">
        <f>단가대비표!E79</f>
        <v>0</v>
      </c>
      <c r="F2272" s="116">
        <f t="shared" si="533"/>
        <v>0</v>
      </c>
      <c r="G2272" s="115">
        <f>단가대비표!F79</f>
        <v>0</v>
      </c>
      <c r="H2272" s="116">
        <f t="shared" si="534"/>
        <v>0</v>
      </c>
      <c r="I2272" s="115">
        <f>단가대비표!G79</f>
        <v>0</v>
      </c>
      <c r="J2272" s="116">
        <f t="shared" si="535"/>
        <v>0</v>
      </c>
      <c r="K2272" s="115">
        <f t="shared" si="536"/>
        <v>0</v>
      </c>
      <c r="L2272" s="116">
        <f t="shared" si="536"/>
        <v>0</v>
      </c>
      <c r="M2272" s="9" t="s">
        <v>1255</v>
      </c>
      <c r="N2272" s="10" t="s">
        <v>375</v>
      </c>
      <c r="O2272" s="10" t="s">
        <v>1272</v>
      </c>
      <c r="P2272" s="10" t="s">
        <v>30</v>
      </c>
      <c r="Q2272" s="10" t="s">
        <v>30</v>
      </c>
      <c r="R2272" s="10" t="s">
        <v>29</v>
      </c>
      <c r="S2272" s="119"/>
      <c r="T2272" s="119"/>
      <c r="U2272" s="119"/>
      <c r="V2272" s="119"/>
      <c r="W2272" s="119"/>
      <c r="X2272" s="119"/>
      <c r="Y2272" s="119"/>
      <c r="Z2272" s="119"/>
      <c r="AA2272" s="119"/>
      <c r="AB2272" s="119"/>
      <c r="AC2272" s="119"/>
      <c r="AD2272" s="119"/>
      <c r="AE2272" s="119"/>
      <c r="AF2272" s="119"/>
      <c r="AG2272" s="119"/>
      <c r="AH2272" s="119"/>
      <c r="AI2272" s="119"/>
      <c r="AJ2272" s="10" t="s">
        <v>27</v>
      </c>
      <c r="AK2272" s="10" t="s">
        <v>1722</v>
      </c>
      <c r="AL2272" s="10" t="s">
        <v>27</v>
      </c>
    </row>
    <row r="2273" spans="1:38" ht="30" customHeight="1">
      <c r="A2273" s="1" t="s">
        <v>3294</v>
      </c>
      <c r="B2273" s="1" t="s">
        <v>3295</v>
      </c>
      <c r="C2273" s="9" t="s">
        <v>79</v>
      </c>
      <c r="D2273" s="114">
        <v>4.0000000000000001E-3</v>
      </c>
      <c r="E2273" s="115">
        <f>단가대비표!E60</f>
        <v>50000</v>
      </c>
      <c r="F2273" s="116">
        <f t="shared" si="533"/>
        <v>200</v>
      </c>
      <c r="G2273" s="115">
        <v>0</v>
      </c>
      <c r="H2273" s="116">
        <f t="shared" si="534"/>
        <v>0</v>
      </c>
      <c r="I2273" s="115">
        <v>0</v>
      </c>
      <c r="J2273" s="116">
        <f t="shared" si="535"/>
        <v>0</v>
      </c>
      <c r="K2273" s="115">
        <f t="shared" si="536"/>
        <v>50000</v>
      </c>
      <c r="L2273" s="116">
        <f t="shared" si="536"/>
        <v>200</v>
      </c>
      <c r="M2273" s="9"/>
      <c r="N2273" s="10" t="s">
        <v>375</v>
      </c>
      <c r="O2273" s="10" t="s">
        <v>1256</v>
      </c>
      <c r="P2273" s="10" t="s">
        <v>30</v>
      </c>
      <c r="Q2273" s="10" t="s">
        <v>30</v>
      </c>
      <c r="R2273" s="10" t="s">
        <v>29</v>
      </c>
      <c r="S2273" s="119"/>
      <c r="T2273" s="119"/>
      <c r="U2273" s="119"/>
      <c r="V2273" s="119"/>
      <c r="W2273" s="119"/>
      <c r="X2273" s="119"/>
      <c r="Y2273" s="119"/>
      <c r="Z2273" s="119"/>
      <c r="AA2273" s="119"/>
      <c r="AB2273" s="119"/>
      <c r="AC2273" s="119"/>
      <c r="AD2273" s="119"/>
      <c r="AE2273" s="119"/>
      <c r="AF2273" s="119"/>
      <c r="AG2273" s="119"/>
      <c r="AH2273" s="119"/>
      <c r="AI2273" s="119"/>
      <c r="AJ2273" s="10" t="s">
        <v>27</v>
      </c>
      <c r="AK2273" s="10" t="s">
        <v>1723</v>
      </c>
      <c r="AL2273" s="10" t="s">
        <v>27</v>
      </c>
    </row>
    <row r="2274" spans="1:38" ht="30" customHeight="1">
      <c r="A2274" s="9" t="s">
        <v>862</v>
      </c>
      <c r="B2274" s="9" t="s">
        <v>840</v>
      </c>
      <c r="C2274" s="9" t="s">
        <v>841</v>
      </c>
      <c r="D2274" s="114">
        <v>0.04</v>
      </c>
      <c r="E2274" s="115">
        <f>단가대비표!E551</f>
        <v>0</v>
      </c>
      <c r="F2274" s="116">
        <f t="shared" si="533"/>
        <v>0</v>
      </c>
      <c r="G2274" s="115">
        <f>단가대비표!F551</f>
        <v>158594</v>
      </c>
      <c r="H2274" s="116">
        <f t="shared" si="534"/>
        <v>6343.7</v>
      </c>
      <c r="I2274" s="115">
        <f>단가대비표!G551</f>
        <v>0</v>
      </c>
      <c r="J2274" s="116">
        <f t="shared" si="535"/>
        <v>0</v>
      </c>
      <c r="K2274" s="115">
        <f t="shared" ref="K2274:L2276" si="537">TRUNC(E2274+G2274+I2274,1)</f>
        <v>158594</v>
      </c>
      <c r="L2274" s="116">
        <f t="shared" si="537"/>
        <v>6343.7</v>
      </c>
      <c r="M2274" s="9" t="s">
        <v>27</v>
      </c>
      <c r="N2274" s="10" t="s">
        <v>1724</v>
      </c>
      <c r="O2274" s="10" t="s">
        <v>863</v>
      </c>
      <c r="P2274" s="10" t="s">
        <v>30</v>
      </c>
      <c r="Q2274" s="10" t="s">
        <v>30</v>
      </c>
      <c r="R2274" s="10" t="s">
        <v>29</v>
      </c>
      <c r="S2274" s="119"/>
      <c r="T2274" s="119"/>
      <c r="U2274" s="119"/>
      <c r="V2274" s="119">
        <v>1</v>
      </c>
      <c r="W2274" s="119"/>
      <c r="X2274" s="119"/>
      <c r="Y2274" s="119"/>
      <c r="Z2274" s="119"/>
      <c r="AA2274" s="119"/>
      <c r="AB2274" s="119"/>
      <c r="AC2274" s="119"/>
      <c r="AD2274" s="119"/>
      <c r="AE2274" s="119"/>
      <c r="AF2274" s="119"/>
      <c r="AG2274" s="119"/>
      <c r="AH2274" s="119"/>
      <c r="AI2274" s="119"/>
      <c r="AJ2274" s="10" t="s">
        <v>27</v>
      </c>
      <c r="AK2274" s="10" t="s">
        <v>2792</v>
      </c>
      <c r="AL2274" s="10" t="s">
        <v>27</v>
      </c>
    </row>
    <row r="2275" spans="1:38" ht="30" customHeight="1">
      <c r="A2275" s="9" t="s">
        <v>867</v>
      </c>
      <c r="B2275" s="9" t="s">
        <v>840</v>
      </c>
      <c r="C2275" s="9" t="s">
        <v>841</v>
      </c>
      <c r="D2275" s="114">
        <v>0.02</v>
      </c>
      <c r="E2275" s="115">
        <f>단가대비표!E553</f>
        <v>0</v>
      </c>
      <c r="F2275" s="116">
        <f t="shared" si="533"/>
        <v>0</v>
      </c>
      <c r="G2275" s="115">
        <f>단가대비표!F553</f>
        <v>138290</v>
      </c>
      <c r="H2275" s="116">
        <f t="shared" si="534"/>
        <v>2765.8</v>
      </c>
      <c r="I2275" s="115">
        <f>단가대비표!G553</f>
        <v>0</v>
      </c>
      <c r="J2275" s="116">
        <f t="shared" si="535"/>
        <v>0</v>
      </c>
      <c r="K2275" s="115">
        <f t="shared" si="537"/>
        <v>138290</v>
      </c>
      <c r="L2275" s="116">
        <f t="shared" si="537"/>
        <v>2765.8</v>
      </c>
      <c r="M2275" s="9" t="s">
        <v>27</v>
      </c>
      <c r="N2275" s="10" t="s">
        <v>1724</v>
      </c>
      <c r="O2275" s="10" t="s">
        <v>868</v>
      </c>
      <c r="P2275" s="10" t="s">
        <v>30</v>
      </c>
      <c r="Q2275" s="10" t="s">
        <v>30</v>
      </c>
      <c r="R2275" s="10" t="s">
        <v>29</v>
      </c>
      <c r="S2275" s="119"/>
      <c r="T2275" s="119"/>
      <c r="U2275" s="119"/>
      <c r="V2275" s="119">
        <v>1</v>
      </c>
      <c r="W2275" s="119"/>
      <c r="X2275" s="119"/>
      <c r="Y2275" s="119"/>
      <c r="Z2275" s="119"/>
      <c r="AA2275" s="119"/>
      <c r="AB2275" s="119"/>
      <c r="AC2275" s="119"/>
      <c r="AD2275" s="119"/>
      <c r="AE2275" s="119"/>
      <c r="AF2275" s="119"/>
      <c r="AG2275" s="119"/>
      <c r="AH2275" s="119"/>
      <c r="AI2275" s="119"/>
      <c r="AJ2275" s="10" t="s">
        <v>27</v>
      </c>
      <c r="AK2275" s="10" t="s">
        <v>2793</v>
      </c>
      <c r="AL2275" s="10" t="s">
        <v>27</v>
      </c>
    </row>
    <row r="2276" spans="1:38" ht="30" customHeight="1">
      <c r="A2276" s="9" t="s">
        <v>1109</v>
      </c>
      <c r="B2276" s="9" t="s">
        <v>1270</v>
      </c>
      <c r="C2276" s="9" t="s">
        <v>963</v>
      </c>
      <c r="D2276" s="114">
        <v>1</v>
      </c>
      <c r="E2276" s="115">
        <v>0</v>
      </c>
      <c r="F2276" s="116">
        <f t="shared" si="533"/>
        <v>0</v>
      </c>
      <c r="G2276" s="115">
        <v>0</v>
      </c>
      <c r="H2276" s="116">
        <f t="shared" si="534"/>
        <v>0</v>
      </c>
      <c r="I2276" s="115">
        <f>ROUNDDOWN(SUMIF(V2274:V2276, RIGHTB(O2276, 1), H2274:H2276)*U2276, 2)</f>
        <v>273.27999999999997</v>
      </c>
      <c r="J2276" s="116">
        <f t="shared" si="535"/>
        <v>273.2</v>
      </c>
      <c r="K2276" s="115">
        <f t="shared" si="537"/>
        <v>273.2</v>
      </c>
      <c r="L2276" s="116">
        <f t="shared" si="537"/>
        <v>273.2</v>
      </c>
      <c r="M2276" s="9" t="s">
        <v>27</v>
      </c>
      <c r="N2276" s="10" t="s">
        <v>1724</v>
      </c>
      <c r="O2276" s="10" t="s">
        <v>964</v>
      </c>
      <c r="P2276" s="10" t="s">
        <v>30</v>
      </c>
      <c r="Q2276" s="10" t="s">
        <v>30</v>
      </c>
      <c r="R2276" s="10" t="s">
        <v>30</v>
      </c>
      <c r="S2276" s="119">
        <v>1</v>
      </c>
      <c r="T2276" s="119">
        <v>2</v>
      </c>
      <c r="U2276" s="119">
        <v>0.03</v>
      </c>
      <c r="V2276" s="119"/>
      <c r="W2276" s="119"/>
      <c r="X2276" s="119"/>
      <c r="Y2276" s="119"/>
      <c r="Z2276" s="119"/>
      <c r="AA2276" s="119"/>
      <c r="AB2276" s="119"/>
      <c r="AC2276" s="119"/>
      <c r="AD2276" s="119"/>
      <c r="AE2276" s="119"/>
      <c r="AF2276" s="119"/>
      <c r="AG2276" s="119"/>
      <c r="AH2276" s="119"/>
      <c r="AI2276" s="119"/>
      <c r="AJ2276" s="10" t="s">
        <v>27</v>
      </c>
      <c r="AK2276" s="10" t="s">
        <v>2794</v>
      </c>
      <c r="AL2276" s="10" t="s">
        <v>27</v>
      </c>
    </row>
    <row r="2277" spans="1:38" ht="30" customHeight="1">
      <c r="A2277" s="9" t="s">
        <v>965</v>
      </c>
      <c r="B2277" s="9" t="s">
        <v>27</v>
      </c>
      <c r="C2277" s="9" t="s">
        <v>27</v>
      </c>
      <c r="D2277" s="114"/>
      <c r="E2277" s="115"/>
      <c r="F2277" s="116">
        <f>TRUNC(SUM(F2271:F2276),0)</f>
        <v>4799</v>
      </c>
      <c r="G2277" s="115"/>
      <c r="H2277" s="116">
        <f>TRUNC(SUM(H2271:H2276),0)</f>
        <v>9109</v>
      </c>
      <c r="I2277" s="115"/>
      <c r="J2277" s="116">
        <f>TRUNC(SUM(J2271:J2276),0)</f>
        <v>273</v>
      </c>
      <c r="K2277" s="115"/>
      <c r="L2277" s="116">
        <f>F2277+H2277+J2277</f>
        <v>14181</v>
      </c>
      <c r="M2277" s="9" t="s">
        <v>27</v>
      </c>
      <c r="N2277" s="10" t="s">
        <v>117</v>
      </c>
      <c r="O2277" s="10" t="s">
        <v>117</v>
      </c>
      <c r="P2277" s="10" t="s">
        <v>27</v>
      </c>
      <c r="Q2277" s="10" t="s">
        <v>27</v>
      </c>
      <c r="R2277" s="10" t="s">
        <v>27</v>
      </c>
      <c r="S2277" s="119"/>
      <c r="T2277" s="119"/>
      <c r="U2277" s="119"/>
      <c r="V2277" s="119"/>
      <c r="W2277" s="119"/>
      <c r="X2277" s="119"/>
      <c r="Y2277" s="119"/>
      <c r="Z2277" s="119"/>
      <c r="AA2277" s="119"/>
      <c r="AB2277" s="119"/>
      <c r="AC2277" s="119"/>
      <c r="AD2277" s="119"/>
      <c r="AE2277" s="119"/>
      <c r="AF2277" s="119"/>
      <c r="AG2277" s="119"/>
      <c r="AH2277" s="119"/>
      <c r="AI2277" s="119"/>
      <c r="AJ2277" s="10" t="s">
        <v>27</v>
      </c>
      <c r="AK2277" s="10" t="s">
        <v>27</v>
      </c>
      <c r="AL2277" s="10" t="s">
        <v>27</v>
      </c>
    </row>
    <row r="2278" spans="1:38" ht="30" customHeight="1">
      <c r="A2278" s="114"/>
      <c r="B2278" s="114"/>
      <c r="C2278" s="114"/>
      <c r="D2278" s="114"/>
      <c r="E2278" s="115"/>
      <c r="F2278" s="116"/>
      <c r="G2278" s="115"/>
      <c r="H2278" s="116"/>
      <c r="I2278" s="115"/>
      <c r="J2278" s="116"/>
      <c r="K2278" s="115"/>
      <c r="L2278" s="116"/>
      <c r="M2278" s="114"/>
    </row>
    <row r="2279" spans="1:38" ht="30" customHeight="1">
      <c r="A2279" s="127" t="s">
        <v>4255</v>
      </c>
      <c r="B2279" s="127"/>
      <c r="C2279" s="127"/>
      <c r="D2279" s="127"/>
      <c r="E2279" s="128"/>
      <c r="F2279" s="129"/>
      <c r="G2279" s="128"/>
      <c r="H2279" s="129"/>
      <c r="I2279" s="128"/>
      <c r="J2279" s="129"/>
      <c r="K2279" s="128"/>
      <c r="L2279" s="129"/>
      <c r="M2279" s="127"/>
      <c r="N2279" s="118" t="s">
        <v>378</v>
      </c>
    </row>
    <row r="2280" spans="1:38" ht="30" customHeight="1">
      <c r="A2280" s="9" t="s">
        <v>1725</v>
      </c>
      <c r="B2280" s="9" t="s">
        <v>1726</v>
      </c>
      <c r="C2280" s="9" t="s">
        <v>466</v>
      </c>
      <c r="D2280" s="114">
        <v>3.9</v>
      </c>
      <c r="E2280" s="115">
        <f>단가대비표!E214</f>
        <v>4000</v>
      </c>
      <c r="F2280" s="116">
        <f t="shared" ref="F2280:F2286" si="538">TRUNC(E2280*D2280,1)</f>
        <v>15600</v>
      </c>
      <c r="G2280" s="115">
        <v>0</v>
      </c>
      <c r="H2280" s="116">
        <f t="shared" ref="H2280:H2286" si="539">TRUNC(G2280*D2280,1)</f>
        <v>0</v>
      </c>
      <c r="I2280" s="115">
        <v>0</v>
      </c>
      <c r="J2280" s="116">
        <f t="shared" ref="J2280:J2286" si="540">TRUNC(I2280*D2280,1)</f>
        <v>0</v>
      </c>
      <c r="K2280" s="115">
        <f t="shared" ref="K2280:L2286" si="541">TRUNC(E2280+G2280+I2280,1)</f>
        <v>4000</v>
      </c>
      <c r="L2280" s="116">
        <f t="shared" si="541"/>
        <v>15600</v>
      </c>
      <c r="M2280" s="9" t="s">
        <v>27</v>
      </c>
      <c r="N2280" s="10" t="s">
        <v>378</v>
      </c>
      <c r="O2280" s="10" t="s">
        <v>1727</v>
      </c>
      <c r="P2280" s="10" t="s">
        <v>30</v>
      </c>
      <c r="Q2280" s="10" t="s">
        <v>30</v>
      </c>
      <c r="R2280" s="10" t="s">
        <v>29</v>
      </c>
      <c r="S2280" s="119"/>
      <c r="T2280" s="119"/>
      <c r="U2280" s="119"/>
      <c r="V2280" s="119"/>
      <c r="W2280" s="119"/>
      <c r="X2280" s="119"/>
      <c r="Y2280" s="119"/>
      <c r="Z2280" s="119"/>
      <c r="AA2280" s="119"/>
      <c r="AB2280" s="119"/>
      <c r="AC2280" s="119"/>
      <c r="AD2280" s="119"/>
      <c r="AE2280" s="119"/>
      <c r="AF2280" s="119"/>
      <c r="AG2280" s="119"/>
      <c r="AH2280" s="119"/>
      <c r="AI2280" s="119"/>
      <c r="AJ2280" s="10" t="s">
        <v>27</v>
      </c>
      <c r="AK2280" s="10" t="s">
        <v>1728</v>
      </c>
      <c r="AL2280" s="10" t="s">
        <v>27</v>
      </c>
    </row>
    <row r="2281" spans="1:38" ht="30" customHeight="1">
      <c r="A2281" s="9" t="s">
        <v>1725</v>
      </c>
      <c r="B2281" s="9" t="s">
        <v>1729</v>
      </c>
      <c r="C2281" s="9" t="s">
        <v>466</v>
      </c>
      <c r="D2281" s="114">
        <v>0.3</v>
      </c>
      <c r="E2281" s="115">
        <f>단가대비표!E216</f>
        <v>6500</v>
      </c>
      <c r="F2281" s="116">
        <f t="shared" si="538"/>
        <v>1950</v>
      </c>
      <c r="G2281" s="115">
        <v>0</v>
      </c>
      <c r="H2281" s="116">
        <f t="shared" si="539"/>
        <v>0</v>
      </c>
      <c r="I2281" s="115">
        <v>0</v>
      </c>
      <c r="J2281" s="116">
        <f t="shared" si="540"/>
        <v>0</v>
      </c>
      <c r="K2281" s="115">
        <f t="shared" si="541"/>
        <v>6500</v>
      </c>
      <c r="L2281" s="116">
        <f t="shared" si="541"/>
        <v>1950</v>
      </c>
      <c r="M2281" s="9" t="s">
        <v>27</v>
      </c>
      <c r="N2281" s="10" t="s">
        <v>378</v>
      </c>
      <c r="O2281" s="10" t="s">
        <v>1730</v>
      </c>
      <c r="P2281" s="10" t="s">
        <v>30</v>
      </c>
      <c r="Q2281" s="10" t="s">
        <v>30</v>
      </c>
      <c r="R2281" s="10" t="s">
        <v>29</v>
      </c>
      <c r="S2281" s="119"/>
      <c r="T2281" s="119"/>
      <c r="U2281" s="119"/>
      <c r="V2281" s="119"/>
      <c r="W2281" s="119"/>
      <c r="X2281" s="119"/>
      <c r="Y2281" s="119"/>
      <c r="Z2281" s="119"/>
      <c r="AA2281" s="119"/>
      <c r="AB2281" s="119"/>
      <c r="AC2281" s="119"/>
      <c r="AD2281" s="119"/>
      <c r="AE2281" s="119"/>
      <c r="AF2281" s="119"/>
      <c r="AG2281" s="119"/>
      <c r="AH2281" s="119"/>
      <c r="AI2281" s="119"/>
      <c r="AJ2281" s="10" t="s">
        <v>27</v>
      </c>
      <c r="AK2281" s="10" t="s">
        <v>1731</v>
      </c>
      <c r="AL2281" s="10" t="s">
        <v>27</v>
      </c>
    </row>
    <row r="2282" spans="1:38" ht="30" customHeight="1">
      <c r="A2282" s="9" t="s">
        <v>1725</v>
      </c>
      <c r="B2282" s="9" t="s">
        <v>1732</v>
      </c>
      <c r="C2282" s="9" t="s">
        <v>792</v>
      </c>
      <c r="D2282" s="114">
        <v>0.3</v>
      </c>
      <c r="E2282" s="115">
        <f>단가대비표!E217</f>
        <v>4500</v>
      </c>
      <c r="F2282" s="116">
        <f t="shared" si="538"/>
        <v>1350</v>
      </c>
      <c r="G2282" s="115">
        <v>0</v>
      </c>
      <c r="H2282" s="116">
        <f t="shared" si="539"/>
        <v>0</v>
      </c>
      <c r="I2282" s="115">
        <v>0</v>
      </c>
      <c r="J2282" s="116">
        <f t="shared" si="540"/>
        <v>0</v>
      </c>
      <c r="K2282" s="115">
        <f t="shared" si="541"/>
        <v>4500</v>
      </c>
      <c r="L2282" s="116">
        <f t="shared" si="541"/>
        <v>1350</v>
      </c>
      <c r="M2282" s="9" t="s">
        <v>27</v>
      </c>
      <c r="N2282" s="10" t="s">
        <v>378</v>
      </c>
      <c r="O2282" s="10" t="s">
        <v>1733</v>
      </c>
      <c r="P2282" s="10" t="s">
        <v>30</v>
      </c>
      <c r="Q2282" s="10" t="s">
        <v>30</v>
      </c>
      <c r="R2282" s="10" t="s">
        <v>29</v>
      </c>
      <c r="S2282" s="119"/>
      <c r="T2282" s="119"/>
      <c r="U2282" s="119"/>
      <c r="V2282" s="119"/>
      <c r="W2282" s="119"/>
      <c r="X2282" s="119"/>
      <c r="Y2282" s="119"/>
      <c r="Z2282" s="119"/>
      <c r="AA2282" s="119"/>
      <c r="AB2282" s="119"/>
      <c r="AC2282" s="119"/>
      <c r="AD2282" s="119"/>
      <c r="AE2282" s="119"/>
      <c r="AF2282" s="119"/>
      <c r="AG2282" s="119"/>
      <c r="AH2282" s="119"/>
      <c r="AI2282" s="119"/>
      <c r="AJ2282" s="10" t="s">
        <v>27</v>
      </c>
      <c r="AK2282" s="10" t="s">
        <v>1734</v>
      </c>
      <c r="AL2282" s="10" t="s">
        <v>27</v>
      </c>
    </row>
    <row r="2283" spans="1:38" ht="30" customHeight="1">
      <c r="A2283" s="9" t="s">
        <v>1725</v>
      </c>
      <c r="B2283" s="9" t="s">
        <v>1735</v>
      </c>
      <c r="C2283" s="9" t="s">
        <v>792</v>
      </c>
      <c r="D2283" s="114">
        <v>0.2</v>
      </c>
      <c r="E2283" s="115">
        <f>단가대비표!E218</f>
        <v>3000</v>
      </c>
      <c r="F2283" s="116">
        <f t="shared" si="538"/>
        <v>600</v>
      </c>
      <c r="G2283" s="115">
        <v>0</v>
      </c>
      <c r="H2283" s="116">
        <f t="shared" si="539"/>
        <v>0</v>
      </c>
      <c r="I2283" s="115">
        <v>0</v>
      </c>
      <c r="J2283" s="116">
        <f t="shared" si="540"/>
        <v>0</v>
      </c>
      <c r="K2283" s="115">
        <f t="shared" si="541"/>
        <v>3000</v>
      </c>
      <c r="L2283" s="116">
        <f t="shared" si="541"/>
        <v>600</v>
      </c>
      <c r="M2283" s="9" t="s">
        <v>27</v>
      </c>
      <c r="N2283" s="10" t="s">
        <v>378</v>
      </c>
      <c r="O2283" s="10" t="s">
        <v>1736</v>
      </c>
      <c r="P2283" s="10" t="s">
        <v>30</v>
      </c>
      <c r="Q2283" s="10" t="s">
        <v>30</v>
      </c>
      <c r="R2283" s="10" t="s">
        <v>29</v>
      </c>
      <c r="S2283" s="119"/>
      <c r="T2283" s="119"/>
      <c r="U2283" s="119"/>
      <c r="V2283" s="119"/>
      <c r="W2283" s="119"/>
      <c r="X2283" s="119"/>
      <c r="Y2283" s="119"/>
      <c r="Z2283" s="119"/>
      <c r="AA2283" s="119"/>
      <c r="AB2283" s="119"/>
      <c r="AC2283" s="119"/>
      <c r="AD2283" s="119"/>
      <c r="AE2283" s="119"/>
      <c r="AF2283" s="119"/>
      <c r="AG2283" s="119"/>
      <c r="AH2283" s="119"/>
      <c r="AI2283" s="119"/>
      <c r="AJ2283" s="10" t="s">
        <v>27</v>
      </c>
      <c r="AK2283" s="10" t="s">
        <v>1737</v>
      </c>
      <c r="AL2283" s="10" t="s">
        <v>27</v>
      </c>
    </row>
    <row r="2284" spans="1:38" ht="30" customHeight="1">
      <c r="A2284" s="9" t="s">
        <v>862</v>
      </c>
      <c r="B2284" s="9" t="s">
        <v>840</v>
      </c>
      <c r="C2284" s="9" t="s">
        <v>841</v>
      </c>
      <c r="D2284" s="114">
        <v>7.3999999999999996E-2</v>
      </c>
      <c r="E2284" s="115">
        <v>0</v>
      </c>
      <c r="F2284" s="116">
        <f t="shared" si="538"/>
        <v>0</v>
      </c>
      <c r="G2284" s="115">
        <f>단가대비표!F551</f>
        <v>158594</v>
      </c>
      <c r="H2284" s="116">
        <f t="shared" si="539"/>
        <v>11735.9</v>
      </c>
      <c r="I2284" s="115">
        <v>0</v>
      </c>
      <c r="J2284" s="116">
        <f t="shared" si="540"/>
        <v>0</v>
      </c>
      <c r="K2284" s="115">
        <f t="shared" si="541"/>
        <v>158594</v>
      </c>
      <c r="L2284" s="116">
        <f t="shared" si="541"/>
        <v>11735.9</v>
      </c>
      <c r="M2284" s="9" t="s">
        <v>27</v>
      </c>
      <c r="N2284" s="10" t="s">
        <v>387</v>
      </c>
      <c r="O2284" s="10" t="s">
        <v>863</v>
      </c>
      <c r="P2284" s="10" t="s">
        <v>30</v>
      </c>
      <c r="Q2284" s="10" t="s">
        <v>30</v>
      </c>
      <c r="R2284" s="10" t="s">
        <v>29</v>
      </c>
      <c r="S2284" s="119"/>
      <c r="T2284" s="119"/>
      <c r="U2284" s="119"/>
      <c r="V2284" s="119">
        <v>1</v>
      </c>
      <c r="W2284" s="119"/>
      <c r="X2284" s="119"/>
      <c r="Y2284" s="119"/>
      <c r="Z2284" s="119"/>
      <c r="AA2284" s="119"/>
      <c r="AB2284" s="119"/>
      <c r="AC2284" s="119"/>
      <c r="AD2284" s="119"/>
      <c r="AE2284" s="119"/>
      <c r="AF2284" s="119"/>
      <c r="AG2284" s="119"/>
      <c r="AH2284" s="119"/>
      <c r="AI2284" s="119"/>
      <c r="AJ2284" s="10" t="s">
        <v>27</v>
      </c>
      <c r="AK2284" s="10" t="s">
        <v>1759</v>
      </c>
      <c r="AL2284" s="10" t="s">
        <v>27</v>
      </c>
    </row>
    <row r="2285" spans="1:38" ht="30" customHeight="1">
      <c r="A2285" s="9" t="s">
        <v>867</v>
      </c>
      <c r="B2285" s="9" t="s">
        <v>840</v>
      </c>
      <c r="C2285" s="9" t="s">
        <v>841</v>
      </c>
      <c r="D2285" s="114">
        <v>3.3999999999999996E-2</v>
      </c>
      <c r="E2285" s="115">
        <v>0</v>
      </c>
      <c r="F2285" s="116">
        <f t="shared" si="538"/>
        <v>0</v>
      </c>
      <c r="G2285" s="115">
        <f>단가대비표!F553</f>
        <v>138290</v>
      </c>
      <c r="H2285" s="116">
        <f t="shared" si="539"/>
        <v>4701.8</v>
      </c>
      <c r="I2285" s="115">
        <v>0</v>
      </c>
      <c r="J2285" s="116">
        <f t="shared" si="540"/>
        <v>0</v>
      </c>
      <c r="K2285" s="115">
        <f t="shared" si="541"/>
        <v>138290</v>
      </c>
      <c r="L2285" s="116">
        <f t="shared" si="541"/>
        <v>4701.8</v>
      </c>
      <c r="M2285" s="9" t="s">
        <v>27</v>
      </c>
      <c r="N2285" s="10" t="s">
        <v>387</v>
      </c>
      <c r="O2285" s="10" t="s">
        <v>868</v>
      </c>
      <c r="P2285" s="10" t="s">
        <v>30</v>
      </c>
      <c r="Q2285" s="10" t="s">
        <v>30</v>
      </c>
      <c r="R2285" s="10" t="s">
        <v>29</v>
      </c>
      <c r="S2285" s="119"/>
      <c r="T2285" s="119"/>
      <c r="U2285" s="119"/>
      <c r="V2285" s="119">
        <v>1</v>
      </c>
      <c r="W2285" s="119"/>
      <c r="X2285" s="119"/>
      <c r="Y2285" s="119"/>
      <c r="Z2285" s="119"/>
      <c r="AA2285" s="119"/>
      <c r="AB2285" s="119"/>
      <c r="AC2285" s="119"/>
      <c r="AD2285" s="119"/>
      <c r="AE2285" s="119"/>
      <c r="AF2285" s="119"/>
      <c r="AG2285" s="119"/>
      <c r="AH2285" s="119"/>
      <c r="AI2285" s="119"/>
      <c r="AJ2285" s="10" t="s">
        <v>27</v>
      </c>
      <c r="AK2285" s="10" t="s">
        <v>1760</v>
      </c>
      <c r="AL2285" s="10" t="s">
        <v>27</v>
      </c>
    </row>
    <row r="2286" spans="1:38" ht="30" customHeight="1">
      <c r="A2286" s="9" t="s">
        <v>4253</v>
      </c>
      <c r="B2286" s="9" t="s">
        <v>4254</v>
      </c>
      <c r="C2286" s="9" t="s">
        <v>4217</v>
      </c>
      <c r="D2286" s="114">
        <v>1</v>
      </c>
      <c r="E2286" s="115">
        <f>H2287*2%</f>
        <v>328.74</v>
      </c>
      <c r="F2286" s="116">
        <f t="shared" si="538"/>
        <v>328.7</v>
      </c>
      <c r="G2286" s="115">
        <v>0</v>
      </c>
      <c r="H2286" s="116">
        <f t="shared" si="539"/>
        <v>0</v>
      </c>
      <c r="I2286" s="115">
        <v>0</v>
      </c>
      <c r="J2286" s="116">
        <f t="shared" si="540"/>
        <v>0</v>
      </c>
      <c r="K2286" s="115">
        <f t="shared" si="541"/>
        <v>328.7</v>
      </c>
      <c r="L2286" s="116">
        <f t="shared" si="541"/>
        <v>328.7</v>
      </c>
      <c r="M2286" s="9" t="s">
        <v>27</v>
      </c>
      <c r="N2286" s="10" t="s">
        <v>378</v>
      </c>
      <c r="O2286" s="10" t="s">
        <v>1738</v>
      </c>
      <c r="P2286" s="10" t="s">
        <v>29</v>
      </c>
      <c r="Q2286" s="10" t="s">
        <v>30</v>
      </c>
      <c r="R2286" s="10" t="s">
        <v>30</v>
      </c>
      <c r="S2286" s="119"/>
      <c r="T2286" s="119"/>
      <c r="U2286" s="119"/>
      <c r="V2286" s="119"/>
      <c r="W2286" s="119"/>
      <c r="X2286" s="119"/>
      <c r="Y2286" s="119"/>
      <c r="Z2286" s="119"/>
      <c r="AA2286" s="119"/>
      <c r="AB2286" s="119"/>
      <c r="AC2286" s="119"/>
      <c r="AD2286" s="119"/>
      <c r="AE2286" s="119"/>
      <c r="AF2286" s="119"/>
      <c r="AG2286" s="119"/>
      <c r="AH2286" s="119"/>
      <c r="AI2286" s="119"/>
      <c r="AJ2286" s="10" t="s">
        <v>27</v>
      </c>
      <c r="AK2286" s="10" t="s">
        <v>1739</v>
      </c>
      <c r="AL2286" s="10" t="s">
        <v>27</v>
      </c>
    </row>
    <row r="2287" spans="1:38" ht="30" customHeight="1">
      <c r="A2287" s="9" t="s">
        <v>965</v>
      </c>
      <c r="B2287" s="9" t="s">
        <v>27</v>
      </c>
      <c r="C2287" s="9" t="s">
        <v>27</v>
      </c>
      <c r="D2287" s="114"/>
      <c r="E2287" s="115"/>
      <c r="F2287" s="116">
        <f>TRUNC(SUM(F2280:F2286),0)</f>
        <v>19828</v>
      </c>
      <c r="G2287" s="115"/>
      <c r="H2287" s="116">
        <f>TRUNC(SUM(H2280:H2286),0)</f>
        <v>16437</v>
      </c>
      <c r="I2287" s="115"/>
      <c r="J2287" s="116">
        <f>TRUNC(SUM(J2280:J2286),0)</f>
        <v>0</v>
      </c>
      <c r="K2287" s="115"/>
      <c r="L2287" s="116">
        <f>F2287+H2287+J2287</f>
        <v>36265</v>
      </c>
      <c r="M2287" s="9" t="s">
        <v>27</v>
      </c>
      <c r="N2287" s="10" t="s">
        <v>117</v>
      </c>
      <c r="O2287" s="10" t="s">
        <v>117</v>
      </c>
      <c r="P2287" s="10" t="s">
        <v>27</v>
      </c>
      <c r="Q2287" s="10" t="s">
        <v>27</v>
      </c>
      <c r="R2287" s="10" t="s">
        <v>27</v>
      </c>
      <c r="S2287" s="119"/>
      <c r="T2287" s="119"/>
      <c r="U2287" s="119"/>
      <c r="V2287" s="119"/>
      <c r="W2287" s="119"/>
      <c r="X2287" s="119"/>
      <c r="Y2287" s="119"/>
      <c r="Z2287" s="119"/>
      <c r="AA2287" s="119"/>
      <c r="AB2287" s="119"/>
      <c r="AC2287" s="119"/>
      <c r="AD2287" s="119"/>
      <c r="AE2287" s="119"/>
      <c r="AF2287" s="119"/>
      <c r="AG2287" s="119"/>
      <c r="AH2287" s="119"/>
      <c r="AI2287" s="119"/>
      <c r="AJ2287" s="10" t="s">
        <v>27</v>
      </c>
      <c r="AK2287" s="10" t="s">
        <v>27</v>
      </c>
      <c r="AL2287" s="10" t="s">
        <v>27</v>
      </c>
    </row>
    <row r="2288" spans="1:38" ht="30" customHeight="1">
      <c r="A2288" s="114"/>
      <c r="B2288" s="114"/>
      <c r="C2288" s="114"/>
      <c r="D2288" s="114"/>
      <c r="E2288" s="115"/>
      <c r="F2288" s="116"/>
      <c r="G2288" s="115"/>
      <c r="H2288" s="116"/>
      <c r="I2288" s="115"/>
      <c r="J2288" s="116"/>
      <c r="K2288" s="115"/>
      <c r="L2288" s="116"/>
      <c r="M2288" s="114"/>
    </row>
    <row r="2289" spans="1:38" ht="30" customHeight="1">
      <c r="A2289" s="127" t="s">
        <v>4272</v>
      </c>
      <c r="B2289" s="127"/>
      <c r="C2289" s="127"/>
      <c r="D2289" s="127"/>
      <c r="E2289" s="128"/>
      <c r="F2289" s="129"/>
      <c r="G2289" s="128"/>
      <c r="H2289" s="129"/>
      <c r="I2289" s="128"/>
      <c r="J2289" s="129"/>
      <c r="K2289" s="128"/>
      <c r="L2289" s="129"/>
      <c r="M2289" s="127"/>
      <c r="N2289" s="118" t="s">
        <v>378</v>
      </c>
    </row>
    <row r="2290" spans="1:38" ht="30" customHeight="1">
      <c r="A2290" s="9" t="s">
        <v>1725</v>
      </c>
      <c r="B2290" s="9" t="s">
        <v>3387</v>
      </c>
      <c r="C2290" s="9" t="s">
        <v>466</v>
      </c>
      <c r="D2290" s="114">
        <v>3.9</v>
      </c>
      <c r="E2290" s="115">
        <f>단가대비표!E215</f>
        <v>3600</v>
      </c>
      <c r="F2290" s="116">
        <f t="shared" ref="F2290:F2295" si="542">TRUNC(E2290*D2290,1)</f>
        <v>14040</v>
      </c>
      <c r="G2290" s="115">
        <v>0</v>
      </c>
      <c r="H2290" s="116">
        <f t="shared" ref="H2290:H2295" si="543">TRUNC(G2290*D2290,1)</f>
        <v>0</v>
      </c>
      <c r="I2290" s="115">
        <v>0</v>
      </c>
      <c r="J2290" s="116">
        <f t="shared" ref="J2290:J2295" si="544">TRUNC(I2290*D2290,1)</f>
        <v>0</v>
      </c>
      <c r="K2290" s="115">
        <f t="shared" ref="K2290:K2295" si="545">TRUNC(E2290+G2290+I2290,1)</f>
        <v>3600</v>
      </c>
      <c r="L2290" s="116">
        <f t="shared" ref="L2290:L2295" si="546">TRUNC(F2290+H2290+J2290,1)</f>
        <v>14040</v>
      </c>
      <c r="M2290" s="9" t="s">
        <v>27</v>
      </c>
      <c r="N2290" s="10" t="s">
        <v>378</v>
      </c>
      <c r="O2290" s="10" t="s">
        <v>1727</v>
      </c>
      <c r="P2290" s="10" t="s">
        <v>30</v>
      </c>
      <c r="Q2290" s="10" t="s">
        <v>30</v>
      </c>
      <c r="R2290" s="10" t="s">
        <v>29</v>
      </c>
      <c r="S2290" s="119"/>
      <c r="T2290" s="119"/>
      <c r="U2290" s="119"/>
      <c r="V2290" s="119"/>
      <c r="W2290" s="119"/>
      <c r="X2290" s="119"/>
      <c r="Y2290" s="119"/>
      <c r="Z2290" s="119"/>
      <c r="AA2290" s="119"/>
      <c r="AB2290" s="119"/>
      <c r="AC2290" s="119"/>
      <c r="AD2290" s="119"/>
      <c r="AE2290" s="119"/>
      <c r="AF2290" s="119"/>
      <c r="AG2290" s="119"/>
      <c r="AH2290" s="119"/>
      <c r="AI2290" s="119"/>
      <c r="AJ2290" s="10" t="s">
        <v>27</v>
      </c>
      <c r="AK2290" s="10" t="s">
        <v>1728</v>
      </c>
      <c r="AL2290" s="10" t="s">
        <v>27</v>
      </c>
    </row>
    <row r="2291" spans="1:38" ht="30" customHeight="1">
      <c r="A2291" s="9" t="s">
        <v>1725</v>
      </c>
      <c r="B2291" s="9" t="s">
        <v>1732</v>
      </c>
      <c r="C2291" s="9" t="s">
        <v>792</v>
      </c>
      <c r="D2291" s="114">
        <v>0.3</v>
      </c>
      <c r="E2291" s="115">
        <f>단가대비표!E217</f>
        <v>4500</v>
      </c>
      <c r="F2291" s="116">
        <f t="shared" si="542"/>
        <v>1350</v>
      </c>
      <c r="G2291" s="115">
        <v>0</v>
      </c>
      <c r="H2291" s="116">
        <f t="shared" si="543"/>
        <v>0</v>
      </c>
      <c r="I2291" s="115">
        <v>0</v>
      </c>
      <c r="J2291" s="116">
        <f t="shared" si="544"/>
        <v>0</v>
      </c>
      <c r="K2291" s="115">
        <f t="shared" si="545"/>
        <v>4500</v>
      </c>
      <c r="L2291" s="116">
        <f t="shared" si="546"/>
        <v>1350</v>
      </c>
      <c r="M2291" s="9" t="s">
        <v>27</v>
      </c>
      <c r="N2291" s="10" t="s">
        <v>378</v>
      </c>
      <c r="O2291" s="10" t="s">
        <v>1733</v>
      </c>
      <c r="P2291" s="10" t="s">
        <v>30</v>
      </c>
      <c r="Q2291" s="10" t="s">
        <v>30</v>
      </c>
      <c r="R2291" s="10" t="s">
        <v>29</v>
      </c>
      <c r="S2291" s="119"/>
      <c r="T2291" s="119"/>
      <c r="U2291" s="119"/>
      <c r="V2291" s="119"/>
      <c r="W2291" s="119"/>
      <c r="X2291" s="119"/>
      <c r="Y2291" s="119"/>
      <c r="Z2291" s="119"/>
      <c r="AA2291" s="119"/>
      <c r="AB2291" s="119"/>
      <c r="AC2291" s="119"/>
      <c r="AD2291" s="119"/>
      <c r="AE2291" s="119"/>
      <c r="AF2291" s="119"/>
      <c r="AG2291" s="119"/>
      <c r="AH2291" s="119"/>
      <c r="AI2291" s="119"/>
      <c r="AJ2291" s="10" t="s">
        <v>27</v>
      </c>
      <c r="AK2291" s="10" t="s">
        <v>1734</v>
      </c>
      <c r="AL2291" s="10" t="s">
        <v>27</v>
      </c>
    </row>
    <row r="2292" spans="1:38" ht="30" customHeight="1">
      <c r="A2292" s="9" t="s">
        <v>1725</v>
      </c>
      <c r="B2292" s="9" t="s">
        <v>1735</v>
      </c>
      <c r="C2292" s="9" t="s">
        <v>792</v>
      </c>
      <c r="D2292" s="114">
        <v>0.1</v>
      </c>
      <c r="E2292" s="115">
        <f>단가대비표!E218</f>
        <v>3000</v>
      </c>
      <c r="F2292" s="116">
        <f t="shared" si="542"/>
        <v>300</v>
      </c>
      <c r="G2292" s="115">
        <v>0</v>
      </c>
      <c r="H2292" s="116">
        <f t="shared" si="543"/>
        <v>0</v>
      </c>
      <c r="I2292" s="115">
        <v>0</v>
      </c>
      <c r="J2292" s="116">
        <f t="shared" si="544"/>
        <v>0</v>
      </c>
      <c r="K2292" s="115">
        <f t="shared" si="545"/>
        <v>3000</v>
      </c>
      <c r="L2292" s="116">
        <f t="shared" si="546"/>
        <v>300</v>
      </c>
      <c r="M2292" s="9" t="s">
        <v>27</v>
      </c>
      <c r="N2292" s="10" t="s">
        <v>378</v>
      </c>
      <c r="O2292" s="10" t="s">
        <v>1736</v>
      </c>
      <c r="P2292" s="10" t="s">
        <v>30</v>
      </c>
      <c r="Q2292" s="10" t="s">
        <v>30</v>
      </c>
      <c r="R2292" s="10" t="s">
        <v>29</v>
      </c>
      <c r="S2292" s="119"/>
      <c r="T2292" s="119"/>
      <c r="U2292" s="119"/>
      <c r="V2292" s="119"/>
      <c r="W2292" s="119"/>
      <c r="X2292" s="119"/>
      <c r="Y2292" s="119"/>
      <c r="Z2292" s="119"/>
      <c r="AA2292" s="119"/>
      <c r="AB2292" s="119"/>
      <c r="AC2292" s="119"/>
      <c r="AD2292" s="119"/>
      <c r="AE2292" s="119"/>
      <c r="AF2292" s="119"/>
      <c r="AG2292" s="119"/>
      <c r="AH2292" s="119"/>
      <c r="AI2292" s="119"/>
      <c r="AJ2292" s="10" t="s">
        <v>27</v>
      </c>
      <c r="AK2292" s="10" t="s">
        <v>1737</v>
      </c>
      <c r="AL2292" s="10" t="s">
        <v>27</v>
      </c>
    </row>
    <row r="2293" spans="1:38" ht="30" customHeight="1">
      <c r="A2293" s="9" t="s">
        <v>862</v>
      </c>
      <c r="B2293" s="9" t="s">
        <v>840</v>
      </c>
      <c r="C2293" s="9" t="s">
        <v>841</v>
      </c>
      <c r="D2293" s="114">
        <v>6.2E-2</v>
      </c>
      <c r="E2293" s="115">
        <v>0</v>
      </c>
      <c r="F2293" s="116">
        <f t="shared" si="542"/>
        <v>0</v>
      </c>
      <c r="G2293" s="115">
        <f>단가대비표!F551</f>
        <v>158594</v>
      </c>
      <c r="H2293" s="116">
        <f t="shared" si="543"/>
        <v>9832.7999999999993</v>
      </c>
      <c r="I2293" s="115">
        <v>0</v>
      </c>
      <c r="J2293" s="116">
        <f t="shared" si="544"/>
        <v>0</v>
      </c>
      <c r="K2293" s="115">
        <f t="shared" si="545"/>
        <v>158594</v>
      </c>
      <c r="L2293" s="116">
        <f t="shared" si="546"/>
        <v>9832.7999999999993</v>
      </c>
      <c r="M2293" s="9" t="s">
        <v>27</v>
      </c>
      <c r="N2293" s="10" t="s">
        <v>387</v>
      </c>
      <c r="O2293" s="10" t="s">
        <v>863</v>
      </c>
      <c r="P2293" s="10" t="s">
        <v>30</v>
      </c>
      <c r="Q2293" s="10" t="s">
        <v>30</v>
      </c>
      <c r="R2293" s="10" t="s">
        <v>29</v>
      </c>
      <c r="S2293" s="119"/>
      <c r="T2293" s="119"/>
      <c r="U2293" s="119"/>
      <c r="V2293" s="119">
        <v>1</v>
      </c>
      <c r="W2293" s="119"/>
      <c r="X2293" s="119"/>
      <c r="Y2293" s="119"/>
      <c r="Z2293" s="119"/>
      <c r="AA2293" s="119"/>
      <c r="AB2293" s="119"/>
      <c r="AC2293" s="119"/>
      <c r="AD2293" s="119"/>
      <c r="AE2293" s="119"/>
      <c r="AF2293" s="119"/>
      <c r="AG2293" s="119"/>
      <c r="AH2293" s="119"/>
      <c r="AI2293" s="119"/>
      <c r="AJ2293" s="10" t="s">
        <v>27</v>
      </c>
      <c r="AK2293" s="10" t="s">
        <v>1759</v>
      </c>
      <c r="AL2293" s="10" t="s">
        <v>27</v>
      </c>
    </row>
    <row r="2294" spans="1:38" ht="30" customHeight="1">
      <c r="A2294" s="9" t="s">
        <v>867</v>
      </c>
      <c r="B2294" s="9" t="s">
        <v>840</v>
      </c>
      <c r="C2294" s="9" t="s">
        <v>841</v>
      </c>
      <c r="D2294" s="114">
        <v>2.8999999999999998E-2</v>
      </c>
      <c r="E2294" s="115">
        <v>0</v>
      </c>
      <c r="F2294" s="116">
        <f t="shared" si="542"/>
        <v>0</v>
      </c>
      <c r="G2294" s="115">
        <f>단가대비표!F553</f>
        <v>138290</v>
      </c>
      <c r="H2294" s="116">
        <f t="shared" si="543"/>
        <v>4010.4</v>
      </c>
      <c r="I2294" s="115">
        <v>0</v>
      </c>
      <c r="J2294" s="116">
        <f t="shared" si="544"/>
        <v>0</v>
      </c>
      <c r="K2294" s="115">
        <f t="shared" si="545"/>
        <v>138290</v>
      </c>
      <c r="L2294" s="116">
        <f t="shared" si="546"/>
        <v>4010.4</v>
      </c>
      <c r="M2294" s="9" t="s">
        <v>27</v>
      </c>
      <c r="N2294" s="10" t="s">
        <v>387</v>
      </c>
      <c r="O2294" s="10" t="s">
        <v>868</v>
      </c>
      <c r="P2294" s="10" t="s">
        <v>30</v>
      </c>
      <c r="Q2294" s="10" t="s">
        <v>30</v>
      </c>
      <c r="R2294" s="10" t="s">
        <v>29</v>
      </c>
      <c r="S2294" s="119"/>
      <c r="T2294" s="119"/>
      <c r="U2294" s="119"/>
      <c r="V2294" s="119">
        <v>1</v>
      </c>
      <c r="W2294" s="119"/>
      <c r="X2294" s="119"/>
      <c r="Y2294" s="119"/>
      <c r="Z2294" s="119"/>
      <c r="AA2294" s="119"/>
      <c r="AB2294" s="119"/>
      <c r="AC2294" s="119"/>
      <c r="AD2294" s="119"/>
      <c r="AE2294" s="119"/>
      <c r="AF2294" s="119"/>
      <c r="AG2294" s="119"/>
      <c r="AH2294" s="119"/>
      <c r="AI2294" s="119"/>
      <c r="AJ2294" s="10" t="s">
        <v>27</v>
      </c>
      <c r="AK2294" s="10" t="s">
        <v>1760</v>
      </c>
      <c r="AL2294" s="10" t="s">
        <v>27</v>
      </c>
    </row>
    <row r="2295" spans="1:38" ht="30" customHeight="1">
      <c r="A2295" s="9" t="s">
        <v>4253</v>
      </c>
      <c r="B2295" s="9" t="s">
        <v>4254</v>
      </c>
      <c r="C2295" s="9" t="s">
        <v>3136</v>
      </c>
      <c r="D2295" s="114">
        <v>1</v>
      </c>
      <c r="E2295" s="115">
        <f>H2296*2%</f>
        <v>276.86</v>
      </c>
      <c r="F2295" s="116">
        <f t="shared" si="542"/>
        <v>276.8</v>
      </c>
      <c r="G2295" s="115">
        <v>0</v>
      </c>
      <c r="H2295" s="116">
        <f t="shared" si="543"/>
        <v>0</v>
      </c>
      <c r="I2295" s="115">
        <v>0</v>
      </c>
      <c r="J2295" s="116">
        <f t="shared" si="544"/>
        <v>0</v>
      </c>
      <c r="K2295" s="115">
        <f t="shared" si="545"/>
        <v>276.8</v>
      </c>
      <c r="L2295" s="116">
        <f t="shared" si="546"/>
        <v>276.8</v>
      </c>
      <c r="M2295" s="9" t="s">
        <v>27</v>
      </c>
      <c r="N2295" s="10" t="s">
        <v>378</v>
      </c>
      <c r="O2295" s="10" t="s">
        <v>1738</v>
      </c>
      <c r="P2295" s="10" t="s">
        <v>29</v>
      </c>
      <c r="Q2295" s="10" t="s">
        <v>30</v>
      </c>
      <c r="R2295" s="10" t="s">
        <v>30</v>
      </c>
      <c r="S2295" s="119"/>
      <c r="T2295" s="119"/>
      <c r="U2295" s="119"/>
      <c r="V2295" s="119"/>
      <c r="W2295" s="119"/>
      <c r="X2295" s="119"/>
      <c r="Y2295" s="119"/>
      <c r="Z2295" s="119"/>
      <c r="AA2295" s="119"/>
      <c r="AB2295" s="119"/>
      <c r="AC2295" s="119"/>
      <c r="AD2295" s="119"/>
      <c r="AE2295" s="119"/>
      <c r="AF2295" s="119"/>
      <c r="AG2295" s="119"/>
      <c r="AH2295" s="119"/>
      <c r="AI2295" s="119"/>
      <c r="AJ2295" s="10" t="s">
        <v>27</v>
      </c>
      <c r="AK2295" s="10" t="s">
        <v>1739</v>
      </c>
      <c r="AL2295" s="10" t="s">
        <v>27</v>
      </c>
    </row>
    <row r="2296" spans="1:38" ht="30" customHeight="1">
      <c r="A2296" s="9" t="s">
        <v>965</v>
      </c>
      <c r="B2296" s="9" t="s">
        <v>27</v>
      </c>
      <c r="C2296" s="9" t="s">
        <v>27</v>
      </c>
      <c r="D2296" s="114"/>
      <c r="E2296" s="115"/>
      <c r="F2296" s="116">
        <f>TRUNC(SUM(F2290:F2295),0)</f>
        <v>15966</v>
      </c>
      <c r="G2296" s="115"/>
      <c r="H2296" s="116">
        <f>TRUNC(SUM(H2290:H2295),0)</f>
        <v>13843</v>
      </c>
      <c r="I2296" s="115"/>
      <c r="J2296" s="116">
        <f>TRUNC(SUM(J2290:J2295),0)</f>
        <v>0</v>
      </c>
      <c r="K2296" s="115"/>
      <c r="L2296" s="116">
        <f>F2296+H2296+J2296</f>
        <v>29809</v>
      </c>
      <c r="M2296" s="9" t="s">
        <v>27</v>
      </c>
      <c r="N2296" s="10" t="s">
        <v>117</v>
      </c>
      <c r="O2296" s="10" t="s">
        <v>117</v>
      </c>
      <c r="P2296" s="10" t="s">
        <v>27</v>
      </c>
      <c r="Q2296" s="10" t="s">
        <v>27</v>
      </c>
      <c r="R2296" s="10" t="s">
        <v>27</v>
      </c>
      <c r="S2296" s="119"/>
      <c r="T2296" s="119"/>
      <c r="U2296" s="119"/>
      <c r="V2296" s="119"/>
      <c r="W2296" s="119"/>
      <c r="X2296" s="119"/>
      <c r="Y2296" s="119"/>
      <c r="Z2296" s="119"/>
      <c r="AA2296" s="119"/>
      <c r="AB2296" s="119"/>
      <c r="AC2296" s="119"/>
      <c r="AD2296" s="119"/>
      <c r="AE2296" s="119"/>
      <c r="AF2296" s="119"/>
      <c r="AG2296" s="119"/>
      <c r="AH2296" s="119"/>
      <c r="AI2296" s="119"/>
      <c r="AJ2296" s="10" t="s">
        <v>27</v>
      </c>
      <c r="AK2296" s="10" t="s">
        <v>27</v>
      </c>
      <c r="AL2296" s="10" t="s">
        <v>27</v>
      </c>
    </row>
    <row r="2297" spans="1:38" ht="30" customHeight="1">
      <c r="A2297" s="114"/>
      <c r="B2297" s="114"/>
      <c r="C2297" s="114"/>
      <c r="D2297" s="114"/>
      <c r="E2297" s="115"/>
      <c r="F2297" s="116"/>
      <c r="G2297" s="115"/>
      <c r="H2297" s="116"/>
      <c r="I2297" s="115"/>
      <c r="J2297" s="116"/>
      <c r="K2297" s="115"/>
      <c r="L2297" s="116"/>
      <c r="M2297" s="114"/>
    </row>
    <row r="2298" spans="1:38" ht="30" customHeight="1">
      <c r="A2298" s="127" t="s">
        <v>4256</v>
      </c>
      <c r="B2298" s="127"/>
      <c r="C2298" s="127"/>
      <c r="D2298" s="127"/>
      <c r="E2298" s="128"/>
      <c r="F2298" s="129"/>
      <c r="G2298" s="128"/>
      <c r="H2298" s="129"/>
      <c r="I2298" s="128"/>
      <c r="J2298" s="129"/>
      <c r="K2298" s="128"/>
      <c r="L2298" s="129"/>
      <c r="M2298" s="127"/>
      <c r="N2298" s="118" t="s">
        <v>379</v>
      </c>
    </row>
    <row r="2299" spans="1:38" ht="30" customHeight="1">
      <c r="A2299" s="9" t="s">
        <v>1725</v>
      </c>
      <c r="B2299" s="9" t="s">
        <v>1726</v>
      </c>
      <c r="C2299" s="9" t="s">
        <v>466</v>
      </c>
      <c r="D2299" s="114">
        <v>1.4949999999999999</v>
      </c>
      <c r="E2299" s="115">
        <f>단가대비표!E214</f>
        <v>4000</v>
      </c>
      <c r="F2299" s="116">
        <f t="shared" ref="F2299:F2305" si="547">TRUNC(E2299*D2299,1)</f>
        <v>5980</v>
      </c>
      <c r="G2299" s="115">
        <v>0</v>
      </c>
      <c r="H2299" s="116">
        <f t="shared" ref="H2299:H2305" si="548">TRUNC(G2299*D2299,1)</f>
        <v>0</v>
      </c>
      <c r="I2299" s="115">
        <v>0</v>
      </c>
      <c r="J2299" s="116">
        <f t="shared" ref="J2299:J2305" si="549">TRUNC(I2299*D2299,1)</f>
        <v>0</v>
      </c>
      <c r="K2299" s="115">
        <f t="shared" ref="K2299:L2305" si="550">TRUNC(E2299+G2299+I2299,1)</f>
        <v>4000</v>
      </c>
      <c r="L2299" s="116">
        <f t="shared" si="550"/>
        <v>5980</v>
      </c>
      <c r="M2299" s="9" t="s">
        <v>27</v>
      </c>
      <c r="N2299" s="10" t="s">
        <v>379</v>
      </c>
      <c r="O2299" s="10" t="s">
        <v>1727</v>
      </c>
      <c r="P2299" s="10" t="s">
        <v>30</v>
      </c>
      <c r="Q2299" s="10" t="s">
        <v>30</v>
      </c>
      <c r="R2299" s="10" t="s">
        <v>29</v>
      </c>
      <c r="S2299" s="119"/>
      <c r="T2299" s="119"/>
      <c r="U2299" s="119"/>
      <c r="V2299" s="119"/>
      <c r="W2299" s="119"/>
      <c r="X2299" s="119"/>
      <c r="Y2299" s="119"/>
      <c r="Z2299" s="119"/>
      <c r="AA2299" s="119"/>
      <c r="AB2299" s="119"/>
      <c r="AC2299" s="119"/>
      <c r="AD2299" s="119"/>
      <c r="AE2299" s="119"/>
      <c r="AF2299" s="119"/>
      <c r="AG2299" s="119"/>
      <c r="AH2299" s="119"/>
      <c r="AI2299" s="119"/>
      <c r="AJ2299" s="10" t="s">
        <v>27</v>
      </c>
      <c r="AK2299" s="10" t="s">
        <v>1740</v>
      </c>
      <c r="AL2299" s="10" t="s">
        <v>27</v>
      </c>
    </row>
    <row r="2300" spans="1:38" ht="30" customHeight="1">
      <c r="A2300" s="9" t="s">
        <v>1725</v>
      </c>
      <c r="B2300" s="9" t="s">
        <v>1729</v>
      </c>
      <c r="C2300" s="9" t="s">
        <v>466</v>
      </c>
      <c r="D2300" s="114">
        <v>0.113</v>
      </c>
      <c r="E2300" s="115">
        <f>단가대비표!E216</f>
        <v>6500</v>
      </c>
      <c r="F2300" s="116">
        <f t="shared" si="547"/>
        <v>734.5</v>
      </c>
      <c r="G2300" s="115">
        <v>0</v>
      </c>
      <c r="H2300" s="116">
        <f t="shared" si="548"/>
        <v>0</v>
      </c>
      <c r="I2300" s="115">
        <v>0</v>
      </c>
      <c r="J2300" s="116">
        <f t="shared" si="549"/>
        <v>0</v>
      </c>
      <c r="K2300" s="115">
        <f t="shared" si="550"/>
        <v>6500</v>
      </c>
      <c r="L2300" s="116">
        <f t="shared" si="550"/>
        <v>734.5</v>
      </c>
      <c r="M2300" s="9" t="s">
        <v>27</v>
      </c>
      <c r="N2300" s="10" t="s">
        <v>379</v>
      </c>
      <c r="O2300" s="10" t="s">
        <v>1730</v>
      </c>
      <c r="P2300" s="10" t="s">
        <v>30</v>
      </c>
      <c r="Q2300" s="10" t="s">
        <v>30</v>
      </c>
      <c r="R2300" s="10" t="s">
        <v>29</v>
      </c>
      <c r="S2300" s="119"/>
      <c r="T2300" s="119"/>
      <c r="U2300" s="119"/>
      <c r="V2300" s="119"/>
      <c r="W2300" s="119"/>
      <c r="X2300" s="119"/>
      <c r="Y2300" s="119"/>
      <c r="Z2300" s="119"/>
      <c r="AA2300" s="119"/>
      <c r="AB2300" s="119"/>
      <c r="AC2300" s="119"/>
      <c r="AD2300" s="119"/>
      <c r="AE2300" s="119"/>
      <c r="AF2300" s="119"/>
      <c r="AG2300" s="119"/>
      <c r="AH2300" s="119"/>
      <c r="AI2300" s="119"/>
      <c r="AJ2300" s="10" t="s">
        <v>27</v>
      </c>
      <c r="AK2300" s="10" t="s">
        <v>1741</v>
      </c>
      <c r="AL2300" s="10" t="s">
        <v>27</v>
      </c>
    </row>
    <row r="2301" spans="1:38" ht="30" customHeight="1">
      <c r="A2301" s="9" t="s">
        <v>1725</v>
      </c>
      <c r="B2301" s="9" t="s">
        <v>1732</v>
      </c>
      <c r="C2301" s="9" t="s">
        <v>792</v>
      </c>
      <c r="D2301" s="114">
        <v>0.15409999999999999</v>
      </c>
      <c r="E2301" s="115">
        <f>단가대비표!E217</f>
        <v>4500</v>
      </c>
      <c r="F2301" s="116">
        <f t="shared" si="547"/>
        <v>693.4</v>
      </c>
      <c r="G2301" s="115">
        <v>0</v>
      </c>
      <c r="H2301" s="116">
        <f t="shared" si="548"/>
        <v>0</v>
      </c>
      <c r="I2301" s="115">
        <v>0</v>
      </c>
      <c r="J2301" s="116">
        <f t="shared" si="549"/>
        <v>0</v>
      </c>
      <c r="K2301" s="115">
        <f t="shared" si="550"/>
        <v>4500</v>
      </c>
      <c r="L2301" s="116">
        <f t="shared" si="550"/>
        <v>693.4</v>
      </c>
      <c r="M2301" s="9" t="s">
        <v>27</v>
      </c>
      <c r="N2301" s="10" t="s">
        <v>379</v>
      </c>
      <c r="O2301" s="10" t="s">
        <v>1733</v>
      </c>
      <c r="P2301" s="10" t="s">
        <v>30</v>
      </c>
      <c r="Q2301" s="10" t="s">
        <v>30</v>
      </c>
      <c r="R2301" s="10" t="s">
        <v>29</v>
      </c>
      <c r="S2301" s="119"/>
      <c r="T2301" s="119"/>
      <c r="U2301" s="119"/>
      <c r="V2301" s="119"/>
      <c r="W2301" s="119"/>
      <c r="X2301" s="119"/>
      <c r="Y2301" s="119"/>
      <c r="Z2301" s="119"/>
      <c r="AA2301" s="119"/>
      <c r="AB2301" s="119"/>
      <c r="AC2301" s="119"/>
      <c r="AD2301" s="119"/>
      <c r="AE2301" s="119"/>
      <c r="AF2301" s="119"/>
      <c r="AG2301" s="119"/>
      <c r="AH2301" s="119"/>
      <c r="AI2301" s="119"/>
      <c r="AJ2301" s="10" t="s">
        <v>27</v>
      </c>
      <c r="AK2301" s="10" t="s">
        <v>1742</v>
      </c>
      <c r="AL2301" s="10" t="s">
        <v>27</v>
      </c>
    </row>
    <row r="2302" spans="1:38" ht="30" customHeight="1">
      <c r="A2302" s="9" t="s">
        <v>1725</v>
      </c>
      <c r="B2302" s="9" t="s">
        <v>1735</v>
      </c>
      <c r="C2302" s="9" t="s">
        <v>792</v>
      </c>
      <c r="D2302" s="114">
        <v>0.15709999999999999</v>
      </c>
      <c r="E2302" s="115">
        <f>단가대비표!E218</f>
        <v>3000</v>
      </c>
      <c r="F2302" s="116">
        <f t="shared" si="547"/>
        <v>471.3</v>
      </c>
      <c r="G2302" s="115">
        <v>0</v>
      </c>
      <c r="H2302" s="116">
        <f t="shared" si="548"/>
        <v>0</v>
      </c>
      <c r="I2302" s="115">
        <v>0</v>
      </c>
      <c r="J2302" s="116">
        <f t="shared" si="549"/>
        <v>0</v>
      </c>
      <c r="K2302" s="115">
        <f t="shared" si="550"/>
        <v>3000</v>
      </c>
      <c r="L2302" s="116">
        <f t="shared" si="550"/>
        <v>471.3</v>
      </c>
      <c r="M2302" s="9" t="s">
        <v>27</v>
      </c>
      <c r="N2302" s="10" t="s">
        <v>379</v>
      </c>
      <c r="O2302" s="10" t="s">
        <v>1736</v>
      </c>
      <c r="P2302" s="10" t="s">
        <v>30</v>
      </c>
      <c r="Q2302" s="10" t="s">
        <v>30</v>
      </c>
      <c r="R2302" s="10" t="s">
        <v>29</v>
      </c>
      <c r="S2302" s="119"/>
      <c r="T2302" s="119"/>
      <c r="U2302" s="119"/>
      <c r="V2302" s="119"/>
      <c r="W2302" s="119"/>
      <c r="X2302" s="119"/>
      <c r="Y2302" s="119"/>
      <c r="Z2302" s="119"/>
      <c r="AA2302" s="119"/>
      <c r="AB2302" s="119"/>
      <c r="AC2302" s="119"/>
      <c r="AD2302" s="119"/>
      <c r="AE2302" s="119"/>
      <c r="AF2302" s="119"/>
      <c r="AG2302" s="119"/>
      <c r="AH2302" s="119"/>
      <c r="AI2302" s="119"/>
      <c r="AJ2302" s="10" t="s">
        <v>27</v>
      </c>
      <c r="AK2302" s="10" t="s">
        <v>1743</v>
      </c>
      <c r="AL2302" s="10" t="s">
        <v>27</v>
      </c>
    </row>
    <row r="2303" spans="1:38" ht="30" customHeight="1">
      <c r="A2303" s="9" t="s">
        <v>862</v>
      </c>
      <c r="B2303" s="9" t="s">
        <v>840</v>
      </c>
      <c r="C2303" s="9" t="s">
        <v>841</v>
      </c>
      <c r="D2303" s="114">
        <v>8.6000000000000007E-2</v>
      </c>
      <c r="E2303" s="115">
        <v>0</v>
      </c>
      <c r="F2303" s="116">
        <f t="shared" si="547"/>
        <v>0</v>
      </c>
      <c r="G2303" s="115">
        <f>단가대비표!F551</f>
        <v>158594</v>
      </c>
      <c r="H2303" s="116">
        <f t="shared" si="548"/>
        <v>13639</v>
      </c>
      <c r="I2303" s="115">
        <v>0</v>
      </c>
      <c r="J2303" s="116">
        <f t="shared" si="549"/>
        <v>0</v>
      </c>
      <c r="K2303" s="115">
        <f t="shared" si="550"/>
        <v>158594</v>
      </c>
      <c r="L2303" s="116">
        <f t="shared" si="550"/>
        <v>13639</v>
      </c>
      <c r="M2303" s="9" t="s">
        <v>27</v>
      </c>
      <c r="N2303" s="10" t="s">
        <v>387</v>
      </c>
      <c r="O2303" s="10" t="s">
        <v>863</v>
      </c>
      <c r="P2303" s="10" t="s">
        <v>30</v>
      </c>
      <c r="Q2303" s="10" t="s">
        <v>30</v>
      </c>
      <c r="R2303" s="10" t="s">
        <v>29</v>
      </c>
      <c r="S2303" s="119"/>
      <c r="T2303" s="119"/>
      <c r="U2303" s="119"/>
      <c r="V2303" s="119">
        <v>1</v>
      </c>
      <c r="W2303" s="119"/>
      <c r="X2303" s="119"/>
      <c r="Y2303" s="119"/>
      <c r="Z2303" s="119"/>
      <c r="AA2303" s="119"/>
      <c r="AB2303" s="119"/>
      <c r="AC2303" s="119"/>
      <c r="AD2303" s="119"/>
      <c r="AE2303" s="119"/>
      <c r="AF2303" s="119"/>
      <c r="AG2303" s="119"/>
      <c r="AH2303" s="119"/>
      <c r="AI2303" s="119"/>
      <c r="AJ2303" s="10" t="s">
        <v>27</v>
      </c>
      <c r="AK2303" s="10" t="s">
        <v>1759</v>
      </c>
      <c r="AL2303" s="10" t="s">
        <v>27</v>
      </c>
    </row>
    <row r="2304" spans="1:38" ht="30" customHeight="1">
      <c r="A2304" s="9" t="s">
        <v>867</v>
      </c>
      <c r="B2304" s="9" t="s">
        <v>840</v>
      </c>
      <c r="C2304" s="9" t="s">
        <v>841</v>
      </c>
      <c r="D2304" s="114">
        <v>4.1000000000000002E-2</v>
      </c>
      <c r="E2304" s="115">
        <v>0</v>
      </c>
      <c r="F2304" s="116">
        <f t="shared" si="547"/>
        <v>0</v>
      </c>
      <c r="G2304" s="115">
        <f>단가대비표!F553</f>
        <v>138290</v>
      </c>
      <c r="H2304" s="116">
        <f t="shared" si="548"/>
        <v>5669.8</v>
      </c>
      <c r="I2304" s="115">
        <v>0</v>
      </c>
      <c r="J2304" s="116">
        <f t="shared" si="549"/>
        <v>0</v>
      </c>
      <c r="K2304" s="115">
        <f t="shared" si="550"/>
        <v>138290</v>
      </c>
      <c r="L2304" s="116">
        <f t="shared" si="550"/>
        <v>5669.8</v>
      </c>
      <c r="M2304" s="9" t="s">
        <v>27</v>
      </c>
      <c r="N2304" s="10" t="s">
        <v>387</v>
      </c>
      <c r="O2304" s="10" t="s">
        <v>868</v>
      </c>
      <c r="P2304" s="10" t="s">
        <v>30</v>
      </c>
      <c r="Q2304" s="10" t="s">
        <v>30</v>
      </c>
      <c r="R2304" s="10" t="s">
        <v>29</v>
      </c>
      <c r="S2304" s="119"/>
      <c r="T2304" s="119"/>
      <c r="U2304" s="119"/>
      <c r="V2304" s="119">
        <v>1</v>
      </c>
      <c r="W2304" s="119"/>
      <c r="X2304" s="119"/>
      <c r="Y2304" s="119"/>
      <c r="Z2304" s="119"/>
      <c r="AA2304" s="119"/>
      <c r="AB2304" s="119"/>
      <c r="AC2304" s="119"/>
      <c r="AD2304" s="119"/>
      <c r="AE2304" s="119"/>
      <c r="AF2304" s="119"/>
      <c r="AG2304" s="119"/>
      <c r="AH2304" s="119"/>
      <c r="AI2304" s="119"/>
      <c r="AJ2304" s="10" t="s">
        <v>27</v>
      </c>
      <c r="AK2304" s="10" t="s">
        <v>1760</v>
      </c>
      <c r="AL2304" s="10" t="s">
        <v>27</v>
      </c>
    </row>
    <row r="2305" spans="1:38" ht="30" customHeight="1">
      <c r="A2305" s="9" t="s">
        <v>4253</v>
      </c>
      <c r="B2305" s="9" t="s">
        <v>4254</v>
      </c>
      <c r="C2305" s="9" t="s">
        <v>4217</v>
      </c>
      <c r="D2305" s="114">
        <v>1</v>
      </c>
      <c r="E2305" s="115">
        <f>H2306*2%</f>
        <v>386.16</v>
      </c>
      <c r="F2305" s="116">
        <f t="shared" si="547"/>
        <v>386.1</v>
      </c>
      <c r="G2305" s="115">
        <v>0</v>
      </c>
      <c r="H2305" s="116">
        <f t="shared" si="548"/>
        <v>0</v>
      </c>
      <c r="I2305" s="115">
        <v>0</v>
      </c>
      <c r="J2305" s="116">
        <f t="shared" si="549"/>
        <v>0</v>
      </c>
      <c r="K2305" s="115">
        <f t="shared" si="550"/>
        <v>386.1</v>
      </c>
      <c r="L2305" s="116">
        <f t="shared" si="550"/>
        <v>386.1</v>
      </c>
      <c r="M2305" s="9" t="s">
        <v>27</v>
      </c>
      <c r="N2305" s="10" t="s">
        <v>378</v>
      </c>
      <c r="O2305" s="10" t="s">
        <v>1738</v>
      </c>
      <c r="P2305" s="10" t="s">
        <v>29</v>
      </c>
      <c r="Q2305" s="10" t="s">
        <v>30</v>
      </c>
      <c r="R2305" s="10" t="s">
        <v>30</v>
      </c>
      <c r="S2305" s="119"/>
      <c r="T2305" s="119"/>
      <c r="U2305" s="119"/>
      <c r="V2305" s="119"/>
      <c r="W2305" s="119"/>
      <c r="X2305" s="119"/>
      <c r="Y2305" s="119"/>
      <c r="Z2305" s="119"/>
      <c r="AA2305" s="119"/>
      <c r="AB2305" s="119"/>
      <c r="AC2305" s="119"/>
      <c r="AD2305" s="119"/>
      <c r="AE2305" s="119"/>
      <c r="AF2305" s="119"/>
      <c r="AG2305" s="119"/>
      <c r="AH2305" s="119"/>
      <c r="AI2305" s="119"/>
      <c r="AJ2305" s="10" t="s">
        <v>27</v>
      </c>
      <c r="AK2305" s="10" t="s">
        <v>1739</v>
      </c>
      <c r="AL2305" s="10" t="s">
        <v>27</v>
      </c>
    </row>
    <row r="2306" spans="1:38" ht="30" customHeight="1">
      <c r="A2306" s="9" t="s">
        <v>965</v>
      </c>
      <c r="B2306" s="9" t="s">
        <v>27</v>
      </c>
      <c r="C2306" s="9" t="s">
        <v>27</v>
      </c>
      <c r="D2306" s="114"/>
      <c r="E2306" s="115"/>
      <c r="F2306" s="116">
        <f>TRUNC(SUM(F2299:F2305),0)</f>
        <v>8265</v>
      </c>
      <c r="G2306" s="115"/>
      <c r="H2306" s="116">
        <f>TRUNC(SUM(H2299:H2305),0)</f>
        <v>19308</v>
      </c>
      <c r="I2306" s="115"/>
      <c r="J2306" s="116">
        <f>TRUNC(SUM(J2299:J2305),0)</f>
        <v>0</v>
      </c>
      <c r="K2306" s="115"/>
      <c r="L2306" s="116">
        <f>F2306+H2306+J2306</f>
        <v>27573</v>
      </c>
      <c r="M2306" s="9" t="s">
        <v>27</v>
      </c>
      <c r="N2306" s="10" t="s">
        <v>117</v>
      </c>
      <c r="O2306" s="10" t="s">
        <v>117</v>
      </c>
      <c r="P2306" s="10" t="s">
        <v>27</v>
      </c>
      <c r="Q2306" s="10" t="s">
        <v>27</v>
      </c>
      <c r="R2306" s="10" t="s">
        <v>27</v>
      </c>
      <c r="S2306" s="119"/>
      <c r="T2306" s="119"/>
      <c r="U2306" s="119"/>
      <c r="V2306" s="119"/>
      <c r="W2306" s="119"/>
      <c r="X2306" s="119"/>
      <c r="Y2306" s="119"/>
      <c r="Z2306" s="119"/>
      <c r="AA2306" s="119"/>
      <c r="AB2306" s="119"/>
      <c r="AC2306" s="119"/>
      <c r="AD2306" s="119"/>
      <c r="AE2306" s="119"/>
      <c r="AF2306" s="119"/>
      <c r="AG2306" s="119"/>
      <c r="AH2306" s="119"/>
      <c r="AI2306" s="119"/>
      <c r="AJ2306" s="10" t="s">
        <v>27</v>
      </c>
      <c r="AK2306" s="10" t="s">
        <v>27</v>
      </c>
      <c r="AL2306" s="10" t="s">
        <v>27</v>
      </c>
    </row>
    <row r="2307" spans="1:38" ht="30" customHeight="1">
      <c r="A2307" s="114"/>
      <c r="B2307" s="114"/>
      <c r="C2307" s="114"/>
      <c r="D2307" s="114"/>
      <c r="E2307" s="115"/>
      <c r="F2307" s="116"/>
      <c r="G2307" s="115"/>
      <c r="H2307" s="116"/>
      <c r="I2307" s="115"/>
      <c r="J2307" s="116"/>
      <c r="K2307" s="115"/>
      <c r="L2307" s="116"/>
      <c r="M2307" s="114"/>
    </row>
    <row r="2308" spans="1:38" ht="30" customHeight="1">
      <c r="A2308" s="127" t="s">
        <v>4462</v>
      </c>
      <c r="B2308" s="127"/>
      <c r="C2308" s="127"/>
      <c r="D2308" s="127"/>
      <c r="E2308" s="128"/>
      <c r="F2308" s="129"/>
      <c r="G2308" s="128"/>
      <c r="H2308" s="129"/>
      <c r="I2308" s="128"/>
      <c r="J2308" s="129"/>
      <c r="K2308" s="128"/>
      <c r="L2308" s="129"/>
      <c r="M2308" s="127"/>
      <c r="N2308" s="118" t="s">
        <v>382</v>
      </c>
    </row>
    <row r="2309" spans="1:38" ht="30" customHeight="1">
      <c r="A2309" s="9" t="s">
        <v>1271</v>
      </c>
      <c r="B2309" s="9" t="s">
        <v>1254</v>
      </c>
      <c r="C2309" s="9" t="s">
        <v>466</v>
      </c>
      <c r="D2309" s="114">
        <v>12.24</v>
      </c>
      <c r="E2309" s="115">
        <f>단가대비표!E79</f>
        <v>0</v>
      </c>
      <c r="F2309" s="116">
        <f t="shared" ref="F2309:F2314" si="551">TRUNC(E2309*D2309,1)</f>
        <v>0</v>
      </c>
      <c r="G2309" s="115">
        <f>단가대비표!F79</f>
        <v>0</v>
      </c>
      <c r="H2309" s="116">
        <f t="shared" ref="H2309:H2314" si="552">TRUNC(G2309*D2309,1)</f>
        <v>0</v>
      </c>
      <c r="I2309" s="115">
        <f>단가대비표!G79</f>
        <v>0</v>
      </c>
      <c r="J2309" s="116">
        <f t="shared" ref="J2309:J2314" si="553">TRUNC(I2309*D2309,1)</f>
        <v>0</v>
      </c>
      <c r="K2309" s="115">
        <f t="shared" ref="K2309:L2311" si="554">TRUNC(E2309+G2309+I2309,1)</f>
        <v>0</v>
      </c>
      <c r="L2309" s="116">
        <f t="shared" si="554"/>
        <v>0</v>
      </c>
      <c r="M2309" s="9" t="s">
        <v>1255</v>
      </c>
      <c r="N2309" s="10" t="s">
        <v>1744</v>
      </c>
      <c r="O2309" s="10" t="s">
        <v>1272</v>
      </c>
      <c r="P2309" s="10" t="s">
        <v>30</v>
      </c>
      <c r="Q2309" s="10" t="s">
        <v>30</v>
      </c>
      <c r="R2309" s="10" t="s">
        <v>29</v>
      </c>
      <c r="S2309" s="119"/>
      <c r="T2309" s="119"/>
      <c r="U2309" s="119"/>
      <c r="V2309" s="119"/>
      <c r="W2309" s="119"/>
      <c r="X2309" s="119"/>
      <c r="Y2309" s="119"/>
      <c r="Z2309" s="119"/>
      <c r="AA2309" s="119"/>
      <c r="AB2309" s="119"/>
      <c r="AC2309" s="119"/>
      <c r="AD2309" s="119"/>
      <c r="AE2309" s="119"/>
      <c r="AF2309" s="119"/>
      <c r="AG2309" s="119"/>
      <c r="AH2309" s="119"/>
      <c r="AI2309" s="119"/>
      <c r="AJ2309" s="10" t="s">
        <v>27</v>
      </c>
      <c r="AK2309" s="10" t="s">
        <v>2795</v>
      </c>
      <c r="AL2309" s="10" t="s">
        <v>27</v>
      </c>
    </row>
    <row r="2310" spans="1:38" ht="30" customHeight="1">
      <c r="A2310" s="1" t="s">
        <v>3294</v>
      </c>
      <c r="B2310" s="1" t="s">
        <v>3295</v>
      </c>
      <c r="C2310" s="9" t="s">
        <v>79</v>
      </c>
      <c r="D2310" s="114">
        <v>2.6400000000000003E-2</v>
      </c>
      <c r="E2310" s="115">
        <f>단가대비표!E60</f>
        <v>50000</v>
      </c>
      <c r="F2310" s="116">
        <f t="shared" si="551"/>
        <v>1320</v>
      </c>
      <c r="G2310" s="115">
        <v>0</v>
      </c>
      <c r="H2310" s="116">
        <f t="shared" si="552"/>
        <v>0</v>
      </c>
      <c r="I2310" s="115">
        <v>0</v>
      </c>
      <c r="J2310" s="116">
        <f t="shared" si="553"/>
        <v>0</v>
      </c>
      <c r="K2310" s="115">
        <f t="shared" si="554"/>
        <v>50000</v>
      </c>
      <c r="L2310" s="116">
        <f t="shared" si="554"/>
        <v>1320</v>
      </c>
      <c r="M2310" s="9"/>
      <c r="N2310" s="10" t="s">
        <v>1744</v>
      </c>
      <c r="O2310" s="10" t="s">
        <v>1256</v>
      </c>
      <c r="P2310" s="10" t="s">
        <v>30</v>
      </c>
      <c r="Q2310" s="10" t="s">
        <v>30</v>
      </c>
      <c r="R2310" s="10" t="s">
        <v>29</v>
      </c>
      <c r="S2310" s="119"/>
      <c r="T2310" s="119"/>
      <c r="U2310" s="119"/>
      <c r="V2310" s="119"/>
      <c r="W2310" s="119"/>
      <c r="X2310" s="119"/>
      <c r="Y2310" s="119"/>
      <c r="Z2310" s="119"/>
      <c r="AA2310" s="119"/>
      <c r="AB2310" s="119"/>
      <c r="AC2310" s="119"/>
      <c r="AD2310" s="119"/>
      <c r="AE2310" s="119"/>
      <c r="AF2310" s="119"/>
      <c r="AG2310" s="119"/>
      <c r="AH2310" s="119"/>
      <c r="AI2310" s="119"/>
      <c r="AJ2310" s="10" t="s">
        <v>27</v>
      </c>
      <c r="AK2310" s="10" t="s">
        <v>2796</v>
      </c>
      <c r="AL2310" s="10" t="s">
        <v>27</v>
      </c>
    </row>
    <row r="2311" spans="1:38" ht="30" customHeight="1">
      <c r="A2311" s="9" t="s">
        <v>1707</v>
      </c>
      <c r="B2311" s="9" t="s">
        <v>1708</v>
      </c>
      <c r="C2311" s="9" t="s">
        <v>792</v>
      </c>
      <c r="D2311" s="114">
        <v>0.85440000000000005</v>
      </c>
      <c r="E2311" s="115">
        <f>단가대비표!E225</f>
        <v>3750</v>
      </c>
      <c r="F2311" s="116">
        <f t="shared" si="551"/>
        <v>3204</v>
      </c>
      <c r="G2311" s="115">
        <f>단가대비표!F225</f>
        <v>0</v>
      </c>
      <c r="H2311" s="116">
        <f t="shared" si="552"/>
        <v>0</v>
      </c>
      <c r="I2311" s="115">
        <f>단가대비표!G225</f>
        <v>0</v>
      </c>
      <c r="J2311" s="116">
        <f t="shared" si="553"/>
        <v>0</v>
      </c>
      <c r="K2311" s="115">
        <f t="shared" si="554"/>
        <v>3750</v>
      </c>
      <c r="L2311" s="116">
        <f t="shared" si="554"/>
        <v>3204</v>
      </c>
      <c r="M2311" s="9" t="s">
        <v>27</v>
      </c>
      <c r="N2311" s="10" t="s">
        <v>1744</v>
      </c>
      <c r="O2311" s="10" t="s">
        <v>1709</v>
      </c>
      <c r="P2311" s="10" t="s">
        <v>30</v>
      </c>
      <c r="Q2311" s="10" t="s">
        <v>30</v>
      </c>
      <c r="R2311" s="10" t="s">
        <v>29</v>
      </c>
      <c r="S2311" s="119"/>
      <c r="T2311" s="119"/>
      <c r="U2311" s="119"/>
      <c r="V2311" s="119"/>
      <c r="W2311" s="119"/>
      <c r="X2311" s="119"/>
      <c r="Y2311" s="119"/>
      <c r="Z2311" s="119"/>
      <c r="AA2311" s="119"/>
      <c r="AB2311" s="119"/>
      <c r="AC2311" s="119"/>
      <c r="AD2311" s="119"/>
      <c r="AE2311" s="119"/>
      <c r="AF2311" s="119"/>
      <c r="AG2311" s="119"/>
      <c r="AH2311" s="119"/>
      <c r="AI2311" s="119"/>
      <c r="AJ2311" s="10" t="s">
        <v>27</v>
      </c>
      <c r="AK2311" s="10" t="s">
        <v>2797</v>
      </c>
      <c r="AL2311" s="10" t="s">
        <v>27</v>
      </c>
    </row>
    <row r="2312" spans="1:38" ht="30" customHeight="1">
      <c r="A2312" s="9" t="s">
        <v>860</v>
      </c>
      <c r="B2312" s="9" t="s">
        <v>840</v>
      </c>
      <c r="C2312" s="9" t="s">
        <v>841</v>
      </c>
      <c r="D2312" s="114">
        <v>7.2999999999999995E-2</v>
      </c>
      <c r="E2312" s="115">
        <f>단가대비표!E550</f>
        <v>0</v>
      </c>
      <c r="F2312" s="116">
        <f t="shared" si="551"/>
        <v>0</v>
      </c>
      <c r="G2312" s="115">
        <f>단가대비표!F550</f>
        <v>216528</v>
      </c>
      <c r="H2312" s="116">
        <f t="shared" si="552"/>
        <v>15806.5</v>
      </c>
      <c r="I2312" s="115">
        <f>단가대비표!G550</f>
        <v>0</v>
      </c>
      <c r="J2312" s="116">
        <f t="shared" si="553"/>
        <v>0</v>
      </c>
      <c r="K2312" s="115">
        <f t="shared" ref="K2312:L2314" si="555">TRUNC(E2312+G2312+I2312,1)</f>
        <v>216528</v>
      </c>
      <c r="L2312" s="116">
        <f t="shared" si="555"/>
        <v>15806.5</v>
      </c>
      <c r="M2312" s="9" t="s">
        <v>27</v>
      </c>
      <c r="N2312" s="10" t="s">
        <v>382</v>
      </c>
      <c r="O2312" s="10" t="s">
        <v>861</v>
      </c>
      <c r="P2312" s="10" t="s">
        <v>30</v>
      </c>
      <c r="Q2312" s="10" t="s">
        <v>30</v>
      </c>
      <c r="R2312" s="10" t="s">
        <v>29</v>
      </c>
      <c r="S2312" s="119"/>
      <c r="T2312" s="119"/>
      <c r="U2312" s="119"/>
      <c r="V2312" s="119">
        <v>1</v>
      </c>
      <c r="W2312" s="119"/>
      <c r="X2312" s="119"/>
      <c r="Y2312" s="119"/>
      <c r="Z2312" s="119"/>
      <c r="AA2312" s="119"/>
      <c r="AB2312" s="119"/>
      <c r="AC2312" s="119"/>
      <c r="AD2312" s="119"/>
      <c r="AE2312" s="119"/>
      <c r="AF2312" s="119"/>
      <c r="AG2312" s="119"/>
      <c r="AH2312" s="119"/>
      <c r="AI2312" s="119"/>
      <c r="AJ2312" s="10" t="s">
        <v>27</v>
      </c>
      <c r="AK2312" s="10" t="s">
        <v>1745</v>
      </c>
      <c r="AL2312" s="10" t="s">
        <v>27</v>
      </c>
    </row>
    <row r="2313" spans="1:38" ht="30" customHeight="1">
      <c r="A2313" s="9" t="s">
        <v>867</v>
      </c>
      <c r="B2313" s="9" t="s">
        <v>840</v>
      </c>
      <c r="C2313" s="9" t="s">
        <v>841</v>
      </c>
      <c r="D2313" s="36">
        <v>5.892E-2</v>
      </c>
      <c r="E2313" s="115">
        <f>단가대비표!E553</f>
        <v>0</v>
      </c>
      <c r="F2313" s="116">
        <f t="shared" si="551"/>
        <v>0</v>
      </c>
      <c r="G2313" s="115">
        <f>단가대비표!F553</f>
        <v>138290</v>
      </c>
      <c r="H2313" s="116">
        <f t="shared" si="552"/>
        <v>8148</v>
      </c>
      <c r="I2313" s="115">
        <f>단가대비표!G553</f>
        <v>0</v>
      </c>
      <c r="J2313" s="116">
        <f t="shared" si="553"/>
        <v>0</v>
      </c>
      <c r="K2313" s="115">
        <f t="shared" si="555"/>
        <v>138290</v>
      </c>
      <c r="L2313" s="116">
        <f t="shared" si="555"/>
        <v>8148</v>
      </c>
      <c r="M2313" s="9" t="s">
        <v>27</v>
      </c>
      <c r="N2313" s="10" t="s">
        <v>382</v>
      </c>
      <c r="O2313" s="10" t="s">
        <v>868</v>
      </c>
      <c r="P2313" s="10" t="s">
        <v>30</v>
      </c>
      <c r="Q2313" s="10" t="s">
        <v>30</v>
      </c>
      <c r="R2313" s="10" t="s">
        <v>29</v>
      </c>
      <c r="S2313" s="119"/>
      <c r="T2313" s="119"/>
      <c r="U2313" s="119"/>
      <c r="V2313" s="119">
        <v>1</v>
      </c>
      <c r="W2313" s="119"/>
      <c r="X2313" s="119"/>
      <c r="Y2313" s="119"/>
      <c r="Z2313" s="119"/>
      <c r="AA2313" s="119"/>
      <c r="AB2313" s="119"/>
      <c r="AC2313" s="119"/>
      <c r="AD2313" s="119"/>
      <c r="AE2313" s="119"/>
      <c r="AF2313" s="119"/>
      <c r="AG2313" s="119"/>
      <c r="AH2313" s="119"/>
      <c r="AI2313" s="119"/>
      <c r="AJ2313" s="10" t="s">
        <v>27</v>
      </c>
      <c r="AK2313" s="10" t="s">
        <v>1746</v>
      </c>
      <c r="AL2313" s="10" t="s">
        <v>27</v>
      </c>
    </row>
    <row r="2314" spans="1:38" ht="30" customHeight="1">
      <c r="A2314" s="9" t="s">
        <v>4220</v>
      </c>
      <c r="B2314" s="9" t="s">
        <v>1110</v>
      </c>
      <c r="C2314" s="9" t="s">
        <v>963</v>
      </c>
      <c r="D2314" s="114">
        <v>1</v>
      </c>
      <c r="E2314" s="115">
        <v>0</v>
      </c>
      <c r="F2314" s="116">
        <f t="shared" si="551"/>
        <v>0</v>
      </c>
      <c r="G2314" s="115">
        <v>0</v>
      </c>
      <c r="H2314" s="116">
        <f t="shared" si="552"/>
        <v>0</v>
      </c>
      <c r="I2314" s="115">
        <f>ROUNDDOWN(SUMIF(V2309:V2314, RIGHTB(O2314, 1), H2309:H2314)*U2314, 2)</f>
        <v>479.09</v>
      </c>
      <c r="J2314" s="116">
        <f t="shared" si="553"/>
        <v>479</v>
      </c>
      <c r="K2314" s="115">
        <f t="shared" si="555"/>
        <v>479</v>
      </c>
      <c r="L2314" s="116">
        <f t="shared" si="555"/>
        <v>479</v>
      </c>
      <c r="M2314" s="9" t="s">
        <v>27</v>
      </c>
      <c r="N2314" s="10" t="s">
        <v>382</v>
      </c>
      <c r="O2314" s="10" t="s">
        <v>964</v>
      </c>
      <c r="P2314" s="10" t="s">
        <v>30</v>
      </c>
      <c r="Q2314" s="10" t="s">
        <v>30</v>
      </c>
      <c r="R2314" s="10" t="s">
        <v>30</v>
      </c>
      <c r="S2314" s="119">
        <v>1</v>
      </c>
      <c r="T2314" s="119">
        <v>2</v>
      </c>
      <c r="U2314" s="119">
        <v>0.02</v>
      </c>
      <c r="V2314" s="119"/>
      <c r="W2314" s="119"/>
      <c r="X2314" s="119"/>
      <c r="Y2314" s="119"/>
      <c r="Z2314" s="119"/>
      <c r="AA2314" s="119"/>
      <c r="AB2314" s="119"/>
      <c r="AC2314" s="119"/>
      <c r="AD2314" s="119"/>
      <c r="AE2314" s="119"/>
      <c r="AF2314" s="119"/>
      <c r="AG2314" s="119"/>
      <c r="AH2314" s="119"/>
      <c r="AI2314" s="119"/>
      <c r="AJ2314" s="10" t="s">
        <v>27</v>
      </c>
      <c r="AK2314" s="10" t="s">
        <v>1747</v>
      </c>
      <c r="AL2314" s="10" t="s">
        <v>27</v>
      </c>
    </row>
    <row r="2315" spans="1:38" ht="30" customHeight="1">
      <c r="A2315" s="9" t="s">
        <v>965</v>
      </c>
      <c r="B2315" s="9" t="s">
        <v>27</v>
      </c>
      <c r="C2315" s="9" t="s">
        <v>27</v>
      </c>
      <c r="D2315" s="114"/>
      <c r="E2315" s="115"/>
      <c r="F2315" s="116">
        <f>TRUNC(SUM(F2309:F2314),0)</f>
        <v>4524</v>
      </c>
      <c r="G2315" s="115"/>
      <c r="H2315" s="116">
        <f>TRUNC(SUM(H2309:H2314),0)</f>
        <v>23954</v>
      </c>
      <c r="I2315" s="115"/>
      <c r="J2315" s="116">
        <f>TRUNC(SUM(J2309:J2314),0)</f>
        <v>479</v>
      </c>
      <c r="K2315" s="115"/>
      <c r="L2315" s="116">
        <f>F2315+H2315+J2315</f>
        <v>28957</v>
      </c>
      <c r="M2315" s="9" t="s">
        <v>27</v>
      </c>
      <c r="N2315" s="10" t="s">
        <v>117</v>
      </c>
      <c r="O2315" s="10" t="s">
        <v>117</v>
      </c>
      <c r="P2315" s="10" t="s">
        <v>27</v>
      </c>
      <c r="Q2315" s="10" t="s">
        <v>27</v>
      </c>
      <c r="R2315" s="10" t="s">
        <v>27</v>
      </c>
      <c r="S2315" s="119"/>
      <c r="T2315" s="119"/>
      <c r="U2315" s="119"/>
      <c r="V2315" s="119"/>
      <c r="W2315" s="119"/>
      <c r="X2315" s="119"/>
      <c r="Y2315" s="119"/>
      <c r="Z2315" s="119"/>
      <c r="AA2315" s="119"/>
      <c r="AB2315" s="119"/>
      <c r="AC2315" s="119"/>
      <c r="AD2315" s="119"/>
      <c r="AE2315" s="119"/>
      <c r="AF2315" s="119"/>
      <c r="AG2315" s="119"/>
      <c r="AH2315" s="119"/>
      <c r="AI2315" s="119"/>
      <c r="AJ2315" s="10" t="s">
        <v>27</v>
      </c>
      <c r="AK2315" s="10" t="s">
        <v>27</v>
      </c>
      <c r="AL2315" s="10" t="s">
        <v>27</v>
      </c>
    </row>
    <row r="2316" spans="1:38" ht="30" customHeight="1">
      <c r="A2316" s="114"/>
      <c r="B2316" s="114"/>
      <c r="C2316" s="114"/>
      <c r="D2316" s="114"/>
      <c r="E2316" s="115"/>
      <c r="F2316" s="116"/>
      <c r="G2316" s="115"/>
      <c r="H2316" s="116"/>
      <c r="I2316" s="115"/>
      <c r="J2316" s="116"/>
      <c r="K2316" s="115"/>
      <c r="L2316" s="116"/>
      <c r="M2316" s="114"/>
    </row>
    <row r="2317" spans="1:38" ht="30" customHeight="1">
      <c r="A2317" s="127" t="s">
        <v>4463</v>
      </c>
      <c r="B2317" s="127"/>
      <c r="C2317" s="127"/>
      <c r="D2317" s="127"/>
      <c r="E2317" s="128"/>
      <c r="F2317" s="129"/>
      <c r="G2317" s="128"/>
      <c r="H2317" s="129"/>
      <c r="I2317" s="128"/>
      <c r="J2317" s="129"/>
      <c r="K2317" s="128"/>
      <c r="L2317" s="129"/>
      <c r="M2317" s="127"/>
      <c r="N2317" s="118" t="s">
        <v>384</v>
      </c>
    </row>
    <row r="2318" spans="1:38" ht="30" customHeight="1">
      <c r="A2318" s="9" t="s">
        <v>1271</v>
      </c>
      <c r="B2318" s="9" t="s">
        <v>1254</v>
      </c>
      <c r="C2318" s="9" t="s">
        <v>466</v>
      </c>
      <c r="D2318" s="114">
        <v>8.67</v>
      </c>
      <c r="E2318" s="115">
        <v>0</v>
      </c>
      <c r="F2318" s="116">
        <f t="shared" ref="F2318:F2323" si="556">TRUNC(E2318*D2318,1)</f>
        <v>0</v>
      </c>
      <c r="G2318" s="115">
        <v>0</v>
      </c>
      <c r="H2318" s="116">
        <f t="shared" ref="H2318:H2323" si="557">TRUNC(G2318*D2318,1)</f>
        <v>0</v>
      </c>
      <c r="I2318" s="115">
        <v>0</v>
      </c>
      <c r="J2318" s="116">
        <f t="shared" ref="J2318:J2323" si="558">TRUNC(I2318*D2318,1)</f>
        <v>0</v>
      </c>
      <c r="K2318" s="115">
        <f t="shared" ref="K2318:L2323" si="559">TRUNC(E2318+G2318+I2318,1)</f>
        <v>0</v>
      </c>
      <c r="L2318" s="116">
        <f t="shared" si="559"/>
        <v>0</v>
      </c>
      <c r="M2318" s="9" t="s">
        <v>1255</v>
      </c>
      <c r="N2318" s="10" t="s">
        <v>1744</v>
      </c>
      <c r="O2318" s="10" t="s">
        <v>1272</v>
      </c>
      <c r="P2318" s="10" t="s">
        <v>30</v>
      </c>
      <c r="Q2318" s="10" t="s">
        <v>30</v>
      </c>
      <c r="R2318" s="10" t="s">
        <v>29</v>
      </c>
      <c r="S2318" s="119"/>
      <c r="T2318" s="119"/>
      <c r="U2318" s="119"/>
      <c r="V2318" s="119"/>
      <c r="W2318" s="119"/>
      <c r="X2318" s="119"/>
      <c r="Y2318" s="119"/>
      <c r="Z2318" s="119"/>
      <c r="AA2318" s="119"/>
      <c r="AB2318" s="119"/>
      <c r="AC2318" s="119"/>
      <c r="AD2318" s="119"/>
      <c r="AE2318" s="119"/>
      <c r="AF2318" s="119"/>
      <c r="AG2318" s="119"/>
      <c r="AH2318" s="119"/>
      <c r="AI2318" s="119"/>
      <c r="AJ2318" s="10" t="s">
        <v>27</v>
      </c>
      <c r="AK2318" s="10" t="s">
        <v>2795</v>
      </c>
      <c r="AL2318" s="10" t="s">
        <v>27</v>
      </c>
    </row>
    <row r="2319" spans="1:38" ht="30" customHeight="1">
      <c r="A2319" s="1" t="s">
        <v>3294</v>
      </c>
      <c r="B2319" s="1" t="s">
        <v>3295</v>
      </c>
      <c r="C2319" s="9" t="s">
        <v>79</v>
      </c>
      <c r="D2319" s="114">
        <v>1.8700000000000001E-2</v>
      </c>
      <c r="E2319" s="115">
        <f>단가대비표!E60</f>
        <v>50000</v>
      </c>
      <c r="F2319" s="116">
        <f t="shared" si="556"/>
        <v>935</v>
      </c>
      <c r="G2319" s="115">
        <v>0</v>
      </c>
      <c r="H2319" s="116">
        <f t="shared" si="557"/>
        <v>0</v>
      </c>
      <c r="I2319" s="115">
        <v>0</v>
      </c>
      <c r="J2319" s="116">
        <f t="shared" si="558"/>
        <v>0</v>
      </c>
      <c r="K2319" s="115">
        <f t="shared" si="559"/>
        <v>50000</v>
      </c>
      <c r="L2319" s="116">
        <f t="shared" si="559"/>
        <v>935</v>
      </c>
      <c r="M2319" s="9"/>
      <c r="N2319" s="10" t="s">
        <v>1744</v>
      </c>
      <c r="O2319" s="10" t="s">
        <v>1256</v>
      </c>
      <c r="P2319" s="10" t="s">
        <v>30</v>
      </c>
      <c r="Q2319" s="10" t="s">
        <v>30</v>
      </c>
      <c r="R2319" s="10" t="s">
        <v>29</v>
      </c>
      <c r="S2319" s="119"/>
      <c r="T2319" s="119"/>
      <c r="U2319" s="119"/>
      <c r="V2319" s="119"/>
      <c r="W2319" s="119"/>
      <c r="X2319" s="119"/>
      <c r="Y2319" s="119"/>
      <c r="Z2319" s="119"/>
      <c r="AA2319" s="119"/>
      <c r="AB2319" s="119"/>
      <c r="AC2319" s="119"/>
      <c r="AD2319" s="119"/>
      <c r="AE2319" s="119"/>
      <c r="AF2319" s="119"/>
      <c r="AG2319" s="119"/>
      <c r="AH2319" s="119"/>
      <c r="AI2319" s="119"/>
      <c r="AJ2319" s="10" t="s">
        <v>27</v>
      </c>
      <c r="AK2319" s="10" t="s">
        <v>2796</v>
      </c>
      <c r="AL2319" s="10" t="s">
        <v>27</v>
      </c>
    </row>
    <row r="2320" spans="1:38" ht="30" customHeight="1">
      <c r="A2320" s="9" t="s">
        <v>1707</v>
      </c>
      <c r="B2320" s="9" t="s">
        <v>1708</v>
      </c>
      <c r="C2320" s="9" t="s">
        <v>792</v>
      </c>
      <c r="D2320" s="114">
        <v>0.60520000000000007</v>
      </c>
      <c r="E2320" s="115">
        <f>단가대비표!E225</f>
        <v>3750</v>
      </c>
      <c r="F2320" s="116">
        <f t="shared" si="556"/>
        <v>2269.5</v>
      </c>
      <c r="G2320" s="115">
        <v>0</v>
      </c>
      <c r="H2320" s="116">
        <f t="shared" si="557"/>
        <v>0</v>
      </c>
      <c r="I2320" s="115">
        <v>0</v>
      </c>
      <c r="J2320" s="116">
        <f t="shared" si="558"/>
        <v>0</v>
      </c>
      <c r="K2320" s="115">
        <f t="shared" si="559"/>
        <v>3750</v>
      </c>
      <c r="L2320" s="116">
        <f t="shared" si="559"/>
        <v>2269.5</v>
      </c>
      <c r="M2320" s="9" t="s">
        <v>27</v>
      </c>
      <c r="N2320" s="10" t="s">
        <v>1744</v>
      </c>
      <c r="O2320" s="10" t="s">
        <v>1709</v>
      </c>
      <c r="P2320" s="10" t="s">
        <v>30</v>
      </c>
      <c r="Q2320" s="10" t="s">
        <v>30</v>
      </c>
      <c r="R2320" s="10" t="s">
        <v>29</v>
      </c>
      <c r="S2320" s="119"/>
      <c r="T2320" s="119"/>
      <c r="U2320" s="119"/>
      <c r="V2320" s="119"/>
      <c r="W2320" s="119"/>
      <c r="X2320" s="119"/>
      <c r="Y2320" s="119"/>
      <c r="Z2320" s="119"/>
      <c r="AA2320" s="119"/>
      <c r="AB2320" s="119"/>
      <c r="AC2320" s="119"/>
      <c r="AD2320" s="119"/>
      <c r="AE2320" s="119"/>
      <c r="AF2320" s="119"/>
      <c r="AG2320" s="119"/>
      <c r="AH2320" s="119"/>
      <c r="AI2320" s="119"/>
      <c r="AJ2320" s="10" t="s">
        <v>27</v>
      </c>
      <c r="AK2320" s="10" t="s">
        <v>2797</v>
      </c>
      <c r="AL2320" s="10" t="s">
        <v>27</v>
      </c>
    </row>
    <row r="2321" spans="1:38" ht="30" customHeight="1">
      <c r="A2321" s="9" t="s">
        <v>860</v>
      </c>
      <c r="B2321" s="9" t="s">
        <v>840</v>
      </c>
      <c r="C2321" s="9" t="s">
        <v>841</v>
      </c>
      <c r="D2321" s="114">
        <v>5.6000000000000001E-2</v>
      </c>
      <c r="E2321" s="115">
        <f>단가대비표!E550</f>
        <v>0</v>
      </c>
      <c r="F2321" s="116">
        <f t="shared" si="556"/>
        <v>0</v>
      </c>
      <c r="G2321" s="115">
        <f>단가대비표!F550</f>
        <v>216528</v>
      </c>
      <c r="H2321" s="116">
        <f t="shared" si="557"/>
        <v>12125.5</v>
      </c>
      <c r="I2321" s="115">
        <f>단가대비표!G550</f>
        <v>0</v>
      </c>
      <c r="J2321" s="116">
        <f t="shared" si="558"/>
        <v>0</v>
      </c>
      <c r="K2321" s="115">
        <f t="shared" si="559"/>
        <v>216528</v>
      </c>
      <c r="L2321" s="116">
        <f t="shared" si="559"/>
        <v>12125.5</v>
      </c>
      <c r="M2321" s="9" t="s">
        <v>27</v>
      </c>
      <c r="N2321" s="10" t="s">
        <v>384</v>
      </c>
      <c r="O2321" s="10" t="s">
        <v>861</v>
      </c>
      <c r="P2321" s="10" t="s">
        <v>30</v>
      </c>
      <c r="Q2321" s="10" t="s">
        <v>30</v>
      </c>
      <c r="R2321" s="10" t="s">
        <v>29</v>
      </c>
      <c r="S2321" s="119"/>
      <c r="T2321" s="119"/>
      <c r="U2321" s="119"/>
      <c r="V2321" s="119">
        <v>1</v>
      </c>
      <c r="W2321" s="119"/>
      <c r="X2321" s="119"/>
      <c r="Y2321" s="119"/>
      <c r="Z2321" s="119"/>
      <c r="AA2321" s="119"/>
      <c r="AB2321" s="119"/>
      <c r="AC2321" s="119"/>
      <c r="AD2321" s="119"/>
      <c r="AE2321" s="119"/>
      <c r="AF2321" s="119"/>
      <c r="AG2321" s="119"/>
      <c r="AH2321" s="119"/>
      <c r="AI2321" s="119"/>
      <c r="AJ2321" s="10" t="s">
        <v>27</v>
      </c>
      <c r="AK2321" s="10" t="s">
        <v>1748</v>
      </c>
      <c r="AL2321" s="10" t="s">
        <v>27</v>
      </c>
    </row>
    <row r="2322" spans="1:38" ht="30" customHeight="1">
      <c r="A2322" s="9" t="s">
        <v>867</v>
      </c>
      <c r="B2322" s="9" t="s">
        <v>840</v>
      </c>
      <c r="C2322" s="9" t="s">
        <v>841</v>
      </c>
      <c r="D2322" s="36">
        <v>4.9449999999999994E-2</v>
      </c>
      <c r="E2322" s="115">
        <f>단가대비표!E553</f>
        <v>0</v>
      </c>
      <c r="F2322" s="116">
        <f t="shared" si="556"/>
        <v>0</v>
      </c>
      <c r="G2322" s="115">
        <f>단가대비표!F553</f>
        <v>138290</v>
      </c>
      <c r="H2322" s="116">
        <f t="shared" si="557"/>
        <v>6838.4</v>
      </c>
      <c r="I2322" s="115">
        <f>단가대비표!G553</f>
        <v>0</v>
      </c>
      <c r="J2322" s="116">
        <f t="shared" si="558"/>
        <v>0</v>
      </c>
      <c r="K2322" s="115">
        <f t="shared" si="559"/>
        <v>138290</v>
      </c>
      <c r="L2322" s="116">
        <f t="shared" si="559"/>
        <v>6838.4</v>
      </c>
      <c r="M2322" s="9" t="s">
        <v>27</v>
      </c>
      <c r="N2322" s="10" t="s">
        <v>384</v>
      </c>
      <c r="O2322" s="10" t="s">
        <v>868</v>
      </c>
      <c r="P2322" s="10" t="s">
        <v>30</v>
      </c>
      <c r="Q2322" s="10" t="s">
        <v>30</v>
      </c>
      <c r="R2322" s="10" t="s">
        <v>29</v>
      </c>
      <c r="S2322" s="119"/>
      <c r="T2322" s="119"/>
      <c r="U2322" s="119"/>
      <c r="V2322" s="119">
        <v>1</v>
      </c>
      <c r="W2322" s="119"/>
      <c r="X2322" s="119"/>
      <c r="Y2322" s="119"/>
      <c r="Z2322" s="119"/>
      <c r="AA2322" s="119"/>
      <c r="AB2322" s="119"/>
      <c r="AC2322" s="119"/>
      <c r="AD2322" s="119"/>
      <c r="AE2322" s="119"/>
      <c r="AF2322" s="119"/>
      <c r="AG2322" s="119"/>
      <c r="AH2322" s="119"/>
      <c r="AI2322" s="119"/>
      <c r="AJ2322" s="10" t="s">
        <v>27</v>
      </c>
      <c r="AK2322" s="10" t="s">
        <v>1749</v>
      </c>
      <c r="AL2322" s="10" t="s">
        <v>27</v>
      </c>
    </row>
    <row r="2323" spans="1:38" ht="30" customHeight="1">
      <c r="A2323" s="9" t="s">
        <v>4220</v>
      </c>
      <c r="B2323" s="9" t="s">
        <v>1110</v>
      </c>
      <c r="C2323" s="9" t="s">
        <v>963</v>
      </c>
      <c r="D2323" s="114">
        <v>1</v>
      </c>
      <c r="E2323" s="115">
        <v>0</v>
      </c>
      <c r="F2323" s="116">
        <f t="shared" si="556"/>
        <v>0</v>
      </c>
      <c r="G2323" s="115">
        <v>0</v>
      </c>
      <c r="H2323" s="116">
        <f t="shared" si="557"/>
        <v>0</v>
      </c>
      <c r="I2323" s="115">
        <f>ROUNDDOWN(SUMIF(V2318:V2323, RIGHTB(O2323, 1), H2318:H2323)*U2323, 2)</f>
        <v>379.27</v>
      </c>
      <c r="J2323" s="116">
        <f t="shared" si="558"/>
        <v>379.2</v>
      </c>
      <c r="K2323" s="115">
        <f t="shared" si="559"/>
        <v>379.2</v>
      </c>
      <c r="L2323" s="116">
        <f t="shared" si="559"/>
        <v>379.2</v>
      </c>
      <c r="M2323" s="9" t="s">
        <v>27</v>
      </c>
      <c r="N2323" s="10" t="s">
        <v>384</v>
      </c>
      <c r="O2323" s="10" t="s">
        <v>964</v>
      </c>
      <c r="P2323" s="10" t="s">
        <v>30</v>
      </c>
      <c r="Q2323" s="10" t="s">
        <v>30</v>
      </c>
      <c r="R2323" s="10" t="s">
        <v>30</v>
      </c>
      <c r="S2323" s="119">
        <v>1</v>
      </c>
      <c r="T2323" s="119">
        <v>2</v>
      </c>
      <c r="U2323" s="119">
        <v>0.02</v>
      </c>
      <c r="V2323" s="119"/>
      <c r="W2323" s="119"/>
      <c r="X2323" s="119"/>
      <c r="Y2323" s="119"/>
      <c r="Z2323" s="119"/>
      <c r="AA2323" s="119"/>
      <c r="AB2323" s="119"/>
      <c r="AC2323" s="119"/>
      <c r="AD2323" s="119"/>
      <c r="AE2323" s="119"/>
      <c r="AF2323" s="119"/>
      <c r="AG2323" s="119"/>
      <c r="AH2323" s="119"/>
      <c r="AI2323" s="119"/>
      <c r="AJ2323" s="10" t="s">
        <v>27</v>
      </c>
      <c r="AK2323" s="10" t="s">
        <v>1750</v>
      </c>
      <c r="AL2323" s="10" t="s">
        <v>27</v>
      </c>
    </row>
    <row r="2324" spans="1:38" ht="30" customHeight="1">
      <c r="A2324" s="9" t="s">
        <v>965</v>
      </c>
      <c r="B2324" s="9" t="s">
        <v>27</v>
      </c>
      <c r="C2324" s="9" t="s">
        <v>27</v>
      </c>
      <c r="D2324" s="114"/>
      <c r="E2324" s="115"/>
      <c r="F2324" s="116">
        <f>TRUNC(SUM(F2318:F2323),0)</f>
        <v>3204</v>
      </c>
      <c r="G2324" s="115"/>
      <c r="H2324" s="116">
        <f>TRUNC(SUM(H2318:H2323),0)</f>
        <v>18963</v>
      </c>
      <c r="I2324" s="115"/>
      <c r="J2324" s="116">
        <f>TRUNC(SUM(J2318:J2323),0)</f>
        <v>379</v>
      </c>
      <c r="K2324" s="115"/>
      <c r="L2324" s="116">
        <f>F2324+H2324+J2324</f>
        <v>22546</v>
      </c>
      <c r="M2324" s="9" t="s">
        <v>27</v>
      </c>
      <c r="N2324" s="10" t="s">
        <v>117</v>
      </c>
      <c r="O2324" s="10" t="s">
        <v>117</v>
      </c>
      <c r="P2324" s="10" t="s">
        <v>27</v>
      </c>
      <c r="Q2324" s="10" t="s">
        <v>27</v>
      </c>
      <c r="R2324" s="10" t="s">
        <v>27</v>
      </c>
      <c r="S2324" s="119"/>
      <c r="T2324" s="119"/>
      <c r="U2324" s="119"/>
      <c r="V2324" s="119"/>
      <c r="W2324" s="119"/>
      <c r="X2324" s="119"/>
      <c r="Y2324" s="119"/>
      <c r="Z2324" s="119"/>
      <c r="AA2324" s="119"/>
      <c r="AB2324" s="119"/>
      <c r="AC2324" s="119"/>
      <c r="AD2324" s="119"/>
      <c r="AE2324" s="119"/>
      <c r="AF2324" s="119"/>
      <c r="AG2324" s="119"/>
      <c r="AH2324" s="119"/>
      <c r="AI2324" s="119"/>
      <c r="AJ2324" s="10" t="s">
        <v>27</v>
      </c>
      <c r="AK2324" s="10" t="s">
        <v>27</v>
      </c>
      <c r="AL2324" s="10" t="s">
        <v>27</v>
      </c>
    </row>
    <row r="2325" spans="1:38" ht="30" customHeight="1">
      <c r="A2325" s="114"/>
      <c r="B2325" s="114"/>
      <c r="C2325" s="114"/>
      <c r="D2325" s="114"/>
      <c r="E2325" s="115"/>
      <c r="F2325" s="116"/>
      <c r="G2325" s="115"/>
      <c r="H2325" s="116"/>
      <c r="I2325" s="115"/>
      <c r="J2325" s="116"/>
      <c r="K2325" s="115"/>
      <c r="L2325" s="116"/>
      <c r="M2325" s="114"/>
    </row>
    <row r="2326" spans="1:38" ht="30" customHeight="1">
      <c r="A2326" s="127" t="s">
        <v>4263</v>
      </c>
      <c r="B2326" s="127"/>
      <c r="C2326" s="127"/>
      <c r="D2326" s="127"/>
      <c r="E2326" s="128"/>
      <c r="F2326" s="129"/>
      <c r="G2326" s="128"/>
      <c r="H2326" s="129"/>
      <c r="I2326" s="128"/>
      <c r="J2326" s="129"/>
      <c r="K2326" s="128"/>
      <c r="L2326" s="129"/>
      <c r="M2326" s="127"/>
      <c r="N2326" s="118" t="s">
        <v>389</v>
      </c>
    </row>
    <row r="2327" spans="1:38" ht="30" customHeight="1">
      <c r="A2327" s="9" t="s">
        <v>844</v>
      </c>
      <c r="B2327" s="9" t="s">
        <v>840</v>
      </c>
      <c r="C2327" s="9" t="s">
        <v>841</v>
      </c>
      <c r="D2327" s="114">
        <v>0.151</v>
      </c>
      <c r="E2327" s="115">
        <f>단가대비표!E581</f>
        <v>0</v>
      </c>
      <c r="F2327" s="116">
        <f t="shared" ref="F2327:F2332" si="560">TRUNC(E2327*D2327,1)</f>
        <v>0</v>
      </c>
      <c r="G2327" s="115">
        <f>단가대비표!F581</f>
        <v>166063</v>
      </c>
      <c r="H2327" s="116">
        <f t="shared" ref="H2327:H2332" si="561">TRUNC(G2327*D2327,1)</f>
        <v>25075.5</v>
      </c>
      <c r="I2327" s="115">
        <f>단가대비표!G581</f>
        <v>0</v>
      </c>
      <c r="J2327" s="116">
        <f t="shared" ref="J2327:J2332" si="562">TRUNC(I2327*D2327,1)</f>
        <v>0</v>
      </c>
      <c r="K2327" s="115">
        <f t="shared" ref="K2327:L2332" si="563">TRUNC(E2327+G2327+I2327,1)</f>
        <v>166063</v>
      </c>
      <c r="L2327" s="116">
        <f t="shared" si="563"/>
        <v>25075.5</v>
      </c>
      <c r="M2327" s="9" t="s">
        <v>27</v>
      </c>
      <c r="N2327" s="10" t="s">
        <v>389</v>
      </c>
      <c r="O2327" s="10" t="s">
        <v>911</v>
      </c>
      <c r="P2327" s="10" t="s">
        <v>30</v>
      </c>
      <c r="Q2327" s="10" t="s">
        <v>30</v>
      </c>
      <c r="R2327" s="10" t="s">
        <v>29</v>
      </c>
      <c r="S2327" s="119"/>
      <c r="T2327" s="119"/>
      <c r="U2327" s="119"/>
      <c r="V2327" s="119">
        <v>1</v>
      </c>
      <c r="W2327" s="119"/>
      <c r="X2327" s="119"/>
      <c r="Y2327" s="119"/>
      <c r="Z2327" s="119"/>
      <c r="AA2327" s="119"/>
      <c r="AB2327" s="119"/>
      <c r="AC2327" s="119"/>
      <c r="AD2327" s="119"/>
      <c r="AE2327" s="119"/>
      <c r="AF2327" s="119"/>
      <c r="AG2327" s="119"/>
      <c r="AH2327" s="119"/>
      <c r="AI2327" s="119"/>
      <c r="AJ2327" s="10" t="s">
        <v>27</v>
      </c>
      <c r="AK2327" s="10" t="s">
        <v>1766</v>
      </c>
      <c r="AL2327" s="10" t="s">
        <v>27</v>
      </c>
    </row>
    <row r="2328" spans="1:38" ht="30" customHeight="1">
      <c r="A2328" s="9" t="s">
        <v>867</v>
      </c>
      <c r="B2328" s="9" t="s">
        <v>840</v>
      </c>
      <c r="C2328" s="9" t="s">
        <v>841</v>
      </c>
      <c r="D2328" s="114">
        <v>0.11600000000000001</v>
      </c>
      <c r="E2328" s="115">
        <f>단가대비표!E553</f>
        <v>0</v>
      </c>
      <c r="F2328" s="116">
        <f t="shared" si="560"/>
        <v>0</v>
      </c>
      <c r="G2328" s="115">
        <f>단가대비표!F553</f>
        <v>138290</v>
      </c>
      <c r="H2328" s="116">
        <f t="shared" si="561"/>
        <v>16041.6</v>
      </c>
      <c r="I2328" s="115">
        <f>단가대비표!G553</f>
        <v>0</v>
      </c>
      <c r="J2328" s="116">
        <f t="shared" si="562"/>
        <v>0</v>
      </c>
      <c r="K2328" s="115">
        <f t="shared" si="563"/>
        <v>138290</v>
      </c>
      <c r="L2328" s="116">
        <f t="shared" si="563"/>
        <v>16041.6</v>
      </c>
      <c r="M2328" s="9" t="s">
        <v>27</v>
      </c>
      <c r="N2328" s="10" t="s">
        <v>389</v>
      </c>
      <c r="O2328" s="10" t="s">
        <v>868</v>
      </c>
      <c r="P2328" s="10" t="s">
        <v>30</v>
      </c>
      <c r="Q2328" s="10" t="s">
        <v>30</v>
      </c>
      <c r="R2328" s="10" t="s">
        <v>29</v>
      </c>
      <c r="S2328" s="119"/>
      <c r="T2328" s="119"/>
      <c r="U2328" s="119"/>
      <c r="V2328" s="119">
        <v>1</v>
      </c>
      <c r="W2328" s="119"/>
      <c r="X2328" s="119"/>
      <c r="Y2328" s="119"/>
      <c r="Z2328" s="119"/>
      <c r="AA2328" s="119"/>
      <c r="AB2328" s="119"/>
      <c r="AC2328" s="119"/>
      <c r="AD2328" s="119"/>
      <c r="AE2328" s="119"/>
      <c r="AF2328" s="119"/>
      <c r="AG2328" s="119"/>
      <c r="AH2328" s="119"/>
      <c r="AI2328" s="119"/>
      <c r="AJ2328" s="10" t="s">
        <v>27</v>
      </c>
      <c r="AK2328" s="10" t="s">
        <v>1767</v>
      </c>
      <c r="AL2328" s="10" t="s">
        <v>27</v>
      </c>
    </row>
    <row r="2329" spans="1:38" ht="30" customHeight="1">
      <c r="A2329" s="9" t="s">
        <v>1109</v>
      </c>
      <c r="B2329" s="9" t="s">
        <v>1270</v>
      </c>
      <c r="C2329" s="9" t="s">
        <v>963</v>
      </c>
      <c r="D2329" s="114">
        <v>1</v>
      </c>
      <c r="E2329" s="115">
        <v>0</v>
      </c>
      <c r="F2329" s="116">
        <f t="shared" si="560"/>
        <v>0</v>
      </c>
      <c r="G2329" s="115">
        <v>0</v>
      </c>
      <c r="H2329" s="116">
        <f t="shared" si="561"/>
        <v>0</v>
      </c>
      <c r="I2329" s="115">
        <f>ROUNDDOWN(SUMIF(V2327:V2332, RIGHTB(O2329, 1), H2327:H2332)*U2329, 2)</f>
        <v>1233.51</v>
      </c>
      <c r="J2329" s="116">
        <f t="shared" si="562"/>
        <v>1233.5</v>
      </c>
      <c r="K2329" s="115">
        <f t="shared" si="563"/>
        <v>1233.5</v>
      </c>
      <c r="L2329" s="116">
        <f t="shared" si="563"/>
        <v>1233.5</v>
      </c>
      <c r="M2329" s="9" t="s">
        <v>27</v>
      </c>
      <c r="N2329" s="10" t="s">
        <v>389</v>
      </c>
      <c r="O2329" s="10" t="s">
        <v>964</v>
      </c>
      <c r="P2329" s="10" t="s">
        <v>30</v>
      </c>
      <c r="Q2329" s="10" t="s">
        <v>30</v>
      </c>
      <c r="R2329" s="10" t="s">
        <v>30</v>
      </c>
      <c r="S2329" s="119">
        <v>1</v>
      </c>
      <c r="T2329" s="119">
        <v>2</v>
      </c>
      <c r="U2329" s="119">
        <v>0.03</v>
      </c>
      <c r="V2329" s="119">
        <v>1</v>
      </c>
      <c r="W2329" s="119"/>
      <c r="X2329" s="119"/>
      <c r="Y2329" s="119"/>
      <c r="Z2329" s="119"/>
      <c r="AA2329" s="119"/>
      <c r="AB2329" s="119"/>
      <c r="AC2329" s="119"/>
      <c r="AD2329" s="119"/>
      <c r="AE2329" s="119"/>
      <c r="AF2329" s="119"/>
      <c r="AG2329" s="119"/>
      <c r="AH2329" s="119"/>
      <c r="AI2329" s="119"/>
      <c r="AJ2329" s="10" t="s">
        <v>27</v>
      </c>
      <c r="AK2329" s="10" t="s">
        <v>1768</v>
      </c>
      <c r="AL2329" s="10" t="s">
        <v>27</v>
      </c>
    </row>
    <row r="2330" spans="1:38" ht="30" customHeight="1">
      <c r="A2330" s="9" t="s">
        <v>1769</v>
      </c>
      <c r="B2330" s="9" t="s">
        <v>1770</v>
      </c>
      <c r="C2330" s="9" t="s">
        <v>54</v>
      </c>
      <c r="D2330" s="114">
        <v>1.04</v>
      </c>
      <c r="E2330" s="115">
        <f>단가대비표!E229</f>
        <v>2600</v>
      </c>
      <c r="F2330" s="116">
        <f t="shared" si="560"/>
        <v>2704</v>
      </c>
      <c r="G2330" s="115">
        <f>단가대비표!F229</f>
        <v>0</v>
      </c>
      <c r="H2330" s="116">
        <f t="shared" si="561"/>
        <v>0</v>
      </c>
      <c r="I2330" s="115">
        <f>단가대비표!G229</f>
        <v>0</v>
      </c>
      <c r="J2330" s="116">
        <f t="shared" si="562"/>
        <v>0</v>
      </c>
      <c r="K2330" s="115">
        <f t="shared" si="563"/>
        <v>2600</v>
      </c>
      <c r="L2330" s="116">
        <f t="shared" si="563"/>
        <v>2704</v>
      </c>
      <c r="M2330" s="9" t="s">
        <v>1771</v>
      </c>
      <c r="N2330" s="10" t="s">
        <v>389</v>
      </c>
      <c r="O2330" s="10" t="s">
        <v>1772</v>
      </c>
      <c r="P2330" s="10" t="s">
        <v>30</v>
      </c>
      <c r="Q2330" s="10" t="s">
        <v>30</v>
      </c>
      <c r="R2330" s="10" t="s">
        <v>29</v>
      </c>
      <c r="S2330" s="119"/>
      <c r="T2330" s="119"/>
      <c r="U2330" s="119"/>
      <c r="V2330" s="119"/>
      <c r="W2330" s="119"/>
      <c r="X2330" s="119"/>
      <c r="Y2330" s="119"/>
      <c r="Z2330" s="119"/>
      <c r="AA2330" s="119"/>
      <c r="AB2330" s="119"/>
      <c r="AC2330" s="119"/>
      <c r="AD2330" s="119"/>
      <c r="AE2330" s="119"/>
      <c r="AF2330" s="119"/>
      <c r="AG2330" s="119"/>
      <c r="AH2330" s="119"/>
      <c r="AI2330" s="119"/>
      <c r="AJ2330" s="10" t="s">
        <v>27</v>
      </c>
      <c r="AK2330" s="10" t="s">
        <v>1773</v>
      </c>
      <c r="AL2330" s="10" t="s">
        <v>27</v>
      </c>
    </row>
    <row r="2331" spans="1:38" ht="30" customHeight="1">
      <c r="A2331" s="9" t="s">
        <v>1774</v>
      </c>
      <c r="B2331" s="9" t="s">
        <v>1775</v>
      </c>
      <c r="C2331" s="9" t="s">
        <v>466</v>
      </c>
      <c r="D2331" s="114">
        <v>4.2000000000000003E-2</v>
      </c>
      <c r="E2331" s="115">
        <f>단가대비표!E230</f>
        <v>5000</v>
      </c>
      <c r="F2331" s="116">
        <f t="shared" si="560"/>
        <v>210</v>
      </c>
      <c r="G2331" s="115">
        <f>단가대비표!F230</f>
        <v>0</v>
      </c>
      <c r="H2331" s="116">
        <f t="shared" si="561"/>
        <v>0</v>
      </c>
      <c r="I2331" s="115">
        <f>단가대비표!G230</f>
        <v>0</v>
      </c>
      <c r="J2331" s="116">
        <f t="shared" si="562"/>
        <v>0</v>
      </c>
      <c r="K2331" s="115">
        <f t="shared" si="563"/>
        <v>5000</v>
      </c>
      <c r="L2331" s="116">
        <f t="shared" si="563"/>
        <v>210</v>
      </c>
      <c r="M2331" s="9" t="s">
        <v>27</v>
      </c>
      <c r="N2331" s="10" t="s">
        <v>389</v>
      </c>
      <c r="O2331" s="10" t="s">
        <v>1776</v>
      </c>
      <c r="P2331" s="10" t="s">
        <v>30</v>
      </c>
      <c r="Q2331" s="10" t="s">
        <v>30</v>
      </c>
      <c r="R2331" s="10" t="s">
        <v>29</v>
      </c>
      <c r="S2331" s="119"/>
      <c r="T2331" s="119"/>
      <c r="U2331" s="119"/>
      <c r="V2331" s="119"/>
      <c r="W2331" s="119"/>
      <c r="X2331" s="119"/>
      <c r="Y2331" s="119"/>
      <c r="Z2331" s="119"/>
      <c r="AA2331" s="119"/>
      <c r="AB2331" s="119"/>
      <c r="AC2331" s="119"/>
      <c r="AD2331" s="119"/>
      <c r="AE2331" s="119"/>
      <c r="AF2331" s="119"/>
      <c r="AG2331" s="119"/>
      <c r="AH2331" s="119"/>
      <c r="AI2331" s="119"/>
      <c r="AJ2331" s="10" t="s">
        <v>27</v>
      </c>
      <c r="AK2331" s="10" t="s">
        <v>1777</v>
      </c>
      <c r="AL2331" s="10" t="s">
        <v>27</v>
      </c>
    </row>
    <row r="2332" spans="1:38" ht="30" customHeight="1">
      <c r="A2332" s="9" t="s">
        <v>1267</v>
      </c>
      <c r="B2332" s="9" t="s">
        <v>1268</v>
      </c>
      <c r="C2332" s="9" t="s">
        <v>466</v>
      </c>
      <c r="D2332" s="114">
        <v>0.21</v>
      </c>
      <c r="E2332" s="115">
        <f>단가대비표!E445</f>
        <v>1250</v>
      </c>
      <c r="F2332" s="116">
        <f t="shared" si="560"/>
        <v>262.5</v>
      </c>
      <c r="G2332" s="115">
        <f>단가대비표!F445</f>
        <v>0</v>
      </c>
      <c r="H2332" s="116">
        <f t="shared" si="561"/>
        <v>0</v>
      </c>
      <c r="I2332" s="115">
        <f>단가대비표!G445</f>
        <v>0</v>
      </c>
      <c r="J2332" s="116">
        <f t="shared" si="562"/>
        <v>0</v>
      </c>
      <c r="K2332" s="115">
        <f t="shared" si="563"/>
        <v>1250</v>
      </c>
      <c r="L2332" s="116">
        <f t="shared" si="563"/>
        <v>262.5</v>
      </c>
      <c r="M2332" s="9" t="s">
        <v>27</v>
      </c>
      <c r="N2332" s="10" t="s">
        <v>389</v>
      </c>
      <c r="O2332" s="10" t="s">
        <v>1269</v>
      </c>
      <c r="P2332" s="10" t="s">
        <v>30</v>
      </c>
      <c r="Q2332" s="10" t="s">
        <v>30</v>
      </c>
      <c r="R2332" s="10" t="s">
        <v>29</v>
      </c>
      <c r="S2332" s="119"/>
      <c r="T2332" s="119"/>
      <c r="U2332" s="119"/>
      <c r="V2332" s="119"/>
      <c r="W2332" s="119"/>
      <c r="X2332" s="119"/>
      <c r="Y2332" s="119"/>
      <c r="Z2332" s="119"/>
      <c r="AA2332" s="119"/>
      <c r="AB2332" s="119"/>
      <c r="AC2332" s="119"/>
      <c r="AD2332" s="119"/>
      <c r="AE2332" s="119"/>
      <c r="AF2332" s="119"/>
      <c r="AG2332" s="119"/>
      <c r="AH2332" s="119"/>
      <c r="AI2332" s="119"/>
      <c r="AJ2332" s="10" t="s">
        <v>27</v>
      </c>
      <c r="AK2332" s="10" t="s">
        <v>1778</v>
      </c>
      <c r="AL2332" s="10" t="s">
        <v>27</v>
      </c>
    </row>
    <row r="2333" spans="1:38" ht="30" customHeight="1">
      <c r="A2333" s="9" t="s">
        <v>965</v>
      </c>
      <c r="B2333" s="9" t="s">
        <v>27</v>
      </c>
      <c r="C2333" s="9" t="s">
        <v>27</v>
      </c>
      <c r="D2333" s="114"/>
      <c r="E2333" s="115"/>
      <c r="F2333" s="116">
        <f>TRUNC(SUM(F2327:F2332),0)</f>
        <v>3176</v>
      </c>
      <c r="G2333" s="115"/>
      <c r="H2333" s="116">
        <f>TRUNC(SUM(H2327:H2332),0)</f>
        <v>41117</v>
      </c>
      <c r="I2333" s="115"/>
      <c r="J2333" s="116">
        <f>TRUNC(SUM(J2327:J2332),0)</f>
        <v>1233</v>
      </c>
      <c r="K2333" s="115"/>
      <c r="L2333" s="116">
        <f>F2333+H2333+J2333</f>
        <v>45526</v>
      </c>
      <c r="M2333" s="9" t="s">
        <v>27</v>
      </c>
      <c r="N2333" s="10" t="s">
        <v>117</v>
      </c>
      <c r="O2333" s="10" t="s">
        <v>117</v>
      </c>
      <c r="P2333" s="10" t="s">
        <v>27</v>
      </c>
      <c r="Q2333" s="10" t="s">
        <v>27</v>
      </c>
      <c r="R2333" s="10" t="s">
        <v>27</v>
      </c>
      <c r="S2333" s="119"/>
      <c r="T2333" s="119"/>
      <c r="U2333" s="119"/>
      <c r="V2333" s="119"/>
      <c r="W2333" s="119"/>
      <c r="X2333" s="119"/>
      <c r="Y2333" s="119"/>
      <c r="Z2333" s="119"/>
      <c r="AA2333" s="119"/>
      <c r="AB2333" s="119"/>
      <c r="AC2333" s="119"/>
      <c r="AD2333" s="119"/>
      <c r="AE2333" s="119"/>
      <c r="AF2333" s="119"/>
      <c r="AG2333" s="119"/>
      <c r="AH2333" s="119"/>
      <c r="AI2333" s="119"/>
      <c r="AJ2333" s="10" t="s">
        <v>27</v>
      </c>
      <c r="AK2333" s="10" t="s">
        <v>27</v>
      </c>
      <c r="AL2333" s="10" t="s">
        <v>27</v>
      </c>
    </row>
    <row r="2334" spans="1:38" ht="30" customHeight="1">
      <c r="A2334" s="114"/>
      <c r="B2334" s="114"/>
      <c r="C2334" s="114"/>
      <c r="D2334" s="114"/>
      <c r="E2334" s="115"/>
      <c r="F2334" s="116"/>
      <c r="G2334" s="115"/>
      <c r="H2334" s="116"/>
      <c r="I2334" s="115"/>
      <c r="J2334" s="116"/>
      <c r="K2334" s="115"/>
      <c r="L2334" s="116"/>
      <c r="M2334" s="114"/>
    </row>
    <row r="2335" spans="1:38" ht="30" customHeight="1">
      <c r="A2335" s="127" t="s">
        <v>4459</v>
      </c>
      <c r="B2335" s="127"/>
      <c r="C2335" s="127"/>
      <c r="D2335" s="127"/>
      <c r="E2335" s="128"/>
      <c r="F2335" s="129"/>
      <c r="G2335" s="128"/>
      <c r="H2335" s="129"/>
      <c r="I2335" s="128"/>
      <c r="J2335" s="129"/>
      <c r="K2335" s="128"/>
      <c r="L2335" s="129"/>
      <c r="M2335" s="127"/>
      <c r="N2335" s="118" t="s">
        <v>387</v>
      </c>
    </row>
    <row r="2336" spans="1:38" ht="30" customHeight="1">
      <c r="A2336" s="9" t="s">
        <v>1751</v>
      </c>
      <c r="B2336" s="9" t="s">
        <v>1752</v>
      </c>
      <c r="C2336" s="9" t="s">
        <v>102</v>
      </c>
      <c r="D2336" s="114">
        <v>3.0999999999999999E-3</v>
      </c>
      <c r="E2336" s="115">
        <f>단가대비표!E492</f>
        <v>185000</v>
      </c>
      <c r="F2336" s="116">
        <f t="shared" ref="F2336:F2341" si="564">TRUNC(E2336*D2336,1)</f>
        <v>573.5</v>
      </c>
      <c r="G2336" s="115">
        <f>단가대비표!F492</f>
        <v>0</v>
      </c>
      <c r="H2336" s="116">
        <f t="shared" ref="H2336:H2341" si="565">TRUNC(G2336*D2336,1)</f>
        <v>0</v>
      </c>
      <c r="I2336" s="115">
        <f>단가대비표!G492</f>
        <v>0</v>
      </c>
      <c r="J2336" s="116">
        <f t="shared" ref="J2336:J2341" si="566">TRUNC(I2336*D2336,1)</f>
        <v>0</v>
      </c>
      <c r="K2336" s="115">
        <f t="shared" ref="K2336:L2341" si="567">TRUNC(E2336+G2336+I2336,1)</f>
        <v>185000</v>
      </c>
      <c r="L2336" s="116">
        <f t="shared" si="567"/>
        <v>573.5</v>
      </c>
      <c r="M2336" s="9" t="s">
        <v>27</v>
      </c>
      <c r="N2336" s="10" t="s">
        <v>387</v>
      </c>
      <c r="O2336" s="10" t="s">
        <v>1753</v>
      </c>
      <c r="P2336" s="10" t="s">
        <v>30</v>
      </c>
      <c r="Q2336" s="10" t="s">
        <v>30</v>
      </c>
      <c r="R2336" s="10" t="s">
        <v>29</v>
      </c>
      <c r="S2336" s="119"/>
      <c r="T2336" s="119"/>
      <c r="U2336" s="119"/>
      <c r="V2336" s="119"/>
      <c r="W2336" s="119"/>
      <c r="X2336" s="119"/>
      <c r="Y2336" s="119"/>
      <c r="Z2336" s="119"/>
      <c r="AA2336" s="119"/>
      <c r="AB2336" s="119"/>
      <c r="AC2336" s="119"/>
      <c r="AD2336" s="119"/>
      <c r="AE2336" s="119"/>
      <c r="AF2336" s="119"/>
      <c r="AG2336" s="119"/>
      <c r="AH2336" s="119"/>
      <c r="AI2336" s="119"/>
      <c r="AJ2336" s="10" t="s">
        <v>27</v>
      </c>
      <c r="AK2336" s="10" t="s">
        <v>1754</v>
      </c>
      <c r="AL2336" s="10" t="s">
        <v>27</v>
      </c>
    </row>
    <row r="2337" spans="1:38" ht="30" customHeight="1">
      <c r="A2337" s="9" t="s">
        <v>1755</v>
      </c>
      <c r="B2337" s="9" t="s">
        <v>1756</v>
      </c>
      <c r="C2337" s="9" t="s">
        <v>792</v>
      </c>
      <c r="D2337" s="114">
        <v>30</v>
      </c>
      <c r="E2337" s="115">
        <f>단가대비표!E441</f>
        <v>0</v>
      </c>
      <c r="F2337" s="116">
        <f t="shared" si="564"/>
        <v>0</v>
      </c>
      <c r="G2337" s="115">
        <f>단가대비표!F441</f>
        <v>0</v>
      </c>
      <c r="H2337" s="116">
        <f t="shared" si="565"/>
        <v>0</v>
      </c>
      <c r="I2337" s="115">
        <f>단가대비표!G441</f>
        <v>1.5</v>
      </c>
      <c r="J2337" s="116">
        <f t="shared" si="566"/>
        <v>45</v>
      </c>
      <c r="K2337" s="115">
        <f t="shared" si="567"/>
        <v>1.5</v>
      </c>
      <c r="L2337" s="116">
        <f t="shared" si="567"/>
        <v>45</v>
      </c>
      <c r="M2337" s="9" t="s">
        <v>27</v>
      </c>
      <c r="N2337" s="10" t="s">
        <v>387</v>
      </c>
      <c r="O2337" s="10" t="s">
        <v>1757</v>
      </c>
      <c r="P2337" s="10" t="s">
        <v>30</v>
      </c>
      <c r="Q2337" s="10" t="s">
        <v>30</v>
      </c>
      <c r="R2337" s="10" t="s">
        <v>29</v>
      </c>
      <c r="S2337" s="119"/>
      <c r="T2337" s="119"/>
      <c r="U2337" s="119"/>
      <c r="V2337" s="119"/>
      <c r="W2337" s="119"/>
      <c r="X2337" s="119"/>
      <c r="Y2337" s="119"/>
      <c r="Z2337" s="119"/>
      <c r="AA2337" s="119"/>
      <c r="AB2337" s="119"/>
      <c r="AC2337" s="119"/>
      <c r="AD2337" s="119"/>
      <c r="AE2337" s="119"/>
      <c r="AF2337" s="119"/>
      <c r="AG2337" s="119"/>
      <c r="AH2337" s="119"/>
      <c r="AI2337" s="119"/>
      <c r="AJ2337" s="10" t="s">
        <v>27</v>
      </c>
      <c r="AK2337" s="10" t="s">
        <v>1758</v>
      </c>
      <c r="AL2337" s="10" t="s">
        <v>27</v>
      </c>
    </row>
    <row r="2338" spans="1:38" ht="30" customHeight="1">
      <c r="A2338" s="9" t="s">
        <v>862</v>
      </c>
      <c r="B2338" s="9" t="s">
        <v>840</v>
      </c>
      <c r="C2338" s="9" t="s">
        <v>841</v>
      </c>
      <c r="D2338" s="114">
        <v>5.0000000000000001E-3</v>
      </c>
      <c r="E2338" s="115">
        <f>단가대비표!E551</f>
        <v>0</v>
      </c>
      <c r="F2338" s="116">
        <f t="shared" si="564"/>
        <v>0</v>
      </c>
      <c r="G2338" s="115">
        <f>단가대비표!F551</f>
        <v>158594</v>
      </c>
      <c r="H2338" s="116">
        <f t="shared" si="565"/>
        <v>792.9</v>
      </c>
      <c r="I2338" s="115">
        <f>단가대비표!G551</f>
        <v>0</v>
      </c>
      <c r="J2338" s="116">
        <f t="shared" si="566"/>
        <v>0</v>
      </c>
      <c r="K2338" s="115">
        <f t="shared" si="567"/>
        <v>158594</v>
      </c>
      <c r="L2338" s="116">
        <f t="shared" si="567"/>
        <v>792.9</v>
      </c>
      <c r="M2338" s="9" t="s">
        <v>27</v>
      </c>
      <c r="N2338" s="10" t="s">
        <v>387</v>
      </c>
      <c r="O2338" s="10" t="s">
        <v>863</v>
      </c>
      <c r="P2338" s="10" t="s">
        <v>30</v>
      </c>
      <c r="Q2338" s="10" t="s">
        <v>30</v>
      </c>
      <c r="R2338" s="10" t="s">
        <v>29</v>
      </c>
      <c r="S2338" s="119"/>
      <c r="T2338" s="119"/>
      <c r="U2338" s="119"/>
      <c r="V2338" s="119">
        <v>1</v>
      </c>
      <c r="W2338" s="119"/>
      <c r="X2338" s="119"/>
      <c r="Y2338" s="119"/>
      <c r="Z2338" s="119"/>
      <c r="AA2338" s="119"/>
      <c r="AB2338" s="119"/>
      <c r="AC2338" s="119"/>
      <c r="AD2338" s="119"/>
      <c r="AE2338" s="119"/>
      <c r="AF2338" s="119"/>
      <c r="AG2338" s="119"/>
      <c r="AH2338" s="119"/>
      <c r="AI2338" s="119"/>
      <c r="AJ2338" s="10" t="s">
        <v>27</v>
      </c>
      <c r="AK2338" s="10" t="s">
        <v>1759</v>
      </c>
      <c r="AL2338" s="10" t="s">
        <v>27</v>
      </c>
    </row>
    <row r="2339" spans="1:38" ht="30" customHeight="1">
      <c r="A2339" s="9" t="s">
        <v>867</v>
      </c>
      <c r="B2339" s="9" t="s">
        <v>840</v>
      </c>
      <c r="C2339" s="9" t="s">
        <v>841</v>
      </c>
      <c r="D2339" s="114">
        <v>1E-3</v>
      </c>
      <c r="E2339" s="115">
        <f>단가대비표!E553</f>
        <v>0</v>
      </c>
      <c r="F2339" s="116">
        <f t="shared" si="564"/>
        <v>0</v>
      </c>
      <c r="G2339" s="115">
        <f>단가대비표!F553</f>
        <v>138290</v>
      </c>
      <c r="H2339" s="116">
        <f t="shared" si="565"/>
        <v>138.19999999999999</v>
      </c>
      <c r="I2339" s="115">
        <f>단가대비표!G553</f>
        <v>0</v>
      </c>
      <c r="J2339" s="116">
        <f t="shared" si="566"/>
        <v>0</v>
      </c>
      <c r="K2339" s="115">
        <f t="shared" si="567"/>
        <v>138290</v>
      </c>
      <c r="L2339" s="116">
        <f t="shared" si="567"/>
        <v>138.19999999999999</v>
      </c>
      <c r="M2339" s="9" t="s">
        <v>27</v>
      </c>
      <c r="N2339" s="10" t="s">
        <v>387</v>
      </c>
      <c r="O2339" s="10" t="s">
        <v>868</v>
      </c>
      <c r="P2339" s="10" t="s">
        <v>30</v>
      </c>
      <c r="Q2339" s="10" t="s">
        <v>30</v>
      </c>
      <c r="R2339" s="10" t="s">
        <v>29</v>
      </c>
      <c r="S2339" s="119"/>
      <c r="T2339" s="119"/>
      <c r="U2339" s="119"/>
      <c r="V2339" s="119">
        <v>1</v>
      </c>
      <c r="W2339" s="119"/>
      <c r="X2339" s="119"/>
      <c r="Y2339" s="119"/>
      <c r="Z2339" s="119"/>
      <c r="AA2339" s="119"/>
      <c r="AB2339" s="119"/>
      <c r="AC2339" s="119"/>
      <c r="AD2339" s="119"/>
      <c r="AE2339" s="119"/>
      <c r="AF2339" s="119"/>
      <c r="AG2339" s="119"/>
      <c r="AH2339" s="119"/>
      <c r="AI2339" s="119"/>
      <c r="AJ2339" s="10" t="s">
        <v>27</v>
      </c>
      <c r="AK2339" s="10" t="s">
        <v>1760</v>
      </c>
      <c r="AL2339" s="10" t="s">
        <v>27</v>
      </c>
    </row>
    <row r="2340" spans="1:38" ht="30" customHeight="1">
      <c r="A2340" s="9" t="s">
        <v>4220</v>
      </c>
      <c r="B2340" s="9" t="s">
        <v>1110</v>
      </c>
      <c r="C2340" s="9" t="s">
        <v>963</v>
      </c>
      <c r="D2340" s="114">
        <v>1</v>
      </c>
      <c r="E2340" s="115">
        <v>0</v>
      </c>
      <c r="F2340" s="116">
        <f t="shared" si="564"/>
        <v>0</v>
      </c>
      <c r="G2340" s="115">
        <v>0</v>
      </c>
      <c r="H2340" s="116">
        <f t="shared" si="565"/>
        <v>0</v>
      </c>
      <c r="I2340" s="115">
        <f>ROUNDDOWN(SUMIF(V2336:V2341, RIGHTB(O2340, 1), H2336:H2341)*U2340, 2)</f>
        <v>18.62</v>
      </c>
      <c r="J2340" s="116">
        <f t="shared" si="566"/>
        <v>18.600000000000001</v>
      </c>
      <c r="K2340" s="115">
        <f t="shared" si="567"/>
        <v>18.600000000000001</v>
      </c>
      <c r="L2340" s="116">
        <f t="shared" si="567"/>
        <v>18.600000000000001</v>
      </c>
      <c r="M2340" s="9" t="s">
        <v>27</v>
      </c>
      <c r="N2340" s="10" t="s">
        <v>387</v>
      </c>
      <c r="O2340" s="10" t="s">
        <v>964</v>
      </c>
      <c r="P2340" s="10" t="s">
        <v>30</v>
      </c>
      <c r="Q2340" s="10" t="s">
        <v>30</v>
      </c>
      <c r="R2340" s="10" t="s">
        <v>30</v>
      </c>
      <c r="S2340" s="119">
        <v>1</v>
      </c>
      <c r="T2340" s="119">
        <v>2</v>
      </c>
      <c r="U2340" s="119">
        <v>0.02</v>
      </c>
      <c r="V2340" s="119"/>
      <c r="W2340" s="119"/>
      <c r="X2340" s="119"/>
      <c r="Y2340" s="119"/>
      <c r="Z2340" s="119"/>
      <c r="AA2340" s="119"/>
      <c r="AB2340" s="119"/>
      <c r="AC2340" s="119"/>
      <c r="AD2340" s="119"/>
      <c r="AE2340" s="119"/>
      <c r="AF2340" s="119"/>
      <c r="AG2340" s="119"/>
      <c r="AH2340" s="119"/>
      <c r="AI2340" s="119"/>
      <c r="AJ2340" s="10" t="s">
        <v>27</v>
      </c>
      <c r="AK2340" s="10" t="s">
        <v>1761</v>
      </c>
      <c r="AL2340" s="10" t="s">
        <v>27</v>
      </c>
    </row>
    <row r="2341" spans="1:38" ht="30" customHeight="1">
      <c r="A2341" s="9" t="s">
        <v>1762</v>
      </c>
      <c r="B2341" s="9" t="s">
        <v>1763</v>
      </c>
      <c r="C2341" s="9" t="s">
        <v>269</v>
      </c>
      <c r="D2341" s="114">
        <v>1.7000000000000001E-2</v>
      </c>
      <c r="E2341" s="115">
        <f>단가대비표!E532</f>
        <v>9854</v>
      </c>
      <c r="F2341" s="116">
        <f t="shared" si="564"/>
        <v>167.5</v>
      </c>
      <c r="G2341" s="115">
        <f>단가대비표!F532</f>
        <v>28902</v>
      </c>
      <c r="H2341" s="116">
        <f t="shared" si="565"/>
        <v>491.3</v>
      </c>
      <c r="I2341" s="115">
        <f>단가대비표!G532</f>
        <v>1770</v>
      </c>
      <c r="J2341" s="116">
        <f t="shared" si="566"/>
        <v>30</v>
      </c>
      <c r="K2341" s="115">
        <f t="shared" si="567"/>
        <v>40526</v>
      </c>
      <c r="L2341" s="116">
        <f t="shared" si="567"/>
        <v>688.8</v>
      </c>
      <c r="M2341" s="9" t="s">
        <v>27</v>
      </c>
      <c r="N2341" s="10" t="s">
        <v>387</v>
      </c>
      <c r="O2341" s="10" t="s">
        <v>1764</v>
      </c>
      <c r="P2341" s="10" t="s">
        <v>29</v>
      </c>
      <c r="Q2341" s="10" t="s">
        <v>30</v>
      </c>
      <c r="R2341" s="10" t="s">
        <v>30</v>
      </c>
      <c r="S2341" s="119"/>
      <c r="T2341" s="119"/>
      <c r="U2341" s="119"/>
      <c r="V2341" s="119"/>
      <c r="W2341" s="119"/>
      <c r="X2341" s="119"/>
      <c r="Y2341" s="119"/>
      <c r="Z2341" s="119"/>
      <c r="AA2341" s="119"/>
      <c r="AB2341" s="119"/>
      <c r="AC2341" s="119"/>
      <c r="AD2341" s="119"/>
      <c r="AE2341" s="119"/>
      <c r="AF2341" s="119"/>
      <c r="AG2341" s="119"/>
      <c r="AH2341" s="119"/>
      <c r="AI2341" s="119"/>
      <c r="AJ2341" s="10" t="s">
        <v>27</v>
      </c>
      <c r="AK2341" s="10" t="s">
        <v>1765</v>
      </c>
      <c r="AL2341" s="10" t="s">
        <v>27</v>
      </c>
    </row>
    <row r="2342" spans="1:38" ht="30" customHeight="1">
      <c r="A2342" s="9" t="s">
        <v>965</v>
      </c>
      <c r="B2342" s="9" t="s">
        <v>27</v>
      </c>
      <c r="C2342" s="9" t="s">
        <v>27</v>
      </c>
      <c r="D2342" s="114"/>
      <c r="E2342" s="115"/>
      <c r="F2342" s="116">
        <f>TRUNC(SUM(F2336:F2341),0)</f>
        <v>741</v>
      </c>
      <c r="G2342" s="115"/>
      <c r="H2342" s="116">
        <f>TRUNC(SUM(H2336:H2341),0)</f>
        <v>1422</v>
      </c>
      <c r="I2342" s="115"/>
      <c r="J2342" s="116">
        <f>TRUNC(SUM(J2336:J2341),0)</f>
        <v>93</v>
      </c>
      <c r="K2342" s="115"/>
      <c r="L2342" s="116">
        <f>F2342+H2342+J2342</f>
        <v>2256</v>
      </c>
      <c r="M2342" s="9" t="s">
        <v>27</v>
      </c>
      <c r="N2342" s="10" t="s">
        <v>117</v>
      </c>
      <c r="O2342" s="10" t="s">
        <v>117</v>
      </c>
      <c r="P2342" s="10" t="s">
        <v>27</v>
      </c>
      <c r="Q2342" s="10" t="s">
        <v>27</v>
      </c>
      <c r="R2342" s="10" t="s">
        <v>27</v>
      </c>
      <c r="S2342" s="119"/>
      <c r="T2342" s="119"/>
      <c r="U2342" s="119"/>
      <c r="V2342" s="119"/>
      <c r="W2342" s="119"/>
      <c r="X2342" s="119"/>
      <c r="Y2342" s="119"/>
      <c r="Z2342" s="119"/>
      <c r="AA2342" s="119"/>
      <c r="AB2342" s="119"/>
      <c r="AC2342" s="119"/>
      <c r="AD2342" s="119"/>
      <c r="AE2342" s="119"/>
      <c r="AF2342" s="119"/>
      <c r="AG2342" s="119"/>
      <c r="AH2342" s="119"/>
      <c r="AI2342" s="119"/>
      <c r="AJ2342" s="10" t="s">
        <v>27</v>
      </c>
      <c r="AK2342" s="10" t="s">
        <v>27</v>
      </c>
      <c r="AL2342" s="10" t="s">
        <v>27</v>
      </c>
    </row>
    <row r="2343" spans="1:38" ht="30" customHeight="1">
      <c r="A2343" s="114"/>
      <c r="B2343" s="114"/>
      <c r="C2343" s="114"/>
      <c r="D2343" s="114"/>
      <c r="E2343" s="115"/>
      <c r="F2343" s="116"/>
      <c r="G2343" s="115"/>
      <c r="H2343" s="116"/>
      <c r="I2343" s="115"/>
      <c r="J2343" s="116"/>
      <c r="K2343" s="115"/>
      <c r="L2343" s="116"/>
      <c r="M2343" s="114"/>
    </row>
    <row r="2344" spans="1:38" ht="30" customHeight="1">
      <c r="A2344" s="127" t="s">
        <v>4461</v>
      </c>
      <c r="B2344" s="127"/>
      <c r="C2344" s="127"/>
      <c r="D2344" s="127"/>
      <c r="E2344" s="128"/>
      <c r="F2344" s="129"/>
      <c r="G2344" s="128"/>
      <c r="H2344" s="129"/>
      <c r="I2344" s="128"/>
      <c r="J2344" s="129"/>
      <c r="K2344" s="128"/>
      <c r="L2344" s="129"/>
      <c r="M2344" s="127"/>
      <c r="N2344" s="118" t="s">
        <v>387</v>
      </c>
    </row>
    <row r="2345" spans="1:38" ht="30" customHeight="1">
      <c r="A2345" s="9" t="s">
        <v>1563</v>
      </c>
      <c r="B2345" s="9" t="s">
        <v>3477</v>
      </c>
      <c r="C2345" s="9" t="s">
        <v>792</v>
      </c>
      <c r="D2345" s="114">
        <v>0.12</v>
      </c>
      <c r="E2345" s="115">
        <f>단가대비표!E226</f>
        <v>10000</v>
      </c>
      <c r="F2345" s="116">
        <f>TRUNC(E2345*D2345,1)</f>
        <v>1200</v>
      </c>
      <c r="G2345" s="115">
        <v>0</v>
      </c>
      <c r="H2345" s="116">
        <f>TRUNC(G2345*D2345,1)</f>
        <v>0</v>
      </c>
      <c r="I2345" s="115">
        <v>0</v>
      </c>
      <c r="J2345" s="116">
        <f>TRUNC(I2345*D2345,1)</f>
        <v>0</v>
      </c>
      <c r="K2345" s="115">
        <f t="shared" ref="K2345:L2348" si="568">TRUNC(E2345+G2345+I2345,1)</f>
        <v>10000</v>
      </c>
      <c r="L2345" s="116">
        <f t="shared" si="568"/>
        <v>1200</v>
      </c>
      <c r="M2345" s="9" t="s">
        <v>27</v>
      </c>
      <c r="N2345" s="10" t="s">
        <v>395</v>
      </c>
      <c r="O2345" s="10" t="s">
        <v>1781</v>
      </c>
      <c r="P2345" s="10" t="s">
        <v>30</v>
      </c>
      <c r="Q2345" s="10" t="s">
        <v>30</v>
      </c>
      <c r="R2345" s="10" t="s">
        <v>29</v>
      </c>
      <c r="S2345" s="119"/>
      <c r="T2345" s="119"/>
      <c r="U2345" s="119"/>
      <c r="V2345" s="119"/>
      <c r="W2345" s="119"/>
      <c r="X2345" s="119"/>
      <c r="Y2345" s="119"/>
      <c r="Z2345" s="119"/>
      <c r="AA2345" s="119"/>
      <c r="AB2345" s="119"/>
      <c r="AC2345" s="119"/>
      <c r="AD2345" s="119"/>
      <c r="AE2345" s="119"/>
      <c r="AF2345" s="119"/>
      <c r="AG2345" s="119"/>
      <c r="AH2345" s="119"/>
      <c r="AI2345" s="119"/>
      <c r="AJ2345" s="10" t="s">
        <v>27</v>
      </c>
      <c r="AK2345" s="10" t="s">
        <v>1782</v>
      </c>
      <c r="AL2345" s="10" t="s">
        <v>27</v>
      </c>
    </row>
    <row r="2346" spans="1:38" ht="30" customHeight="1">
      <c r="A2346" s="9" t="s">
        <v>1755</v>
      </c>
      <c r="B2346" s="9" t="s">
        <v>1756</v>
      </c>
      <c r="C2346" s="9" t="s">
        <v>792</v>
      </c>
      <c r="D2346" s="114">
        <v>30</v>
      </c>
      <c r="E2346" s="115">
        <v>0</v>
      </c>
      <c r="F2346" s="116">
        <f>TRUNC(E2346*D2346,1)</f>
        <v>0</v>
      </c>
      <c r="G2346" s="115">
        <v>0</v>
      </c>
      <c r="H2346" s="116">
        <f>TRUNC(G2346*D2346,1)</f>
        <v>0</v>
      </c>
      <c r="I2346" s="115">
        <f>단가대비표!G441</f>
        <v>1.5</v>
      </c>
      <c r="J2346" s="116">
        <f>TRUNC(I2346*D2346,1)</f>
        <v>45</v>
      </c>
      <c r="K2346" s="115">
        <f t="shared" si="568"/>
        <v>1.5</v>
      </c>
      <c r="L2346" s="116">
        <f t="shared" si="568"/>
        <v>45</v>
      </c>
      <c r="M2346" s="9" t="s">
        <v>27</v>
      </c>
      <c r="N2346" s="10" t="s">
        <v>387</v>
      </c>
      <c r="O2346" s="10" t="s">
        <v>1757</v>
      </c>
      <c r="P2346" s="10" t="s">
        <v>30</v>
      </c>
      <c r="Q2346" s="10" t="s">
        <v>30</v>
      </c>
      <c r="R2346" s="10" t="s">
        <v>29</v>
      </c>
      <c r="S2346" s="119"/>
      <c r="T2346" s="119"/>
      <c r="U2346" s="119"/>
      <c r="V2346" s="119"/>
      <c r="W2346" s="119"/>
      <c r="X2346" s="119"/>
      <c r="Y2346" s="119"/>
      <c r="Z2346" s="119"/>
      <c r="AA2346" s="119"/>
      <c r="AB2346" s="119"/>
      <c r="AC2346" s="119"/>
      <c r="AD2346" s="119"/>
      <c r="AE2346" s="119"/>
      <c r="AF2346" s="119"/>
      <c r="AG2346" s="119"/>
      <c r="AH2346" s="119"/>
      <c r="AI2346" s="119"/>
      <c r="AJ2346" s="10" t="s">
        <v>27</v>
      </c>
      <c r="AK2346" s="10" t="s">
        <v>1758</v>
      </c>
      <c r="AL2346" s="10" t="s">
        <v>27</v>
      </c>
    </row>
    <row r="2347" spans="1:38" ht="30" customHeight="1">
      <c r="A2347" s="9" t="s">
        <v>862</v>
      </c>
      <c r="B2347" s="9" t="s">
        <v>840</v>
      </c>
      <c r="C2347" s="9" t="s">
        <v>841</v>
      </c>
      <c r="D2347" s="114">
        <v>5.0000000000000001E-3</v>
      </c>
      <c r="E2347" s="115">
        <f>단가대비표!E560</f>
        <v>0</v>
      </c>
      <c r="F2347" s="116">
        <f>TRUNC(E2347*D2347,1)</f>
        <v>0</v>
      </c>
      <c r="G2347" s="115">
        <f>단가대비표!F551</f>
        <v>158594</v>
      </c>
      <c r="H2347" s="116">
        <f>TRUNC(G2347*D2347,1)</f>
        <v>792.9</v>
      </c>
      <c r="I2347" s="115">
        <f>단가대비표!G560</f>
        <v>0</v>
      </c>
      <c r="J2347" s="116">
        <f>TRUNC(I2347*D2347,1)</f>
        <v>0</v>
      </c>
      <c r="K2347" s="115">
        <f t="shared" si="568"/>
        <v>158594</v>
      </c>
      <c r="L2347" s="116">
        <f t="shared" si="568"/>
        <v>792.9</v>
      </c>
      <c r="M2347" s="9" t="s">
        <v>27</v>
      </c>
      <c r="N2347" s="10" t="s">
        <v>387</v>
      </c>
      <c r="O2347" s="10" t="s">
        <v>863</v>
      </c>
      <c r="P2347" s="10" t="s">
        <v>30</v>
      </c>
      <c r="Q2347" s="10" t="s">
        <v>30</v>
      </c>
      <c r="R2347" s="10" t="s">
        <v>29</v>
      </c>
      <c r="S2347" s="119"/>
      <c r="T2347" s="119"/>
      <c r="U2347" s="119"/>
      <c r="V2347" s="119">
        <v>1</v>
      </c>
      <c r="W2347" s="119"/>
      <c r="X2347" s="119"/>
      <c r="Y2347" s="119"/>
      <c r="Z2347" s="119"/>
      <c r="AA2347" s="119"/>
      <c r="AB2347" s="119"/>
      <c r="AC2347" s="119"/>
      <c r="AD2347" s="119"/>
      <c r="AE2347" s="119"/>
      <c r="AF2347" s="119"/>
      <c r="AG2347" s="119"/>
      <c r="AH2347" s="119"/>
      <c r="AI2347" s="119"/>
      <c r="AJ2347" s="10" t="s">
        <v>27</v>
      </c>
      <c r="AK2347" s="10" t="s">
        <v>1759</v>
      </c>
      <c r="AL2347" s="10" t="s">
        <v>27</v>
      </c>
    </row>
    <row r="2348" spans="1:38" ht="30" customHeight="1">
      <c r="A2348" s="9" t="s">
        <v>867</v>
      </c>
      <c r="B2348" s="9" t="s">
        <v>840</v>
      </c>
      <c r="C2348" s="9" t="s">
        <v>841</v>
      </c>
      <c r="D2348" s="114">
        <v>1E-3</v>
      </c>
      <c r="E2348" s="115">
        <f>단가대비표!E562</f>
        <v>0</v>
      </c>
      <c r="F2348" s="116">
        <f>TRUNC(E2348*D2348,1)</f>
        <v>0</v>
      </c>
      <c r="G2348" s="115">
        <f>단가대비표!F553</f>
        <v>138290</v>
      </c>
      <c r="H2348" s="116">
        <f>TRUNC(G2348*D2348,1)</f>
        <v>138.19999999999999</v>
      </c>
      <c r="I2348" s="115">
        <f>단가대비표!G562</f>
        <v>0</v>
      </c>
      <c r="J2348" s="116">
        <f>TRUNC(I2348*D2348,1)</f>
        <v>0</v>
      </c>
      <c r="K2348" s="115">
        <f t="shared" si="568"/>
        <v>138290</v>
      </c>
      <c r="L2348" s="116">
        <f t="shared" si="568"/>
        <v>138.19999999999999</v>
      </c>
      <c r="M2348" s="9" t="s">
        <v>27</v>
      </c>
      <c r="N2348" s="10" t="s">
        <v>387</v>
      </c>
      <c r="O2348" s="10" t="s">
        <v>868</v>
      </c>
      <c r="P2348" s="10" t="s">
        <v>30</v>
      </c>
      <c r="Q2348" s="10" t="s">
        <v>30</v>
      </c>
      <c r="R2348" s="10" t="s">
        <v>29</v>
      </c>
      <c r="S2348" s="119"/>
      <c r="T2348" s="119"/>
      <c r="U2348" s="119"/>
      <c r="V2348" s="119">
        <v>1</v>
      </c>
      <c r="W2348" s="119"/>
      <c r="X2348" s="119"/>
      <c r="Y2348" s="119"/>
      <c r="Z2348" s="119"/>
      <c r="AA2348" s="119"/>
      <c r="AB2348" s="119"/>
      <c r="AC2348" s="119"/>
      <c r="AD2348" s="119"/>
      <c r="AE2348" s="119"/>
      <c r="AF2348" s="119"/>
      <c r="AG2348" s="119"/>
      <c r="AH2348" s="119"/>
      <c r="AI2348" s="119"/>
      <c r="AJ2348" s="10" t="s">
        <v>27</v>
      </c>
      <c r="AK2348" s="10" t="s">
        <v>1760</v>
      </c>
      <c r="AL2348" s="10" t="s">
        <v>27</v>
      </c>
    </row>
    <row r="2349" spans="1:38" ht="30" customHeight="1">
      <c r="A2349" s="9" t="s">
        <v>965</v>
      </c>
      <c r="B2349" s="9" t="s">
        <v>27</v>
      </c>
      <c r="C2349" s="9" t="s">
        <v>27</v>
      </c>
      <c r="D2349" s="114"/>
      <c r="E2349" s="115"/>
      <c r="F2349" s="116">
        <f>TRUNC(SUM(F2345:F2348),0)</f>
        <v>1200</v>
      </c>
      <c r="G2349" s="115"/>
      <c r="H2349" s="116">
        <f>TRUNC(SUM(H2345:H2348),0)</f>
        <v>931</v>
      </c>
      <c r="I2349" s="115"/>
      <c r="J2349" s="116">
        <f>TRUNC(SUM(J2345:J2348),0)</f>
        <v>45</v>
      </c>
      <c r="K2349" s="115"/>
      <c r="L2349" s="116">
        <f>F2349+H2349+J2349</f>
        <v>2176</v>
      </c>
      <c r="M2349" s="9" t="s">
        <v>27</v>
      </c>
      <c r="N2349" s="10" t="s">
        <v>117</v>
      </c>
      <c r="O2349" s="10" t="s">
        <v>117</v>
      </c>
      <c r="P2349" s="10" t="s">
        <v>27</v>
      </c>
      <c r="Q2349" s="10" t="s">
        <v>27</v>
      </c>
      <c r="R2349" s="10" t="s">
        <v>27</v>
      </c>
      <c r="S2349" s="119"/>
      <c r="T2349" s="119"/>
      <c r="U2349" s="119"/>
      <c r="V2349" s="119"/>
      <c r="W2349" s="119"/>
      <c r="X2349" s="119"/>
      <c r="Y2349" s="119"/>
      <c r="Z2349" s="119"/>
      <c r="AA2349" s="119"/>
      <c r="AB2349" s="119"/>
      <c r="AC2349" s="119"/>
      <c r="AD2349" s="119"/>
      <c r="AE2349" s="119"/>
      <c r="AF2349" s="119"/>
      <c r="AG2349" s="119"/>
      <c r="AH2349" s="119"/>
      <c r="AI2349" s="119"/>
      <c r="AJ2349" s="10" t="s">
        <v>27</v>
      </c>
      <c r="AK2349" s="10" t="s">
        <v>27</v>
      </c>
      <c r="AL2349" s="10" t="s">
        <v>27</v>
      </c>
    </row>
    <row r="2350" spans="1:38" ht="30" customHeight="1">
      <c r="A2350" s="114"/>
      <c r="B2350" s="114"/>
      <c r="C2350" s="114"/>
      <c r="D2350" s="114"/>
      <c r="E2350" s="115"/>
      <c r="F2350" s="116"/>
      <c r="G2350" s="115"/>
      <c r="H2350" s="116"/>
      <c r="I2350" s="115"/>
      <c r="J2350" s="116"/>
      <c r="K2350" s="115"/>
      <c r="L2350" s="116"/>
      <c r="M2350" s="114"/>
    </row>
    <row r="2351" spans="1:38" ht="30" customHeight="1">
      <c r="A2351" s="127" t="s">
        <v>4257</v>
      </c>
      <c r="B2351" s="127"/>
      <c r="C2351" s="127"/>
      <c r="D2351" s="127"/>
      <c r="E2351" s="128"/>
      <c r="F2351" s="129"/>
      <c r="G2351" s="128"/>
      <c r="H2351" s="129"/>
      <c r="I2351" s="128"/>
      <c r="J2351" s="129"/>
      <c r="K2351" s="128"/>
      <c r="L2351" s="129"/>
      <c r="M2351" s="127"/>
      <c r="N2351" s="118" t="s">
        <v>395</v>
      </c>
    </row>
    <row r="2352" spans="1:38" ht="30" customHeight="1">
      <c r="A2352" s="9" t="s">
        <v>1563</v>
      </c>
      <c r="B2352" s="9" t="s">
        <v>3477</v>
      </c>
      <c r="C2352" s="9" t="s">
        <v>792</v>
      </c>
      <c r="D2352" s="114">
        <v>0.06</v>
      </c>
      <c r="E2352" s="115">
        <f>단가대비표!E226</f>
        <v>10000</v>
      </c>
      <c r="F2352" s="116">
        <f>TRUNC(E2352*D2352,1)</f>
        <v>600</v>
      </c>
      <c r="G2352" s="115">
        <v>0</v>
      </c>
      <c r="H2352" s="116">
        <f>TRUNC(G2352*D2352,1)</f>
        <v>0</v>
      </c>
      <c r="I2352" s="115">
        <v>0</v>
      </c>
      <c r="J2352" s="116">
        <f>TRUNC(I2352*D2352,1)</f>
        <v>0</v>
      </c>
      <c r="K2352" s="115">
        <f>TRUNC(E2352+G2352+I2352,1)</f>
        <v>10000</v>
      </c>
      <c r="L2352" s="116">
        <f>TRUNC(F2352+H2352+J2352,1)</f>
        <v>600</v>
      </c>
      <c r="M2352" s="9" t="s">
        <v>27</v>
      </c>
      <c r="N2352" s="10" t="s">
        <v>395</v>
      </c>
      <c r="O2352" s="10" t="s">
        <v>1781</v>
      </c>
      <c r="P2352" s="10" t="s">
        <v>30</v>
      </c>
      <c r="Q2352" s="10" t="s">
        <v>30</v>
      </c>
      <c r="R2352" s="10" t="s">
        <v>29</v>
      </c>
      <c r="S2352" s="119"/>
      <c r="T2352" s="119"/>
      <c r="U2352" s="119"/>
      <c r="V2352" s="119"/>
      <c r="W2352" s="119"/>
      <c r="X2352" s="119"/>
      <c r="Y2352" s="119"/>
      <c r="Z2352" s="119"/>
      <c r="AA2352" s="119"/>
      <c r="AB2352" s="119"/>
      <c r="AC2352" s="119"/>
      <c r="AD2352" s="119"/>
      <c r="AE2352" s="119"/>
      <c r="AF2352" s="119"/>
      <c r="AG2352" s="119"/>
      <c r="AH2352" s="119"/>
      <c r="AI2352" s="119"/>
      <c r="AJ2352" s="10" t="s">
        <v>27</v>
      </c>
      <c r="AK2352" s="10" t="s">
        <v>1782</v>
      </c>
      <c r="AL2352" s="10" t="s">
        <v>27</v>
      </c>
    </row>
    <row r="2353" spans="1:38" ht="30" customHeight="1">
      <c r="A2353" s="9" t="s">
        <v>905</v>
      </c>
      <c r="B2353" s="9" t="s">
        <v>866</v>
      </c>
      <c r="C2353" s="9" t="s">
        <v>841</v>
      </c>
      <c r="D2353" s="114">
        <v>2.5000000000000001E-2</v>
      </c>
      <c r="E2353" s="115">
        <f>단가대비표!E578</f>
        <v>0</v>
      </c>
      <c r="F2353" s="116">
        <f>TRUNC(E2353*D2353,1)</f>
        <v>0</v>
      </c>
      <c r="G2353" s="115">
        <f>단가대비표!F578</f>
        <v>179334</v>
      </c>
      <c r="H2353" s="116">
        <f>TRUNC(G2353*D2353,1)</f>
        <v>4483.3</v>
      </c>
      <c r="I2353" s="115">
        <f>단가대비표!G578</f>
        <v>0</v>
      </c>
      <c r="J2353" s="116">
        <f>TRUNC(I2353*D2353,1)</f>
        <v>0</v>
      </c>
      <c r="K2353" s="115">
        <f>TRUNC(E2353+G2353+I2353,1)</f>
        <v>179334</v>
      </c>
      <c r="L2353" s="116">
        <f>TRUNC(F2353+H2353+J2353,1)</f>
        <v>4483.3</v>
      </c>
      <c r="M2353" s="9" t="s">
        <v>27</v>
      </c>
      <c r="N2353" s="10" t="s">
        <v>1783</v>
      </c>
      <c r="O2353" s="10" t="s">
        <v>906</v>
      </c>
      <c r="P2353" s="10" t="s">
        <v>30</v>
      </c>
      <c r="Q2353" s="10" t="s">
        <v>30</v>
      </c>
      <c r="R2353" s="10" t="s">
        <v>29</v>
      </c>
      <c r="S2353" s="119"/>
      <c r="T2353" s="119"/>
      <c r="U2353" s="119"/>
      <c r="V2353" s="119"/>
      <c r="W2353" s="119"/>
      <c r="X2353" s="119"/>
      <c r="Y2353" s="119"/>
      <c r="Z2353" s="119"/>
      <c r="AA2353" s="119"/>
      <c r="AB2353" s="119"/>
      <c r="AC2353" s="119"/>
      <c r="AD2353" s="119"/>
      <c r="AE2353" s="119"/>
      <c r="AF2353" s="119"/>
      <c r="AG2353" s="119"/>
      <c r="AH2353" s="119"/>
      <c r="AI2353" s="119"/>
      <c r="AJ2353" s="10" t="s">
        <v>27</v>
      </c>
      <c r="AK2353" s="10" t="s">
        <v>2798</v>
      </c>
      <c r="AL2353" s="10" t="s">
        <v>27</v>
      </c>
    </row>
    <row r="2354" spans="1:38" ht="30" customHeight="1">
      <c r="A2354" s="9" t="s">
        <v>965</v>
      </c>
      <c r="B2354" s="9" t="s">
        <v>27</v>
      </c>
      <c r="C2354" s="9" t="s">
        <v>27</v>
      </c>
      <c r="D2354" s="114"/>
      <c r="E2354" s="115"/>
      <c r="F2354" s="116">
        <f>TRUNC(SUM(F2352:F2353),0)</f>
        <v>600</v>
      </c>
      <c r="G2354" s="115"/>
      <c r="H2354" s="116">
        <f>TRUNC(SUM(H2352:H2353),0)</f>
        <v>4483</v>
      </c>
      <c r="I2354" s="115"/>
      <c r="J2354" s="116">
        <f>TRUNC(SUM(J2352:J2353),0)</f>
        <v>0</v>
      </c>
      <c r="K2354" s="115"/>
      <c r="L2354" s="116">
        <f>F2354+H2354+J2354</f>
        <v>5083</v>
      </c>
      <c r="M2354" s="9" t="s">
        <v>27</v>
      </c>
      <c r="N2354" s="10" t="s">
        <v>117</v>
      </c>
      <c r="O2354" s="10" t="s">
        <v>117</v>
      </c>
      <c r="P2354" s="10" t="s">
        <v>27</v>
      </c>
      <c r="Q2354" s="10" t="s">
        <v>27</v>
      </c>
      <c r="R2354" s="10" t="s">
        <v>27</v>
      </c>
      <c r="S2354" s="119"/>
      <c r="T2354" s="119"/>
      <c r="U2354" s="119"/>
      <c r="V2354" s="119"/>
      <c r="W2354" s="119"/>
      <c r="X2354" s="119"/>
      <c r="Y2354" s="119"/>
      <c r="Z2354" s="119"/>
      <c r="AA2354" s="119"/>
      <c r="AB2354" s="119"/>
      <c r="AC2354" s="119"/>
      <c r="AD2354" s="119"/>
      <c r="AE2354" s="119"/>
      <c r="AF2354" s="119"/>
      <c r="AG2354" s="119"/>
      <c r="AH2354" s="119"/>
      <c r="AI2354" s="119"/>
      <c r="AJ2354" s="10" t="s">
        <v>27</v>
      </c>
      <c r="AK2354" s="10" t="s">
        <v>27</v>
      </c>
      <c r="AL2354" s="10" t="s">
        <v>27</v>
      </c>
    </row>
    <row r="2355" spans="1:38" ht="30" customHeight="1">
      <c r="A2355" s="114"/>
      <c r="B2355" s="114"/>
      <c r="C2355" s="114"/>
      <c r="D2355" s="114"/>
      <c r="E2355" s="115"/>
      <c r="F2355" s="116"/>
      <c r="G2355" s="115"/>
      <c r="H2355" s="116"/>
      <c r="I2355" s="115"/>
      <c r="J2355" s="116"/>
      <c r="K2355" s="115"/>
      <c r="L2355" s="116"/>
      <c r="M2355" s="114"/>
    </row>
    <row r="2356" spans="1:38" ht="30" customHeight="1">
      <c r="A2356" s="127" t="s">
        <v>4275</v>
      </c>
      <c r="B2356" s="127"/>
      <c r="C2356" s="127"/>
      <c r="D2356" s="127"/>
      <c r="E2356" s="128"/>
      <c r="F2356" s="129"/>
      <c r="G2356" s="128"/>
      <c r="H2356" s="129"/>
      <c r="I2356" s="128"/>
      <c r="J2356" s="129"/>
      <c r="K2356" s="128"/>
      <c r="L2356" s="129"/>
      <c r="M2356" s="127"/>
      <c r="N2356" s="118" t="s">
        <v>395</v>
      </c>
    </row>
    <row r="2357" spans="1:38" ht="30" customHeight="1">
      <c r="A2357" s="9" t="s">
        <v>1563</v>
      </c>
      <c r="B2357" s="9" t="s">
        <v>3477</v>
      </c>
      <c r="C2357" s="9" t="s">
        <v>792</v>
      </c>
      <c r="D2357" s="114">
        <v>0.06</v>
      </c>
      <c r="E2357" s="115">
        <f>단가대비표!E226</f>
        <v>10000</v>
      </c>
      <c r="F2357" s="116">
        <f>TRUNC(E2357*D2357,1)</f>
        <v>600</v>
      </c>
      <c r="G2357" s="115">
        <v>0</v>
      </c>
      <c r="H2357" s="116">
        <f>TRUNC(G2357*D2357,1)</f>
        <v>0</v>
      </c>
      <c r="I2357" s="115">
        <v>0</v>
      </c>
      <c r="J2357" s="116">
        <f>TRUNC(I2357*D2357,1)</f>
        <v>0</v>
      </c>
      <c r="K2357" s="115">
        <f>TRUNC(E2357+G2357+I2357,1)</f>
        <v>10000</v>
      </c>
      <c r="L2357" s="116">
        <f>TRUNC(F2357+H2357+J2357,1)</f>
        <v>600</v>
      </c>
      <c r="M2357" s="9" t="s">
        <v>27</v>
      </c>
      <c r="N2357" s="10" t="s">
        <v>395</v>
      </c>
      <c r="O2357" s="10" t="s">
        <v>1781</v>
      </c>
      <c r="P2357" s="10" t="s">
        <v>30</v>
      </c>
      <c r="Q2357" s="10" t="s">
        <v>30</v>
      </c>
      <c r="R2357" s="10" t="s">
        <v>29</v>
      </c>
      <c r="S2357" s="119"/>
      <c r="T2357" s="119"/>
      <c r="U2357" s="119"/>
      <c r="V2357" s="119"/>
      <c r="W2357" s="119"/>
      <c r="X2357" s="119"/>
      <c r="Y2357" s="119"/>
      <c r="Z2357" s="119"/>
      <c r="AA2357" s="119"/>
      <c r="AB2357" s="119"/>
      <c r="AC2357" s="119"/>
      <c r="AD2357" s="119"/>
      <c r="AE2357" s="119"/>
      <c r="AF2357" s="119"/>
      <c r="AG2357" s="119"/>
      <c r="AH2357" s="119"/>
      <c r="AI2357" s="119"/>
      <c r="AJ2357" s="10" t="s">
        <v>27</v>
      </c>
      <c r="AK2357" s="10" t="s">
        <v>1782</v>
      </c>
      <c r="AL2357" s="10" t="s">
        <v>27</v>
      </c>
    </row>
    <row r="2358" spans="1:38" ht="30" customHeight="1">
      <c r="A2358" s="9" t="s">
        <v>905</v>
      </c>
      <c r="B2358" s="9" t="s">
        <v>866</v>
      </c>
      <c r="C2358" s="9" t="s">
        <v>841</v>
      </c>
      <c r="D2358" s="114">
        <v>3.5000000000000003E-2</v>
      </c>
      <c r="E2358" s="115">
        <f>단가대비표!E583</f>
        <v>0</v>
      </c>
      <c r="F2358" s="116">
        <f>TRUNC(E2358*D2358,1)</f>
        <v>0</v>
      </c>
      <c r="G2358" s="115">
        <f>단가대비표!F578</f>
        <v>179334</v>
      </c>
      <c r="H2358" s="116">
        <f>TRUNC(G2358*D2358,1)</f>
        <v>6276.6</v>
      </c>
      <c r="I2358" s="115">
        <f>단가대비표!G583</f>
        <v>0</v>
      </c>
      <c r="J2358" s="116">
        <f>TRUNC(I2358*D2358,1)</f>
        <v>0</v>
      </c>
      <c r="K2358" s="115">
        <f>TRUNC(E2358+G2358+I2358,1)</f>
        <v>179334</v>
      </c>
      <c r="L2358" s="116">
        <f>TRUNC(F2358+H2358+J2358,1)</f>
        <v>6276.6</v>
      </c>
      <c r="M2358" s="9" t="s">
        <v>27</v>
      </c>
      <c r="N2358" s="10" t="s">
        <v>1783</v>
      </c>
      <c r="O2358" s="10" t="s">
        <v>906</v>
      </c>
      <c r="P2358" s="10" t="s">
        <v>30</v>
      </c>
      <c r="Q2358" s="10" t="s">
        <v>30</v>
      </c>
      <c r="R2358" s="10" t="s">
        <v>29</v>
      </c>
      <c r="S2358" s="119"/>
      <c r="T2358" s="119"/>
      <c r="U2358" s="119"/>
      <c r="V2358" s="119"/>
      <c r="W2358" s="119"/>
      <c r="X2358" s="119"/>
      <c r="Y2358" s="119"/>
      <c r="Z2358" s="119"/>
      <c r="AA2358" s="119"/>
      <c r="AB2358" s="119"/>
      <c r="AC2358" s="119"/>
      <c r="AD2358" s="119"/>
      <c r="AE2358" s="119"/>
      <c r="AF2358" s="119"/>
      <c r="AG2358" s="119"/>
      <c r="AH2358" s="119"/>
      <c r="AI2358" s="119"/>
      <c r="AJ2358" s="10" t="s">
        <v>27</v>
      </c>
      <c r="AK2358" s="10" t="s">
        <v>2798</v>
      </c>
      <c r="AL2358" s="10" t="s">
        <v>27</v>
      </c>
    </row>
    <row r="2359" spans="1:38" ht="30" customHeight="1">
      <c r="A2359" s="9" t="s">
        <v>965</v>
      </c>
      <c r="B2359" s="9" t="s">
        <v>27</v>
      </c>
      <c r="C2359" s="9" t="s">
        <v>27</v>
      </c>
      <c r="D2359" s="114"/>
      <c r="E2359" s="115"/>
      <c r="F2359" s="116">
        <f>TRUNC(SUM(F2357:F2358),0)</f>
        <v>600</v>
      </c>
      <c r="G2359" s="115"/>
      <c r="H2359" s="116">
        <f>TRUNC(SUM(H2357:H2358),0)</f>
        <v>6276</v>
      </c>
      <c r="I2359" s="115"/>
      <c r="J2359" s="116">
        <f>TRUNC(SUM(J2357:J2358),0)</f>
        <v>0</v>
      </c>
      <c r="K2359" s="115"/>
      <c r="L2359" s="116">
        <f>F2359+H2359+J2359</f>
        <v>6876</v>
      </c>
      <c r="M2359" s="9" t="s">
        <v>27</v>
      </c>
      <c r="N2359" s="10" t="s">
        <v>117</v>
      </c>
      <c r="O2359" s="10" t="s">
        <v>117</v>
      </c>
      <c r="P2359" s="10" t="s">
        <v>27</v>
      </c>
      <c r="Q2359" s="10" t="s">
        <v>27</v>
      </c>
      <c r="R2359" s="10" t="s">
        <v>27</v>
      </c>
      <c r="S2359" s="119"/>
      <c r="T2359" s="119"/>
      <c r="U2359" s="119"/>
      <c r="V2359" s="119"/>
      <c r="W2359" s="119"/>
      <c r="X2359" s="119"/>
      <c r="Y2359" s="119"/>
      <c r="Z2359" s="119"/>
      <c r="AA2359" s="119"/>
      <c r="AB2359" s="119"/>
      <c r="AC2359" s="119"/>
      <c r="AD2359" s="119"/>
      <c r="AE2359" s="119"/>
      <c r="AF2359" s="119"/>
      <c r="AG2359" s="119"/>
      <c r="AH2359" s="119"/>
      <c r="AI2359" s="119"/>
      <c r="AJ2359" s="10" t="s">
        <v>27</v>
      </c>
      <c r="AK2359" s="10" t="s">
        <v>27</v>
      </c>
      <c r="AL2359" s="10" t="s">
        <v>27</v>
      </c>
    </row>
    <row r="2360" spans="1:38" ht="30" customHeight="1">
      <c r="A2360" s="114"/>
      <c r="B2360" s="114"/>
      <c r="C2360" s="114"/>
      <c r="D2360" s="114"/>
      <c r="E2360" s="115"/>
      <c r="F2360" s="116"/>
      <c r="G2360" s="115"/>
      <c r="H2360" s="116"/>
      <c r="I2360" s="115"/>
      <c r="J2360" s="116"/>
      <c r="K2360" s="115"/>
      <c r="L2360" s="116"/>
      <c r="M2360" s="114"/>
    </row>
    <row r="2361" spans="1:38" ht="30" customHeight="1">
      <c r="A2361" s="127" t="s">
        <v>4281</v>
      </c>
      <c r="B2361" s="127"/>
      <c r="C2361" s="127"/>
      <c r="D2361" s="127"/>
      <c r="E2361" s="128"/>
      <c r="F2361" s="129"/>
      <c r="G2361" s="128"/>
      <c r="H2361" s="129"/>
      <c r="I2361" s="128"/>
      <c r="J2361" s="129"/>
      <c r="K2361" s="128"/>
      <c r="L2361" s="129"/>
      <c r="M2361" s="127"/>
      <c r="N2361" s="118"/>
    </row>
    <row r="2362" spans="1:38" ht="30" customHeight="1">
      <c r="A2362" s="1" t="s">
        <v>3474</v>
      </c>
      <c r="B2362" s="1" t="s">
        <v>3476</v>
      </c>
      <c r="C2362" s="13" t="s">
        <v>806</v>
      </c>
      <c r="D2362" s="114">
        <v>0.3</v>
      </c>
      <c r="E2362" s="115">
        <f>단가대비표!E221</f>
        <v>4000</v>
      </c>
      <c r="F2362" s="116">
        <f>TRUNC(E2362*D2362,1)</f>
        <v>1200</v>
      </c>
      <c r="G2362" s="115">
        <v>0</v>
      </c>
      <c r="H2362" s="116">
        <f>TRUNC(G2362*D2362,1)</f>
        <v>0</v>
      </c>
      <c r="I2362" s="115">
        <v>0</v>
      </c>
      <c r="J2362" s="116">
        <f>TRUNC(I2362*D2362,1)</f>
        <v>0</v>
      </c>
      <c r="K2362" s="115">
        <f t="shared" ref="K2362:L2366" si="569">TRUNC(E2362+G2362+I2362,1)</f>
        <v>4000</v>
      </c>
      <c r="L2362" s="116">
        <f t="shared" si="569"/>
        <v>1200</v>
      </c>
      <c r="M2362" s="9"/>
      <c r="N2362" s="10"/>
      <c r="O2362" s="10"/>
      <c r="P2362" s="10"/>
      <c r="Q2362" s="10"/>
      <c r="R2362" s="10"/>
      <c r="S2362" s="119"/>
      <c r="T2362" s="119"/>
      <c r="U2362" s="119"/>
      <c r="V2362" s="119"/>
      <c r="W2362" s="119"/>
      <c r="X2362" s="119"/>
      <c r="Y2362" s="119"/>
      <c r="Z2362" s="119"/>
      <c r="AA2362" s="119"/>
      <c r="AB2362" s="119"/>
      <c r="AC2362" s="119"/>
      <c r="AD2362" s="119"/>
      <c r="AE2362" s="119"/>
      <c r="AF2362" s="119"/>
      <c r="AG2362" s="119"/>
      <c r="AH2362" s="119"/>
      <c r="AI2362" s="119"/>
      <c r="AJ2362" s="10"/>
      <c r="AK2362" s="10"/>
      <c r="AL2362" s="10"/>
    </row>
    <row r="2363" spans="1:38" ht="30" customHeight="1">
      <c r="A2363" s="1" t="s">
        <v>3474</v>
      </c>
      <c r="B2363" s="1" t="s">
        <v>3475</v>
      </c>
      <c r="C2363" s="13" t="s">
        <v>806</v>
      </c>
      <c r="D2363" s="114">
        <v>1.6</v>
      </c>
      <c r="E2363" s="115">
        <f>단가대비표!E222</f>
        <v>4500</v>
      </c>
      <c r="F2363" s="116">
        <f>TRUNC(E2363*D2363,1)</f>
        <v>7200</v>
      </c>
      <c r="G2363" s="115">
        <f>단가대비표!F650</f>
        <v>0</v>
      </c>
      <c r="H2363" s="116">
        <f>TRUNC(G2363*D2363,1)</f>
        <v>0</v>
      </c>
      <c r="I2363" s="115">
        <v>0</v>
      </c>
      <c r="J2363" s="116">
        <f>TRUNC(I2363*D2363,1)</f>
        <v>0</v>
      </c>
      <c r="K2363" s="115">
        <f t="shared" si="569"/>
        <v>4500</v>
      </c>
      <c r="L2363" s="116">
        <f t="shared" si="569"/>
        <v>7200</v>
      </c>
      <c r="M2363" s="9" t="s">
        <v>27</v>
      </c>
      <c r="N2363" s="10" t="s">
        <v>1714</v>
      </c>
      <c r="O2363" s="10" t="s">
        <v>863</v>
      </c>
      <c r="P2363" s="10" t="s">
        <v>30</v>
      </c>
      <c r="Q2363" s="10" t="s">
        <v>30</v>
      </c>
      <c r="R2363" s="10" t="s">
        <v>29</v>
      </c>
      <c r="S2363" s="119"/>
      <c r="T2363" s="119"/>
      <c r="U2363" s="119"/>
      <c r="V2363" s="119">
        <v>1</v>
      </c>
      <c r="W2363" s="119"/>
      <c r="X2363" s="119"/>
      <c r="Y2363" s="119"/>
      <c r="Z2363" s="119"/>
      <c r="AA2363" s="119"/>
      <c r="AB2363" s="119"/>
      <c r="AC2363" s="119"/>
      <c r="AD2363" s="119"/>
      <c r="AE2363" s="119"/>
      <c r="AF2363" s="119"/>
      <c r="AG2363" s="119"/>
      <c r="AH2363" s="119"/>
      <c r="AI2363" s="119"/>
      <c r="AJ2363" s="10" t="s">
        <v>27</v>
      </c>
      <c r="AK2363" s="10" t="s">
        <v>2786</v>
      </c>
      <c r="AL2363" s="10" t="s">
        <v>27</v>
      </c>
    </row>
    <row r="2364" spans="1:38" ht="30" customHeight="1">
      <c r="A2364" s="9" t="s">
        <v>4271</v>
      </c>
      <c r="B2364" s="9" t="s">
        <v>840</v>
      </c>
      <c r="C2364" s="9" t="s">
        <v>841</v>
      </c>
      <c r="D2364" s="114">
        <v>0.09</v>
      </c>
      <c r="E2364" s="115">
        <v>0</v>
      </c>
      <c r="F2364" s="116">
        <f>TRUNC(E2364*D2364,1)</f>
        <v>0</v>
      </c>
      <c r="G2364" s="115">
        <f>단가대비표!F551</f>
        <v>158594</v>
      </c>
      <c r="H2364" s="116">
        <f>TRUNC(G2364*D2364,1)</f>
        <v>14273.4</v>
      </c>
      <c r="I2364" s="115">
        <v>0</v>
      </c>
      <c r="J2364" s="116">
        <f>TRUNC(I2364*D2364,1)</f>
        <v>0</v>
      </c>
      <c r="K2364" s="115">
        <f t="shared" si="569"/>
        <v>158594</v>
      </c>
      <c r="L2364" s="116">
        <f t="shared" si="569"/>
        <v>14273.4</v>
      </c>
      <c r="M2364" s="9" t="s">
        <v>27</v>
      </c>
      <c r="N2364" s="10" t="s">
        <v>1714</v>
      </c>
      <c r="O2364" s="10" t="s">
        <v>868</v>
      </c>
      <c r="P2364" s="10" t="s">
        <v>30</v>
      </c>
      <c r="Q2364" s="10" t="s">
        <v>30</v>
      </c>
      <c r="R2364" s="10" t="s">
        <v>29</v>
      </c>
      <c r="S2364" s="119"/>
      <c r="T2364" s="119"/>
      <c r="U2364" s="119"/>
      <c r="V2364" s="119">
        <v>1</v>
      </c>
      <c r="W2364" s="119"/>
      <c r="X2364" s="119"/>
      <c r="Y2364" s="119"/>
      <c r="Z2364" s="119"/>
      <c r="AA2364" s="119"/>
      <c r="AB2364" s="119"/>
      <c r="AC2364" s="119"/>
      <c r="AD2364" s="119"/>
      <c r="AE2364" s="119"/>
      <c r="AF2364" s="119"/>
      <c r="AG2364" s="119"/>
      <c r="AH2364" s="119"/>
      <c r="AI2364" s="119"/>
      <c r="AJ2364" s="10" t="s">
        <v>27</v>
      </c>
      <c r="AK2364" s="10" t="s">
        <v>2787</v>
      </c>
      <c r="AL2364" s="10" t="s">
        <v>27</v>
      </c>
    </row>
    <row r="2365" spans="1:38" ht="30" customHeight="1">
      <c r="A2365" s="9" t="s">
        <v>867</v>
      </c>
      <c r="B2365" s="9" t="s">
        <v>840</v>
      </c>
      <c r="C2365" s="9" t="s">
        <v>841</v>
      </c>
      <c r="D2365" s="36">
        <v>4.6666666666666662E-2</v>
      </c>
      <c r="E2365" s="115">
        <v>0</v>
      </c>
      <c r="F2365" s="116">
        <f>TRUNC(E2365*D2365,1)</f>
        <v>0</v>
      </c>
      <c r="G2365" s="115">
        <f>단가대비표!F553</f>
        <v>138290</v>
      </c>
      <c r="H2365" s="116">
        <f>TRUNC(G2365*D2365,1)</f>
        <v>6453.5</v>
      </c>
      <c r="I2365" s="115">
        <v>0</v>
      </c>
      <c r="J2365" s="116">
        <f>TRUNC(I2365*D2365,1)</f>
        <v>0</v>
      </c>
      <c r="K2365" s="115">
        <f t="shared" si="569"/>
        <v>138290</v>
      </c>
      <c r="L2365" s="116">
        <f t="shared" si="569"/>
        <v>6453.5</v>
      </c>
      <c r="M2365" s="9" t="s">
        <v>27</v>
      </c>
      <c r="N2365" s="10" t="s">
        <v>1714</v>
      </c>
      <c r="O2365" s="10" t="s">
        <v>868</v>
      </c>
      <c r="P2365" s="10" t="s">
        <v>30</v>
      </c>
      <c r="Q2365" s="10" t="s">
        <v>30</v>
      </c>
      <c r="R2365" s="10" t="s">
        <v>29</v>
      </c>
      <c r="S2365" s="119"/>
      <c r="T2365" s="119"/>
      <c r="U2365" s="119"/>
      <c r="V2365" s="119">
        <v>1</v>
      </c>
      <c r="W2365" s="119"/>
      <c r="X2365" s="119"/>
      <c r="Y2365" s="119"/>
      <c r="Z2365" s="119"/>
      <c r="AA2365" s="119"/>
      <c r="AB2365" s="119"/>
      <c r="AC2365" s="119"/>
      <c r="AD2365" s="119"/>
      <c r="AE2365" s="119"/>
      <c r="AF2365" s="119"/>
      <c r="AG2365" s="119"/>
      <c r="AH2365" s="119"/>
      <c r="AI2365" s="119"/>
      <c r="AJ2365" s="10" t="s">
        <v>27</v>
      </c>
      <c r="AK2365" s="10" t="s">
        <v>2787</v>
      </c>
      <c r="AL2365" s="10" t="s">
        <v>27</v>
      </c>
    </row>
    <row r="2366" spans="1:38" ht="30" customHeight="1">
      <c r="A2366" s="9" t="s">
        <v>4253</v>
      </c>
      <c r="B2366" s="9" t="s">
        <v>1110</v>
      </c>
      <c r="C2366" s="9" t="s">
        <v>963</v>
      </c>
      <c r="D2366" s="114">
        <v>1</v>
      </c>
      <c r="E2366" s="115">
        <f>H2367*3%</f>
        <v>621.78</v>
      </c>
      <c r="F2366" s="116">
        <f>TRUNC(E2366*D2366,1)</f>
        <v>621.70000000000005</v>
      </c>
      <c r="G2366" s="115">
        <v>0</v>
      </c>
      <c r="H2366" s="116">
        <f>TRUNC(G2366*D2366,1)</f>
        <v>0</v>
      </c>
      <c r="I2366" s="115">
        <v>0</v>
      </c>
      <c r="J2366" s="116">
        <f>TRUNC(I2366*D2366,1)</f>
        <v>0</v>
      </c>
      <c r="K2366" s="115">
        <f t="shared" si="569"/>
        <v>621.70000000000005</v>
      </c>
      <c r="L2366" s="116">
        <f t="shared" si="569"/>
        <v>621.70000000000005</v>
      </c>
      <c r="M2366" s="9" t="s">
        <v>27</v>
      </c>
      <c r="N2366" s="10" t="s">
        <v>384</v>
      </c>
      <c r="O2366" s="10" t="s">
        <v>964</v>
      </c>
      <c r="P2366" s="10" t="s">
        <v>30</v>
      </c>
      <c r="Q2366" s="10" t="s">
        <v>30</v>
      </c>
      <c r="R2366" s="10" t="s">
        <v>30</v>
      </c>
      <c r="S2366" s="119">
        <v>1</v>
      </c>
      <c r="T2366" s="119">
        <v>2</v>
      </c>
      <c r="U2366" s="119">
        <v>0.02</v>
      </c>
      <c r="V2366" s="119"/>
      <c r="W2366" s="119"/>
      <c r="X2366" s="119"/>
      <c r="Y2366" s="119"/>
      <c r="Z2366" s="119"/>
      <c r="AA2366" s="119"/>
      <c r="AB2366" s="119"/>
      <c r="AC2366" s="119"/>
      <c r="AD2366" s="119"/>
      <c r="AE2366" s="119"/>
      <c r="AF2366" s="119"/>
      <c r="AG2366" s="119"/>
      <c r="AH2366" s="119"/>
      <c r="AI2366" s="119"/>
      <c r="AJ2366" s="10" t="s">
        <v>27</v>
      </c>
      <c r="AK2366" s="10" t="s">
        <v>1750</v>
      </c>
      <c r="AL2366" s="10" t="s">
        <v>27</v>
      </c>
    </row>
    <row r="2367" spans="1:38" ht="30" customHeight="1">
      <c r="A2367" s="9" t="s">
        <v>965</v>
      </c>
      <c r="B2367" s="9" t="s">
        <v>27</v>
      </c>
      <c r="C2367" s="9" t="s">
        <v>27</v>
      </c>
      <c r="D2367" s="114"/>
      <c r="E2367" s="115"/>
      <c r="F2367" s="116">
        <f>TRUNC(SUM(F2362:F2366),0)</f>
        <v>9021</v>
      </c>
      <c r="G2367" s="115"/>
      <c r="H2367" s="116">
        <f>TRUNC(SUM(H2362:H2366),0)</f>
        <v>20726</v>
      </c>
      <c r="I2367" s="115"/>
      <c r="J2367" s="116">
        <f>TRUNC(SUM(J2362:J2366),0)</f>
        <v>0</v>
      </c>
      <c r="K2367" s="115"/>
      <c r="L2367" s="116">
        <f>F2367+H2367+J2367</f>
        <v>29747</v>
      </c>
      <c r="M2367" s="9" t="s">
        <v>27</v>
      </c>
      <c r="N2367" s="10" t="s">
        <v>117</v>
      </c>
      <c r="O2367" s="10" t="s">
        <v>117</v>
      </c>
      <c r="P2367" s="10" t="s">
        <v>27</v>
      </c>
      <c r="Q2367" s="10" t="s">
        <v>27</v>
      </c>
      <c r="R2367" s="10" t="s">
        <v>27</v>
      </c>
      <c r="S2367" s="119"/>
      <c r="T2367" s="119"/>
      <c r="U2367" s="119"/>
      <c r="V2367" s="119"/>
      <c r="W2367" s="119"/>
      <c r="X2367" s="119"/>
      <c r="Y2367" s="119"/>
      <c r="Z2367" s="119"/>
      <c r="AA2367" s="119"/>
      <c r="AB2367" s="119"/>
      <c r="AC2367" s="119"/>
      <c r="AD2367" s="119"/>
      <c r="AE2367" s="119"/>
      <c r="AF2367" s="119"/>
      <c r="AG2367" s="119"/>
      <c r="AH2367" s="119"/>
      <c r="AI2367" s="119"/>
      <c r="AJ2367" s="10" t="s">
        <v>27</v>
      </c>
      <c r="AK2367" s="10" t="s">
        <v>27</v>
      </c>
      <c r="AL2367" s="10" t="s">
        <v>27</v>
      </c>
    </row>
    <row r="2368" spans="1:38" ht="30" customHeight="1">
      <c r="A2368" s="114"/>
      <c r="B2368" s="114"/>
      <c r="C2368" s="114"/>
      <c r="D2368" s="114"/>
      <c r="E2368" s="115"/>
      <c r="F2368" s="116"/>
      <c r="G2368" s="115"/>
      <c r="H2368" s="116"/>
      <c r="I2368" s="115"/>
      <c r="J2368" s="116"/>
      <c r="K2368" s="115"/>
      <c r="L2368" s="116"/>
      <c r="M2368" s="114"/>
    </row>
    <row r="2369" spans="1:38" ht="30" customHeight="1">
      <c r="A2369" s="127" t="s">
        <v>4298</v>
      </c>
      <c r="B2369" s="127"/>
      <c r="C2369" s="127"/>
      <c r="D2369" s="127"/>
      <c r="E2369" s="128"/>
      <c r="F2369" s="129"/>
      <c r="G2369" s="128"/>
      <c r="H2369" s="129"/>
      <c r="I2369" s="128"/>
      <c r="J2369" s="129"/>
      <c r="K2369" s="128"/>
      <c r="L2369" s="129"/>
      <c r="M2369" s="127"/>
      <c r="N2369" s="118"/>
    </row>
    <row r="2370" spans="1:38" ht="30" customHeight="1">
      <c r="A2370" s="1" t="s">
        <v>4282</v>
      </c>
      <c r="B2370" s="1" t="s">
        <v>4294</v>
      </c>
      <c r="C2370" s="13" t="s">
        <v>466</v>
      </c>
      <c r="D2370" s="114">
        <v>0.05</v>
      </c>
      <c r="E2370" s="115">
        <f>단가대비표!E231</f>
        <v>3500</v>
      </c>
      <c r="F2370" s="116">
        <f t="shared" ref="F2370:F2378" si="570">TRUNC(E2370*D2370,1)</f>
        <v>175</v>
      </c>
      <c r="G2370" s="115">
        <v>0</v>
      </c>
      <c r="H2370" s="116">
        <f t="shared" ref="H2370:H2378" si="571">TRUNC(G2370*D2370,1)</f>
        <v>0</v>
      </c>
      <c r="I2370" s="115">
        <v>0</v>
      </c>
      <c r="J2370" s="116">
        <f t="shared" ref="J2370:J2378" si="572">TRUNC(I2370*D2370,1)</f>
        <v>0</v>
      </c>
      <c r="K2370" s="115">
        <f t="shared" ref="K2370:K2378" si="573">TRUNC(E2370+G2370+I2370,1)</f>
        <v>3500</v>
      </c>
      <c r="L2370" s="116">
        <f t="shared" ref="L2370:L2378" si="574">TRUNC(F2370+H2370+J2370,1)</f>
        <v>175</v>
      </c>
      <c r="M2370" s="9"/>
      <c r="N2370" s="10"/>
      <c r="O2370" s="10"/>
      <c r="P2370" s="10"/>
      <c r="Q2370" s="10"/>
      <c r="R2370" s="10"/>
      <c r="S2370" s="119"/>
      <c r="T2370" s="119"/>
      <c r="U2370" s="119"/>
      <c r="V2370" s="119"/>
      <c r="W2370" s="119"/>
      <c r="X2370" s="119"/>
      <c r="Y2370" s="119"/>
      <c r="Z2370" s="119"/>
      <c r="AA2370" s="119"/>
      <c r="AB2370" s="119"/>
      <c r="AC2370" s="119"/>
      <c r="AD2370" s="119"/>
      <c r="AE2370" s="119"/>
      <c r="AF2370" s="119"/>
      <c r="AG2370" s="119"/>
      <c r="AH2370" s="119"/>
      <c r="AI2370" s="119"/>
      <c r="AJ2370" s="10"/>
      <c r="AK2370" s="10"/>
      <c r="AL2370" s="10"/>
    </row>
    <row r="2371" spans="1:38" ht="30" customHeight="1">
      <c r="A2371" s="1" t="s">
        <v>4282</v>
      </c>
      <c r="B2371" s="1" t="s">
        <v>4295</v>
      </c>
      <c r="C2371" s="13" t="s">
        <v>466</v>
      </c>
      <c r="D2371" s="114">
        <v>0.35</v>
      </c>
      <c r="E2371" s="115">
        <f>단가대비표!E232</f>
        <v>6500</v>
      </c>
      <c r="F2371" s="116">
        <f t="shared" si="570"/>
        <v>2275</v>
      </c>
      <c r="G2371" s="115">
        <v>0</v>
      </c>
      <c r="H2371" s="116">
        <f t="shared" si="571"/>
        <v>0</v>
      </c>
      <c r="I2371" s="115">
        <v>0</v>
      </c>
      <c r="J2371" s="116">
        <f t="shared" si="572"/>
        <v>0</v>
      </c>
      <c r="K2371" s="115">
        <f t="shared" si="573"/>
        <v>6500</v>
      </c>
      <c r="L2371" s="116">
        <f t="shared" si="574"/>
        <v>2275</v>
      </c>
      <c r="M2371" s="9" t="s">
        <v>27</v>
      </c>
      <c r="N2371" s="10" t="s">
        <v>1714</v>
      </c>
      <c r="O2371" s="10" t="s">
        <v>863</v>
      </c>
      <c r="P2371" s="10" t="s">
        <v>30</v>
      </c>
      <c r="Q2371" s="10" t="s">
        <v>30</v>
      </c>
      <c r="R2371" s="10" t="s">
        <v>29</v>
      </c>
      <c r="S2371" s="119"/>
      <c r="T2371" s="119"/>
      <c r="U2371" s="119"/>
      <c r="V2371" s="119">
        <v>1</v>
      </c>
      <c r="W2371" s="119"/>
      <c r="X2371" s="119"/>
      <c r="Y2371" s="119"/>
      <c r="Z2371" s="119"/>
      <c r="AA2371" s="119"/>
      <c r="AB2371" s="119"/>
      <c r="AC2371" s="119"/>
      <c r="AD2371" s="119"/>
      <c r="AE2371" s="119"/>
      <c r="AF2371" s="119"/>
      <c r="AG2371" s="119"/>
      <c r="AH2371" s="119"/>
      <c r="AI2371" s="119"/>
      <c r="AJ2371" s="10" t="s">
        <v>27</v>
      </c>
      <c r="AK2371" s="10" t="s">
        <v>2786</v>
      </c>
      <c r="AL2371" s="10" t="s">
        <v>27</v>
      </c>
    </row>
    <row r="2372" spans="1:38" ht="30" customHeight="1">
      <c r="A2372" s="1" t="s">
        <v>4282</v>
      </c>
      <c r="B2372" s="1" t="s">
        <v>4296</v>
      </c>
      <c r="C2372" s="13" t="s">
        <v>792</v>
      </c>
      <c r="D2372" s="114">
        <v>0.25</v>
      </c>
      <c r="E2372" s="115">
        <f>단가대비표!E233</f>
        <v>16500</v>
      </c>
      <c r="F2372" s="116">
        <f t="shared" si="570"/>
        <v>4125</v>
      </c>
      <c r="G2372" s="115">
        <v>0</v>
      </c>
      <c r="H2372" s="116">
        <f t="shared" si="571"/>
        <v>0</v>
      </c>
      <c r="I2372" s="115">
        <v>0</v>
      </c>
      <c r="J2372" s="116">
        <f t="shared" si="572"/>
        <v>0</v>
      </c>
      <c r="K2372" s="115">
        <f t="shared" si="573"/>
        <v>16500</v>
      </c>
      <c r="L2372" s="116">
        <f t="shared" si="574"/>
        <v>4125</v>
      </c>
      <c r="M2372" s="9"/>
      <c r="N2372" s="10"/>
      <c r="O2372" s="10"/>
      <c r="P2372" s="10"/>
      <c r="Q2372" s="10"/>
      <c r="R2372" s="10"/>
      <c r="S2372" s="119"/>
      <c r="T2372" s="119"/>
      <c r="U2372" s="119"/>
      <c r="V2372" s="119"/>
      <c r="W2372" s="119"/>
      <c r="X2372" s="119"/>
      <c r="Y2372" s="119"/>
      <c r="Z2372" s="119"/>
      <c r="AA2372" s="119"/>
      <c r="AB2372" s="119"/>
      <c r="AC2372" s="119"/>
      <c r="AD2372" s="119"/>
      <c r="AE2372" s="119"/>
      <c r="AF2372" s="119"/>
      <c r="AG2372" s="119"/>
      <c r="AH2372" s="119"/>
      <c r="AI2372" s="119"/>
      <c r="AJ2372" s="10"/>
      <c r="AK2372" s="10"/>
      <c r="AL2372" s="10"/>
    </row>
    <row r="2373" spans="1:38" ht="30" customHeight="1">
      <c r="A2373" s="1" t="s">
        <v>4282</v>
      </c>
      <c r="B2373" s="1" t="s">
        <v>4287</v>
      </c>
      <c r="C2373" s="13" t="s">
        <v>231</v>
      </c>
      <c r="D2373" s="114">
        <v>5</v>
      </c>
      <c r="E2373" s="115">
        <f>단가대비표!E234</f>
        <v>500</v>
      </c>
      <c r="F2373" s="116">
        <f t="shared" si="570"/>
        <v>2500</v>
      </c>
      <c r="G2373" s="115">
        <v>0</v>
      </c>
      <c r="H2373" s="116">
        <f t="shared" si="571"/>
        <v>0</v>
      </c>
      <c r="I2373" s="115">
        <v>0</v>
      </c>
      <c r="J2373" s="116">
        <f t="shared" si="572"/>
        <v>0</v>
      </c>
      <c r="K2373" s="115">
        <f t="shared" si="573"/>
        <v>500</v>
      </c>
      <c r="L2373" s="116">
        <f t="shared" si="574"/>
        <v>2500</v>
      </c>
      <c r="M2373" s="9"/>
      <c r="N2373" s="10"/>
      <c r="O2373" s="10"/>
      <c r="P2373" s="10"/>
      <c r="Q2373" s="10"/>
      <c r="R2373" s="10"/>
      <c r="S2373" s="119"/>
      <c r="T2373" s="119"/>
      <c r="U2373" s="119"/>
      <c r="V2373" s="119"/>
      <c r="W2373" s="119"/>
      <c r="X2373" s="119"/>
      <c r="Y2373" s="119"/>
      <c r="Z2373" s="119"/>
      <c r="AA2373" s="119"/>
      <c r="AB2373" s="119"/>
      <c r="AC2373" s="119"/>
      <c r="AD2373" s="119"/>
      <c r="AE2373" s="119"/>
      <c r="AF2373" s="119"/>
      <c r="AG2373" s="119"/>
      <c r="AH2373" s="119"/>
      <c r="AI2373" s="119"/>
      <c r="AJ2373" s="10"/>
      <c r="AK2373" s="10"/>
      <c r="AL2373" s="10"/>
    </row>
    <row r="2374" spans="1:38" ht="30" customHeight="1">
      <c r="A2374" s="1" t="s">
        <v>4282</v>
      </c>
      <c r="B2374" s="1" t="s">
        <v>4297</v>
      </c>
      <c r="C2374" s="13" t="s">
        <v>466</v>
      </c>
      <c r="D2374" s="114">
        <v>0.25</v>
      </c>
      <c r="E2374" s="115">
        <f>단가대비표!E235</f>
        <v>9500</v>
      </c>
      <c r="F2374" s="116">
        <f t="shared" si="570"/>
        <v>2375</v>
      </c>
      <c r="G2374" s="115">
        <v>0</v>
      </c>
      <c r="H2374" s="116">
        <f t="shared" si="571"/>
        <v>0</v>
      </c>
      <c r="I2374" s="115">
        <v>0</v>
      </c>
      <c r="J2374" s="116">
        <f t="shared" si="572"/>
        <v>0</v>
      </c>
      <c r="K2374" s="115">
        <f t="shared" si="573"/>
        <v>9500</v>
      </c>
      <c r="L2374" s="116">
        <f t="shared" si="574"/>
        <v>2375</v>
      </c>
      <c r="M2374" s="9"/>
      <c r="N2374" s="10"/>
      <c r="O2374" s="10"/>
      <c r="P2374" s="10"/>
      <c r="Q2374" s="10"/>
      <c r="R2374" s="10"/>
      <c r="S2374" s="119"/>
      <c r="T2374" s="119"/>
      <c r="U2374" s="119"/>
      <c r="V2374" s="119"/>
      <c r="W2374" s="119"/>
      <c r="X2374" s="119"/>
      <c r="Y2374" s="119"/>
      <c r="Z2374" s="119"/>
      <c r="AA2374" s="119"/>
      <c r="AB2374" s="119"/>
      <c r="AC2374" s="119"/>
      <c r="AD2374" s="119"/>
      <c r="AE2374" s="119"/>
      <c r="AF2374" s="119"/>
      <c r="AG2374" s="119"/>
      <c r="AH2374" s="119"/>
      <c r="AI2374" s="119"/>
      <c r="AJ2374" s="10"/>
      <c r="AK2374" s="10"/>
      <c r="AL2374" s="10"/>
    </row>
    <row r="2375" spans="1:38" ht="30" customHeight="1">
      <c r="A2375" s="9" t="s">
        <v>4253</v>
      </c>
      <c r="B2375" s="9" t="s">
        <v>4291</v>
      </c>
      <c r="C2375" s="9" t="s">
        <v>963</v>
      </c>
      <c r="D2375" s="114">
        <v>1</v>
      </c>
      <c r="E2375" s="115">
        <f>H2379*3%</f>
        <v>1093.92</v>
      </c>
      <c r="F2375" s="116">
        <f t="shared" si="570"/>
        <v>1093.9000000000001</v>
      </c>
      <c r="G2375" s="115">
        <v>0</v>
      </c>
      <c r="H2375" s="116">
        <f t="shared" si="571"/>
        <v>0</v>
      </c>
      <c r="I2375" s="115">
        <v>0</v>
      </c>
      <c r="J2375" s="116">
        <f t="shared" si="572"/>
        <v>0</v>
      </c>
      <c r="K2375" s="115">
        <f t="shared" si="573"/>
        <v>1093.9000000000001</v>
      </c>
      <c r="L2375" s="116">
        <f t="shared" si="574"/>
        <v>1093.9000000000001</v>
      </c>
      <c r="M2375" s="9" t="s">
        <v>27</v>
      </c>
      <c r="N2375" s="10" t="s">
        <v>384</v>
      </c>
      <c r="O2375" s="10" t="s">
        <v>964</v>
      </c>
      <c r="P2375" s="10" t="s">
        <v>30</v>
      </c>
      <c r="Q2375" s="10" t="s">
        <v>30</v>
      </c>
      <c r="R2375" s="10" t="s">
        <v>30</v>
      </c>
      <c r="S2375" s="119">
        <v>1</v>
      </c>
      <c r="T2375" s="119">
        <v>2</v>
      </c>
      <c r="U2375" s="119">
        <v>0.02</v>
      </c>
      <c r="V2375" s="119"/>
      <c r="W2375" s="119"/>
      <c r="X2375" s="119"/>
      <c r="Y2375" s="119"/>
      <c r="Z2375" s="119"/>
      <c r="AA2375" s="119"/>
      <c r="AB2375" s="119"/>
      <c r="AC2375" s="119"/>
      <c r="AD2375" s="119"/>
      <c r="AE2375" s="119"/>
      <c r="AF2375" s="119"/>
      <c r="AG2375" s="119"/>
      <c r="AH2375" s="119"/>
      <c r="AI2375" s="119"/>
      <c r="AJ2375" s="10" t="s">
        <v>27</v>
      </c>
      <c r="AK2375" s="10" t="s">
        <v>1750</v>
      </c>
      <c r="AL2375" s="10" t="s">
        <v>27</v>
      </c>
    </row>
    <row r="2376" spans="1:38" ht="30" customHeight="1">
      <c r="A2376" s="1" t="s">
        <v>4271</v>
      </c>
      <c r="B2376" s="1"/>
      <c r="C2376" s="13" t="s">
        <v>4292</v>
      </c>
      <c r="D2376" s="114">
        <v>0.12</v>
      </c>
      <c r="E2376" s="115">
        <v>0</v>
      </c>
      <c r="F2376" s="116">
        <f t="shared" si="570"/>
        <v>0</v>
      </c>
      <c r="G2376" s="115">
        <f>단가대비표!F551</f>
        <v>158594</v>
      </c>
      <c r="H2376" s="116">
        <f t="shared" si="571"/>
        <v>19031.2</v>
      </c>
      <c r="I2376" s="115">
        <v>0</v>
      </c>
      <c r="J2376" s="116">
        <f t="shared" si="572"/>
        <v>0</v>
      </c>
      <c r="K2376" s="115">
        <f t="shared" si="573"/>
        <v>158594</v>
      </c>
      <c r="L2376" s="116">
        <f t="shared" si="574"/>
        <v>19031.2</v>
      </c>
      <c r="M2376" s="9"/>
      <c r="N2376" s="10"/>
      <c r="O2376" s="10"/>
      <c r="P2376" s="10"/>
      <c r="Q2376" s="10"/>
      <c r="R2376" s="10"/>
      <c r="S2376" s="119"/>
      <c r="T2376" s="119"/>
      <c r="U2376" s="119"/>
      <c r="V2376" s="119"/>
      <c r="W2376" s="119"/>
      <c r="X2376" s="119"/>
      <c r="Y2376" s="119"/>
      <c r="Z2376" s="119"/>
      <c r="AA2376" s="119"/>
      <c r="AB2376" s="119"/>
      <c r="AC2376" s="119"/>
      <c r="AD2376" s="119"/>
      <c r="AE2376" s="119"/>
      <c r="AF2376" s="119"/>
      <c r="AG2376" s="119"/>
      <c r="AH2376" s="119"/>
      <c r="AI2376" s="119"/>
      <c r="AJ2376" s="10"/>
      <c r="AK2376" s="10"/>
      <c r="AL2376" s="10"/>
    </row>
    <row r="2377" spans="1:38" ht="30" customHeight="1">
      <c r="A2377" s="1" t="s">
        <v>4293</v>
      </c>
      <c r="B2377" s="1"/>
      <c r="C2377" s="13" t="s">
        <v>4292</v>
      </c>
      <c r="D2377" s="114">
        <v>0.08</v>
      </c>
      <c r="E2377" s="115">
        <v>0</v>
      </c>
      <c r="F2377" s="116">
        <f t="shared" si="570"/>
        <v>0</v>
      </c>
      <c r="G2377" s="115">
        <f>단가대비표!F581</f>
        <v>166063</v>
      </c>
      <c r="H2377" s="116">
        <f t="shared" si="571"/>
        <v>13285</v>
      </c>
      <c r="I2377" s="115">
        <v>0</v>
      </c>
      <c r="J2377" s="116">
        <f t="shared" si="572"/>
        <v>0</v>
      </c>
      <c r="K2377" s="115">
        <f t="shared" si="573"/>
        <v>166063</v>
      </c>
      <c r="L2377" s="116">
        <f t="shared" si="574"/>
        <v>13285</v>
      </c>
      <c r="M2377" s="9"/>
      <c r="N2377" s="10"/>
      <c r="O2377" s="10"/>
      <c r="P2377" s="10"/>
      <c r="Q2377" s="10"/>
      <c r="R2377" s="10"/>
      <c r="S2377" s="119"/>
      <c r="T2377" s="119"/>
      <c r="U2377" s="119"/>
      <c r="V2377" s="119"/>
      <c r="W2377" s="119"/>
      <c r="X2377" s="119"/>
      <c r="Y2377" s="119"/>
      <c r="Z2377" s="119"/>
      <c r="AA2377" s="119"/>
      <c r="AB2377" s="119"/>
      <c r="AC2377" s="119"/>
      <c r="AD2377" s="119"/>
      <c r="AE2377" s="119"/>
      <c r="AF2377" s="119"/>
      <c r="AG2377" s="119"/>
      <c r="AH2377" s="119"/>
      <c r="AI2377" s="119"/>
      <c r="AJ2377" s="10"/>
      <c r="AK2377" s="10"/>
      <c r="AL2377" s="10"/>
    </row>
    <row r="2378" spans="1:38" ht="30" customHeight="1">
      <c r="A2378" s="9" t="s">
        <v>867</v>
      </c>
      <c r="B2378" s="9"/>
      <c r="C2378" s="13" t="s">
        <v>4292</v>
      </c>
      <c r="D2378" s="114">
        <v>0.03</v>
      </c>
      <c r="E2378" s="115">
        <v>0</v>
      </c>
      <c r="F2378" s="116">
        <f t="shared" si="570"/>
        <v>0</v>
      </c>
      <c r="G2378" s="115">
        <f>단가대비표!F553</f>
        <v>138290</v>
      </c>
      <c r="H2378" s="116">
        <f t="shared" si="571"/>
        <v>4148.7</v>
      </c>
      <c r="I2378" s="115">
        <v>0</v>
      </c>
      <c r="J2378" s="116">
        <f t="shared" si="572"/>
        <v>0</v>
      </c>
      <c r="K2378" s="115">
        <f t="shared" si="573"/>
        <v>138290</v>
      </c>
      <c r="L2378" s="116">
        <f t="shared" si="574"/>
        <v>4148.7</v>
      </c>
      <c r="M2378" s="9" t="s">
        <v>27</v>
      </c>
      <c r="N2378" s="10" t="s">
        <v>1714</v>
      </c>
      <c r="O2378" s="10" t="s">
        <v>868</v>
      </c>
      <c r="P2378" s="10" t="s">
        <v>30</v>
      </c>
      <c r="Q2378" s="10" t="s">
        <v>30</v>
      </c>
      <c r="R2378" s="10" t="s">
        <v>29</v>
      </c>
      <c r="S2378" s="119"/>
      <c r="T2378" s="119"/>
      <c r="U2378" s="119"/>
      <c r="V2378" s="119">
        <v>1</v>
      </c>
      <c r="W2378" s="119"/>
      <c r="X2378" s="119"/>
      <c r="Y2378" s="119"/>
      <c r="Z2378" s="119"/>
      <c r="AA2378" s="119"/>
      <c r="AB2378" s="119"/>
      <c r="AC2378" s="119"/>
      <c r="AD2378" s="119"/>
      <c r="AE2378" s="119"/>
      <c r="AF2378" s="119"/>
      <c r="AG2378" s="119"/>
      <c r="AH2378" s="119"/>
      <c r="AI2378" s="119"/>
      <c r="AJ2378" s="10" t="s">
        <v>27</v>
      </c>
      <c r="AK2378" s="10" t="s">
        <v>2787</v>
      </c>
      <c r="AL2378" s="10" t="s">
        <v>27</v>
      </c>
    </row>
    <row r="2379" spans="1:38" ht="30" customHeight="1">
      <c r="A2379" s="9" t="s">
        <v>965</v>
      </c>
      <c r="B2379" s="9" t="s">
        <v>27</v>
      </c>
      <c r="C2379" s="9" t="s">
        <v>27</v>
      </c>
      <c r="D2379" s="114"/>
      <c r="E2379" s="115"/>
      <c r="F2379" s="116">
        <f>TRUNC(SUM(F2370:F2378),0)</f>
        <v>12543</v>
      </c>
      <c r="G2379" s="115"/>
      <c r="H2379" s="116">
        <f>TRUNC(SUM(H2370:H2378),0)</f>
        <v>36464</v>
      </c>
      <c r="I2379" s="115"/>
      <c r="J2379" s="116">
        <f>TRUNC(SUM(J2370:J2378),0)</f>
        <v>0</v>
      </c>
      <c r="K2379" s="115"/>
      <c r="L2379" s="116">
        <f>F2379+H2379+J2379</f>
        <v>49007</v>
      </c>
      <c r="M2379" s="9" t="s">
        <v>27</v>
      </c>
      <c r="N2379" s="10" t="s">
        <v>117</v>
      </c>
      <c r="O2379" s="10" t="s">
        <v>117</v>
      </c>
      <c r="P2379" s="10" t="s">
        <v>27</v>
      </c>
      <c r="Q2379" s="10" t="s">
        <v>27</v>
      </c>
      <c r="R2379" s="10" t="s">
        <v>27</v>
      </c>
      <c r="S2379" s="119"/>
      <c r="T2379" s="119"/>
      <c r="U2379" s="119"/>
      <c r="V2379" s="119"/>
      <c r="W2379" s="119"/>
      <c r="X2379" s="119"/>
      <c r="Y2379" s="119"/>
      <c r="Z2379" s="119"/>
      <c r="AA2379" s="119"/>
      <c r="AB2379" s="119"/>
      <c r="AC2379" s="119"/>
      <c r="AD2379" s="119"/>
      <c r="AE2379" s="119"/>
      <c r="AF2379" s="119"/>
      <c r="AG2379" s="119"/>
      <c r="AH2379" s="119"/>
      <c r="AI2379" s="119"/>
      <c r="AJ2379" s="10" t="s">
        <v>27</v>
      </c>
      <c r="AK2379" s="10" t="s">
        <v>27</v>
      </c>
      <c r="AL2379" s="10" t="s">
        <v>27</v>
      </c>
    </row>
    <row r="2380" spans="1:38" ht="30" customHeight="1">
      <c r="A2380" s="9"/>
      <c r="B2380" s="9"/>
      <c r="C2380" s="9"/>
      <c r="D2380" s="114"/>
      <c r="E2380" s="115"/>
      <c r="F2380" s="116"/>
      <c r="G2380" s="115"/>
      <c r="H2380" s="116"/>
      <c r="I2380" s="115"/>
      <c r="J2380" s="116"/>
      <c r="K2380" s="115"/>
      <c r="L2380" s="116"/>
      <c r="M2380" s="9"/>
      <c r="N2380" s="10"/>
      <c r="O2380" s="10"/>
      <c r="P2380" s="10"/>
      <c r="Q2380" s="10"/>
      <c r="R2380" s="10"/>
      <c r="S2380" s="119"/>
      <c r="T2380" s="119"/>
      <c r="U2380" s="119"/>
      <c r="V2380" s="119"/>
      <c r="W2380" s="119"/>
      <c r="X2380" s="119"/>
      <c r="Y2380" s="119"/>
      <c r="Z2380" s="119"/>
      <c r="AA2380" s="119"/>
      <c r="AB2380" s="119"/>
      <c r="AC2380" s="119"/>
      <c r="AD2380" s="119"/>
      <c r="AE2380" s="119"/>
      <c r="AF2380" s="119"/>
      <c r="AG2380" s="119"/>
      <c r="AH2380" s="119"/>
      <c r="AI2380" s="119"/>
      <c r="AJ2380" s="10"/>
      <c r="AK2380" s="10"/>
      <c r="AL2380" s="10"/>
    </row>
    <row r="2381" spans="1:38" ht="30" customHeight="1">
      <c r="A2381" s="127" t="s">
        <v>4656</v>
      </c>
      <c r="B2381" s="127"/>
      <c r="C2381" s="127"/>
      <c r="D2381" s="127"/>
      <c r="E2381" s="128"/>
      <c r="F2381" s="129"/>
      <c r="G2381" s="128"/>
      <c r="H2381" s="129"/>
      <c r="I2381" s="128"/>
      <c r="J2381" s="129"/>
      <c r="K2381" s="128"/>
      <c r="L2381" s="129"/>
      <c r="M2381" s="127"/>
      <c r="N2381" s="118"/>
    </row>
    <row r="2382" spans="1:38" ht="30" customHeight="1">
      <c r="A2382" s="1" t="s">
        <v>4655</v>
      </c>
      <c r="B2382" s="1" t="s">
        <v>4648</v>
      </c>
      <c r="C2382" s="13" t="s">
        <v>466</v>
      </c>
      <c r="D2382" s="114">
        <v>0.3</v>
      </c>
      <c r="E2382" s="115">
        <f>단가대비표!E236</f>
        <v>7200</v>
      </c>
      <c r="F2382" s="116">
        <f t="shared" ref="F2382:F2391" si="575">TRUNC(E2382*D2382,1)</f>
        <v>2160</v>
      </c>
      <c r="G2382" s="115">
        <v>0</v>
      </c>
      <c r="H2382" s="116">
        <f t="shared" ref="H2382:H2391" si="576">TRUNC(G2382*D2382,1)</f>
        <v>0</v>
      </c>
      <c r="I2382" s="115">
        <v>0</v>
      </c>
      <c r="J2382" s="116">
        <f t="shared" ref="J2382:J2391" si="577">TRUNC(I2382*D2382,1)</f>
        <v>0</v>
      </c>
      <c r="K2382" s="115">
        <f t="shared" ref="K2382:K2391" si="578">TRUNC(E2382+G2382+I2382,1)</f>
        <v>7200</v>
      </c>
      <c r="L2382" s="116">
        <f t="shared" ref="L2382:L2391" si="579">TRUNC(F2382+H2382+J2382,1)</f>
        <v>2160</v>
      </c>
      <c r="M2382" s="9"/>
      <c r="N2382" s="10"/>
      <c r="O2382" s="10"/>
      <c r="P2382" s="10"/>
      <c r="Q2382" s="10"/>
      <c r="R2382" s="10"/>
      <c r="S2382" s="119"/>
      <c r="T2382" s="119"/>
      <c r="U2382" s="119"/>
      <c r="V2382" s="119"/>
      <c r="W2382" s="119"/>
      <c r="X2382" s="119"/>
      <c r="Y2382" s="119"/>
      <c r="Z2382" s="119"/>
      <c r="AA2382" s="119"/>
      <c r="AB2382" s="119"/>
      <c r="AC2382" s="119"/>
      <c r="AD2382" s="119"/>
      <c r="AE2382" s="119"/>
      <c r="AF2382" s="119"/>
      <c r="AG2382" s="119"/>
      <c r="AH2382" s="119"/>
      <c r="AI2382" s="119"/>
      <c r="AJ2382" s="10"/>
      <c r="AK2382" s="10"/>
      <c r="AL2382" s="10"/>
    </row>
    <row r="2383" spans="1:38" ht="30" customHeight="1">
      <c r="A2383" s="1" t="s">
        <v>4655</v>
      </c>
      <c r="B2383" s="1" t="s">
        <v>4649</v>
      </c>
      <c r="C2383" s="13" t="s">
        <v>466</v>
      </c>
      <c r="D2383" s="114">
        <v>2.0760000000000001</v>
      </c>
      <c r="E2383" s="115">
        <f>단가대비표!E237</f>
        <v>14000</v>
      </c>
      <c r="F2383" s="116">
        <f t="shared" si="575"/>
        <v>29064</v>
      </c>
      <c r="G2383" s="115">
        <v>0</v>
      </c>
      <c r="H2383" s="116">
        <f t="shared" si="576"/>
        <v>0</v>
      </c>
      <c r="I2383" s="115">
        <v>0</v>
      </c>
      <c r="J2383" s="116">
        <f t="shared" si="577"/>
        <v>0</v>
      </c>
      <c r="K2383" s="115">
        <f t="shared" si="578"/>
        <v>14000</v>
      </c>
      <c r="L2383" s="116">
        <f t="shared" si="579"/>
        <v>29064</v>
      </c>
      <c r="M2383" s="9" t="s">
        <v>27</v>
      </c>
      <c r="N2383" s="10" t="s">
        <v>1714</v>
      </c>
      <c r="O2383" s="10" t="s">
        <v>863</v>
      </c>
      <c r="P2383" s="10" t="s">
        <v>30</v>
      </c>
      <c r="Q2383" s="10" t="s">
        <v>30</v>
      </c>
      <c r="R2383" s="10" t="s">
        <v>29</v>
      </c>
      <c r="S2383" s="119"/>
      <c r="T2383" s="119"/>
      <c r="U2383" s="119"/>
      <c r="V2383" s="119">
        <v>1</v>
      </c>
      <c r="W2383" s="119"/>
      <c r="X2383" s="119"/>
      <c r="Y2383" s="119"/>
      <c r="Z2383" s="119"/>
      <c r="AA2383" s="119"/>
      <c r="AB2383" s="119"/>
      <c r="AC2383" s="119"/>
      <c r="AD2383" s="119"/>
      <c r="AE2383" s="119"/>
      <c r="AF2383" s="119"/>
      <c r="AG2383" s="119"/>
      <c r="AH2383" s="119"/>
      <c r="AI2383" s="119"/>
      <c r="AJ2383" s="10" t="s">
        <v>27</v>
      </c>
      <c r="AK2383" s="10" t="s">
        <v>2786</v>
      </c>
      <c r="AL2383" s="10" t="s">
        <v>27</v>
      </c>
    </row>
    <row r="2384" spans="1:38" ht="30" customHeight="1">
      <c r="A2384" s="1" t="s">
        <v>4655</v>
      </c>
      <c r="B2384" s="1" t="s">
        <v>4650</v>
      </c>
      <c r="C2384" s="13" t="s">
        <v>466</v>
      </c>
      <c r="D2384" s="114">
        <v>0.19800000000000001</v>
      </c>
      <c r="E2384" s="115">
        <f>단가대비표!E238</f>
        <v>9000</v>
      </c>
      <c r="F2384" s="116">
        <f t="shared" si="575"/>
        <v>1782</v>
      </c>
      <c r="G2384" s="115">
        <v>0</v>
      </c>
      <c r="H2384" s="116">
        <f t="shared" si="576"/>
        <v>0</v>
      </c>
      <c r="I2384" s="115">
        <v>0</v>
      </c>
      <c r="J2384" s="116">
        <f t="shared" si="577"/>
        <v>0</v>
      </c>
      <c r="K2384" s="115">
        <f t="shared" si="578"/>
        <v>9000</v>
      </c>
      <c r="L2384" s="116">
        <f t="shared" si="579"/>
        <v>1782</v>
      </c>
      <c r="M2384" s="9"/>
      <c r="N2384" s="10"/>
      <c r="O2384" s="10"/>
      <c r="P2384" s="10"/>
      <c r="Q2384" s="10"/>
      <c r="R2384" s="10"/>
      <c r="S2384" s="119"/>
      <c r="T2384" s="119"/>
      <c r="U2384" s="119"/>
      <c r="V2384" s="119"/>
      <c r="W2384" s="119"/>
      <c r="X2384" s="119"/>
      <c r="Y2384" s="119"/>
      <c r="Z2384" s="119"/>
      <c r="AA2384" s="119"/>
      <c r="AB2384" s="119"/>
      <c r="AC2384" s="119"/>
      <c r="AD2384" s="119"/>
      <c r="AE2384" s="119"/>
      <c r="AF2384" s="119"/>
      <c r="AG2384" s="119"/>
      <c r="AH2384" s="119"/>
      <c r="AI2384" s="119"/>
      <c r="AJ2384" s="10"/>
      <c r="AK2384" s="10"/>
      <c r="AL2384" s="10"/>
    </row>
    <row r="2385" spans="1:38" ht="30" customHeight="1">
      <c r="A2385" s="1" t="s">
        <v>4655</v>
      </c>
      <c r="B2385" s="1" t="s">
        <v>4651</v>
      </c>
      <c r="C2385" s="13" t="s">
        <v>466</v>
      </c>
      <c r="D2385" s="114">
        <v>0.10299999999999999</v>
      </c>
      <c r="E2385" s="115">
        <f>단가대비표!E239</f>
        <v>6500</v>
      </c>
      <c r="F2385" s="116">
        <f t="shared" si="575"/>
        <v>669.5</v>
      </c>
      <c r="G2385" s="115">
        <v>0</v>
      </c>
      <c r="H2385" s="116">
        <f t="shared" si="576"/>
        <v>0</v>
      </c>
      <c r="I2385" s="115">
        <v>0</v>
      </c>
      <c r="J2385" s="116">
        <f t="shared" si="577"/>
        <v>0</v>
      </c>
      <c r="K2385" s="115">
        <f t="shared" si="578"/>
        <v>6500</v>
      </c>
      <c r="L2385" s="116">
        <f t="shared" si="579"/>
        <v>669.5</v>
      </c>
      <c r="M2385" s="9"/>
      <c r="N2385" s="10"/>
      <c r="O2385" s="10"/>
      <c r="P2385" s="10"/>
      <c r="Q2385" s="10"/>
      <c r="R2385" s="10"/>
      <c r="S2385" s="119"/>
      <c r="T2385" s="119"/>
      <c r="U2385" s="119"/>
      <c r="V2385" s="119"/>
      <c r="W2385" s="119"/>
      <c r="X2385" s="119"/>
      <c r="Y2385" s="119"/>
      <c r="Z2385" s="119"/>
      <c r="AA2385" s="119"/>
      <c r="AB2385" s="119"/>
      <c r="AC2385" s="119"/>
      <c r="AD2385" s="119"/>
      <c r="AE2385" s="119"/>
      <c r="AF2385" s="119"/>
      <c r="AG2385" s="119"/>
      <c r="AH2385" s="119"/>
      <c r="AI2385" s="119"/>
      <c r="AJ2385" s="10"/>
      <c r="AK2385" s="10"/>
      <c r="AL2385" s="10"/>
    </row>
    <row r="2386" spans="1:38" ht="30" customHeight="1">
      <c r="A2386" s="1" t="s">
        <v>4655</v>
      </c>
      <c r="B2386" s="1" t="s">
        <v>4652</v>
      </c>
      <c r="C2386" s="13" t="s">
        <v>466</v>
      </c>
      <c r="D2386" s="114">
        <v>8.5999999999999993E-2</v>
      </c>
      <c r="E2386" s="115">
        <f>단가대비표!E240</f>
        <v>6500</v>
      </c>
      <c r="F2386" s="116">
        <f t="shared" si="575"/>
        <v>559</v>
      </c>
      <c r="G2386" s="115">
        <v>0</v>
      </c>
      <c r="H2386" s="116">
        <f t="shared" si="576"/>
        <v>0</v>
      </c>
      <c r="I2386" s="115">
        <v>0</v>
      </c>
      <c r="J2386" s="116">
        <f t="shared" si="577"/>
        <v>0</v>
      </c>
      <c r="K2386" s="115">
        <f t="shared" si="578"/>
        <v>6500</v>
      </c>
      <c r="L2386" s="116">
        <f t="shared" si="579"/>
        <v>559</v>
      </c>
      <c r="M2386" s="9"/>
      <c r="N2386" s="10"/>
      <c r="O2386" s="10"/>
      <c r="P2386" s="10"/>
      <c r="Q2386" s="10"/>
      <c r="R2386" s="10"/>
      <c r="S2386" s="119"/>
      <c r="T2386" s="119"/>
      <c r="U2386" s="119"/>
      <c r="V2386" s="119"/>
      <c r="W2386" s="119"/>
      <c r="X2386" s="119"/>
      <c r="Y2386" s="119"/>
      <c r="Z2386" s="119"/>
      <c r="AA2386" s="119"/>
      <c r="AB2386" s="119"/>
      <c r="AC2386" s="119"/>
      <c r="AD2386" s="119"/>
      <c r="AE2386" s="119"/>
      <c r="AF2386" s="119"/>
      <c r="AG2386" s="119"/>
      <c r="AH2386" s="119"/>
      <c r="AI2386" s="119"/>
      <c r="AJ2386" s="10"/>
      <c r="AK2386" s="10"/>
      <c r="AL2386" s="10"/>
    </row>
    <row r="2387" spans="1:38" ht="30" customHeight="1">
      <c r="A2387" s="1" t="s">
        <v>4655</v>
      </c>
      <c r="B2387" s="1" t="s">
        <v>4653</v>
      </c>
      <c r="C2387" s="13" t="s">
        <v>466</v>
      </c>
      <c r="D2387" s="114">
        <v>0.11</v>
      </c>
      <c r="E2387" s="115">
        <f>단가대비표!E241</f>
        <v>5000</v>
      </c>
      <c r="F2387" s="116">
        <f t="shared" si="575"/>
        <v>550</v>
      </c>
      <c r="G2387" s="115">
        <v>0</v>
      </c>
      <c r="H2387" s="116">
        <f t="shared" si="576"/>
        <v>0</v>
      </c>
      <c r="I2387" s="115">
        <v>0</v>
      </c>
      <c r="J2387" s="116">
        <f t="shared" si="577"/>
        <v>0</v>
      </c>
      <c r="K2387" s="115">
        <f t="shared" si="578"/>
        <v>5000</v>
      </c>
      <c r="L2387" s="116">
        <f t="shared" si="579"/>
        <v>550</v>
      </c>
      <c r="M2387" s="9"/>
      <c r="N2387" s="10"/>
      <c r="O2387" s="10"/>
      <c r="P2387" s="10"/>
      <c r="Q2387" s="10"/>
      <c r="R2387" s="10"/>
      <c r="S2387" s="119"/>
      <c r="T2387" s="119"/>
      <c r="U2387" s="119"/>
      <c r="V2387" s="119"/>
      <c r="W2387" s="119"/>
      <c r="X2387" s="119"/>
      <c r="Y2387" s="119"/>
      <c r="Z2387" s="119"/>
      <c r="AA2387" s="119"/>
      <c r="AB2387" s="119"/>
      <c r="AC2387" s="119"/>
      <c r="AD2387" s="119"/>
      <c r="AE2387" s="119"/>
      <c r="AF2387" s="119"/>
      <c r="AG2387" s="119"/>
      <c r="AH2387" s="119"/>
      <c r="AI2387" s="119"/>
      <c r="AJ2387" s="10"/>
      <c r="AK2387" s="10"/>
      <c r="AL2387" s="10"/>
    </row>
    <row r="2388" spans="1:38" ht="30" customHeight="1">
      <c r="A2388" s="1" t="s">
        <v>4655</v>
      </c>
      <c r="B2388" s="1" t="s">
        <v>4654</v>
      </c>
      <c r="C2388" s="13" t="s">
        <v>430</v>
      </c>
      <c r="D2388" s="114">
        <v>0.05</v>
      </c>
      <c r="E2388" s="115">
        <f>단가대비표!E242</f>
        <v>10000</v>
      </c>
      <c r="F2388" s="116">
        <f t="shared" si="575"/>
        <v>500</v>
      </c>
      <c r="G2388" s="115">
        <v>0</v>
      </c>
      <c r="H2388" s="116">
        <f t="shared" si="576"/>
        <v>0</v>
      </c>
      <c r="I2388" s="115">
        <v>0</v>
      </c>
      <c r="J2388" s="116">
        <f t="shared" si="577"/>
        <v>0</v>
      </c>
      <c r="K2388" s="115">
        <f t="shared" si="578"/>
        <v>10000</v>
      </c>
      <c r="L2388" s="116">
        <f t="shared" si="579"/>
        <v>500</v>
      </c>
      <c r="M2388" s="9" t="s">
        <v>27</v>
      </c>
      <c r="N2388" s="10" t="s">
        <v>384</v>
      </c>
      <c r="O2388" s="10" t="s">
        <v>964</v>
      </c>
      <c r="P2388" s="10" t="s">
        <v>30</v>
      </c>
      <c r="Q2388" s="10" t="s">
        <v>30</v>
      </c>
      <c r="R2388" s="10" t="s">
        <v>30</v>
      </c>
      <c r="S2388" s="119">
        <v>1</v>
      </c>
      <c r="T2388" s="119">
        <v>2</v>
      </c>
      <c r="U2388" s="119">
        <v>0.02</v>
      </c>
      <c r="V2388" s="119"/>
      <c r="W2388" s="119"/>
      <c r="X2388" s="119"/>
      <c r="Y2388" s="119"/>
      <c r="Z2388" s="119"/>
      <c r="AA2388" s="119"/>
      <c r="AB2388" s="119"/>
      <c r="AC2388" s="119"/>
      <c r="AD2388" s="119"/>
      <c r="AE2388" s="119"/>
      <c r="AF2388" s="119"/>
      <c r="AG2388" s="119"/>
      <c r="AH2388" s="119"/>
      <c r="AI2388" s="119"/>
      <c r="AJ2388" s="10" t="s">
        <v>27</v>
      </c>
      <c r="AK2388" s="10" t="s">
        <v>1750</v>
      </c>
      <c r="AL2388" s="10" t="s">
        <v>27</v>
      </c>
    </row>
    <row r="2389" spans="1:38" ht="30" customHeight="1">
      <c r="A2389" s="9" t="s">
        <v>4657</v>
      </c>
      <c r="B2389" s="9" t="s">
        <v>4658</v>
      </c>
      <c r="C2389" s="9" t="s">
        <v>963</v>
      </c>
      <c r="D2389" s="114">
        <v>1</v>
      </c>
      <c r="E2389" s="115">
        <f>SUM(F2382:F2388)*5%</f>
        <v>1764.2250000000001</v>
      </c>
      <c r="F2389" s="116">
        <f t="shared" si="575"/>
        <v>1764.2</v>
      </c>
      <c r="G2389" s="115">
        <v>0</v>
      </c>
      <c r="H2389" s="116">
        <f t="shared" si="576"/>
        <v>0</v>
      </c>
      <c r="I2389" s="115">
        <v>0</v>
      </c>
      <c r="J2389" s="116">
        <f t="shared" si="577"/>
        <v>0</v>
      </c>
      <c r="K2389" s="115">
        <f t="shared" si="578"/>
        <v>1764.2</v>
      </c>
      <c r="L2389" s="116">
        <f t="shared" si="579"/>
        <v>1764.2</v>
      </c>
      <c r="M2389" s="9" t="s">
        <v>27</v>
      </c>
      <c r="N2389" s="10" t="s">
        <v>397</v>
      </c>
      <c r="O2389" s="10" t="s">
        <v>964</v>
      </c>
      <c r="P2389" s="10" t="s">
        <v>30</v>
      </c>
      <c r="Q2389" s="10" t="s">
        <v>30</v>
      </c>
      <c r="R2389" s="10" t="s">
        <v>30</v>
      </c>
      <c r="S2389" s="119">
        <v>0</v>
      </c>
      <c r="T2389" s="119">
        <v>0</v>
      </c>
      <c r="U2389" s="119">
        <v>0.03</v>
      </c>
      <c r="V2389" s="119"/>
      <c r="W2389" s="119"/>
      <c r="X2389" s="119"/>
      <c r="Y2389" s="119"/>
      <c r="Z2389" s="119"/>
      <c r="AA2389" s="119"/>
      <c r="AB2389" s="119"/>
      <c r="AC2389" s="119"/>
      <c r="AD2389" s="119"/>
      <c r="AE2389" s="119"/>
      <c r="AF2389" s="119"/>
      <c r="AG2389" s="119"/>
      <c r="AH2389" s="119"/>
      <c r="AI2389" s="119"/>
      <c r="AJ2389" s="10" t="s">
        <v>27</v>
      </c>
      <c r="AK2389" s="10" t="s">
        <v>1790</v>
      </c>
      <c r="AL2389" s="10" t="s">
        <v>27</v>
      </c>
    </row>
    <row r="2390" spans="1:38" ht="30" customHeight="1">
      <c r="A2390" s="1" t="s">
        <v>4271</v>
      </c>
      <c r="B2390" s="1"/>
      <c r="C2390" s="13" t="s">
        <v>4061</v>
      </c>
      <c r="D2390" s="114">
        <v>5.8999999999999997E-2</v>
      </c>
      <c r="E2390" s="115">
        <v>0</v>
      </c>
      <c r="F2390" s="116">
        <f t="shared" si="575"/>
        <v>0</v>
      </c>
      <c r="G2390" s="115">
        <f>단가대비표!F551</f>
        <v>158594</v>
      </c>
      <c r="H2390" s="116">
        <f t="shared" si="576"/>
        <v>9357</v>
      </c>
      <c r="I2390" s="115">
        <v>0</v>
      </c>
      <c r="J2390" s="116">
        <f t="shared" si="577"/>
        <v>0</v>
      </c>
      <c r="K2390" s="115">
        <f t="shared" si="578"/>
        <v>158594</v>
      </c>
      <c r="L2390" s="116">
        <f t="shared" si="579"/>
        <v>9357</v>
      </c>
      <c r="M2390" s="9"/>
      <c r="N2390" s="10"/>
      <c r="O2390" s="10"/>
      <c r="P2390" s="10"/>
      <c r="Q2390" s="10"/>
      <c r="R2390" s="10"/>
      <c r="S2390" s="119"/>
      <c r="T2390" s="119"/>
      <c r="U2390" s="119"/>
      <c r="V2390" s="119"/>
      <c r="W2390" s="119"/>
      <c r="X2390" s="119"/>
      <c r="Y2390" s="119"/>
      <c r="Z2390" s="119"/>
      <c r="AA2390" s="119"/>
      <c r="AB2390" s="119"/>
      <c r="AC2390" s="119"/>
      <c r="AD2390" s="119"/>
      <c r="AE2390" s="119"/>
      <c r="AF2390" s="119"/>
      <c r="AG2390" s="119"/>
      <c r="AH2390" s="119"/>
      <c r="AI2390" s="119"/>
      <c r="AJ2390" s="10"/>
      <c r="AK2390" s="10"/>
      <c r="AL2390" s="10"/>
    </row>
    <row r="2391" spans="1:38" ht="30" customHeight="1">
      <c r="A2391" s="9" t="s">
        <v>867</v>
      </c>
      <c r="B2391" s="9"/>
      <c r="C2391" s="13" t="s">
        <v>4061</v>
      </c>
      <c r="D2391" s="114">
        <v>6.7000000000000004E-2</v>
      </c>
      <c r="E2391" s="115">
        <v>0</v>
      </c>
      <c r="F2391" s="116">
        <f t="shared" si="575"/>
        <v>0</v>
      </c>
      <c r="G2391" s="115">
        <f>단가대비표!F553</f>
        <v>138290</v>
      </c>
      <c r="H2391" s="116">
        <f t="shared" si="576"/>
        <v>9265.4</v>
      </c>
      <c r="I2391" s="115">
        <v>0</v>
      </c>
      <c r="J2391" s="116">
        <f t="shared" si="577"/>
        <v>0</v>
      </c>
      <c r="K2391" s="115">
        <f t="shared" si="578"/>
        <v>138290</v>
      </c>
      <c r="L2391" s="116">
        <f t="shared" si="579"/>
        <v>9265.4</v>
      </c>
      <c r="M2391" s="9" t="s">
        <v>27</v>
      </c>
      <c r="N2391" s="10" t="s">
        <v>1714</v>
      </c>
      <c r="O2391" s="10" t="s">
        <v>868</v>
      </c>
      <c r="P2391" s="10" t="s">
        <v>30</v>
      </c>
      <c r="Q2391" s="10" t="s">
        <v>30</v>
      </c>
      <c r="R2391" s="10" t="s">
        <v>29</v>
      </c>
      <c r="S2391" s="119"/>
      <c r="T2391" s="119"/>
      <c r="U2391" s="119"/>
      <c r="V2391" s="119">
        <v>1</v>
      </c>
      <c r="W2391" s="119"/>
      <c r="X2391" s="119"/>
      <c r="Y2391" s="119"/>
      <c r="Z2391" s="119"/>
      <c r="AA2391" s="119"/>
      <c r="AB2391" s="119"/>
      <c r="AC2391" s="119"/>
      <c r="AD2391" s="119"/>
      <c r="AE2391" s="119"/>
      <c r="AF2391" s="119"/>
      <c r="AG2391" s="119"/>
      <c r="AH2391" s="119"/>
      <c r="AI2391" s="119"/>
      <c r="AJ2391" s="10" t="s">
        <v>27</v>
      </c>
      <c r="AK2391" s="10" t="s">
        <v>2787</v>
      </c>
      <c r="AL2391" s="10" t="s">
        <v>27</v>
      </c>
    </row>
    <row r="2392" spans="1:38" ht="30" customHeight="1">
      <c r="A2392" s="9" t="s">
        <v>965</v>
      </c>
      <c r="B2392" s="9" t="s">
        <v>27</v>
      </c>
      <c r="C2392" s="9" t="s">
        <v>27</v>
      </c>
      <c r="D2392" s="114"/>
      <c r="E2392" s="115"/>
      <c r="F2392" s="116">
        <f>TRUNC(SUM(F2382:F2391),0)</f>
        <v>37048</v>
      </c>
      <c r="G2392" s="115"/>
      <c r="H2392" s="116">
        <f>TRUNC(SUM(H2382:H2391),0)</f>
        <v>18622</v>
      </c>
      <c r="I2392" s="115"/>
      <c r="J2392" s="116">
        <f>TRUNC(SUM(J2382:J2391),0)</f>
        <v>0</v>
      </c>
      <c r="K2392" s="115"/>
      <c r="L2392" s="116">
        <f>F2392+H2392+J2392</f>
        <v>55670</v>
      </c>
      <c r="M2392" s="9" t="s">
        <v>27</v>
      </c>
      <c r="N2392" s="10" t="s">
        <v>117</v>
      </c>
      <c r="O2392" s="10" t="s">
        <v>117</v>
      </c>
      <c r="P2392" s="10" t="s">
        <v>27</v>
      </c>
      <c r="Q2392" s="10" t="s">
        <v>27</v>
      </c>
      <c r="R2392" s="10" t="s">
        <v>27</v>
      </c>
      <c r="S2392" s="119"/>
      <c r="T2392" s="119"/>
      <c r="U2392" s="119"/>
      <c r="V2392" s="119"/>
      <c r="W2392" s="119"/>
      <c r="X2392" s="119"/>
      <c r="Y2392" s="119"/>
      <c r="Z2392" s="119"/>
      <c r="AA2392" s="119"/>
      <c r="AB2392" s="119"/>
      <c r="AC2392" s="119"/>
      <c r="AD2392" s="119"/>
      <c r="AE2392" s="119"/>
      <c r="AF2392" s="119"/>
      <c r="AG2392" s="119"/>
      <c r="AH2392" s="119"/>
      <c r="AI2392" s="119"/>
      <c r="AJ2392" s="10" t="s">
        <v>27</v>
      </c>
      <c r="AK2392" s="10" t="s">
        <v>27</v>
      </c>
      <c r="AL2392" s="10" t="s">
        <v>27</v>
      </c>
    </row>
    <row r="2393" spans="1:38" ht="30" customHeight="1">
      <c r="A2393" s="9"/>
      <c r="B2393" s="9"/>
      <c r="C2393" s="9"/>
      <c r="D2393" s="114"/>
      <c r="E2393" s="115"/>
      <c r="F2393" s="116"/>
      <c r="G2393" s="115"/>
      <c r="H2393" s="116"/>
      <c r="I2393" s="115"/>
      <c r="J2393" s="116"/>
      <c r="K2393" s="115"/>
      <c r="L2393" s="116"/>
      <c r="M2393" s="9"/>
      <c r="N2393" s="10"/>
      <c r="O2393" s="10"/>
      <c r="P2393" s="10"/>
      <c r="Q2393" s="10"/>
      <c r="R2393" s="10"/>
      <c r="S2393" s="119"/>
      <c r="T2393" s="119"/>
      <c r="U2393" s="119"/>
      <c r="V2393" s="119"/>
      <c r="W2393" s="119"/>
      <c r="X2393" s="119"/>
      <c r="Y2393" s="119"/>
      <c r="Z2393" s="119"/>
      <c r="AA2393" s="119"/>
      <c r="AB2393" s="119"/>
      <c r="AC2393" s="119"/>
      <c r="AD2393" s="119"/>
      <c r="AE2393" s="119"/>
      <c r="AF2393" s="119"/>
      <c r="AG2393" s="119"/>
      <c r="AH2393" s="119"/>
      <c r="AI2393" s="119"/>
      <c r="AJ2393" s="10"/>
      <c r="AK2393" s="10"/>
      <c r="AL2393" s="10"/>
    </row>
    <row r="2394" spans="1:38" ht="30" customHeight="1">
      <c r="A2394" s="389" t="s">
        <v>4662</v>
      </c>
      <c r="B2394" s="390"/>
      <c r="C2394" s="390"/>
      <c r="D2394" s="390"/>
      <c r="E2394" s="391"/>
      <c r="F2394" s="392"/>
      <c r="G2394" s="391"/>
      <c r="H2394" s="392"/>
      <c r="I2394" s="391"/>
      <c r="J2394" s="392"/>
      <c r="K2394" s="391"/>
      <c r="L2394" s="392"/>
      <c r="M2394" s="390"/>
      <c r="N2394" s="118"/>
    </row>
    <row r="2395" spans="1:38" ht="30" customHeight="1">
      <c r="A2395" s="127" t="s">
        <v>4304</v>
      </c>
      <c r="B2395" s="127"/>
      <c r="C2395" s="127"/>
      <c r="D2395" s="127"/>
      <c r="E2395" s="128"/>
      <c r="F2395" s="129"/>
      <c r="G2395" s="128"/>
      <c r="H2395" s="129"/>
      <c r="I2395" s="128"/>
      <c r="J2395" s="129"/>
      <c r="K2395" s="128"/>
      <c r="L2395" s="129"/>
      <c r="M2395" s="127"/>
      <c r="N2395" s="118" t="s">
        <v>397</v>
      </c>
    </row>
    <row r="2396" spans="1:38" ht="30" customHeight="1">
      <c r="A2396" s="9" t="s">
        <v>793</v>
      </c>
      <c r="B2396" s="9" t="s">
        <v>1796</v>
      </c>
      <c r="C2396" s="13" t="s">
        <v>28</v>
      </c>
      <c r="D2396" s="114">
        <v>1.03</v>
      </c>
      <c r="E2396" s="115">
        <f>단가대비표!E246</f>
        <v>9500</v>
      </c>
      <c r="F2396" s="116">
        <f t="shared" ref="F2396:F2402" si="580">TRUNC(E2396*D2396,1)</f>
        <v>9785</v>
      </c>
      <c r="G2396" s="115">
        <v>0</v>
      </c>
      <c r="H2396" s="116">
        <f t="shared" ref="H2396:H2402" si="581">TRUNC(G2396*D2396,1)</f>
        <v>0</v>
      </c>
      <c r="I2396" s="115">
        <v>0</v>
      </c>
      <c r="J2396" s="116">
        <f t="shared" ref="J2396:J2402" si="582">TRUNC(I2396*D2396,1)</f>
        <v>0</v>
      </c>
      <c r="K2396" s="115">
        <f t="shared" ref="K2396:L2400" si="583">TRUNC(E2396+G2396+I2396,1)</f>
        <v>9500</v>
      </c>
      <c r="L2396" s="116">
        <f t="shared" si="583"/>
        <v>9785</v>
      </c>
      <c r="M2396" s="9" t="s">
        <v>27</v>
      </c>
      <c r="N2396" s="10" t="s">
        <v>397</v>
      </c>
      <c r="O2396" s="10" t="s">
        <v>1787</v>
      </c>
      <c r="P2396" s="10" t="s">
        <v>30</v>
      </c>
      <c r="Q2396" s="10" t="s">
        <v>30</v>
      </c>
      <c r="R2396" s="10" t="s">
        <v>29</v>
      </c>
      <c r="S2396" s="119"/>
      <c r="T2396" s="119"/>
      <c r="U2396" s="119"/>
      <c r="V2396" s="119">
        <v>1</v>
      </c>
      <c r="W2396" s="119"/>
      <c r="X2396" s="119"/>
      <c r="Y2396" s="119"/>
      <c r="Z2396" s="119"/>
      <c r="AA2396" s="119"/>
      <c r="AB2396" s="119"/>
      <c r="AC2396" s="119"/>
      <c r="AD2396" s="119"/>
      <c r="AE2396" s="119"/>
      <c r="AF2396" s="119"/>
      <c r="AG2396" s="119"/>
      <c r="AH2396" s="119"/>
      <c r="AI2396" s="119"/>
      <c r="AJ2396" s="10" t="s">
        <v>27</v>
      </c>
      <c r="AK2396" s="10" t="s">
        <v>1788</v>
      </c>
      <c r="AL2396" s="10" t="s">
        <v>27</v>
      </c>
    </row>
    <row r="2397" spans="1:38" ht="30" customHeight="1">
      <c r="A2397" s="1" t="s">
        <v>4308</v>
      </c>
      <c r="B2397" s="1" t="s">
        <v>4307</v>
      </c>
      <c r="C2397" s="13" t="s">
        <v>792</v>
      </c>
      <c r="D2397" s="114">
        <v>0.5</v>
      </c>
      <c r="E2397" s="115">
        <f>단가대비표!E243</f>
        <v>3000</v>
      </c>
      <c r="F2397" s="116">
        <f t="shared" si="580"/>
        <v>1500</v>
      </c>
      <c r="G2397" s="115">
        <v>0</v>
      </c>
      <c r="H2397" s="116">
        <f t="shared" si="581"/>
        <v>0</v>
      </c>
      <c r="I2397" s="115">
        <v>0</v>
      </c>
      <c r="J2397" s="116">
        <f t="shared" si="582"/>
        <v>0</v>
      </c>
      <c r="K2397" s="115">
        <f>TRUNC(E2397+G2397+I2397,1)</f>
        <v>3000</v>
      </c>
      <c r="L2397" s="116">
        <f>TRUNC(F2397+H2397+J2397,1)</f>
        <v>1500</v>
      </c>
      <c r="M2397" s="9"/>
      <c r="N2397" s="10"/>
      <c r="O2397" s="10"/>
      <c r="P2397" s="10"/>
      <c r="Q2397" s="10"/>
      <c r="R2397" s="10"/>
      <c r="S2397" s="119"/>
      <c r="T2397" s="119"/>
      <c r="U2397" s="119"/>
      <c r="V2397" s="119"/>
      <c r="W2397" s="119"/>
      <c r="X2397" s="119"/>
      <c r="Y2397" s="119"/>
      <c r="Z2397" s="119"/>
      <c r="AA2397" s="119"/>
      <c r="AB2397" s="119"/>
      <c r="AC2397" s="119"/>
      <c r="AD2397" s="119"/>
      <c r="AE2397" s="119"/>
      <c r="AF2397" s="119"/>
      <c r="AG2397" s="119"/>
      <c r="AH2397" s="119"/>
      <c r="AI2397" s="119"/>
      <c r="AJ2397" s="10"/>
      <c r="AK2397" s="10"/>
      <c r="AL2397" s="10"/>
    </row>
    <row r="2398" spans="1:38" ht="30" customHeight="1">
      <c r="A2398" s="1" t="s">
        <v>4308</v>
      </c>
      <c r="B2398" s="1" t="s">
        <v>4309</v>
      </c>
      <c r="C2398" s="13" t="s">
        <v>4278</v>
      </c>
      <c r="D2398" s="114">
        <v>1.03</v>
      </c>
      <c r="E2398" s="115">
        <f>단가대비표!E244</f>
        <v>5500</v>
      </c>
      <c r="F2398" s="116">
        <f t="shared" si="580"/>
        <v>5665</v>
      </c>
      <c r="G2398" s="115">
        <v>0</v>
      </c>
      <c r="H2398" s="116">
        <f t="shared" si="581"/>
        <v>0</v>
      </c>
      <c r="I2398" s="115">
        <v>0</v>
      </c>
      <c r="J2398" s="116">
        <f t="shared" si="582"/>
        <v>0</v>
      </c>
      <c r="K2398" s="115">
        <f>TRUNC(E2398+G2398+I2398,1)</f>
        <v>5500</v>
      </c>
      <c r="L2398" s="116">
        <f>TRUNC(F2398+H2398+J2398,1)</f>
        <v>5665</v>
      </c>
      <c r="M2398" s="9"/>
      <c r="N2398" s="10"/>
      <c r="O2398" s="10"/>
      <c r="P2398" s="10"/>
      <c r="Q2398" s="10"/>
      <c r="R2398" s="10"/>
      <c r="S2398" s="119"/>
      <c r="T2398" s="119"/>
      <c r="U2398" s="119"/>
      <c r="V2398" s="119"/>
      <c r="W2398" s="119"/>
      <c r="X2398" s="119"/>
      <c r="Y2398" s="119"/>
      <c r="Z2398" s="119"/>
      <c r="AA2398" s="119"/>
      <c r="AB2398" s="119"/>
      <c r="AC2398" s="119"/>
      <c r="AD2398" s="119"/>
      <c r="AE2398" s="119"/>
      <c r="AF2398" s="119"/>
      <c r="AG2398" s="119"/>
      <c r="AH2398" s="119"/>
      <c r="AI2398" s="119"/>
      <c r="AJ2398" s="10"/>
      <c r="AK2398" s="10"/>
      <c r="AL2398" s="10"/>
    </row>
    <row r="2399" spans="1:38" ht="30" customHeight="1">
      <c r="A2399" s="9" t="s">
        <v>1040</v>
      </c>
      <c r="B2399" s="9" t="s">
        <v>1789</v>
      </c>
      <c r="C2399" s="9" t="s">
        <v>963</v>
      </c>
      <c r="D2399" s="114">
        <v>1</v>
      </c>
      <c r="E2399" s="115">
        <f>ROUNDDOWN(SUMIF(V2396:V2402, RIGHTB(O2399, 1), F2396:F2402)*U2399, 2)</f>
        <v>293.55</v>
      </c>
      <c r="F2399" s="116">
        <f t="shared" si="580"/>
        <v>293.5</v>
      </c>
      <c r="G2399" s="115">
        <v>0</v>
      </c>
      <c r="H2399" s="116">
        <f t="shared" si="581"/>
        <v>0</v>
      </c>
      <c r="I2399" s="115">
        <v>0</v>
      </c>
      <c r="J2399" s="116">
        <f t="shared" si="582"/>
        <v>0</v>
      </c>
      <c r="K2399" s="115">
        <f t="shared" si="583"/>
        <v>293.5</v>
      </c>
      <c r="L2399" s="116">
        <f t="shared" si="583"/>
        <v>293.5</v>
      </c>
      <c r="M2399" s="9" t="s">
        <v>27</v>
      </c>
      <c r="N2399" s="10" t="s">
        <v>397</v>
      </c>
      <c r="O2399" s="10" t="s">
        <v>964</v>
      </c>
      <c r="P2399" s="10" t="s">
        <v>30</v>
      </c>
      <c r="Q2399" s="10" t="s">
        <v>30</v>
      </c>
      <c r="R2399" s="10" t="s">
        <v>30</v>
      </c>
      <c r="S2399" s="119">
        <v>0</v>
      </c>
      <c r="T2399" s="119">
        <v>0</v>
      </c>
      <c r="U2399" s="119">
        <v>0.03</v>
      </c>
      <c r="V2399" s="119"/>
      <c r="W2399" s="119"/>
      <c r="X2399" s="119"/>
      <c r="Y2399" s="119"/>
      <c r="Z2399" s="119"/>
      <c r="AA2399" s="119"/>
      <c r="AB2399" s="119"/>
      <c r="AC2399" s="119"/>
      <c r="AD2399" s="119"/>
      <c r="AE2399" s="119"/>
      <c r="AF2399" s="119"/>
      <c r="AG2399" s="119"/>
      <c r="AH2399" s="119"/>
      <c r="AI2399" s="119"/>
      <c r="AJ2399" s="10" t="s">
        <v>27</v>
      </c>
      <c r="AK2399" s="10" t="s">
        <v>1790</v>
      </c>
      <c r="AL2399" s="10" t="s">
        <v>27</v>
      </c>
    </row>
    <row r="2400" spans="1:38" ht="30" customHeight="1">
      <c r="A2400" s="9" t="s">
        <v>1791</v>
      </c>
      <c r="B2400" s="9" t="s">
        <v>1792</v>
      </c>
      <c r="C2400" s="9" t="s">
        <v>792</v>
      </c>
      <c r="D2400" s="114">
        <v>0.5</v>
      </c>
      <c r="E2400" s="115">
        <f>단가대비표!E213</f>
        <v>1760</v>
      </c>
      <c r="F2400" s="116">
        <f t="shared" si="580"/>
        <v>880</v>
      </c>
      <c r="G2400" s="115">
        <f>단가대비표!F213</f>
        <v>0</v>
      </c>
      <c r="H2400" s="116">
        <f t="shared" si="581"/>
        <v>0</v>
      </c>
      <c r="I2400" s="115">
        <f>단가대비표!G213</f>
        <v>0</v>
      </c>
      <c r="J2400" s="116">
        <f t="shared" si="582"/>
        <v>0</v>
      </c>
      <c r="K2400" s="115">
        <f t="shared" si="583"/>
        <v>1760</v>
      </c>
      <c r="L2400" s="116">
        <f t="shared" si="583"/>
        <v>880</v>
      </c>
      <c r="M2400" s="9" t="s">
        <v>27</v>
      </c>
      <c r="N2400" s="10" t="s">
        <v>397</v>
      </c>
      <c r="O2400" s="10" t="s">
        <v>1793</v>
      </c>
      <c r="P2400" s="10" t="s">
        <v>30</v>
      </c>
      <c r="Q2400" s="10" t="s">
        <v>30</v>
      </c>
      <c r="R2400" s="10" t="s">
        <v>29</v>
      </c>
      <c r="S2400" s="119"/>
      <c r="T2400" s="119"/>
      <c r="U2400" s="119"/>
      <c r="V2400" s="119"/>
      <c r="W2400" s="119"/>
      <c r="X2400" s="119"/>
      <c r="Y2400" s="119"/>
      <c r="Z2400" s="119"/>
      <c r="AA2400" s="119"/>
      <c r="AB2400" s="119"/>
      <c r="AC2400" s="119"/>
      <c r="AD2400" s="119"/>
      <c r="AE2400" s="119"/>
      <c r="AF2400" s="119"/>
      <c r="AG2400" s="119"/>
      <c r="AH2400" s="119"/>
      <c r="AI2400" s="119"/>
      <c r="AJ2400" s="10" t="s">
        <v>27</v>
      </c>
      <c r="AK2400" s="10" t="s">
        <v>1794</v>
      </c>
      <c r="AL2400" s="10" t="s">
        <v>27</v>
      </c>
    </row>
    <row r="2401" spans="1:38" ht="30" customHeight="1">
      <c r="A2401" s="9" t="s">
        <v>891</v>
      </c>
      <c r="B2401" s="9" t="s">
        <v>840</v>
      </c>
      <c r="C2401" s="9" t="s">
        <v>841</v>
      </c>
      <c r="D2401" s="114">
        <v>7.0000000000000007E-2</v>
      </c>
      <c r="E2401" s="115">
        <v>0</v>
      </c>
      <c r="F2401" s="116">
        <f t="shared" si="580"/>
        <v>0</v>
      </c>
      <c r="G2401" s="115">
        <f>단가대비표!F570</f>
        <v>177964</v>
      </c>
      <c r="H2401" s="116">
        <f t="shared" si="581"/>
        <v>12457.4</v>
      </c>
      <c r="I2401" s="115">
        <v>0</v>
      </c>
      <c r="J2401" s="116">
        <f t="shared" si="582"/>
        <v>0</v>
      </c>
      <c r="K2401" s="115">
        <f>TRUNC(E2401+G2401+I2401,1)</f>
        <v>177964</v>
      </c>
      <c r="L2401" s="116">
        <f>TRUNC(F2401+H2401+J2401,1)</f>
        <v>12457.4</v>
      </c>
      <c r="M2401" s="9" t="s">
        <v>27</v>
      </c>
      <c r="N2401" s="10" t="s">
        <v>1795</v>
      </c>
      <c r="O2401" s="10" t="s">
        <v>892</v>
      </c>
      <c r="P2401" s="10" t="s">
        <v>30</v>
      </c>
      <c r="Q2401" s="10" t="s">
        <v>30</v>
      </c>
      <c r="R2401" s="10" t="s">
        <v>29</v>
      </c>
      <c r="S2401" s="119"/>
      <c r="T2401" s="119"/>
      <c r="U2401" s="119"/>
      <c r="V2401" s="119"/>
      <c r="W2401" s="119"/>
      <c r="X2401" s="119"/>
      <c r="Y2401" s="119"/>
      <c r="Z2401" s="119"/>
      <c r="AA2401" s="119"/>
      <c r="AB2401" s="119"/>
      <c r="AC2401" s="119"/>
      <c r="AD2401" s="119"/>
      <c r="AE2401" s="119"/>
      <c r="AF2401" s="119"/>
      <c r="AG2401" s="119"/>
      <c r="AH2401" s="119"/>
      <c r="AI2401" s="119"/>
      <c r="AJ2401" s="10" t="s">
        <v>27</v>
      </c>
      <c r="AK2401" s="10" t="s">
        <v>2799</v>
      </c>
      <c r="AL2401" s="10" t="s">
        <v>27</v>
      </c>
    </row>
    <row r="2402" spans="1:38" ht="30" customHeight="1">
      <c r="A2402" s="9" t="s">
        <v>867</v>
      </c>
      <c r="B2402" s="9" t="s">
        <v>840</v>
      </c>
      <c r="C2402" s="9" t="s">
        <v>841</v>
      </c>
      <c r="D2402" s="114">
        <v>0.01</v>
      </c>
      <c r="E2402" s="115">
        <v>0</v>
      </c>
      <c r="F2402" s="116">
        <f t="shared" si="580"/>
        <v>0</v>
      </c>
      <c r="G2402" s="115">
        <f>단가대비표!F553</f>
        <v>138290</v>
      </c>
      <c r="H2402" s="116">
        <f t="shared" si="581"/>
        <v>1382.9</v>
      </c>
      <c r="I2402" s="115">
        <v>0</v>
      </c>
      <c r="J2402" s="116">
        <f t="shared" si="582"/>
        <v>0</v>
      </c>
      <c r="K2402" s="115">
        <f>TRUNC(E2402+G2402+I2402,1)</f>
        <v>138290</v>
      </c>
      <c r="L2402" s="116">
        <f>TRUNC(F2402+H2402+J2402,1)</f>
        <v>1382.9</v>
      </c>
      <c r="M2402" s="9" t="s">
        <v>27</v>
      </c>
      <c r="N2402" s="10" t="s">
        <v>1795</v>
      </c>
      <c r="O2402" s="10" t="s">
        <v>868</v>
      </c>
      <c r="P2402" s="10" t="s">
        <v>30</v>
      </c>
      <c r="Q2402" s="10" t="s">
        <v>30</v>
      </c>
      <c r="R2402" s="10" t="s">
        <v>29</v>
      </c>
      <c r="S2402" s="119"/>
      <c r="T2402" s="119"/>
      <c r="U2402" s="119"/>
      <c r="V2402" s="119"/>
      <c r="W2402" s="119"/>
      <c r="X2402" s="119"/>
      <c r="Y2402" s="119"/>
      <c r="Z2402" s="119"/>
      <c r="AA2402" s="119"/>
      <c r="AB2402" s="119"/>
      <c r="AC2402" s="119"/>
      <c r="AD2402" s="119"/>
      <c r="AE2402" s="119"/>
      <c r="AF2402" s="119"/>
      <c r="AG2402" s="119"/>
      <c r="AH2402" s="119"/>
      <c r="AI2402" s="119"/>
      <c r="AJ2402" s="10" t="s">
        <v>27</v>
      </c>
      <c r="AK2402" s="10" t="s">
        <v>2800</v>
      </c>
      <c r="AL2402" s="10" t="s">
        <v>27</v>
      </c>
    </row>
    <row r="2403" spans="1:38" ht="30" customHeight="1">
      <c r="A2403" s="9" t="s">
        <v>965</v>
      </c>
      <c r="B2403" s="9" t="s">
        <v>27</v>
      </c>
      <c r="C2403" s="9" t="s">
        <v>27</v>
      </c>
      <c r="D2403" s="114"/>
      <c r="E2403" s="115"/>
      <c r="F2403" s="116">
        <f>TRUNC(SUM(F2396:F2402),0)</f>
        <v>18123</v>
      </c>
      <c r="G2403" s="115"/>
      <c r="H2403" s="116">
        <f>TRUNC(SUM(H2396:H2402),0)</f>
        <v>13840</v>
      </c>
      <c r="I2403" s="115"/>
      <c r="J2403" s="116">
        <f>TRUNC(SUM(J2396:J2402),0)</f>
        <v>0</v>
      </c>
      <c r="K2403" s="115"/>
      <c r="L2403" s="116">
        <f>F2403+H2403+J2403</f>
        <v>31963</v>
      </c>
      <c r="M2403" s="9" t="s">
        <v>27</v>
      </c>
      <c r="N2403" s="10" t="s">
        <v>117</v>
      </c>
      <c r="O2403" s="10" t="s">
        <v>117</v>
      </c>
      <c r="P2403" s="10" t="s">
        <v>27</v>
      </c>
      <c r="Q2403" s="10" t="s">
        <v>27</v>
      </c>
      <c r="R2403" s="10" t="s">
        <v>27</v>
      </c>
      <c r="S2403" s="119"/>
      <c r="T2403" s="119"/>
      <c r="U2403" s="119"/>
      <c r="V2403" s="119"/>
      <c r="W2403" s="119"/>
      <c r="X2403" s="119"/>
      <c r="Y2403" s="119"/>
      <c r="Z2403" s="119"/>
      <c r="AA2403" s="119"/>
      <c r="AB2403" s="119"/>
      <c r="AC2403" s="119"/>
      <c r="AD2403" s="119"/>
      <c r="AE2403" s="119"/>
      <c r="AF2403" s="119"/>
      <c r="AG2403" s="119"/>
      <c r="AH2403" s="119"/>
      <c r="AI2403" s="119"/>
      <c r="AJ2403" s="10" t="s">
        <v>27</v>
      </c>
      <c r="AK2403" s="10" t="s">
        <v>27</v>
      </c>
      <c r="AL2403" s="10" t="s">
        <v>27</v>
      </c>
    </row>
    <row r="2404" spans="1:38" ht="30" customHeight="1">
      <c r="A2404" s="114"/>
      <c r="B2404" s="114"/>
      <c r="C2404" s="114"/>
      <c r="D2404" s="114"/>
      <c r="E2404" s="115"/>
      <c r="F2404" s="116"/>
      <c r="G2404" s="115"/>
      <c r="H2404" s="116"/>
      <c r="I2404" s="115"/>
      <c r="J2404" s="116"/>
      <c r="K2404" s="115"/>
      <c r="L2404" s="116"/>
      <c r="M2404" s="114"/>
    </row>
    <row r="2405" spans="1:38" ht="30" customHeight="1">
      <c r="A2405" s="127" t="s">
        <v>4305</v>
      </c>
      <c r="B2405" s="127"/>
      <c r="C2405" s="127"/>
      <c r="D2405" s="127"/>
      <c r="E2405" s="128"/>
      <c r="F2405" s="129"/>
      <c r="G2405" s="128"/>
      <c r="H2405" s="129"/>
      <c r="I2405" s="128"/>
      <c r="J2405" s="129"/>
      <c r="K2405" s="128"/>
      <c r="L2405" s="129"/>
      <c r="M2405" s="127"/>
      <c r="N2405" s="118" t="s">
        <v>398</v>
      </c>
    </row>
    <row r="2406" spans="1:38" ht="30" customHeight="1">
      <c r="A2406" s="9" t="s">
        <v>793</v>
      </c>
      <c r="B2406" s="9" t="s">
        <v>1796</v>
      </c>
      <c r="C2406" s="13" t="s">
        <v>28</v>
      </c>
      <c r="D2406" s="114">
        <v>1.03</v>
      </c>
      <c r="E2406" s="115">
        <f>단가대비표!E246</f>
        <v>9500</v>
      </c>
      <c r="F2406" s="116">
        <f>TRUNC(E2406*D2406,1)</f>
        <v>9785</v>
      </c>
      <c r="G2406" s="115">
        <f>단가대비표!F246</f>
        <v>0</v>
      </c>
      <c r="H2406" s="116">
        <f>TRUNC(G2406*D2406,1)</f>
        <v>0</v>
      </c>
      <c r="I2406" s="115">
        <f>단가대비표!G246</f>
        <v>0</v>
      </c>
      <c r="J2406" s="116">
        <f>TRUNC(I2406*D2406,1)</f>
        <v>0</v>
      </c>
      <c r="K2406" s="115">
        <f t="shared" ref="K2406:L2408" si="584">TRUNC(E2406+G2406+I2406,1)</f>
        <v>9500</v>
      </c>
      <c r="L2406" s="116">
        <f t="shared" si="584"/>
        <v>9785</v>
      </c>
      <c r="M2406" s="9" t="s">
        <v>27</v>
      </c>
      <c r="N2406" s="10" t="s">
        <v>398</v>
      </c>
      <c r="O2406" s="10" t="s">
        <v>1797</v>
      </c>
      <c r="P2406" s="10" t="s">
        <v>30</v>
      </c>
      <c r="Q2406" s="10" t="s">
        <v>30</v>
      </c>
      <c r="R2406" s="10" t="s">
        <v>29</v>
      </c>
      <c r="S2406" s="119"/>
      <c r="T2406" s="119"/>
      <c r="U2406" s="119"/>
      <c r="V2406" s="119">
        <v>1</v>
      </c>
      <c r="W2406" s="119"/>
      <c r="X2406" s="119"/>
      <c r="Y2406" s="119"/>
      <c r="Z2406" s="119"/>
      <c r="AA2406" s="119"/>
      <c r="AB2406" s="119"/>
      <c r="AC2406" s="119"/>
      <c r="AD2406" s="119"/>
      <c r="AE2406" s="119"/>
      <c r="AF2406" s="119"/>
      <c r="AG2406" s="119"/>
      <c r="AH2406" s="119"/>
      <c r="AI2406" s="119"/>
      <c r="AJ2406" s="10" t="s">
        <v>27</v>
      </c>
      <c r="AK2406" s="10" t="s">
        <v>1798</v>
      </c>
      <c r="AL2406" s="10" t="s">
        <v>27</v>
      </c>
    </row>
    <row r="2407" spans="1:38" ht="30" customHeight="1">
      <c r="A2407" s="9" t="s">
        <v>1040</v>
      </c>
      <c r="B2407" s="9" t="s">
        <v>1789</v>
      </c>
      <c r="C2407" s="9" t="s">
        <v>963</v>
      </c>
      <c r="D2407" s="114">
        <v>1</v>
      </c>
      <c r="E2407" s="115">
        <f>ROUNDDOWN(SUMIF(V2406:V2410, RIGHTB(O2407, 1), F2406:F2410)*U2407, 2)</f>
        <v>293.55</v>
      </c>
      <c r="F2407" s="116">
        <f>TRUNC(E2407*D2407,1)</f>
        <v>293.5</v>
      </c>
      <c r="G2407" s="115">
        <v>0</v>
      </c>
      <c r="H2407" s="116">
        <f>TRUNC(G2407*D2407,1)</f>
        <v>0</v>
      </c>
      <c r="I2407" s="115">
        <v>0</v>
      </c>
      <c r="J2407" s="116">
        <f>TRUNC(I2407*D2407,1)</f>
        <v>0</v>
      </c>
      <c r="K2407" s="115">
        <f t="shared" si="584"/>
        <v>293.5</v>
      </c>
      <c r="L2407" s="116">
        <f t="shared" si="584"/>
        <v>293.5</v>
      </c>
      <c r="M2407" s="9" t="s">
        <v>27</v>
      </c>
      <c r="N2407" s="10" t="s">
        <v>398</v>
      </c>
      <c r="O2407" s="10" t="s">
        <v>964</v>
      </c>
      <c r="P2407" s="10" t="s">
        <v>30</v>
      </c>
      <c r="Q2407" s="10" t="s">
        <v>30</v>
      </c>
      <c r="R2407" s="10" t="s">
        <v>30</v>
      </c>
      <c r="S2407" s="119">
        <v>0</v>
      </c>
      <c r="T2407" s="119">
        <v>0</v>
      </c>
      <c r="U2407" s="119">
        <v>0.03</v>
      </c>
      <c r="V2407" s="119"/>
      <c r="W2407" s="119"/>
      <c r="X2407" s="119"/>
      <c r="Y2407" s="119"/>
      <c r="Z2407" s="119"/>
      <c r="AA2407" s="119"/>
      <c r="AB2407" s="119"/>
      <c r="AC2407" s="119"/>
      <c r="AD2407" s="119"/>
      <c r="AE2407" s="119"/>
      <c r="AF2407" s="119"/>
      <c r="AG2407" s="119"/>
      <c r="AH2407" s="119"/>
      <c r="AI2407" s="119"/>
      <c r="AJ2407" s="10" t="s">
        <v>27</v>
      </c>
      <c r="AK2407" s="10" t="s">
        <v>1799</v>
      </c>
      <c r="AL2407" s="10" t="s">
        <v>27</v>
      </c>
    </row>
    <row r="2408" spans="1:38" ht="30" customHeight="1">
      <c r="A2408" s="9" t="s">
        <v>1791</v>
      </c>
      <c r="B2408" s="9" t="s">
        <v>1792</v>
      </c>
      <c r="C2408" s="9" t="s">
        <v>792</v>
      </c>
      <c r="D2408" s="114">
        <v>0.5</v>
      </c>
      <c r="E2408" s="115">
        <f>단가대비표!E213</f>
        <v>1760</v>
      </c>
      <c r="F2408" s="116">
        <f>TRUNC(E2408*D2408,1)</f>
        <v>880</v>
      </c>
      <c r="G2408" s="115">
        <f>단가대비표!F213</f>
        <v>0</v>
      </c>
      <c r="H2408" s="116">
        <f>TRUNC(G2408*D2408,1)</f>
        <v>0</v>
      </c>
      <c r="I2408" s="115">
        <f>단가대비표!G213</f>
        <v>0</v>
      </c>
      <c r="J2408" s="116">
        <f>TRUNC(I2408*D2408,1)</f>
        <v>0</v>
      </c>
      <c r="K2408" s="115">
        <f t="shared" si="584"/>
        <v>1760</v>
      </c>
      <c r="L2408" s="116">
        <f t="shared" si="584"/>
        <v>880</v>
      </c>
      <c r="M2408" s="9" t="s">
        <v>27</v>
      </c>
      <c r="N2408" s="10" t="s">
        <v>398</v>
      </c>
      <c r="O2408" s="10" t="s">
        <v>1793</v>
      </c>
      <c r="P2408" s="10" t="s">
        <v>30</v>
      </c>
      <c r="Q2408" s="10" t="s">
        <v>30</v>
      </c>
      <c r="R2408" s="10" t="s">
        <v>29</v>
      </c>
      <c r="S2408" s="119"/>
      <c r="T2408" s="119"/>
      <c r="U2408" s="119"/>
      <c r="V2408" s="119"/>
      <c r="W2408" s="119"/>
      <c r="X2408" s="119"/>
      <c r="Y2408" s="119"/>
      <c r="Z2408" s="119"/>
      <c r="AA2408" s="119"/>
      <c r="AB2408" s="119"/>
      <c r="AC2408" s="119"/>
      <c r="AD2408" s="119"/>
      <c r="AE2408" s="119"/>
      <c r="AF2408" s="119"/>
      <c r="AG2408" s="119"/>
      <c r="AH2408" s="119"/>
      <c r="AI2408" s="119"/>
      <c r="AJ2408" s="10" t="s">
        <v>27</v>
      </c>
      <c r="AK2408" s="10" t="s">
        <v>1800</v>
      </c>
      <c r="AL2408" s="10" t="s">
        <v>27</v>
      </c>
    </row>
    <row r="2409" spans="1:38" ht="30" customHeight="1">
      <c r="A2409" s="9" t="s">
        <v>891</v>
      </c>
      <c r="B2409" s="9" t="s">
        <v>840</v>
      </c>
      <c r="C2409" s="9" t="s">
        <v>841</v>
      </c>
      <c r="D2409" s="114">
        <v>7.0000000000000007E-2</v>
      </c>
      <c r="E2409" s="115">
        <v>0</v>
      </c>
      <c r="F2409" s="116">
        <f>TRUNC(E2409*D2409,1)</f>
        <v>0</v>
      </c>
      <c r="G2409" s="115">
        <f>단가대비표!F570</f>
        <v>177964</v>
      </c>
      <c r="H2409" s="116">
        <f>TRUNC(G2409*D2409,1)</f>
        <v>12457.4</v>
      </c>
      <c r="I2409" s="115">
        <v>0</v>
      </c>
      <c r="J2409" s="116">
        <f>TRUNC(I2409*D2409,1)</f>
        <v>0</v>
      </c>
      <c r="K2409" s="115">
        <f>TRUNC(E2409+G2409+I2409,1)</f>
        <v>177964</v>
      </c>
      <c r="L2409" s="116">
        <f>TRUNC(F2409+H2409+J2409,1)</f>
        <v>12457.4</v>
      </c>
      <c r="M2409" s="9" t="s">
        <v>27</v>
      </c>
      <c r="N2409" s="10" t="s">
        <v>1795</v>
      </c>
      <c r="O2409" s="10" t="s">
        <v>892</v>
      </c>
      <c r="P2409" s="10" t="s">
        <v>30</v>
      </c>
      <c r="Q2409" s="10" t="s">
        <v>30</v>
      </c>
      <c r="R2409" s="10" t="s">
        <v>29</v>
      </c>
      <c r="S2409" s="119"/>
      <c r="T2409" s="119"/>
      <c r="U2409" s="119"/>
      <c r="V2409" s="119"/>
      <c r="W2409" s="119"/>
      <c r="X2409" s="119"/>
      <c r="Y2409" s="119"/>
      <c r="Z2409" s="119"/>
      <c r="AA2409" s="119"/>
      <c r="AB2409" s="119"/>
      <c r="AC2409" s="119"/>
      <c r="AD2409" s="119"/>
      <c r="AE2409" s="119"/>
      <c r="AF2409" s="119"/>
      <c r="AG2409" s="119"/>
      <c r="AH2409" s="119"/>
      <c r="AI2409" s="119"/>
      <c r="AJ2409" s="10" t="s">
        <v>27</v>
      </c>
      <c r="AK2409" s="10" t="s">
        <v>2799</v>
      </c>
      <c r="AL2409" s="10" t="s">
        <v>27</v>
      </c>
    </row>
    <row r="2410" spans="1:38" ht="30" customHeight="1">
      <c r="A2410" s="9" t="s">
        <v>867</v>
      </c>
      <c r="B2410" s="9" t="s">
        <v>840</v>
      </c>
      <c r="C2410" s="9" t="s">
        <v>841</v>
      </c>
      <c r="D2410" s="114">
        <v>0.01</v>
      </c>
      <c r="E2410" s="115">
        <v>0</v>
      </c>
      <c r="F2410" s="116">
        <f>TRUNC(E2410*D2410,1)</f>
        <v>0</v>
      </c>
      <c r="G2410" s="115">
        <f>단가대비표!F553</f>
        <v>138290</v>
      </c>
      <c r="H2410" s="116">
        <f>TRUNC(G2410*D2410,1)</f>
        <v>1382.9</v>
      </c>
      <c r="I2410" s="115">
        <v>0</v>
      </c>
      <c r="J2410" s="116">
        <f>TRUNC(I2410*D2410,1)</f>
        <v>0</v>
      </c>
      <c r="K2410" s="115">
        <f>TRUNC(E2410+G2410+I2410,1)</f>
        <v>138290</v>
      </c>
      <c r="L2410" s="116">
        <f>TRUNC(F2410+H2410+J2410,1)</f>
        <v>1382.9</v>
      </c>
      <c r="M2410" s="9" t="s">
        <v>27</v>
      </c>
      <c r="N2410" s="10" t="s">
        <v>1795</v>
      </c>
      <c r="O2410" s="10" t="s">
        <v>868</v>
      </c>
      <c r="P2410" s="10" t="s">
        <v>30</v>
      </c>
      <c r="Q2410" s="10" t="s">
        <v>30</v>
      </c>
      <c r="R2410" s="10" t="s">
        <v>29</v>
      </c>
      <c r="S2410" s="119"/>
      <c r="T2410" s="119"/>
      <c r="U2410" s="119"/>
      <c r="V2410" s="119"/>
      <c r="W2410" s="119"/>
      <c r="X2410" s="119"/>
      <c r="Y2410" s="119"/>
      <c r="Z2410" s="119"/>
      <c r="AA2410" s="119"/>
      <c r="AB2410" s="119"/>
      <c r="AC2410" s="119"/>
      <c r="AD2410" s="119"/>
      <c r="AE2410" s="119"/>
      <c r="AF2410" s="119"/>
      <c r="AG2410" s="119"/>
      <c r="AH2410" s="119"/>
      <c r="AI2410" s="119"/>
      <c r="AJ2410" s="10" t="s">
        <v>27</v>
      </c>
      <c r="AK2410" s="10" t="s">
        <v>2800</v>
      </c>
      <c r="AL2410" s="10" t="s">
        <v>27</v>
      </c>
    </row>
    <row r="2411" spans="1:38" ht="30" customHeight="1">
      <c r="A2411" s="9" t="s">
        <v>965</v>
      </c>
      <c r="B2411" s="9" t="s">
        <v>27</v>
      </c>
      <c r="C2411" s="9" t="s">
        <v>27</v>
      </c>
      <c r="D2411" s="114"/>
      <c r="E2411" s="115"/>
      <c r="F2411" s="116">
        <f>TRUNC(SUM(F2406:F2410),0)</f>
        <v>10958</v>
      </c>
      <c r="G2411" s="115"/>
      <c r="H2411" s="116">
        <f>TRUNC(SUM(H2406:H2410),0)</f>
        <v>13840</v>
      </c>
      <c r="I2411" s="115"/>
      <c r="J2411" s="116">
        <f>TRUNC(SUM(J2406:J2410),0)</f>
        <v>0</v>
      </c>
      <c r="K2411" s="115"/>
      <c r="L2411" s="116">
        <f>F2411+H2411+J2411</f>
        <v>24798</v>
      </c>
      <c r="M2411" s="9" t="s">
        <v>27</v>
      </c>
      <c r="N2411" s="10" t="s">
        <v>117</v>
      </c>
      <c r="O2411" s="10" t="s">
        <v>117</v>
      </c>
      <c r="P2411" s="10" t="s">
        <v>27</v>
      </c>
      <c r="Q2411" s="10" t="s">
        <v>27</v>
      </c>
      <c r="R2411" s="10" t="s">
        <v>27</v>
      </c>
      <c r="S2411" s="119"/>
      <c r="T2411" s="119"/>
      <c r="U2411" s="119"/>
      <c r="V2411" s="119"/>
      <c r="W2411" s="119"/>
      <c r="X2411" s="119"/>
      <c r="Y2411" s="119"/>
      <c r="Z2411" s="119"/>
      <c r="AA2411" s="119"/>
      <c r="AB2411" s="119"/>
      <c r="AC2411" s="119"/>
      <c r="AD2411" s="119"/>
      <c r="AE2411" s="119"/>
      <c r="AF2411" s="119"/>
      <c r="AG2411" s="119"/>
      <c r="AH2411" s="119"/>
      <c r="AI2411" s="119"/>
      <c r="AJ2411" s="10" t="s">
        <v>27</v>
      </c>
      <c r="AK2411" s="10" t="s">
        <v>27</v>
      </c>
      <c r="AL2411" s="10" t="s">
        <v>27</v>
      </c>
    </row>
    <row r="2412" spans="1:38" ht="30" customHeight="1">
      <c r="A2412" s="114"/>
      <c r="B2412" s="114"/>
      <c r="C2412" s="114"/>
      <c r="D2412" s="114"/>
      <c r="E2412" s="115"/>
      <c r="F2412" s="116"/>
      <c r="G2412" s="115"/>
      <c r="H2412" s="116"/>
      <c r="I2412" s="115"/>
      <c r="J2412" s="116"/>
      <c r="K2412" s="115"/>
      <c r="L2412" s="116"/>
      <c r="M2412" s="114"/>
    </row>
    <row r="2413" spans="1:38" ht="30" customHeight="1">
      <c r="A2413" s="127" t="s">
        <v>4310</v>
      </c>
      <c r="B2413" s="127"/>
      <c r="C2413" s="127"/>
      <c r="D2413" s="127"/>
      <c r="E2413" s="128"/>
      <c r="F2413" s="129"/>
      <c r="G2413" s="128"/>
      <c r="H2413" s="129"/>
      <c r="I2413" s="128"/>
      <c r="J2413" s="129"/>
      <c r="K2413" s="128"/>
      <c r="L2413" s="129"/>
      <c r="M2413" s="127"/>
      <c r="N2413" s="118" t="s">
        <v>400</v>
      </c>
    </row>
    <row r="2414" spans="1:38" ht="30" customHeight="1">
      <c r="A2414" s="9" t="s">
        <v>1801</v>
      </c>
      <c r="B2414" s="9" t="s">
        <v>3343</v>
      </c>
      <c r="C2414" s="9" t="s">
        <v>54</v>
      </c>
      <c r="D2414" s="114">
        <v>1.1000000000000001</v>
      </c>
      <c r="E2414" s="115">
        <f>단가대비표!E247</f>
        <v>9040</v>
      </c>
      <c r="F2414" s="116">
        <f>TRUNC(E2414*D2414,1)</f>
        <v>9944</v>
      </c>
      <c r="G2414" s="115">
        <f>단가대비표!F247</f>
        <v>0</v>
      </c>
      <c r="H2414" s="116">
        <f>TRUNC(G2414*D2414,1)</f>
        <v>0</v>
      </c>
      <c r="I2414" s="115">
        <f>단가대비표!G247</f>
        <v>0</v>
      </c>
      <c r="J2414" s="116">
        <f>TRUNC(I2414*D2414,1)</f>
        <v>0</v>
      </c>
      <c r="K2414" s="115">
        <f t="shared" ref="K2414:L2417" si="585">TRUNC(E2414+G2414+I2414,1)</f>
        <v>9040</v>
      </c>
      <c r="L2414" s="116">
        <f t="shared" si="585"/>
        <v>9944</v>
      </c>
      <c r="M2414" s="9" t="s">
        <v>27</v>
      </c>
      <c r="N2414" s="10" t="s">
        <v>400</v>
      </c>
      <c r="O2414" s="10" t="s">
        <v>1802</v>
      </c>
      <c r="P2414" s="10" t="s">
        <v>30</v>
      </c>
      <c r="Q2414" s="10" t="s">
        <v>30</v>
      </c>
      <c r="R2414" s="10" t="s">
        <v>29</v>
      </c>
      <c r="S2414" s="119"/>
      <c r="T2414" s="119"/>
      <c r="U2414" s="119"/>
      <c r="V2414" s="119">
        <v>1</v>
      </c>
      <c r="W2414" s="119"/>
      <c r="X2414" s="119"/>
      <c r="Y2414" s="119"/>
      <c r="Z2414" s="119"/>
      <c r="AA2414" s="119"/>
      <c r="AB2414" s="119"/>
      <c r="AC2414" s="119"/>
      <c r="AD2414" s="119"/>
      <c r="AE2414" s="119"/>
      <c r="AF2414" s="119"/>
      <c r="AG2414" s="119"/>
      <c r="AH2414" s="119"/>
      <c r="AI2414" s="119"/>
      <c r="AJ2414" s="10" t="s">
        <v>27</v>
      </c>
      <c r="AK2414" s="10" t="s">
        <v>1803</v>
      </c>
      <c r="AL2414" s="10" t="s">
        <v>27</v>
      </c>
    </row>
    <row r="2415" spans="1:38" ht="30" customHeight="1">
      <c r="A2415" s="9" t="s">
        <v>1804</v>
      </c>
      <c r="B2415" s="9" t="s">
        <v>1789</v>
      </c>
      <c r="C2415" s="9" t="s">
        <v>963</v>
      </c>
      <c r="D2415" s="114">
        <v>1</v>
      </c>
      <c r="E2415" s="115">
        <f>ROUNDDOWN(SUMIF(V2414:V2417, RIGHTB(O2415, 1), F2414:F2417)*U2415, 2)</f>
        <v>298.32</v>
      </c>
      <c r="F2415" s="116">
        <f>TRUNC(E2415*D2415,1)</f>
        <v>298.3</v>
      </c>
      <c r="G2415" s="115">
        <v>0</v>
      </c>
      <c r="H2415" s="116">
        <f>TRUNC(G2415*D2415,1)</f>
        <v>0</v>
      </c>
      <c r="I2415" s="115">
        <v>0</v>
      </c>
      <c r="J2415" s="116">
        <f>TRUNC(I2415*D2415,1)</f>
        <v>0</v>
      </c>
      <c r="K2415" s="115">
        <f t="shared" si="585"/>
        <v>298.3</v>
      </c>
      <c r="L2415" s="116">
        <f t="shared" si="585"/>
        <v>298.3</v>
      </c>
      <c r="M2415" s="9" t="s">
        <v>27</v>
      </c>
      <c r="N2415" s="10" t="s">
        <v>400</v>
      </c>
      <c r="O2415" s="10" t="s">
        <v>964</v>
      </c>
      <c r="P2415" s="10" t="s">
        <v>30</v>
      </c>
      <c r="Q2415" s="10" t="s">
        <v>30</v>
      </c>
      <c r="R2415" s="10" t="s">
        <v>30</v>
      </c>
      <c r="S2415" s="119">
        <v>0</v>
      </c>
      <c r="T2415" s="119">
        <v>0</v>
      </c>
      <c r="U2415" s="119">
        <v>0.03</v>
      </c>
      <c r="V2415" s="119"/>
      <c r="W2415" s="119"/>
      <c r="X2415" s="119"/>
      <c r="Y2415" s="119"/>
      <c r="Z2415" s="119"/>
      <c r="AA2415" s="119"/>
      <c r="AB2415" s="119"/>
      <c r="AC2415" s="119"/>
      <c r="AD2415" s="119"/>
      <c r="AE2415" s="119"/>
      <c r="AF2415" s="119"/>
      <c r="AG2415" s="119"/>
      <c r="AH2415" s="119"/>
      <c r="AI2415" s="119"/>
      <c r="AJ2415" s="10" t="s">
        <v>27</v>
      </c>
      <c r="AK2415" s="10" t="s">
        <v>1805</v>
      </c>
      <c r="AL2415" s="10" t="s">
        <v>27</v>
      </c>
    </row>
    <row r="2416" spans="1:38" ht="30" customHeight="1">
      <c r="A2416" s="9" t="s">
        <v>891</v>
      </c>
      <c r="B2416" s="9" t="s">
        <v>840</v>
      </c>
      <c r="C2416" s="9" t="s">
        <v>841</v>
      </c>
      <c r="D2416" s="114">
        <v>0.02</v>
      </c>
      <c r="E2416" s="115">
        <f>단가대비표!E570</f>
        <v>0</v>
      </c>
      <c r="F2416" s="116">
        <f>TRUNC(E2416*D2416,1)</f>
        <v>0</v>
      </c>
      <c r="G2416" s="115">
        <f>단가대비표!F570</f>
        <v>177964</v>
      </c>
      <c r="H2416" s="116">
        <f>TRUNC(G2416*D2416,1)</f>
        <v>3559.2</v>
      </c>
      <c r="I2416" s="115">
        <f>단가대비표!G570</f>
        <v>0</v>
      </c>
      <c r="J2416" s="116">
        <f>TRUNC(I2416*D2416,1)</f>
        <v>0</v>
      </c>
      <c r="K2416" s="115">
        <f t="shared" si="585"/>
        <v>177964</v>
      </c>
      <c r="L2416" s="116">
        <f t="shared" si="585"/>
        <v>3559.2</v>
      </c>
      <c r="M2416" s="9" t="s">
        <v>27</v>
      </c>
      <c r="N2416" s="10" t="s">
        <v>1806</v>
      </c>
      <c r="O2416" s="10" t="s">
        <v>892</v>
      </c>
      <c r="P2416" s="10" t="s">
        <v>30</v>
      </c>
      <c r="Q2416" s="10" t="s">
        <v>30</v>
      </c>
      <c r="R2416" s="10" t="s">
        <v>29</v>
      </c>
      <c r="S2416" s="119"/>
      <c r="T2416" s="119"/>
      <c r="U2416" s="119"/>
      <c r="V2416" s="119">
        <v>1</v>
      </c>
      <c r="W2416" s="119"/>
      <c r="X2416" s="119"/>
      <c r="Y2416" s="119"/>
      <c r="Z2416" s="119"/>
      <c r="AA2416" s="119"/>
      <c r="AB2416" s="119"/>
      <c r="AC2416" s="119"/>
      <c r="AD2416" s="119"/>
      <c r="AE2416" s="119"/>
      <c r="AF2416" s="119"/>
      <c r="AG2416" s="119"/>
      <c r="AH2416" s="119"/>
      <c r="AI2416" s="119"/>
      <c r="AJ2416" s="10" t="s">
        <v>27</v>
      </c>
      <c r="AK2416" s="10" t="s">
        <v>2801</v>
      </c>
      <c r="AL2416" s="10" t="s">
        <v>27</v>
      </c>
    </row>
    <row r="2417" spans="1:38" ht="30" customHeight="1">
      <c r="A2417" s="9" t="s">
        <v>4220</v>
      </c>
      <c r="B2417" s="9" t="s">
        <v>1146</v>
      </c>
      <c r="C2417" s="9" t="s">
        <v>963</v>
      </c>
      <c r="D2417" s="114">
        <v>1</v>
      </c>
      <c r="E2417" s="115">
        <v>0</v>
      </c>
      <c r="F2417" s="116">
        <f>TRUNC(E2417*D2417,1)</f>
        <v>0</v>
      </c>
      <c r="G2417" s="115">
        <v>0</v>
      </c>
      <c r="H2417" s="116">
        <f>TRUNC(G2417*D2417,1)</f>
        <v>0</v>
      </c>
      <c r="I2417" s="115">
        <f>ROUNDDOWN(SUMIF(V2416:V2417, RIGHTB(O2417, 1), H2416:H2417)*U2417, 2)</f>
        <v>177.96</v>
      </c>
      <c r="J2417" s="116">
        <f>TRUNC(I2417*D2417,1)</f>
        <v>177.9</v>
      </c>
      <c r="K2417" s="115">
        <f t="shared" si="585"/>
        <v>177.9</v>
      </c>
      <c r="L2417" s="116">
        <f t="shared" si="585"/>
        <v>177.9</v>
      </c>
      <c r="M2417" s="9" t="s">
        <v>27</v>
      </c>
      <c r="N2417" s="10" t="s">
        <v>1806</v>
      </c>
      <c r="O2417" s="10" t="s">
        <v>964</v>
      </c>
      <c r="P2417" s="10" t="s">
        <v>30</v>
      </c>
      <c r="Q2417" s="10" t="s">
        <v>30</v>
      </c>
      <c r="R2417" s="10" t="s">
        <v>30</v>
      </c>
      <c r="S2417" s="119">
        <v>1</v>
      </c>
      <c r="T2417" s="119">
        <v>2</v>
      </c>
      <c r="U2417" s="119">
        <v>0.05</v>
      </c>
      <c r="V2417" s="119"/>
      <c r="W2417" s="119"/>
      <c r="X2417" s="119"/>
      <c r="Y2417" s="119"/>
      <c r="Z2417" s="119"/>
      <c r="AA2417" s="119"/>
      <c r="AB2417" s="119"/>
      <c r="AC2417" s="119"/>
      <c r="AD2417" s="119"/>
      <c r="AE2417" s="119"/>
      <c r="AF2417" s="119"/>
      <c r="AG2417" s="119"/>
      <c r="AH2417" s="119"/>
      <c r="AI2417" s="119"/>
      <c r="AJ2417" s="10" t="s">
        <v>27</v>
      </c>
      <c r="AK2417" s="10" t="s">
        <v>2802</v>
      </c>
      <c r="AL2417" s="10" t="s">
        <v>27</v>
      </c>
    </row>
    <row r="2418" spans="1:38" ht="30" customHeight="1">
      <c r="A2418" s="9" t="s">
        <v>965</v>
      </c>
      <c r="B2418" s="9" t="s">
        <v>27</v>
      </c>
      <c r="C2418" s="9" t="s">
        <v>27</v>
      </c>
      <c r="D2418" s="114"/>
      <c r="E2418" s="115"/>
      <c r="F2418" s="116">
        <f>TRUNC(SUM(F2414:F2417),0)</f>
        <v>10242</v>
      </c>
      <c r="G2418" s="115"/>
      <c r="H2418" s="116">
        <f>TRUNC(SUM(H2414:H2417),0)</f>
        <v>3559</v>
      </c>
      <c r="I2418" s="115"/>
      <c r="J2418" s="116">
        <f>TRUNC(SUM(J2414:J2417),0)</f>
        <v>177</v>
      </c>
      <c r="K2418" s="115"/>
      <c r="L2418" s="116">
        <f>F2418+H2418+J2418</f>
        <v>13978</v>
      </c>
      <c r="M2418" s="9" t="s">
        <v>27</v>
      </c>
      <c r="N2418" s="10" t="s">
        <v>117</v>
      </c>
      <c r="O2418" s="10" t="s">
        <v>117</v>
      </c>
      <c r="P2418" s="10" t="s">
        <v>27</v>
      </c>
      <c r="Q2418" s="10" t="s">
        <v>27</v>
      </c>
      <c r="R2418" s="10" t="s">
        <v>27</v>
      </c>
      <c r="S2418" s="119"/>
      <c r="T2418" s="119"/>
      <c r="U2418" s="119"/>
      <c r="V2418" s="119"/>
      <c r="W2418" s="119"/>
      <c r="X2418" s="119"/>
      <c r="Y2418" s="119"/>
      <c r="Z2418" s="119"/>
      <c r="AA2418" s="119"/>
      <c r="AB2418" s="119"/>
      <c r="AC2418" s="119"/>
      <c r="AD2418" s="119"/>
      <c r="AE2418" s="119"/>
      <c r="AF2418" s="119"/>
      <c r="AG2418" s="119"/>
      <c r="AH2418" s="119"/>
      <c r="AI2418" s="119"/>
      <c r="AJ2418" s="10" t="s">
        <v>27</v>
      </c>
      <c r="AK2418" s="10" t="s">
        <v>27</v>
      </c>
      <c r="AL2418" s="10" t="s">
        <v>27</v>
      </c>
    </row>
    <row r="2419" spans="1:38" ht="30" customHeight="1">
      <c r="A2419" s="114"/>
      <c r="B2419" s="114"/>
      <c r="C2419" s="114"/>
      <c r="D2419" s="114"/>
      <c r="E2419" s="115"/>
      <c r="F2419" s="116"/>
      <c r="G2419" s="115"/>
      <c r="H2419" s="116"/>
      <c r="I2419" s="115"/>
      <c r="J2419" s="116"/>
      <c r="K2419" s="115"/>
      <c r="L2419" s="116"/>
      <c r="M2419" s="114"/>
    </row>
    <row r="2420" spans="1:38" ht="30" customHeight="1">
      <c r="A2420" s="127" t="s">
        <v>4311</v>
      </c>
      <c r="B2420" s="127"/>
      <c r="C2420" s="127"/>
      <c r="D2420" s="127"/>
      <c r="E2420" s="128"/>
      <c r="F2420" s="129"/>
      <c r="G2420" s="128"/>
      <c r="H2420" s="129"/>
      <c r="I2420" s="128"/>
      <c r="J2420" s="129"/>
      <c r="K2420" s="128"/>
      <c r="L2420" s="129"/>
      <c r="M2420" s="127"/>
      <c r="N2420" s="118" t="s">
        <v>403</v>
      </c>
    </row>
    <row r="2421" spans="1:38" ht="30" customHeight="1">
      <c r="A2421" s="9" t="s">
        <v>1807</v>
      </c>
      <c r="B2421" s="9" t="s">
        <v>1808</v>
      </c>
      <c r="C2421" s="9" t="s">
        <v>28</v>
      </c>
      <c r="D2421" s="114">
        <v>1.1000000000000001</v>
      </c>
      <c r="E2421" s="115">
        <f>단가대비표!E248</f>
        <v>34200</v>
      </c>
      <c r="F2421" s="116">
        <f>TRUNC(E2421*D2421,1)</f>
        <v>37620</v>
      </c>
      <c r="G2421" s="115">
        <f>단가대비표!F248</f>
        <v>0</v>
      </c>
      <c r="H2421" s="116">
        <f>TRUNC(G2421*D2421,1)</f>
        <v>0</v>
      </c>
      <c r="I2421" s="115">
        <f>단가대비표!G248</f>
        <v>0</v>
      </c>
      <c r="J2421" s="116">
        <f>TRUNC(I2421*D2421,1)</f>
        <v>0</v>
      </c>
      <c r="K2421" s="115">
        <f t="shared" ref="K2421:L2425" si="586">TRUNC(E2421+G2421+I2421,1)</f>
        <v>34200</v>
      </c>
      <c r="L2421" s="116">
        <f t="shared" si="586"/>
        <v>37620</v>
      </c>
      <c r="M2421" s="9" t="s">
        <v>27</v>
      </c>
      <c r="N2421" s="10" t="s">
        <v>403</v>
      </c>
      <c r="O2421" s="10" t="s">
        <v>1809</v>
      </c>
      <c r="P2421" s="10" t="s">
        <v>30</v>
      </c>
      <c r="Q2421" s="10" t="s">
        <v>30</v>
      </c>
      <c r="R2421" s="10" t="s">
        <v>29</v>
      </c>
      <c r="S2421" s="119"/>
      <c r="T2421" s="119"/>
      <c r="U2421" s="119"/>
      <c r="V2421" s="119">
        <v>1</v>
      </c>
      <c r="W2421" s="119"/>
      <c r="X2421" s="119"/>
      <c r="Y2421" s="119"/>
      <c r="Z2421" s="119"/>
      <c r="AA2421" s="119"/>
      <c r="AB2421" s="119"/>
      <c r="AC2421" s="119"/>
      <c r="AD2421" s="119"/>
      <c r="AE2421" s="119"/>
      <c r="AF2421" s="119"/>
      <c r="AG2421" s="119"/>
      <c r="AH2421" s="119"/>
      <c r="AI2421" s="119"/>
      <c r="AJ2421" s="10" t="s">
        <v>27</v>
      </c>
      <c r="AK2421" s="10" t="s">
        <v>1810</v>
      </c>
      <c r="AL2421" s="10" t="s">
        <v>27</v>
      </c>
    </row>
    <row r="2422" spans="1:38" ht="30" customHeight="1">
      <c r="A2422" s="9" t="s">
        <v>1804</v>
      </c>
      <c r="B2422" s="9" t="s">
        <v>1811</v>
      </c>
      <c r="C2422" s="9" t="s">
        <v>963</v>
      </c>
      <c r="D2422" s="114">
        <v>1</v>
      </c>
      <c r="E2422" s="115">
        <f>ROUNDDOWN(SUMIF(V2421:V2425, RIGHTB(O2422, 1), F2421:F2425)*U2422, 2)</f>
        <v>3762</v>
      </c>
      <c r="F2422" s="116">
        <f>TRUNC(E2422*D2422,1)</f>
        <v>3762</v>
      </c>
      <c r="G2422" s="115">
        <v>0</v>
      </c>
      <c r="H2422" s="116">
        <f>TRUNC(G2422*D2422,1)</f>
        <v>0</v>
      </c>
      <c r="I2422" s="115">
        <v>0</v>
      </c>
      <c r="J2422" s="116">
        <f>TRUNC(I2422*D2422,1)</f>
        <v>0</v>
      </c>
      <c r="K2422" s="115">
        <f t="shared" si="586"/>
        <v>3762</v>
      </c>
      <c r="L2422" s="116">
        <f t="shared" si="586"/>
        <v>3762</v>
      </c>
      <c r="M2422" s="9" t="s">
        <v>27</v>
      </c>
      <c r="N2422" s="10" t="s">
        <v>403</v>
      </c>
      <c r="O2422" s="10" t="s">
        <v>964</v>
      </c>
      <c r="P2422" s="10" t="s">
        <v>30</v>
      </c>
      <c r="Q2422" s="10" t="s">
        <v>30</v>
      </c>
      <c r="R2422" s="10" t="s">
        <v>30</v>
      </c>
      <c r="S2422" s="119">
        <v>0</v>
      </c>
      <c r="T2422" s="119">
        <v>0</v>
      </c>
      <c r="U2422" s="119">
        <v>0.1</v>
      </c>
      <c r="V2422" s="119"/>
      <c r="W2422" s="119"/>
      <c r="X2422" s="119"/>
      <c r="Y2422" s="119"/>
      <c r="Z2422" s="119"/>
      <c r="AA2422" s="119"/>
      <c r="AB2422" s="119"/>
      <c r="AC2422" s="119"/>
      <c r="AD2422" s="119"/>
      <c r="AE2422" s="119"/>
      <c r="AF2422" s="119"/>
      <c r="AG2422" s="119"/>
      <c r="AH2422" s="119"/>
      <c r="AI2422" s="119"/>
      <c r="AJ2422" s="10" t="s">
        <v>27</v>
      </c>
      <c r="AK2422" s="10" t="s">
        <v>1812</v>
      </c>
      <c r="AL2422" s="10" t="s">
        <v>27</v>
      </c>
    </row>
    <row r="2423" spans="1:38" ht="30" customHeight="1">
      <c r="A2423" s="9" t="s">
        <v>891</v>
      </c>
      <c r="B2423" s="9" t="s">
        <v>840</v>
      </c>
      <c r="C2423" s="9" t="s">
        <v>841</v>
      </c>
      <c r="D2423" s="114">
        <v>0.15</v>
      </c>
      <c r="E2423" s="115">
        <f>단가대비표!E570</f>
        <v>0</v>
      </c>
      <c r="F2423" s="116">
        <f>TRUNC(E2423*D2423,1)</f>
        <v>0</v>
      </c>
      <c r="G2423" s="115">
        <f>단가대비표!F570</f>
        <v>177964</v>
      </c>
      <c r="H2423" s="116">
        <f>TRUNC(G2423*D2423,1)</f>
        <v>26694.6</v>
      </c>
      <c r="I2423" s="115">
        <f>단가대비표!G570</f>
        <v>0</v>
      </c>
      <c r="J2423" s="116">
        <f>TRUNC(I2423*D2423,1)</f>
        <v>0</v>
      </c>
      <c r="K2423" s="115">
        <f t="shared" si="586"/>
        <v>177964</v>
      </c>
      <c r="L2423" s="116">
        <f t="shared" si="586"/>
        <v>26694.6</v>
      </c>
      <c r="M2423" s="9" t="s">
        <v>27</v>
      </c>
      <c r="N2423" s="10" t="s">
        <v>403</v>
      </c>
      <c r="O2423" s="10" t="s">
        <v>892</v>
      </c>
      <c r="P2423" s="10" t="s">
        <v>30</v>
      </c>
      <c r="Q2423" s="10" t="s">
        <v>30</v>
      </c>
      <c r="R2423" s="10" t="s">
        <v>29</v>
      </c>
      <c r="S2423" s="119"/>
      <c r="T2423" s="119"/>
      <c r="U2423" s="119"/>
      <c r="V2423" s="119"/>
      <c r="W2423" s="119">
        <v>2</v>
      </c>
      <c r="X2423" s="119"/>
      <c r="Y2423" s="119"/>
      <c r="Z2423" s="119"/>
      <c r="AA2423" s="119"/>
      <c r="AB2423" s="119"/>
      <c r="AC2423" s="119"/>
      <c r="AD2423" s="119"/>
      <c r="AE2423" s="119"/>
      <c r="AF2423" s="119"/>
      <c r="AG2423" s="119"/>
      <c r="AH2423" s="119"/>
      <c r="AI2423" s="119"/>
      <c r="AJ2423" s="10" t="s">
        <v>27</v>
      </c>
      <c r="AK2423" s="10" t="s">
        <v>1813</v>
      </c>
      <c r="AL2423" s="10" t="s">
        <v>27</v>
      </c>
    </row>
    <row r="2424" spans="1:38" ht="30" customHeight="1">
      <c r="A2424" s="9" t="s">
        <v>867</v>
      </c>
      <c r="B2424" s="9" t="s">
        <v>840</v>
      </c>
      <c r="C2424" s="9" t="s">
        <v>841</v>
      </c>
      <c r="D2424" s="114">
        <v>0.03</v>
      </c>
      <c r="E2424" s="115">
        <f>단가대비표!E553</f>
        <v>0</v>
      </c>
      <c r="F2424" s="116">
        <f>TRUNC(E2424*D2424,1)</f>
        <v>0</v>
      </c>
      <c r="G2424" s="115">
        <f>단가대비표!F553</f>
        <v>138290</v>
      </c>
      <c r="H2424" s="116">
        <f>TRUNC(G2424*D2424,1)</f>
        <v>4148.7</v>
      </c>
      <c r="I2424" s="115">
        <f>단가대비표!G553</f>
        <v>0</v>
      </c>
      <c r="J2424" s="116">
        <f>TRUNC(I2424*D2424,1)</f>
        <v>0</v>
      </c>
      <c r="K2424" s="115">
        <f t="shared" si="586"/>
        <v>138290</v>
      </c>
      <c r="L2424" s="116">
        <f t="shared" si="586"/>
        <v>4148.7</v>
      </c>
      <c r="M2424" s="9" t="s">
        <v>27</v>
      </c>
      <c r="N2424" s="10" t="s">
        <v>403</v>
      </c>
      <c r="O2424" s="10" t="s">
        <v>868</v>
      </c>
      <c r="P2424" s="10" t="s">
        <v>30</v>
      </c>
      <c r="Q2424" s="10" t="s">
        <v>30</v>
      </c>
      <c r="R2424" s="10" t="s">
        <v>29</v>
      </c>
      <c r="S2424" s="119"/>
      <c r="T2424" s="119"/>
      <c r="U2424" s="119"/>
      <c r="V2424" s="119"/>
      <c r="W2424" s="119">
        <v>2</v>
      </c>
      <c r="X2424" s="119"/>
      <c r="Y2424" s="119"/>
      <c r="Z2424" s="119"/>
      <c r="AA2424" s="119"/>
      <c r="AB2424" s="119"/>
      <c r="AC2424" s="119"/>
      <c r="AD2424" s="119"/>
      <c r="AE2424" s="119"/>
      <c r="AF2424" s="119"/>
      <c r="AG2424" s="119"/>
      <c r="AH2424" s="119"/>
      <c r="AI2424" s="119"/>
      <c r="AJ2424" s="10" t="s">
        <v>27</v>
      </c>
      <c r="AK2424" s="10" t="s">
        <v>1814</v>
      </c>
      <c r="AL2424" s="10" t="s">
        <v>27</v>
      </c>
    </row>
    <row r="2425" spans="1:38" ht="30" customHeight="1">
      <c r="A2425" s="9" t="s">
        <v>4220</v>
      </c>
      <c r="B2425" s="9" t="s">
        <v>1270</v>
      </c>
      <c r="C2425" s="9" t="s">
        <v>963</v>
      </c>
      <c r="D2425" s="114">
        <v>1</v>
      </c>
      <c r="E2425" s="115">
        <v>0</v>
      </c>
      <c r="F2425" s="116">
        <f>TRUNC(E2425*D2425,1)</f>
        <v>0</v>
      </c>
      <c r="G2425" s="115">
        <v>0</v>
      </c>
      <c r="H2425" s="116">
        <f>TRUNC(G2425*D2425,1)</f>
        <v>0</v>
      </c>
      <c r="I2425" s="115">
        <f>ROUNDDOWN(SUMIF(W2421:W2425, RIGHTB(O2425, 1), H2421:H2425)*U2425, 2)</f>
        <v>925.29</v>
      </c>
      <c r="J2425" s="116">
        <f>TRUNC(I2425*D2425,1)</f>
        <v>925.2</v>
      </c>
      <c r="K2425" s="115">
        <f t="shared" si="586"/>
        <v>925.2</v>
      </c>
      <c r="L2425" s="116">
        <f t="shared" si="586"/>
        <v>925.2</v>
      </c>
      <c r="M2425" s="9" t="s">
        <v>27</v>
      </c>
      <c r="N2425" s="10" t="s">
        <v>403</v>
      </c>
      <c r="O2425" s="10" t="s">
        <v>1280</v>
      </c>
      <c r="P2425" s="10" t="s">
        <v>30</v>
      </c>
      <c r="Q2425" s="10" t="s">
        <v>30</v>
      </c>
      <c r="R2425" s="10" t="s">
        <v>30</v>
      </c>
      <c r="S2425" s="119">
        <v>1</v>
      </c>
      <c r="T2425" s="119">
        <v>2</v>
      </c>
      <c r="U2425" s="119">
        <v>0.03</v>
      </c>
      <c r="V2425" s="119"/>
      <c r="W2425" s="119"/>
      <c r="X2425" s="119"/>
      <c r="Y2425" s="119"/>
      <c r="Z2425" s="119"/>
      <c r="AA2425" s="119"/>
      <c r="AB2425" s="119"/>
      <c r="AC2425" s="119"/>
      <c r="AD2425" s="119"/>
      <c r="AE2425" s="119"/>
      <c r="AF2425" s="119"/>
      <c r="AG2425" s="119"/>
      <c r="AH2425" s="119"/>
      <c r="AI2425" s="119"/>
      <c r="AJ2425" s="10" t="s">
        <v>27</v>
      </c>
      <c r="AK2425" s="10" t="s">
        <v>1812</v>
      </c>
      <c r="AL2425" s="10" t="s">
        <v>27</v>
      </c>
    </row>
    <row r="2426" spans="1:38" ht="30" customHeight="1">
      <c r="A2426" s="9" t="s">
        <v>965</v>
      </c>
      <c r="B2426" s="9" t="s">
        <v>27</v>
      </c>
      <c r="C2426" s="9" t="s">
        <v>27</v>
      </c>
      <c r="D2426" s="114"/>
      <c r="E2426" s="115"/>
      <c r="F2426" s="116">
        <f>TRUNC(SUM(F2421:F2425),0)</f>
        <v>41382</v>
      </c>
      <c r="G2426" s="115"/>
      <c r="H2426" s="116">
        <f>TRUNC(SUM(H2421:H2425),0)</f>
        <v>30843</v>
      </c>
      <c r="I2426" s="115"/>
      <c r="J2426" s="116">
        <f>TRUNC(SUM(J2421:J2425),0)</f>
        <v>925</v>
      </c>
      <c r="K2426" s="115"/>
      <c r="L2426" s="116">
        <f>F2426+H2426+J2426</f>
        <v>73150</v>
      </c>
      <c r="M2426" s="9" t="s">
        <v>27</v>
      </c>
      <c r="N2426" s="10" t="s">
        <v>117</v>
      </c>
      <c r="O2426" s="10" t="s">
        <v>117</v>
      </c>
      <c r="P2426" s="10" t="s">
        <v>27</v>
      </c>
      <c r="Q2426" s="10" t="s">
        <v>27</v>
      </c>
      <c r="R2426" s="10" t="s">
        <v>27</v>
      </c>
      <c r="S2426" s="119"/>
      <c r="T2426" s="119"/>
      <c r="U2426" s="119"/>
      <c r="V2426" s="119"/>
      <c r="W2426" s="119"/>
      <c r="X2426" s="119"/>
      <c r="Y2426" s="119"/>
      <c r="Z2426" s="119"/>
      <c r="AA2426" s="119"/>
      <c r="AB2426" s="119"/>
      <c r="AC2426" s="119"/>
      <c r="AD2426" s="119"/>
      <c r="AE2426" s="119"/>
      <c r="AF2426" s="119"/>
      <c r="AG2426" s="119"/>
      <c r="AH2426" s="119"/>
      <c r="AI2426" s="119"/>
      <c r="AJ2426" s="10" t="s">
        <v>27</v>
      </c>
      <c r="AK2426" s="10" t="s">
        <v>27</v>
      </c>
      <c r="AL2426" s="10" t="s">
        <v>27</v>
      </c>
    </row>
    <row r="2427" spans="1:38" ht="30" customHeight="1">
      <c r="A2427" s="114"/>
      <c r="B2427" s="114"/>
      <c r="C2427" s="114"/>
      <c r="D2427" s="114"/>
      <c r="E2427" s="115"/>
      <c r="F2427" s="116"/>
      <c r="G2427" s="115"/>
      <c r="H2427" s="116"/>
      <c r="I2427" s="115"/>
      <c r="J2427" s="116"/>
      <c r="K2427" s="115"/>
      <c r="L2427" s="116"/>
      <c r="M2427" s="114"/>
    </row>
    <row r="2428" spans="1:38" ht="30" customHeight="1">
      <c r="A2428" s="127" t="s">
        <v>4312</v>
      </c>
      <c r="B2428" s="127"/>
      <c r="C2428" s="127"/>
      <c r="D2428" s="127"/>
      <c r="E2428" s="128"/>
      <c r="F2428" s="129"/>
      <c r="G2428" s="128"/>
      <c r="H2428" s="129"/>
      <c r="I2428" s="128"/>
      <c r="J2428" s="129"/>
      <c r="K2428" s="128"/>
      <c r="L2428" s="129"/>
      <c r="M2428" s="127"/>
      <c r="N2428" s="118" t="s">
        <v>405</v>
      </c>
    </row>
    <row r="2429" spans="1:38" ht="30" customHeight="1">
      <c r="A2429" s="9" t="s">
        <v>1807</v>
      </c>
      <c r="B2429" s="9" t="s">
        <v>1815</v>
      </c>
      <c r="C2429" s="9" t="s">
        <v>28</v>
      </c>
      <c r="D2429" s="114">
        <v>1.1000000000000001</v>
      </c>
      <c r="E2429" s="115">
        <f>단가대비표!E249</f>
        <v>51300</v>
      </c>
      <c r="F2429" s="116">
        <f>TRUNC(E2429*D2429,1)</f>
        <v>56430</v>
      </c>
      <c r="G2429" s="115">
        <f>단가대비표!F249</f>
        <v>0</v>
      </c>
      <c r="H2429" s="116">
        <f>TRUNC(G2429*D2429,1)</f>
        <v>0</v>
      </c>
      <c r="I2429" s="115">
        <f>단가대비표!G249</f>
        <v>0</v>
      </c>
      <c r="J2429" s="116">
        <f>TRUNC(I2429*D2429,1)</f>
        <v>0</v>
      </c>
      <c r="K2429" s="115">
        <f t="shared" ref="K2429:L2433" si="587">TRUNC(E2429+G2429+I2429,1)</f>
        <v>51300</v>
      </c>
      <c r="L2429" s="116">
        <f t="shared" si="587"/>
        <v>56430</v>
      </c>
      <c r="M2429" s="9" t="s">
        <v>27</v>
      </c>
      <c r="N2429" s="10" t="s">
        <v>405</v>
      </c>
      <c r="O2429" s="10" t="s">
        <v>1816</v>
      </c>
      <c r="P2429" s="10" t="s">
        <v>30</v>
      </c>
      <c r="Q2429" s="10" t="s">
        <v>30</v>
      </c>
      <c r="R2429" s="10" t="s">
        <v>29</v>
      </c>
      <c r="S2429" s="119"/>
      <c r="T2429" s="119"/>
      <c r="U2429" s="119"/>
      <c r="V2429" s="119">
        <v>1</v>
      </c>
      <c r="W2429" s="119"/>
      <c r="X2429" s="119"/>
      <c r="Y2429" s="119"/>
      <c r="Z2429" s="119"/>
      <c r="AA2429" s="119"/>
      <c r="AB2429" s="119"/>
      <c r="AC2429" s="119"/>
      <c r="AD2429" s="119"/>
      <c r="AE2429" s="119"/>
      <c r="AF2429" s="119"/>
      <c r="AG2429" s="119"/>
      <c r="AH2429" s="119"/>
      <c r="AI2429" s="119"/>
      <c r="AJ2429" s="10" t="s">
        <v>27</v>
      </c>
      <c r="AK2429" s="10" t="s">
        <v>1817</v>
      </c>
      <c r="AL2429" s="10" t="s">
        <v>27</v>
      </c>
    </row>
    <row r="2430" spans="1:38" ht="30" customHeight="1">
      <c r="A2430" s="9" t="s">
        <v>1804</v>
      </c>
      <c r="B2430" s="9" t="s">
        <v>1811</v>
      </c>
      <c r="C2430" s="9" t="s">
        <v>963</v>
      </c>
      <c r="D2430" s="114">
        <v>1</v>
      </c>
      <c r="E2430" s="115">
        <f>ROUNDDOWN(SUMIF(V2429:V2433, RIGHTB(O2430, 1), F2429:F2433)*U2430, 2)</f>
        <v>5643</v>
      </c>
      <c r="F2430" s="116">
        <f>TRUNC(E2430*D2430,1)</f>
        <v>5643</v>
      </c>
      <c r="G2430" s="115">
        <v>0</v>
      </c>
      <c r="H2430" s="116">
        <f>TRUNC(G2430*D2430,1)</f>
        <v>0</v>
      </c>
      <c r="I2430" s="115">
        <v>0</v>
      </c>
      <c r="J2430" s="116">
        <f>TRUNC(I2430*D2430,1)</f>
        <v>0</v>
      </c>
      <c r="K2430" s="115">
        <f t="shared" si="587"/>
        <v>5643</v>
      </c>
      <c r="L2430" s="116">
        <f t="shared" si="587"/>
        <v>5643</v>
      </c>
      <c r="M2430" s="9" t="s">
        <v>27</v>
      </c>
      <c r="N2430" s="10" t="s">
        <v>405</v>
      </c>
      <c r="O2430" s="10" t="s">
        <v>964</v>
      </c>
      <c r="P2430" s="10" t="s">
        <v>30</v>
      </c>
      <c r="Q2430" s="10" t="s">
        <v>30</v>
      </c>
      <c r="R2430" s="10" t="s">
        <v>30</v>
      </c>
      <c r="S2430" s="119">
        <v>0</v>
      </c>
      <c r="T2430" s="119">
        <v>0</v>
      </c>
      <c r="U2430" s="119">
        <v>0.1</v>
      </c>
      <c r="V2430" s="119"/>
      <c r="W2430" s="119"/>
      <c r="X2430" s="119"/>
      <c r="Y2430" s="119"/>
      <c r="Z2430" s="119"/>
      <c r="AA2430" s="119"/>
      <c r="AB2430" s="119"/>
      <c r="AC2430" s="119"/>
      <c r="AD2430" s="119"/>
      <c r="AE2430" s="119"/>
      <c r="AF2430" s="119"/>
      <c r="AG2430" s="119"/>
      <c r="AH2430" s="119"/>
      <c r="AI2430" s="119"/>
      <c r="AJ2430" s="10" t="s">
        <v>27</v>
      </c>
      <c r="AK2430" s="10" t="s">
        <v>1818</v>
      </c>
      <c r="AL2430" s="10" t="s">
        <v>27</v>
      </c>
    </row>
    <row r="2431" spans="1:38" ht="30" customHeight="1">
      <c r="A2431" s="9" t="s">
        <v>891</v>
      </c>
      <c r="B2431" s="9" t="s">
        <v>840</v>
      </c>
      <c r="C2431" s="9" t="s">
        <v>841</v>
      </c>
      <c r="D2431" s="114">
        <v>0.15</v>
      </c>
      <c r="E2431" s="115">
        <f>단가대비표!E570</f>
        <v>0</v>
      </c>
      <c r="F2431" s="116">
        <f>TRUNC(E2431*D2431,1)</f>
        <v>0</v>
      </c>
      <c r="G2431" s="115">
        <f>단가대비표!F570</f>
        <v>177964</v>
      </c>
      <c r="H2431" s="116">
        <f>TRUNC(G2431*D2431,1)</f>
        <v>26694.6</v>
      </c>
      <c r="I2431" s="115">
        <f>단가대비표!G570</f>
        <v>0</v>
      </c>
      <c r="J2431" s="116">
        <f>TRUNC(I2431*D2431,1)</f>
        <v>0</v>
      </c>
      <c r="K2431" s="115">
        <f t="shared" si="587"/>
        <v>177964</v>
      </c>
      <c r="L2431" s="116">
        <f t="shared" si="587"/>
        <v>26694.6</v>
      </c>
      <c r="M2431" s="9" t="s">
        <v>27</v>
      </c>
      <c r="N2431" s="10" t="s">
        <v>405</v>
      </c>
      <c r="O2431" s="10" t="s">
        <v>892</v>
      </c>
      <c r="P2431" s="10" t="s">
        <v>30</v>
      </c>
      <c r="Q2431" s="10" t="s">
        <v>30</v>
      </c>
      <c r="R2431" s="10" t="s">
        <v>29</v>
      </c>
      <c r="S2431" s="119"/>
      <c r="T2431" s="119"/>
      <c r="U2431" s="119"/>
      <c r="V2431" s="119"/>
      <c r="W2431" s="119">
        <v>2</v>
      </c>
      <c r="X2431" s="119"/>
      <c r="Y2431" s="119"/>
      <c r="Z2431" s="119"/>
      <c r="AA2431" s="119"/>
      <c r="AB2431" s="119"/>
      <c r="AC2431" s="119"/>
      <c r="AD2431" s="119"/>
      <c r="AE2431" s="119"/>
      <c r="AF2431" s="119"/>
      <c r="AG2431" s="119"/>
      <c r="AH2431" s="119"/>
      <c r="AI2431" s="119"/>
      <c r="AJ2431" s="10" t="s">
        <v>27</v>
      </c>
      <c r="AK2431" s="10" t="s">
        <v>1819</v>
      </c>
      <c r="AL2431" s="10" t="s">
        <v>27</v>
      </c>
    </row>
    <row r="2432" spans="1:38" ht="30" customHeight="1">
      <c r="A2432" s="9" t="s">
        <v>867</v>
      </c>
      <c r="B2432" s="9" t="s">
        <v>840</v>
      </c>
      <c r="C2432" s="9" t="s">
        <v>841</v>
      </c>
      <c r="D2432" s="114">
        <v>0.03</v>
      </c>
      <c r="E2432" s="115">
        <f>단가대비표!E553</f>
        <v>0</v>
      </c>
      <c r="F2432" s="116">
        <f>TRUNC(E2432*D2432,1)</f>
        <v>0</v>
      </c>
      <c r="G2432" s="115">
        <f>단가대비표!F553</f>
        <v>138290</v>
      </c>
      <c r="H2432" s="116">
        <f>TRUNC(G2432*D2432,1)</f>
        <v>4148.7</v>
      </c>
      <c r="I2432" s="115">
        <f>단가대비표!G553</f>
        <v>0</v>
      </c>
      <c r="J2432" s="116">
        <f>TRUNC(I2432*D2432,1)</f>
        <v>0</v>
      </c>
      <c r="K2432" s="115">
        <f t="shared" si="587"/>
        <v>138290</v>
      </c>
      <c r="L2432" s="116">
        <f t="shared" si="587"/>
        <v>4148.7</v>
      </c>
      <c r="M2432" s="9" t="s">
        <v>27</v>
      </c>
      <c r="N2432" s="10" t="s">
        <v>405</v>
      </c>
      <c r="O2432" s="10" t="s">
        <v>868</v>
      </c>
      <c r="P2432" s="10" t="s">
        <v>30</v>
      </c>
      <c r="Q2432" s="10" t="s">
        <v>30</v>
      </c>
      <c r="R2432" s="10" t="s">
        <v>29</v>
      </c>
      <c r="S2432" s="119"/>
      <c r="T2432" s="119"/>
      <c r="U2432" s="119"/>
      <c r="V2432" s="119"/>
      <c r="W2432" s="119">
        <v>2</v>
      </c>
      <c r="X2432" s="119"/>
      <c r="Y2432" s="119"/>
      <c r="Z2432" s="119"/>
      <c r="AA2432" s="119"/>
      <c r="AB2432" s="119"/>
      <c r="AC2432" s="119"/>
      <c r="AD2432" s="119"/>
      <c r="AE2432" s="119"/>
      <c r="AF2432" s="119"/>
      <c r="AG2432" s="119"/>
      <c r="AH2432" s="119"/>
      <c r="AI2432" s="119"/>
      <c r="AJ2432" s="10" t="s">
        <v>27</v>
      </c>
      <c r="AK2432" s="10" t="s">
        <v>1820</v>
      </c>
      <c r="AL2432" s="10" t="s">
        <v>27</v>
      </c>
    </row>
    <row r="2433" spans="1:38" ht="30" customHeight="1">
      <c r="A2433" s="9" t="s">
        <v>4220</v>
      </c>
      <c r="B2433" s="9" t="s">
        <v>1270</v>
      </c>
      <c r="C2433" s="9" t="s">
        <v>963</v>
      </c>
      <c r="D2433" s="114">
        <v>1</v>
      </c>
      <c r="E2433" s="115">
        <v>0</v>
      </c>
      <c r="F2433" s="116">
        <f>TRUNC(E2433*D2433,1)</f>
        <v>0</v>
      </c>
      <c r="G2433" s="115">
        <v>0</v>
      </c>
      <c r="H2433" s="116">
        <f>TRUNC(G2433*D2433,1)</f>
        <v>0</v>
      </c>
      <c r="I2433" s="115">
        <f>ROUNDDOWN(SUMIF(W2429:W2433, RIGHTB(O2433, 1), H2429:H2433)*U2433, 2)</f>
        <v>925.29</v>
      </c>
      <c r="J2433" s="116">
        <f>TRUNC(I2433*D2433,1)</f>
        <v>925.2</v>
      </c>
      <c r="K2433" s="115">
        <f t="shared" si="587"/>
        <v>925.2</v>
      </c>
      <c r="L2433" s="116">
        <f t="shared" si="587"/>
        <v>925.2</v>
      </c>
      <c r="M2433" s="9" t="s">
        <v>27</v>
      </c>
      <c r="N2433" s="10" t="s">
        <v>405</v>
      </c>
      <c r="O2433" s="10" t="s">
        <v>1280</v>
      </c>
      <c r="P2433" s="10" t="s">
        <v>30</v>
      </c>
      <c r="Q2433" s="10" t="s">
        <v>30</v>
      </c>
      <c r="R2433" s="10" t="s">
        <v>30</v>
      </c>
      <c r="S2433" s="119">
        <v>1</v>
      </c>
      <c r="T2433" s="119">
        <v>2</v>
      </c>
      <c r="U2433" s="119">
        <v>0.03</v>
      </c>
      <c r="V2433" s="119"/>
      <c r="W2433" s="119"/>
      <c r="X2433" s="119"/>
      <c r="Y2433" s="119"/>
      <c r="Z2433" s="119"/>
      <c r="AA2433" s="119"/>
      <c r="AB2433" s="119"/>
      <c r="AC2433" s="119"/>
      <c r="AD2433" s="119"/>
      <c r="AE2433" s="119"/>
      <c r="AF2433" s="119"/>
      <c r="AG2433" s="119"/>
      <c r="AH2433" s="119"/>
      <c r="AI2433" s="119"/>
      <c r="AJ2433" s="10" t="s">
        <v>27</v>
      </c>
      <c r="AK2433" s="10" t="s">
        <v>1818</v>
      </c>
      <c r="AL2433" s="10" t="s">
        <v>27</v>
      </c>
    </row>
    <row r="2434" spans="1:38" ht="30" customHeight="1">
      <c r="A2434" s="9" t="s">
        <v>965</v>
      </c>
      <c r="B2434" s="9" t="s">
        <v>27</v>
      </c>
      <c r="C2434" s="9" t="s">
        <v>27</v>
      </c>
      <c r="D2434" s="114"/>
      <c r="E2434" s="115"/>
      <c r="F2434" s="116">
        <f>TRUNC(SUM(F2429:F2433),0)</f>
        <v>62073</v>
      </c>
      <c r="G2434" s="115"/>
      <c r="H2434" s="116">
        <f>TRUNC(SUM(H2429:H2433),0)</f>
        <v>30843</v>
      </c>
      <c r="I2434" s="115"/>
      <c r="J2434" s="116">
        <f>TRUNC(SUM(J2429:J2433),0)</f>
        <v>925</v>
      </c>
      <c r="K2434" s="115"/>
      <c r="L2434" s="116">
        <f>F2434+H2434+J2434</f>
        <v>93841</v>
      </c>
      <c r="M2434" s="9" t="s">
        <v>27</v>
      </c>
      <c r="N2434" s="10" t="s">
        <v>117</v>
      </c>
      <c r="O2434" s="10" t="s">
        <v>117</v>
      </c>
      <c r="P2434" s="10" t="s">
        <v>27</v>
      </c>
      <c r="Q2434" s="10" t="s">
        <v>27</v>
      </c>
      <c r="R2434" s="10" t="s">
        <v>27</v>
      </c>
      <c r="S2434" s="119"/>
      <c r="T2434" s="119"/>
      <c r="U2434" s="119"/>
      <c r="V2434" s="119"/>
      <c r="W2434" s="119"/>
      <c r="X2434" s="119"/>
      <c r="Y2434" s="119"/>
      <c r="Z2434" s="119"/>
      <c r="AA2434" s="119"/>
      <c r="AB2434" s="119"/>
      <c r="AC2434" s="119"/>
      <c r="AD2434" s="119"/>
      <c r="AE2434" s="119"/>
      <c r="AF2434" s="119"/>
      <c r="AG2434" s="119"/>
      <c r="AH2434" s="119"/>
      <c r="AI2434" s="119"/>
      <c r="AJ2434" s="10" t="s">
        <v>27</v>
      </c>
      <c r="AK2434" s="10" t="s">
        <v>27</v>
      </c>
      <c r="AL2434" s="10" t="s">
        <v>27</v>
      </c>
    </row>
    <row r="2435" spans="1:38" ht="30" customHeight="1">
      <c r="A2435" s="114"/>
      <c r="B2435" s="114"/>
      <c r="C2435" s="114"/>
      <c r="D2435" s="114"/>
      <c r="E2435" s="115"/>
      <c r="F2435" s="116"/>
      <c r="G2435" s="115"/>
      <c r="H2435" s="116"/>
      <c r="I2435" s="115"/>
      <c r="J2435" s="116"/>
      <c r="K2435" s="115"/>
      <c r="L2435" s="116"/>
      <c r="M2435" s="114"/>
    </row>
    <row r="2436" spans="1:38" ht="30" customHeight="1">
      <c r="A2436" s="127" t="s">
        <v>4313</v>
      </c>
      <c r="B2436" s="127"/>
      <c r="C2436" s="127"/>
      <c r="D2436" s="127"/>
      <c r="E2436" s="128"/>
      <c r="F2436" s="129"/>
      <c r="G2436" s="128"/>
      <c r="H2436" s="129"/>
      <c r="I2436" s="128"/>
      <c r="J2436" s="129"/>
      <c r="K2436" s="128"/>
      <c r="L2436" s="129"/>
      <c r="M2436" s="127"/>
      <c r="N2436" s="118" t="s">
        <v>408</v>
      </c>
    </row>
    <row r="2437" spans="1:38" ht="30" customHeight="1">
      <c r="A2437" s="9" t="s">
        <v>1821</v>
      </c>
      <c r="B2437" s="9" t="s">
        <v>1822</v>
      </c>
      <c r="C2437" s="9" t="s">
        <v>231</v>
      </c>
      <c r="D2437" s="114">
        <v>1</v>
      </c>
      <c r="E2437" s="115">
        <f>단가대비표!E251</f>
        <v>43300</v>
      </c>
      <c r="F2437" s="116">
        <f>TRUNC(E2437*D2437,1)</f>
        <v>43300</v>
      </c>
      <c r="G2437" s="115">
        <v>0</v>
      </c>
      <c r="H2437" s="116">
        <f>TRUNC(G2437*D2437,1)</f>
        <v>0</v>
      </c>
      <c r="I2437" s="115">
        <v>0</v>
      </c>
      <c r="J2437" s="116">
        <f>TRUNC(I2437*D2437,1)</f>
        <v>0</v>
      </c>
      <c r="K2437" s="115">
        <f t="shared" ref="K2437:L2440" si="588">TRUNC(E2437+G2437+I2437,1)</f>
        <v>43300</v>
      </c>
      <c r="L2437" s="116">
        <f t="shared" si="588"/>
        <v>43300</v>
      </c>
      <c r="M2437" s="9" t="s">
        <v>27</v>
      </c>
      <c r="N2437" s="10" t="s">
        <v>408</v>
      </c>
      <c r="O2437" s="10" t="s">
        <v>1823</v>
      </c>
      <c r="P2437" s="10" t="s">
        <v>30</v>
      </c>
      <c r="Q2437" s="10" t="s">
        <v>30</v>
      </c>
      <c r="R2437" s="10" t="s">
        <v>29</v>
      </c>
      <c r="S2437" s="119"/>
      <c r="T2437" s="119"/>
      <c r="U2437" s="119"/>
      <c r="V2437" s="119">
        <v>1</v>
      </c>
      <c r="W2437" s="119"/>
      <c r="X2437" s="119"/>
      <c r="Y2437" s="119"/>
      <c r="Z2437" s="119"/>
      <c r="AA2437" s="119"/>
      <c r="AB2437" s="119"/>
      <c r="AC2437" s="119"/>
      <c r="AD2437" s="119"/>
      <c r="AE2437" s="119"/>
      <c r="AF2437" s="119"/>
      <c r="AG2437" s="119"/>
      <c r="AH2437" s="119"/>
      <c r="AI2437" s="119"/>
      <c r="AJ2437" s="10" t="s">
        <v>27</v>
      </c>
      <c r="AK2437" s="10" t="s">
        <v>1824</v>
      </c>
      <c r="AL2437" s="10" t="s">
        <v>27</v>
      </c>
    </row>
    <row r="2438" spans="1:38" ht="30" customHeight="1">
      <c r="A2438" s="9" t="s">
        <v>1040</v>
      </c>
      <c r="B2438" s="9" t="s">
        <v>1825</v>
      </c>
      <c r="C2438" s="9" t="s">
        <v>963</v>
      </c>
      <c r="D2438" s="114">
        <v>1</v>
      </c>
      <c r="E2438" s="115">
        <f>ROUNDDOWN(SUMIF(V2437:V2440, RIGHTB(O2438, 1), F2437:F2440)*U2438, 2)</f>
        <v>866</v>
      </c>
      <c r="F2438" s="116">
        <f>TRUNC(E2438*D2438,1)</f>
        <v>866</v>
      </c>
      <c r="G2438" s="115">
        <v>0</v>
      </c>
      <c r="H2438" s="116">
        <f>TRUNC(G2438*D2438,1)</f>
        <v>0</v>
      </c>
      <c r="I2438" s="115">
        <v>0</v>
      </c>
      <c r="J2438" s="116">
        <f>TRUNC(I2438*D2438,1)</f>
        <v>0</v>
      </c>
      <c r="K2438" s="115">
        <f t="shared" si="588"/>
        <v>866</v>
      </c>
      <c r="L2438" s="116">
        <f t="shared" si="588"/>
        <v>866</v>
      </c>
      <c r="M2438" s="9" t="s">
        <v>27</v>
      </c>
      <c r="N2438" s="10" t="s">
        <v>408</v>
      </c>
      <c r="O2438" s="10" t="s">
        <v>964</v>
      </c>
      <c r="P2438" s="10" t="s">
        <v>30</v>
      </c>
      <c r="Q2438" s="10" t="s">
        <v>30</v>
      </c>
      <c r="R2438" s="10" t="s">
        <v>30</v>
      </c>
      <c r="S2438" s="119">
        <v>0</v>
      </c>
      <c r="T2438" s="119">
        <v>0</v>
      </c>
      <c r="U2438" s="119">
        <v>0.02</v>
      </c>
      <c r="V2438" s="119"/>
      <c r="W2438" s="119"/>
      <c r="X2438" s="119"/>
      <c r="Y2438" s="119"/>
      <c r="Z2438" s="119"/>
      <c r="AA2438" s="119"/>
      <c r="AB2438" s="119"/>
      <c r="AC2438" s="119"/>
      <c r="AD2438" s="119"/>
      <c r="AE2438" s="119"/>
      <c r="AF2438" s="119"/>
      <c r="AG2438" s="119"/>
      <c r="AH2438" s="119"/>
      <c r="AI2438" s="119"/>
      <c r="AJ2438" s="10" t="s">
        <v>27</v>
      </c>
      <c r="AK2438" s="10" t="s">
        <v>1826</v>
      </c>
      <c r="AL2438" s="10" t="s">
        <v>27</v>
      </c>
    </row>
    <row r="2439" spans="1:38" ht="30" customHeight="1">
      <c r="A2439" s="9" t="s">
        <v>864</v>
      </c>
      <c r="B2439" s="9" t="s">
        <v>840</v>
      </c>
      <c r="C2439" s="9" t="s">
        <v>841</v>
      </c>
      <c r="D2439" s="114">
        <v>0.17</v>
      </c>
      <c r="E2439" s="115">
        <v>0</v>
      </c>
      <c r="F2439" s="116">
        <f>TRUNC(E2439*D2439,1)</f>
        <v>0</v>
      </c>
      <c r="G2439" s="115">
        <f>단가대비표!F552</f>
        <v>189003</v>
      </c>
      <c r="H2439" s="116">
        <f>TRUNC(G2439*D2439,1)</f>
        <v>32130.5</v>
      </c>
      <c r="I2439" s="115">
        <v>0</v>
      </c>
      <c r="J2439" s="116">
        <f>TRUNC(I2439*D2439,1)</f>
        <v>0</v>
      </c>
      <c r="K2439" s="115">
        <f t="shared" si="588"/>
        <v>189003</v>
      </c>
      <c r="L2439" s="116">
        <f t="shared" si="588"/>
        <v>32130.5</v>
      </c>
      <c r="M2439" s="9" t="s">
        <v>27</v>
      </c>
      <c r="N2439" s="10" t="s">
        <v>1827</v>
      </c>
      <c r="O2439" s="10" t="s">
        <v>865</v>
      </c>
      <c r="P2439" s="10" t="s">
        <v>30</v>
      </c>
      <c r="Q2439" s="10" t="s">
        <v>30</v>
      </c>
      <c r="R2439" s="10" t="s">
        <v>29</v>
      </c>
      <c r="S2439" s="119"/>
      <c r="T2439" s="119"/>
      <c r="U2439" s="119"/>
      <c r="V2439" s="119"/>
      <c r="W2439" s="119"/>
      <c r="X2439" s="119"/>
      <c r="Y2439" s="119"/>
      <c r="Z2439" s="119"/>
      <c r="AA2439" s="119"/>
      <c r="AB2439" s="119"/>
      <c r="AC2439" s="119"/>
      <c r="AD2439" s="119"/>
      <c r="AE2439" s="119"/>
      <c r="AF2439" s="119"/>
      <c r="AG2439" s="119"/>
      <c r="AH2439" s="119"/>
      <c r="AI2439" s="119"/>
      <c r="AJ2439" s="10" t="s">
        <v>27</v>
      </c>
      <c r="AK2439" s="10" t="s">
        <v>2803</v>
      </c>
      <c r="AL2439" s="10" t="s">
        <v>27</v>
      </c>
    </row>
    <row r="2440" spans="1:38" ht="30" customHeight="1">
      <c r="A2440" s="9" t="s">
        <v>867</v>
      </c>
      <c r="B2440" s="9" t="s">
        <v>840</v>
      </c>
      <c r="C2440" s="9" t="s">
        <v>841</v>
      </c>
      <c r="D2440" s="114">
        <v>0.04</v>
      </c>
      <c r="E2440" s="115">
        <v>0</v>
      </c>
      <c r="F2440" s="116">
        <f>TRUNC(E2440*D2440,1)</f>
        <v>0</v>
      </c>
      <c r="G2440" s="115">
        <f>단가대비표!F553</f>
        <v>138290</v>
      </c>
      <c r="H2440" s="116">
        <f>TRUNC(G2440*D2440,1)</f>
        <v>5531.6</v>
      </c>
      <c r="I2440" s="115">
        <v>0</v>
      </c>
      <c r="J2440" s="116">
        <f>TRUNC(I2440*D2440,1)</f>
        <v>0</v>
      </c>
      <c r="K2440" s="115">
        <f t="shared" si="588"/>
        <v>138290</v>
      </c>
      <c r="L2440" s="116">
        <f t="shared" si="588"/>
        <v>5531.6</v>
      </c>
      <c r="M2440" s="9" t="s">
        <v>27</v>
      </c>
      <c r="N2440" s="10" t="s">
        <v>1827</v>
      </c>
      <c r="O2440" s="10" t="s">
        <v>868</v>
      </c>
      <c r="P2440" s="10" t="s">
        <v>30</v>
      </c>
      <c r="Q2440" s="10" t="s">
        <v>30</v>
      </c>
      <c r="R2440" s="10" t="s">
        <v>29</v>
      </c>
      <c r="S2440" s="119"/>
      <c r="T2440" s="119"/>
      <c r="U2440" s="119"/>
      <c r="V2440" s="119"/>
      <c r="W2440" s="119"/>
      <c r="X2440" s="119"/>
      <c r="Y2440" s="119"/>
      <c r="Z2440" s="119"/>
      <c r="AA2440" s="119"/>
      <c r="AB2440" s="119"/>
      <c r="AC2440" s="119"/>
      <c r="AD2440" s="119"/>
      <c r="AE2440" s="119"/>
      <c r="AF2440" s="119"/>
      <c r="AG2440" s="119"/>
      <c r="AH2440" s="119"/>
      <c r="AI2440" s="119"/>
      <c r="AJ2440" s="10" t="s">
        <v>27</v>
      </c>
      <c r="AK2440" s="10" t="s">
        <v>2804</v>
      </c>
      <c r="AL2440" s="10" t="s">
        <v>27</v>
      </c>
    </row>
    <row r="2441" spans="1:38" ht="30" customHeight="1">
      <c r="A2441" s="9" t="s">
        <v>965</v>
      </c>
      <c r="B2441" s="9" t="s">
        <v>27</v>
      </c>
      <c r="C2441" s="9" t="s">
        <v>27</v>
      </c>
      <c r="D2441" s="114"/>
      <c r="E2441" s="115"/>
      <c r="F2441" s="116">
        <f>TRUNC(SUM(F2437:F2440),0)</f>
        <v>44166</v>
      </c>
      <c r="G2441" s="115"/>
      <c r="H2441" s="116">
        <f>TRUNC(SUM(H2437:H2440),0)</f>
        <v>37662</v>
      </c>
      <c r="I2441" s="115"/>
      <c r="J2441" s="116">
        <f>TRUNC(SUM(J2437:J2440),0)</f>
        <v>0</v>
      </c>
      <c r="K2441" s="115"/>
      <c r="L2441" s="116">
        <f>F2441+H2441+J2441</f>
        <v>81828</v>
      </c>
      <c r="M2441" s="9" t="s">
        <v>27</v>
      </c>
      <c r="N2441" s="10" t="s">
        <v>117</v>
      </c>
      <c r="O2441" s="10" t="s">
        <v>117</v>
      </c>
      <c r="P2441" s="10" t="s">
        <v>27</v>
      </c>
      <c r="Q2441" s="10" t="s">
        <v>27</v>
      </c>
      <c r="R2441" s="10" t="s">
        <v>27</v>
      </c>
      <c r="S2441" s="119"/>
      <c r="T2441" s="119"/>
      <c r="U2441" s="119"/>
      <c r="V2441" s="119"/>
      <c r="W2441" s="119"/>
      <c r="X2441" s="119"/>
      <c r="Y2441" s="119"/>
      <c r="Z2441" s="119"/>
      <c r="AA2441" s="119"/>
      <c r="AB2441" s="119"/>
      <c r="AC2441" s="119"/>
      <c r="AD2441" s="119"/>
      <c r="AE2441" s="119"/>
      <c r="AF2441" s="119"/>
      <c r="AG2441" s="119"/>
      <c r="AH2441" s="119"/>
      <c r="AI2441" s="119"/>
      <c r="AJ2441" s="10" t="s">
        <v>27</v>
      </c>
      <c r="AK2441" s="10" t="s">
        <v>27</v>
      </c>
      <c r="AL2441" s="10" t="s">
        <v>27</v>
      </c>
    </row>
    <row r="2442" spans="1:38" ht="30" customHeight="1">
      <c r="A2442" s="114"/>
      <c r="B2442" s="114"/>
      <c r="C2442" s="114"/>
      <c r="D2442" s="114"/>
      <c r="E2442" s="115"/>
      <c r="F2442" s="116"/>
      <c r="G2442" s="115"/>
      <c r="H2442" s="116"/>
      <c r="I2442" s="115"/>
      <c r="J2442" s="116"/>
      <c r="K2442" s="115"/>
      <c r="L2442" s="116"/>
      <c r="M2442" s="114"/>
    </row>
    <row r="2443" spans="1:38" ht="30" customHeight="1">
      <c r="A2443" s="127" t="s">
        <v>4314</v>
      </c>
      <c r="B2443" s="127"/>
      <c r="C2443" s="127"/>
      <c r="D2443" s="127"/>
      <c r="E2443" s="128"/>
      <c r="F2443" s="129"/>
      <c r="G2443" s="128"/>
      <c r="H2443" s="129"/>
      <c r="I2443" s="128"/>
      <c r="J2443" s="129"/>
      <c r="K2443" s="128"/>
      <c r="L2443" s="129"/>
      <c r="M2443" s="127"/>
      <c r="N2443" s="118" t="s">
        <v>410</v>
      </c>
    </row>
    <row r="2444" spans="1:38" ht="30" customHeight="1">
      <c r="A2444" s="9" t="s">
        <v>1821</v>
      </c>
      <c r="B2444" s="9" t="s">
        <v>1828</v>
      </c>
      <c r="C2444" s="9" t="s">
        <v>231</v>
      </c>
      <c r="D2444" s="114">
        <v>1</v>
      </c>
      <c r="E2444" s="115">
        <f>단가대비표!E252</f>
        <v>64750</v>
      </c>
      <c r="F2444" s="116">
        <f>TRUNC(E2444*D2444,1)</f>
        <v>64750</v>
      </c>
      <c r="G2444" s="115">
        <f>단가대비표!F252</f>
        <v>0</v>
      </c>
      <c r="H2444" s="116">
        <f>TRUNC(G2444*D2444,1)</f>
        <v>0</v>
      </c>
      <c r="I2444" s="115">
        <f>단가대비표!G252</f>
        <v>0</v>
      </c>
      <c r="J2444" s="116">
        <f>TRUNC(I2444*D2444,1)</f>
        <v>0</v>
      </c>
      <c r="K2444" s="115">
        <f t="shared" ref="K2444:L2447" si="589">TRUNC(E2444+G2444+I2444,1)</f>
        <v>64750</v>
      </c>
      <c r="L2444" s="116">
        <f t="shared" si="589"/>
        <v>64750</v>
      </c>
      <c r="M2444" s="9" t="s">
        <v>27</v>
      </c>
      <c r="N2444" s="10" t="s">
        <v>410</v>
      </c>
      <c r="O2444" s="10" t="s">
        <v>1829</v>
      </c>
      <c r="P2444" s="10" t="s">
        <v>30</v>
      </c>
      <c r="Q2444" s="10" t="s">
        <v>30</v>
      </c>
      <c r="R2444" s="10" t="s">
        <v>29</v>
      </c>
      <c r="S2444" s="119"/>
      <c r="T2444" s="119"/>
      <c r="U2444" s="119"/>
      <c r="V2444" s="119">
        <v>1</v>
      </c>
      <c r="W2444" s="119"/>
      <c r="X2444" s="119"/>
      <c r="Y2444" s="119"/>
      <c r="Z2444" s="119"/>
      <c r="AA2444" s="119"/>
      <c r="AB2444" s="119"/>
      <c r="AC2444" s="119"/>
      <c r="AD2444" s="119"/>
      <c r="AE2444" s="119"/>
      <c r="AF2444" s="119"/>
      <c r="AG2444" s="119"/>
      <c r="AH2444" s="119"/>
      <c r="AI2444" s="119"/>
      <c r="AJ2444" s="10" t="s">
        <v>27</v>
      </c>
      <c r="AK2444" s="10" t="s">
        <v>1830</v>
      </c>
      <c r="AL2444" s="10" t="s">
        <v>27</v>
      </c>
    </row>
    <row r="2445" spans="1:38" ht="30" customHeight="1">
      <c r="A2445" s="9" t="s">
        <v>1040</v>
      </c>
      <c r="B2445" s="9" t="s">
        <v>1825</v>
      </c>
      <c r="C2445" s="9" t="s">
        <v>963</v>
      </c>
      <c r="D2445" s="114">
        <v>1</v>
      </c>
      <c r="E2445" s="115">
        <f>ROUNDDOWN(SUMIF(V2444:V2447, RIGHTB(O2445, 1), F2444:F2447)*U2445, 2)</f>
        <v>1295</v>
      </c>
      <c r="F2445" s="116">
        <f>TRUNC(E2445*D2445,1)</f>
        <v>1295</v>
      </c>
      <c r="G2445" s="115">
        <v>0</v>
      </c>
      <c r="H2445" s="116">
        <f>TRUNC(G2445*D2445,1)</f>
        <v>0</v>
      </c>
      <c r="I2445" s="115">
        <v>0</v>
      </c>
      <c r="J2445" s="116">
        <f>TRUNC(I2445*D2445,1)</f>
        <v>0</v>
      </c>
      <c r="K2445" s="115">
        <f t="shared" si="589"/>
        <v>1295</v>
      </c>
      <c r="L2445" s="116">
        <f t="shared" si="589"/>
        <v>1295</v>
      </c>
      <c r="M2445" s="9" t="s">
        <v>27</v>
      </c>
      <c r="N2445" s="10" t="s">
        <v>410</v>
      </c>
      <c r="O2445" s="10" t="s">
        <v>964</v>
      </c>
      <c r="P2445" s="10" t="s">
        <v>30</v>
      </c>
      <c r="Q2445" s="10" t="s">
        <v>30</v>
      </c>
      <c r="R2445" s="10" t="s">
        <v>30</v>
      </c>
      <c r="S2445" s="119">
        <v>0</v>
      </c>
      <c r="T2445" s="119">
        <v>0</v>
      </c>
      <c r="U2445" s="119">
        <v>0.02</v>
      </c>
      <c r="V2445" s="119"/>
      <c r="W2445" s="119"/>
      <c r="X2445" s="119"/>
      <c r="Y2445" s="119"/>
      <c r="Z2445" s="119"/>
      <c r="AA2445" s="119"/>
      <c r="AB2445" s="119"/>
      <c r="AC2445" s="119"/>
      <c r="AD2445" s="119"/>
      <c r="AE2445" s="119"/>
      <c r="AF2445" s="119"/>
      <c r="AG2445" s="119"/>
      <c r="AH2445" s="119"/>
      <c r="AI2445" s="119"/>
      <c r="AJ2445" s="10" t="s">
        <v>27</v>
      </c>
      <c r="AK2445" s="10" t="s">
        <v>1831</v>
      </c>
      <c r="AL2445" s="10" t="s">
        <v>27</v>
      </c>
    </row>
    <row r="2446" spans="1:38" ht="30" customHeight="1">
      <c r="A2446" s="9" t="s">
        <v>864</v>
      </c>
      <c r="B2446" s="9" t="s">
        <v>840</v>
      </c>
      <c r="C2446" s="9" t="s">
        <v>841</v>
      </c>
      <c r="D2446" s="114">
        <v>0.17</v>
      </c>
      <c r="E2446" s="115">
        <v>0</v>
      </c>
      <c r="F2446" s="116">
        <f>TRUNC(E2446*D2446,1)</f>
        <v>0</v>
      </c>
      <c r="G2446" s="115">
        <f>단가대비표!F552</f>
        <v>189003</v>
      </c>
      <c r="H2446" s="116">
        <f>TRUNC(G2446*D2446,1)</f>
        <v>32130.5</v>
      </c>
      <c r="I2446" s="115">
        <v>0</v>
      </c>
      <c r="J2446" s="116">
        <f>TRUNC(I2446*D2446,1)</f>
        <v>0</v>
      </c>
      <c r="K2446" s="115">
        <f t="shared" si="589"/>
        <v>189003</v>
      </c>
      <c r="L2446" s="116">
        <f t="shared" si="589"/>
        <v>32130.5</v>
      </c>
      <c r="M2446" s="9" t="s">
        <v>27</v>
      </c>
      <c r="N2446" s="10" t="s">
        <v>1827</v>
      </c>
      <c r="O2446" s="10" t="s">
        <v>865</v>
      </c>
      <c r="P2446" s="10" t="s">
        <v>30</v>
      </c>
      <c r="Q2446" s="10" t="s">
        <v>30</v>
      </c>
      <c r="R2446" s="10" t="s">
        <v>29</v>
      </c>
      <c r="S2446" s="119"/>
      <c r="T2446" s="119"/>
      <c r="U2446" s="119"/>
      <c r="V2446" s="119"/>
      <c r="W2446" s="119"/>
      <c r="X2446" s="119"/>
      <c r="Y2446" s="119"/>
      <c r="Z2446" s="119"/>
      <c r="AA2446" s="119"/>
      <c r="AB2446" s="119"/>
      <c r="AC2446" s="119"/>
      <c r="AD2446" s="119"/>
      <c r="AE2446" s="119"/>
      <c r="AF2446" s="119"/>
      <c r="AG2446" s="119"/>
      <c r="AH2446" s="119"/>
      <c r="AI2446" s="119"/>
      <c r="AJ2446" s="10" t="s">
        <v>27</v>
      </c>
      <c r="AK2446" s="10" t="s">
        <v>2803</v>
      </c>
      <c r="AL2446" s="10" t="s">
        <v>27</v>
      </c>
    </row>
    <row r="2447" spans="1:38" ht="30" customHeight="1">
      <c r="A2447" s="9" t="s">
        <v>867</v>
      </c>
      <c r="B2447" s="9" t="s">
        <v>840</v>
      </c>
      <c r="C2447" s="9" t="s">
        <v>841</v>
      </c>
      <c r="D2447" s="114">
        <v>0.04</v>
      </c>
      <c r="E2447" s="115">
        <v>0</v>
      </c>
      <c r="F2447" s="116">
        <f>TRUNC(E2447*D2447,1)</f>
        <v>0</v>
      </c>
      <c r="G2447" s="115">
        <f>단가대비표!F553</f>
        <v>138290</v>
      </c>
      <c r="H2447" s="116">
        <f>TRUNC(G2447*D2447,1)</f>
        <v>5531.6</v>
      </c>
      <c r="I2447" s="115">
        <v>0</v>
      </c>
      <c r="J2447" s="116">
        <f>TRUNC(I2447*D2447,1)</f>
        <v>0</v>
      </c>
      <c r="K2447" s="115">
        <f t="shared" si="589"/>
        <v>138290</v>
      </c>
      <c r="L2447" s="116">
        <f t="shared" si="589"/>
        <v>5531.6</v>
      </c>
      <c r="M2447" s="9" t="s">
        <v>27</v>
      </c>
      <c r="N2447" s="10" t="s">
        <v>1827</v>
      </c>
      <c r="O2447" s="10" t="s">
        <v>868</v>
      </c>
      <c r="P2447" s="10" t="s">
        <v>30</v>
      </c>
      <c r="Q2447" s="10" t="s">
        <v>30</v>
      </c>
      <c r="R2447" s="10" t="s">
        <v>29</v>
      </c>
      <c r="S2447" s="119"/>
      <c r="T2447" s="119"/>
      <c r="U2447" s="119"/>
      <c r="V2447" s="119"/>
      <c r="W2447" s="119"/>
      <c r="X2447" s="119"/>
      <c r="Y2447" s="119"/>
      <c r="Z2447" s="119"/>
      <c r="AA2447" s="119"/>
      <c r="AB2447" s="119"/>
      <c r="AC2447" s="119"/>
      <c r="AD2447" s="119"/>
      <c r="AE2447" s="119"/>
      <c r="AF2447" s="119"/>
      <c r="AG2447" s="119"/>
      <c r="AH2447" s="119"/>
      <c r="AI2447" s="119"/>
      <c r="AJ2447" s="10" t="s">
        <v>27</v>
      </c>
      <c r="AK2447" s="10" t="s">
        <v>2804</v>
      </c>
      <c r="AL2447" s="10" t="s">
        <v>27</v>
      </c>
    </row>
    <row r="2448" spans="1:38" ht="30" customHeight="1">
      <c r="A2448" s="9" t="s">
        <v>965</v>
      </c>
      <c r="B2448" s="9" t="s">
        <v>27</v>
      </c>
      <c r="C2448" s="9" t="s">
        <v>27</v>
      </c>
      <c r="D2448" s="114"/>
      <c r="E2448" s="115"/>
      <c r="F2448" s="116">
        <f>TRUNC(SUM(F2444:F2447),0)</f>
        <v>66045</v>
      </c>
      <c r="G2448" s="115"/>
      <c r="H2448" s="116">
        <f>TRUNC(SUM(H2444:H2447),0)</f>
        <v>37662</v>
      </c>
      <c r="I2448" s="115"/>
      <c r="J2448" s="116">
        <f>TRUNC(SUM(J2444:J2447),0)</f>
        <v>0</v>
      </c>
      <c r="K2448" s="115"/>
      <c r="L2448" s="116">
        <f>F2448+H2448+J2448</f>
        <v>103707</v>
      </c>
      <c r="M2448" s="9" t="s">
        <v>27</v>
      </c>
      <c r="N2448" s="10" t="s">
        <v>117</v>
      </c>
      <c r="O2448" s="10" t="s">
        <v>117</v>
      </c>
      <c r="P2448" s="10" t="s">
        <v>27</v>
      </c>
      <c r="Q2448" s="10" t="s">
        <v>27</v>
      </c>
      <c r="R2448" s="10" t="s">
        <v>27</v>
      </c>
      <c r="S2448" s="119"/>
      <c r="T2448" s="119"/>
      <c r="U2448" s="119"/>
      <c r="V2448" s="119"/>
      <c r="W2448" s="119"/>
      <c r="X2448" s="119"/>
      <c r="Y2448" s="119"/>
      <c r="Z2448" s="119"/>
      <c r="AA2448" s="119"/>
      <c r="AB2448" s="119"/>
      <c r="AC2448" s="119"/>
      <c r="AD2448" s="119"/>
      <c r="AE2448" s="119"/>
      <c r="AF2448" s="119"/>
      <c r="AG2448" s="119"/>
      <c r="AH2448" s="119"/>
      <c r="AI2448" s="119"/>
      <c r="AJ2448" s="10" t="s">
        <v>27</v>
      </c>
      <c r="AK2448" s="10" t="s">
        <v>27</v>
      </c>
      <c r="AL2448" s="10" t="s">
        <v>27</v>
      </c>
    </row>
    <row r="2449" spans="1:38" ht="30" customHeight="1">
      <c r="A2449" s="114"/>
      <c r="B2449" s="114"/>
      <c r="C2449" s="114"/>
      <c r="D2449" s="114"/>
      <c r="E2449" s="115"/>
      <c r="F2449" s="116"/>
      <c r="G2449" s="115"/>
      <c r="H2449" s="116"/>
      <c r="I2449" s="115"/>
      <c r="J2449" s="116"/>
      <c r="K2449" s="115"/>
      <c r="L2449" s="116"/>
      <c r="M2449" s="114"/>
    </row>
    <row r="2450" spans="1:38" ht="30" customHeight="1">
      <c r="A2450" s="127" t="s">
        <v>4315</v>
      </c>
      <c r="B2450" s="127"/>
      <c r="C2450" s="127"/>
      <c r="D2450" s="127"/>
      <c r="E2450" s="128"/>
      <c r="F2450" s="129"/>
      <c r="G2450" s="128"/>
      <c r="H2450" s="129"/>
      <c r="I2450" s="128"/>
      <c r="J2450" s="129"/>
      <c r="K2450" s="128"/>
      <c r="L2450" s="129"/>
      <c r="M2450" s="127"/>
      <c r="N2450" s="118" t="s">
        <v>413</v>
      </c>
    </row>
    <row r="2451" spans="1:38" ht="30" customHeight="1">
      <c r="A2451" s="9" t="s">
        <v>1821</v>
      </c>
      <c r="B2451" s="9" t="s">
        <v>1832</v>
      </c>
      <c r="C2451" s="9" t="s">
        <v>231</v>
      </c>
      <c r="D2451" s="114">
        <v>1</v>
      </c>
      <c r="E2451" s="115">
        <f>단가대비표!E253</f>
        <v>43300</v>
      </c>
      <c r="F2451" s="116">
        <f>TRUNC(E2451*D2451,1)</f>
        <v>43300</v>
      </c>
      <c r="G2451" s="115">
        <f>단가대비표!F253</f>
        <v>0</v>
      </c>
      <c r="H2451" s="116">
        <f>TRUNC(G2451*D2451,1)</f>
        <v>0</v>
      </c>
      <c r="I2451" s="115">
        <f>단가대비표!G253</f>
        <v>0</v>
      </c>
      <c r="J2451" s="116">
        <f>TRUNC(I2451*D2451,1)</f>
        <v>0</v>
      </c>
      <c r="K2451" s="115">
        <f t="shared" ref="K2451:L2454" si="590">TRUNC(E2451+G2451+I2451,1)</f>
        <v>43300</v>
      </c>
      <c r="L2451" s="116">
        <f t="shared" si="590"/>
        <v>43300</v>
      </c>
      <c r="M2451" s="9" t="s">
        <v>27</v>
      </c>
      <c r="N2451" s="10" t="s">
        <v>413</v>
      </c>
      <c r="O2451" s="10" t="s">
        <v>1833</v>
      </c>
      <c r="P2451" s="10" t="s">
        <v>30</v>
      </c>
      <c r="Q2451" s="10" t="s">
        <v>30</v>
      </c>
      <c r="R2451" s="10" t="s">
        <v>29</v>
      </c>
      <c r="S2451" s="119"/>
      <c r="T2451" s="119"/>
      <c r="U2451" s="119"/>
      <c r="V2451" s="119">
        <v>1</v>
      </c>
      <c r="W2451" s="119"/>
      <c r="X2451" s="119"/>
      <c r="Y2451" s="119"/>
      <c r="Z2451" s="119"/>
      <c r="AA2451" s="119"/>
      <c r="AB2451" s="119"/>
      <c r="AC2451" s="119"/>
      <c r="AD2451" s="119"/>
      <c r="AE2451" s="119"/>
      <c r="AF2451" s="119"/>
      <c r="AG2451" s="119"/>
      <c r="AH2451" s="119"/>
      <c r="AI2451" s="119"/>
      <c r="AJ2451" s="10" t="s">
        <v>27</v>
      </c>
      <c r="AK2451" s="10" t="s">
        <v>1834</v>
      </c>
      <c r="AL2451" s="10" t="s">
        <v>27</v>
      </c>
    </row>
    <row r="2452" spans="1:38" ht="30" customHeight="1">
      <c r="A2452" s="9" t="s">
        <v>1040</v>
      </c>
      <c r="B2452" s="9" t="s">
        <v>1825</v>
      </c>
      <c r="C2452" s="9" t="s">
        <v>963</v>
      </c>
      <c r="D2452" s="114">
        <v>1</v>
      </c>
      <c r="E2452" s="115">
        <f>ROUNDDOWN(SUMIF(V2451:V2454, RIGHTB(O2452, 1), F2451:F2454)*U2452, 2)</f>
        <v>866</v>
      </c>
      <c r="F2452" s="116">
        <f>TRUNC(E2452*D2452,1)</f>
        <v>866</v>
      </c>
      <c r="G2452" s="115">
        <v>0</v>
      </c>
      <c r="H2452" s="116">
        <f>TRUNC(G2452*D2452,1)</f>
        <v>0</v>
      </c>
      <c r="I2452" s="115">
        <v>0</v>
      </c>
      <c r="J2452" s="116">
        <f>TRUNC(I2452*D2452,1)</f>
        <v>0</v>
      </c>
      <c r="K2452" s="115">
        <f t="shared" si="590"/>
        <v>866</v>
      </c>
      <c r="L2452" s="116">
        <f t="shared" si="590"/>
        <v>866</v>
      </c>
      <c r="M2452" s="9" t="s">
        <v>27</v>
      </c>
      <c r="N2452" s="10" t="s">
        <v>413</v>
      </c>
      <c r="O2452" s="10" t="s">
        <v>964</v>
      </c>
      <c r="P2452" s="10" t="s">
        <v>30</v>
      </c>
      <c r="Q2452" s="10" t="s">
        <v>30</v>
      </c>
      <c r="R2452" s="10" t="s">
        <v>30</v>
      </c>
      <c r="S2452" s="119">
        <v>0</v>
      </c>
      <c r="T2452" s="119">
        <v>0</v>
      </c>
      <c r="U2452" s="119">
        <v>0.02</v>
      </c>
      <c r="V2452" s="119"/>
      <c r="W2452" s="119"/>
      <c r="X2452" s="119"/>
      <c r="Y2452" s="119"/>
      <c r="Z2452" s="119"/>
      <c r="AA2452" s="119"/>
      <c r="AB2452" s="119"/>
      <c r="AC2452" s="119"/>
      <c r="AD2452" s="119"/>
      <c r="AE2452" s="119"/>
      <c r="AF2452" s="119"/>
      <c r="AG2452" s="119"/>
      <c r="AH2452" s="119"/>
      <c r="AI2452" s="119"/>
      <c r="AJ2452" s="10" t="s">
        <v>27</v>
      </c>
      <c r="AK2452" s="10" t="s">
        <v>1835</v>
      </c>
      <c r="AL2452" s="10" t="s">
        <v>27</v>
      </c>
    </row>
    <row r="2453" spans="1:38" ht="30" customHeight="1">
      <c r="A2453" s="9" t="s">
        <v>864</v>
      </c>
      <c r="B2453" s="9" t="s">
        <v>840</v>
      </c>
      <c r="C2453" s="9" t="s">
        <v>841</v>
      </c>
      <c r="D2453" s="114">
        <v>0.17</v>
      </c>
      <c r="E2453" s="115">
        <v>0</v>
      </c>
      <c r="F2453" s="116">
        <f>TRUNC(E2453*D2453,1)</f>
        <v>0</v>
      </c>
      <c r="G2453" s="115">
        <f>단가대비표!F552</f>
        <v>189003</v>
      </c>
      <c r="H2453" s="116">
        <f>TRUNC(G2453*D2453,1)</f>
        <v>32130.5</v>
      </c>
      <c r="I2453" s="115">
        <v>0</v>
      </c>
      <c r="J2453" s="116">
        <f>TRUNC(I2453*D2453,1)</f>
        <v>0</v>
      </c>
      <c r="K2453" s="115">
        <f t="shared" si="590"/>
        <v>189003</v>
      </c>
      <c r="L2453" s="116">
        <f t="shared" si="590"/>
        <v>32130.5</v>
      </c>
      <c r="M2453" s="9" t="s">
        <v>27</v>
      </c>
      <c r="N2453" s="10" t="s">
        <v>1827</v>
      </c>
      <c r="O2453" s="10" t="s">
        <v>865</v>
      </c>
      <c r="P2453" s="10" t="s">
        <v>30</v>
      </c>
      <c r="Q2453" s="10" t="s">
        <v>30</v>
      </c>
      <c r="R2453" s="10" t="s">
        <v>29</v>
      </c>
      <c r="S2453" s="119"/>
      <c r="T2453" s="119"/>
      <c r="U2453" s="119"/>
      <c r="V2453" s="119"/>
      <c r="W2453" s="119"/>
      <c r="X2453" s="119"/>
      <c r="Y2453" s="119"/>
      <c r="Z2453" s="119"/>
      <c r="AA2453" s="119"/>
      <c r="AB2453" s="119"/>
      <c r="AC2453" s="119"/>
      <c r="AD2453" s="119"/>
      <c r="AE2453" s="119"/>
      <c r="AF2453" s="119"/>
      <c r="AG2453" s="119"/>
      <c r="AH2453" s="119"/>
      <c r="AI2453" s="119"/>
      <c r="AJ2453" s="10" t="s">
        <v>27</v>
      </c>
      <c r="AK2453" s="10" t="s">
        <v>2803</v>
      </c>
      <c r="AL2453" s="10" t="s">
        <v>27</v>
      </c>
    </row>
    <row r="2454" spans="1:38" ht="30" customHeight="1">
      <c r="A2454" s="9" t="s">
        <v>867</v>
      </c>
      <c r="B2454" s="9" t="s">
        <v>840</v>
      </c>
      <c r="C2454" s="9" t="s">
        <v>841</v>
      </c>
      <c r="D2454" s="114">
        <v>0.04</v>
      </c>
      <c r="E2454" s="115">
        <v>0</v>
      </c>
      <c r="F2454" s="116">
        <f>TRUNC(E2454*D2454,1)</f>
        <v>0</v>
      </c>
      <c r="G2454" s="115">
        <f>단가대비표!F553</f>
        <v>138290</v>
      </c>
      <c r="H2454" s="116">
        <f>TRUNC(G2454*D2454,1)</f>
        <v>5531.6</v>
      </c>
      <c r="I2454" s="115">
        <v>0</v>
      </c>
      <c r="J2454" s="116">
        <f>TRUNC(I2454*D2454,1)</f>
        <v>0</v>
      </c>
      <c r="K2454" s="115">
        <f t="shared" si="590"/>
        <v>138290</v>
      </c>
      <c r="L2454" s="116">
        <f t="shared" si="590"/>
        <v>5531.6</v>
      </c>
      <c r="M2454" s="9" t="s">
        <v>27</v>
      </c>
      <c r="N2454" s="10" t="s">
        <v>1827</v>
      </c>
      <c r="O2454" s="10" t="s">
        <v>868</v>
      </c>
      <c r="P2454" s="10" t="s">
        <v>30</v>
      </c>
      <c r="Q2454" s="10" t="s">
        <v>30</v>
      </c>
      <c r="R2454" s="10" t="s">
        <v>29</v>
      </c>
      <c r="S2454" s="119"/>
      <c r="T2454" s="119"/>
      <c r="U2454" s="119"/>
      <c r="V2454" s="119"/>
      <c r="W2454" s="119"/>
      <c r="X2454" s="119"/>
      <c r="Y2454" s="119"/>
      <c r="Z2454" s="119"/>
      <c r="AA2454" s="119"/>
      <c r="AB2454" s="119"/>
      <c r="AC2454" s="119"/>
      <c r="AD2454" s="119"/>
      <c r="AE2454" s="119"/>
      <c r="AF2454" s="119"/>
      <c r="AG2454" s="119"/>
      <c r="AH2454" s="119"/>
      <c r="AI2454" s="119"/>
      <c r="AJ2454" s="10" t="s">
        <v>27</v>
      </c>
      <c r="AK2454" s="10" t="s">
        <v>2804</v>
      </c>
      <c r="AL2454" s="10" t="s">
        <v>27</v>
      </c>
    </row>
    <row r="2455" spans="1:38" ht="30" customHeight="1">
      <c r="A2455" s="9" t="s">
        <v>965</v>
      </c>
      <c r="B2455" s="9" t="s">
        <v>27</v>
      </c>
      <c r="C2455" s="9" t="s">
        <v>27</v>
      </c>
      <c r="D2455" s="114"/>
      <c r="E2455" s="115"/>
      <c r="F2455" s="116">
        <f>TRUNC(SUM(F2451:F2454),0)</f>
        <v>44166</v>
      </c>
      <c r="G2455" s="115"/>
      <c r="H2455" s="116">
        <f>TRUNC(SUM(H2451:H2454),0)</f>
        <v>37662</v>
      </c>
      <c r="I2455" s="115"/>
      <c r="J2455" s="116">
        <f>TRUNC(SUM(J2451:J2454),0)</f>
        <v>0</v>
      </c>
      <c r="K2455" s="115"/>
      <c r="L2455" s="116">
        <f>F2455+H2455+J2455</f>
        <v>81828</v>
      </c>
      <c r="M2455" s="9" t="s">
        <v>27</v>
      </c>
      <c r="N2455" s="10" t="s">
        <v>117</v>
      </c>
      <c r="O2455" s="10" t="s">
        <v>117</v>
      </c>
      <c r="P2455" s="10" t="s">
        <v>27</v>
      </c>
      <c r="Q2455" s="10" t="s">
        <v>27</v>
      </c>
      <c r="R2455" s="10" t="s">
        <v>27</v>
      </c>
      <c r="S2455" s="119"/>
      <c r="T2455" s="119"/>
      <c r="U2455" s="119"/>
      <c r="V2455" s="119"/>
      <c r="W2455" s="119"/>
      <c r="X2455" s="119"/>
      <c r="Y2455" s="119"/>
      <c r="Z2455" s="119"/>
      <c r="AA2455" s="119"/>
      <c r="AB2455" s="119"/>
      <c r="AC2455" s="119"/>
      <c r="AD2455" s="119"/>
      <c r="AE2455" s="119"/>
      <c r="AF2455" s="119"/>
      <c r="AG2455" s="119"/>
      <c r="AH2455" s="119"/>
      <c r="AI2455" s="119"/>
      <c r="AJ2455" s="10" t="s">
        <v>27</v>
      </c>
      <c r="AK2455" s="10" t="s">
        <v>27</v>
      </c>
      <c r="AL2455" s="10" t="s">
        <v>27</v>
      </c>
    </row>
    <row r="2456" spans="1:38" ht="30" customHeight="1">
      <c r="A2456" s="114"/>
      <c r="B2456" s="114"/>
      <c r="C2456" s="114"/>
      <c r="D2456" s="114"/>
      <c r="E2456" s="115"/>
      <c r="F2456" s="116"/>
      <c r="G2456" s="115"/>
      <c r="H2456" s="116"/>
      <c r="I2456" s="115"/>
      <c r="J2456" s="116"/>
      <c r="K2456" s="115"/>
      <c r="L2456" s="116"/>
      <c r="M2456" s="114"/>
    </row>
    <row r="2457" spans="1:38" ht="30" customHeight="1">
      <c r="A2457" s="127" t="s">
        <v>4316</v>
      </c>
      <c r="B2457" s="127"/>
      <c r="C2457" s="127"/>
      <c r="D2457" s="127"/>
      <c r="E2457" s="128"/>
      <c r="F2457" s="129"/>
      <c r="G2457" s="128"/>
      <c r="H2457" s="129"/>
      <c r="I2457" s="128"/>
      <c r="J2457" s="129"/>
      <c r="K2457" s="128"/>
      <c r="L2457" s="129"/>
      <c r="M2457" s="127"/>
      <c r="N2457" s="118" t="s">
        <v>415</v>
      </c>
    </row>
    <row r="2458" spans="1:38" ht="30" customHeight="1">
      <c r="A2458" s="9" t="s">
        <v>1821</v>
      </c>
      <c r="B2458" s="9" t="s">
        <v>1836</v>
      </c>
      <c r="C2458" s="9" t="s">
        <v>231</v>
      </c>
      <c r="D2458" s="114">
        <v>1</v>
      </c>
      <c r="E2458" s="115">
        <f>단가대비표!E254</f>
        <v>61150</v>
      </c>
      <c r="F2458" s="116">
        <f>TRUNC(E2458*D2458,1)</f>
        <v>61150</v>
      </c>
      <c r="G2458" s="115">
        <f>단가대비표!F254</f>
        <v>0</v>
      </c>
      <c r="H2458" s="116">
        <f>TRUNC(G2458*D2458,1)</f>
        <v>0</v>
      </c>
      <c r="I2458" s="115">
        <f>단가대비표!G254</f>
        <v>0</v>
      </c>
      <c r="J2458" s="116">
        <f>TRUNC(I2458*D2458,1)</f>
        <v>0</v>
      </c>
      <c r="K2458" s="115">
        <f t="shared" ref="K2458:L2461" si="591">TRUNC(E2458+G2458+I2458,1)</f>
        <v>61150</v>
      </c>
      <c r="L2458" s="116">
        <f t="shared" si="591"/>
        <v>61150</v>
      </c>
      <c r="M2458" s="9" t="s">
        <v>27</v>
      </c>
      <c r="N2458" s="10" t="s">
        <v>415</v>
      </c>
      <c r="O2458" s="10" t="s">
        <v>1837</v>
      </c>
      <c r="P2458" s="10" t="s">
        <v>30</v>
      </c>
      <c r="Q2458" s="10" t="s">
        <v>30</v>
      </c>
      <c r="R2458" s="10" t="s">
        <v>29</v>
      </c>
      <c r="S2458" s="119"/>
      <c r="T2458" s="119"/>
      <c r="U2458" s="119"/>
      <c r="V2458" s="119">
        <v>1</v>
      </c>
      <c r="W2458" s="119"/>
      <c r="X2458" s="119"/>
      <c r="Y2458" s="119"/>
      <c r="Z2458" s="119"/>
      <c r="AA2458" s="119"/>
      <c r="AB2458" s="119"/>
      <c r="AC2458" s="119"/>
      <c r="AD2458" s="119"/>
      <c r="AE2458" s="119"/>
      <c r="AF2458" s="119"/>
      <c r="AG2458" s="119"/>
      <c r="AH2458" s="119"/>
      <c r="AI2458" s="119"/>
      <c r="AJ2458" s="10" t="s">
        <v>27</v>
      </c>
      <c r="AK2458" s="10" t="s">
        <v>1838</v>
      </c>
      <c r="AL2458" s="10" t="s">
        <v>27</v>
      </c>
    </row>
    <row r="2459" spans="1:38" ht="30" customHeight="1">
      <c r="A2459" s="9" t="s">
        <v>1040</v>
      </c>
      <c r="B2459" s="9" t="s">
        <v>1825</v>
      </c>
      <c r="C2459" s="9" t="s">
        <v>963</v>
      </c>
      <c r="D2459" s="114">
        <v>1</v>
      </c>
      <c r="E2459" s="115">
        <f>ROUNDDOWN(SUMIF(V2458:V2461, RIGHTB(O2459, 1), F2458:F2461)*U2459, 2)</f>
        <v>1223</v>
      </c>
      <c r="F2459" s="116">
        <f>TRUNC(E2459*D2459,1)</f>
        <v>1223</v>
      </c>
      <c r="G2459" s="115">
        <v>0</v>
      </c>
      <c r="H2459" s="116">
        <f>TRUNC(G2459*D2459,1)</f>
        <v>0</v>
      </c>
      <c r="I2459" s="115">
        <v>0</v>
      </c>
      <c r="J2459" s="116">
        <f>TRUNC(I2459*D2459,1)</f>
        <v>0</v>
      </c>
      <c r="K2459" s="115">
        <f t="shared" si="591"/>
        <v>1223</v>
      </c>
      <c r="L2459" s="116">
        <f t="shared" si="591"/>
        <v>1223</v>
      </c>
      <c r="M2459" s="9" t="s">
        <v>27</v>
      </c>
      <c r="N2459" s="10" t="s">
        <v>415</v>
      </c>
      <c r="O2459" s="10" t="s">
        <v>964</v>
      </c>
      <c r="P2459" s="10" t="s">
        <v>30</v>
      </c>
      <c r="Q2459" s="10" t="s">
        <v>30</v>
      </c>
      <c r="R2459" s="10" t="s">
        <v>30</v>
      </c>
      <c r="S2459" s="119">
        <v>0</v>
      </c>
      <c r="T2459" s="119">
        <v>0</v>
      </c>
      <c r="U2459" s="119">
        <v>0.02</v>
      </c>
      <c r="V2459" s="119"/>
      <c r="W2459" s="119"/>
      <c r="X2459" s="119"/>
      <c r="Y2459" s="119"/>
      <c r="Z2459" s="119"/>
      <c r="AA2459" s="119"/>
      <c r="AB2459" s="119"/>
      <c r="AC2459" s="119"/>
      <c r="AD2459" s="119"/>
      <c r="AE2459" s="119"/>
      <c r="AF2459" s="119"/>
      <c r="AG2459" s="119"/>
      <c r="AH2459" s="119"/>
      <c r="AI2459" s="119"/>
      <c r="AJ2459" s="10" t="s">
        <v>27</v>
      </c>
      <c r="AK2459" s="10" t="s">
        <v>1839</v>
      </c>
      <c r="AL2459" s="10" t="s">
        <v>27</v>
      </c>
    </row>
    <row r="2460" spans="1:38" ht="30" customHeight="1">
      <c r="A2460" s="9" t="s">
        <v>864</v>
      </c>
      <c r="B2460" s="9" t="s">
        <v>840</v>
      </c>
      <c r="C2460" s="9" t="s">
        <v>841</v>
      </c>
      <c r="D2460" s="114">
        <v>0.17</v>
      </c>
      <c r="E2460" s="115">
        <v>0</v>
      </c>
      <c r="F2460" s="116">
        <f>TRUNC(E2460*D2460,1)</f>
        <v>0</v>
      </c>
      <c r="G2460" s="115">
        <f>단가대비표!F552</f>
        <v>189003</v>
      </c>
      <c r="H2460" s="116">
        <f>TRUNC(G2460*D2460,1)</f>
        <v>32130.5</v>
      </c>
      <c r="I2460" s="115">
        <v>0</v>
      </c>
      <c r="J2460" s="116">
        <f>TRUNC(I2460*D2460,1)</f>
        <v>0</v>
      </c>
      <c r="K2460" s="115">
        <f t="shared" si="591"/>
        <v>189003</v>
      </c>
      <c r="L2460" s="116">
        <f t="shared" si="591"/>
        <v>32130.5</v>
      </c>
      <c r="M2460" s="9" t="s">
        <v>27</v>
      </c>
      <c r="N2460" s="10" t="s">
        <v>1827</v>
      </c>
      <c r="O2460" s="10" t="s">
        <v>865</v>
      </c>
      <c r="P2460" s="10" t="s">
        <v>30</v>
      </c>
      <c r="Q2460" s="10" t="s">
        <v>30</v>
      </c>
      <c r="R2460" s="10" t="s">
        <v>29</v>
      </c>
      <c r="S2460" s="119"/>
      <c r="T2460" s="119"/>
      <c r="U2460" s="119"/>
      <c r="V2460" s="119"/>
      <c r="W2460" s="119"/>
      <c r="X2460" s="119"/>
      <c r="Y2460" s="119"/>
      <c r="Z2460" s="119"/>
      <c r="AA2460" s="119"/>
      <c r="AB2460" s="119"/>
      <c r="AC2460" s="119"/>
      <c r="AD2460" s="119"/>
      <c r="AE2460" s="119"/>
      <c r="AF2460" s="119"/>
      <c r="AG2460" s="119"/>
      <c r="AH2460" s="119"/>
      <c r="AI2460" s="119"/>
      <c r="AJ2460" s="10" t="s">
        <v>27</v>
      </c>
      <c r="AK2460" s="10" t="s">
        <v>2803</v>
      </c>
      <c r="AL2460" s="10" t="s">
        <v>27</v>
      </c>
    </row>
    <row r="2461" spans="1:38" ht="30" customHeight="1">
      <c r="A2461" s="9" t="s">
        <v>867</v>
      </c>
      <c r="B2461" s="9" t="s">
        <v>840</v>
      </c>
      <c r="C2461" s="9" t="s">
        <v>841</v>
      </c>
      <c r="D2461" s="114">
        <v>0.04</v>
      </c>
      <c r="E2461" s="115">
        <v>0</v>
      </c>
      <c r="F2461" s="116">
        <f>TRUNC(E2461*D2461,1)</f>
        <v>0</v>
      </c>
      <c r="G2461" s="115">
        <f>단가대비표!F553</f>
        <v>138290</v>
      </c>
      <c r="H2461" s="116">
        <f>TRUNC(G2461*D2461,1)</f>
        <v>5531.6</v>
      </c>
      <c r="I2461" s="115">
        <v>0</v>
      </c>
      <c r="J2461" s="116">
        <f>TRUNC(I2461*D2461,1)</f>
        <v>0</v>
      </c>
      <c r="K2461" s="115">
        <f t="shared" si="591"/>
        <v>138290</v>
      </c>
      <c r="L2461" s="116">
        <f t="shared" si="591"/>
        <v>5531.6</v>
      </c>
      <c r="M2461" s="9" t="s">
        <v>27</v>
      </c>
      <c r="N2461" s="10" t="s">
        <v>1827</v>
      </c>
      <c r="O2461" s="10" t="s">
        <v>868</v>
      </c>
      <c r="P2461" s="10" t="s">
        <v>30</v>
      </c>
      <c r="Q2461" s="10" t="s">
        <v>30</v>
      </c>
      <c r="R2461" s="10" t="s">
        <v>29</v>
      </c>
      <c r="S2461" s="119"/>
      <c r="T2461" s="119"/>
      <c r="U2461" s="119"/>
      <c r="V2461" s="119"/>
      <c r="W2461" s="119"/>
      <c r="X2461" s="119"/>
      <c r="Y2461" s="119"/>
      <c r="Z2461" s="119"/>
      <c r="AA2461" s="119"/>
      <c r="AB2461" s="119"/>
      <c r="AC2461" s="119"/>
      <c r="AD2461" s="119"/>
      <c r="AE2461" s="119"/>
      <c r="AF2461" s="119"/>
      <c r="AG2461" s="119"/>
      <c r="AH2461" s="119"/>
      <c r="AI2461" s="119"/>
      <c r="AJ2461" s="10" t="s">
        <v>27</v>
      </c>
      <c r="AK2461" s="10" t="s">
        <v>2804</v>
      </c>
      <c r="AL2461" s="10" t="s">
        <v>27</v>
      </c>
    </row>
    <row r="2462" spans="1:38" ht="30" customHeight="1">
      <c r="A2462" s="9" t="s">
        <v>965</v>
      </c>
      <c r="B2462" s="9" t="s">
        <v>27</v>
      </c>
      <c r="C2462" s="9" t="s">
        <v>27</v>
      </c>
      <c r="D2462" s="114"/>
      <c r="E2462" s="115"/>
      <c r="F2462" s="116">
        <f>TRUNC(SUM(F2458:F2461),0)</f>
        <v>62373</v>
      </c>
      <c r="G2462" s="115"/>
      <c r="H2462" s="116">
        <f>TRUNC(SUM(H2458:H2461),0)</f>
        <v>37662</v>
      </c>
      <c r="I2462" s="115"/>
      <c r="J2462" s="116">
        <f>TRUNC(SUM(J2458:J2461),0)</f>
        <v>0</v>
      </c>
      <c r="K2462" s="115"/>
      <c r="L2462" s="116">
        <f>F2462+H2462+J2462</f>
        <v>100035</v>
      </c>
      <c r="M2462" s="9" t="s">
        <v>27</v>
      </c>
      <c r="N2462" s="10" t="s">
        <v>117</v>
      </c>
      <c r="O2462" s="10" t="s">
        <v>117</v>
      </c>
      <c r="P2462" s="10" t="s">
        <v>27</v>
      </c>
      <c r="Q2462" s="10" t="s">
        <v>27</v>
      </c>
      <c r="R2462" s="10" t="s">
        <v>27</v>
      </c>
      <c r="S2462" s="119"/>
      <c r="T2462" s="119"/>
      <c r="U2462" s="119"/>
      <c r="V2462" s="119"/>
      <c r="W2462" s="119"/>
      <c r="X2462" s="119"/>
      <c r="Y2462" s="119"/>
      <c r="Z2462" s="119"/>
      <c r="AA2462" s="119"/>
      <c r="AB2462" s="119"/>
      <c r="AC2462" s="119"/>
      <c r="AD2462" s="119"/>
      <c r="AE2462" s="119"/>
      <c r="AF2462" s="119"/>
      <c r="AG2462" s="119"/>
      <c r="AH2462" s="119"/>
      <c r="AI2462" s="119"/>
      <c r="AJ2462" s="10" t="s">
        <v>27</v>
      </c>
      <c r="AK2462" s="10" t="s">
        <v>27</v>
      </c>
      <c r="AL2462" s="10" t="s">
        <v>27</v>
      </c>
    </row>
    <row r="2463" spans="1:38" ht="30" customHeight="1">
      <c r="A2463" s="114"/>
      <c r="B2463" s="114"/>
      <c r="C2463" s="114"/>
      <c r="D2463" s="114"/>
      <c r="E2463" s="115"/>
      <c r="F2463" s="116"/>
      <c r="G2463" s="115"/>
      <c r="H2463" s="116"/>
      <c r="I2463" s="115"/>
      <c r="J2463" s="116"/>
      <c r="K2463" s="115"/>
      <c r="L2463" s="116"/>
      <c r="M2463" s="114"/>
    </row>
    <row r="2464" spans="1:38" ht="30" customHeight="1">
      <c r="A2464" s="127" t="s">
        <v>4320</v>
      </c>
      <c r="B2464" s="127"/>
      <c r="C2464" s="127"/>
      <c r="D2464" s="127"/>
      <c r="E2464" s="128"/>
      <c r="F2464" s="129"/>
      <c r="G2464" s="128"/>
      <c r="H2464" s="129"/>
      <c r="I2464" s="128"/>
      <c r="J2464" s="129"/>
      <c r="K2464" s="128"/>
      <c r="L2464" s="129"/>
      <c r="M2464" s="127"/>
      <c r="N2464" s="118" t="s">
        <v>417</v>
      </c>
    </row>
    <row r="2465" spans="1:38" ht="30" customHeight="1">
      <c r="A2465" s="9" t="s">
        <v>3486</v>
      </c>
      <c r="B2465" s="9" t="s">
        <v>3487</v>
      </c>
      <c r="C2465" s="9" t="s">
        <v>54</v>
      </c>
      <c r="D2465" s="114">
        <v>1</v>
      </c>
      <c r="E2465" s="115">
        <f>단가대비표!E295</f>
        <v>6748</v>
      </c>
      <c r="F2465" s="116">
        <f t="shared" ref="F2465:F2471" si="592">TRUNC(E2465*D2465,1)</f>
        <v>6748</v>
      </c>
      <c r="G2465" s="115">
        <f>단가대비표!F295</f>
        <v>0</v>
      </c>
      <c r="H2465" s="116">
        <f t="shared" ref="H2465:H2471" si="593">TRUNC(G2465*D2465,1)</f>
        <v>0</v>
      </c>
      <c r="I2465" s="115">
        <f>단가대비표!G295</f>
        <v>0</v>
      </c>
      <c r="J2465" s="116">
        <f t="shared" ref="J2465:J2471" si="594">TRUNC(I2465*D2465,1)</f>
        <v>0</v>
      </c>
      <c r="K2465" s="115">
        <f t="shared" ref="K2465:L2471" si="595">TRUNC(E2465+G2465+I2465,1)</f>
        <v>6748</v>
      </c>
      <c r="L2465" s="116">
        <f t="shared" si="595"/>
        <v>6748</v>
      </c>
      <c r="M2465" s="9" t="s">
        <v>27</v>
      </c>
      <c r="N2465" s="10" t="s">
        <v>417</v>
      </c>
      <c r="O2465" s="10" t="s">
        <v>1840</v>
      </c>
      <c r="P2465" s="10" t="s">
        <v>30</v>
      </c>
      <c r="Q2465" s="10" t="s">
        <v>30</v>
      </c>
      <c r="R2465" s="10" t="s">
        <v>29</v>
      </c>
      <c r="S2465" s="119"/>
      <c r="T2465" s="119"/>
      <c r="U2465" s="119"/>
      <c r="V2465" s="119"/>
      <c r="W2465" s="119"/>
      <c r="X2465" s="119"/>
      <c r="Y2465" s="119"/>
      <c r="Z2465" s="119"/>
      <c r="AA2465" s="119"/>
      <c r="AB2465" s="119"/>
      <c r="AC2465" s="119"/>
      <c r="AD2465" s="119"/>
      <c r="AE2465" s="119"/>
      <c r="AF2465" s="119"/>
      <c r="AG2465" s="119"/>
      <c r="AH2465" s="119"/>
      <c r="AI2465" s="119"/>
      <c r="AJ2465" s="10" t="s">
        <v>27</v>
      </c>
      <c r="AK2465" s="10" t="s">
        <v>1841</v>
      </c>
      <c r="AL2465" s="10" t="s">
        <v>27</v>
      </c>
    </row>
    <row r="2466" spans="1:38" ht="30" customHeight="1">
      <c r="A2466" s="9" t="s">
        <v>1638</v>
      </c>
      <c r="B2466" s="9" t="s">
        <v>1842</v>
      </c>
      <c r="C2466" s="9" t="s">
        <v>231</v>
      </c>
      <c r="D2466" s="114">
        <v>0.65</v>
      </c>
      <c r="E2466" s="115">
        <f>단가대비표!E260</f>
        <v>1490</v>
      </c>
      <c r="F2466" s="116">
        <f t="shared" si="592"/>
        <v>968.5</v>
      </c>
      <c r="G2466" s="115">
        <f>단가대비표!F260</f>
        <v>0</v>
      </c>
      <c r="H2466" s="116">
        <f t="shared" si="593"/>
        <v>0</v>
      </c>
      <c r="I2466" s="115">
        <f>단가대비표!G260</f>
        <v>0</v>
      </c>
      <c r="J2466" s="116">
        <f t="shared" si="594"/>
        <v>0</v>
      </c>
      <c r="K2466" s="115">
        <f t="shared" si="595"/>
        <v>1490</v>
      </c>
      <c r="L2466" s="116">
        <f t="shared" si="595"/>
        <v>968.5</v>
      </c>
      <c r="M2466" s="9" t="s">
        <v>27</v>
      </c>
      <c r="N2466" s="10" t="s">
        <v>417</v>
      </c>
      <c r="O2466" s="10" t="s">
        <v>1843</v>
      </c>
      <c r="P2466" s="10" t="s">
        <v>30</v>
      </c>
      <c r="Q2466" s="10" t="s">
        <v>30</v>
      </c>
      <c r="R2466" s="10" t="s">
        <v>29</v>
      </c>
      <c r="S2466" s="119"/>
      <c r="T2466" s="119"/>
      <c r="U2466" s="119"/>
      <c r="V2466" s="119"/>
      <c r="W2466" s="119"/>
      <c r="X2466" s="119"/>
      <c r="Y2466" s="119"/>
      <c r="Z2466" s="119"/>
      <c r="AA2466" s="119"/>
      <c r="AB2466" s="119"/>
      <c r="AC2466" s="119"/>
      <c r="AD2466" s="119"/>
      <c r="AE2466" s="119"/>
      <c r="AF2466" s="119"/>
      <c r="AG2466" s="119"/>
      <c r="AH2466" s="119"/>
      <c r="AI2466" s="119"/>
      <c r="AJ2466" s="10" t="s">
        <v>27</v>
      </c>
      <c r="AK2466" s="10" t="s">
        <v>1844</v>
      </c>
      <c r="AL2466" s="10" t="s">
        <v>27</v>
      </c>
    </row>
    <row r="2467" spans="1:38" ht="30" customHeight="1">
      <c r="A2467" s="9" t="s">
        <v>864</v>
      </c>
      <c r="B2467" s="9" t="s">
        <v>840</v>
      </c>
      <c r="C2467" s="9" t="s">
        <v>841</v>
      </c>
      <c r="D2467" s="114">
        <v>0.09</v>
      </c>
      <c r="E2467" s="115">
        <f>단가대비표!E552</f>
        <v>0</v>
      </c>
      <c r="F2467" s="116">
        <f t="shared" si="592"/>
        <v>0</v>
      </c>
      <c r="G2467" s="115">
        <f>단가대비표!F552</f>
        <v>189003</v>
      </c>
      <c r="H2467" s="116">
        <f t="shared" si="593"/>
        <v>17010.2</v>
      </c>
      <c r="I2467" s="115">
        <f>단가대비표!G552</f>
        <v>0</v>
      </c>
      <c r="J2467" s="116">
        <f t="shared" si="594"/>
        <v>0</v>
      </c>
      <c r="K2467" s="115">
        <f t="shared" si="595"/>
        <v>189003</v>
      </c>
      <c r="L2467" s="116">
        <f t="shared" si="595"/>
        <v>17010.2</v>
      </c>
      <c r="M2467" s="9" t="s">
        <v>27</v>
      </c>
      <c r="N2467" s="10" t="s">
        <v>417</v>
      </c>
      <c r="O2467" s="10" t="s">
        <v>865</v>
      </c>
      <c r="P2467" s="10" t="s">
        <v>30</v>
      </c>
      <c r="Q2467" s="10" t="s">
        <v>30</v>
      </c>
      <c r="R2467" s="10" t="s">
        <v>29</v>
      </c>
      <c r="S2467" s="119"/>
      <c r="T2467" s="119"/>
      <c r="U2467" s="119"/>
      <c r="V2467" s="119">
        <v>1</v>
      </c>
      <c r="W2467" s="119"/>
      <c r="X2467" s="119"/>
      <c r="Y2467" s="119"/>
      <c r="Z2467" s="119"/>
      <c r="AA2467" s="119"/>
      <c r="AB2467" s="119"/>
      <c r="AC2467" s="119"/>
      <c r="AD2467" s="119"/>
      <c r="AE2467" s="119"/>
      <c r="AF2467" s="119"/>
      <c r="AG2467" s="119"/>
      <c r="AH2467" s="119"/>
      <c r="AI2467" s="119"/>
      <c r="AJ2467" s="10" t="s">
        <v>27</v>
      </c>
      <c r="AK2467" s="10" t="s">
        <v>1845</v>
      </c>
      <c r="AL2467" s="10" t="s">
        <v>27</v>
      </c>
    </row>
    <row r="2468" spans="1:38" ht="30" customHeight="1">
      <c r="A2468" s="9" t="s">
        <v>867</v>
      </c>
      <c r="B2468" s="9" t="s">
        <v>840</v>
      </c>
      <c r="C2468" s="9" t="s">
        <v>841</v>
      </c>
      <c r="D2468" s="114">
        <v>0.02</v>
      </c>
      <c r="E2468" s="115">
        <f>단가대비표!E553</f>
        <v>0</v>
      </c>
      <c r="F2468" s="116">
        <f t="shared" si="592"/>
        <v>0</v>
      </c>
      <c r="G2468" s="115">
        <f>단가대비표!F553</f>
        <v>138290</v>
      </c>
      <c r="H2468" s="116">
        <f t="shared" si="593"/>
        <v>2765.8</v>
      </c>
      <c r="I2468" s="115">
        <f>단가대비표!G553</f>
        <v>0</v>
      </c>
      <c r="J2468" s="116">
        <f t="shared" si="594"/>
        <v>0</v>
      </c>
      <c r="K2468" s="115">
        <f t="shared" si="595"/>
        <v>138290</v>
      </c>
      <c r="L2468" s="116">
        <f t="shared" si="595"/>
        <v>2765.8</v>
      </c>
      <c r="M2468" s="9" t="s">
        <v>27</v>
      </c>
      <c r="N2468" s="10" t="s">
        <v>417</v>
      </c>
      <c r="O2468" s="10" t="s">
        <v>868</v>
      </c>
      <c r="P2468" s="10" t="s">
        <v>30</v>
      </c>
      <c r="Q2468" s="10" t="s">
        <v>30</v>
      </c>
      <c r="R2468" s="10" t="s">
        <v>29</v>
      </c>
      <c r="S2468" s="119"/>
      <c r="T2468" s="119"/>
      <c r="U2468" s="119"/>
      <c r="V2468" s="119">
        <v>1</v>
      </c>
      <c r="W2468" s="119"/>
      <c r="X2468" s="119"/>
      <c r="Y2468" s="119"/>
      <c r="Z2468" s="119"/>
      <c r="AA2468" s="119"/>
      <c r="AB2468" s="119"/>
      <c r="AC2468" s="119"/>
      <c r="AD2468" s="119"/>
      <c r="AE2468" s="119"/>
      <c r="AF2468" s="119"/>
      <c r="AG2468" s="119"/>
      <c r="AH2468" s="119"/>
      <c r="AI2468" s="119"/>
      <c r="AJ2468" s="10" t="s">
        <v>27</v>
      </c>
      <c r="AK2468" s="10" t="s">
        <v>1846</v>
      </c>
      <c r="AL2468" s="10" t="s">
        <v>27</v>
      </c>
    </row>
    <row r="2469" spans="1:38" ht="30" customHeight="1">
      <c r="A2469" s="9" t="s">
        <v>1109</v>
      </c>
      <c r="B2469" s="9" t="s">
        <v>1110</v>
      </c>
      <c r="C2469" s="9" t="s">
        <v>963</v>
      </c>
      <c r="D2469" s="114">
        <v>1</v>
      </c>
      <c r="E2469" s="115">
        <v>0</v>
      </c>
      <c r="F2469" s="116">
        <f t="shared" si="592"/>
        <v>0</v>
      </c>
      <c r="G2469" s="115">
        <v>0</v>
      </c>
      <c r="H2469" s="116">
        <f t="shared" si="593"/>
        <v>0</v>
      </c>
      <c r="I2469" s="115">
        <f>ROUNDDOWN(SUMIF(V2465:V2471, RIGHTB(O2469, 1), H2465:H2471)*U2469, 2)</f>
        <v>395.52</v>
      </c>
      <c r="J2469" s="116">
        <f t="shared" si="594"/>
        <v>395.5</v>
      </c>
      <c r="K2469" s="115">
        <f t="shared" si="595"/>
        <v>395.5</v>
      </c>
      <c r="L2469" s="116">
        <f t="shared" si="595"/>
        <v>395.5</v>
      </c>
      <c r="M2469" s="9" t="s">
        <v>27</v>
      </c>
      <c r="N2469" s="10" t="s">
        <v>417</v>
      </c>
      <c r="O2469" s="10" t="s">
        <v>964</v>
      </c>
      <c r="P2469" s="10" t="s">
        <v>30</v>
      </c>
      <c r="Q2469" s="10" t="s">
        <v>30</v>
      </c>
      <c r="R2469" s="10" t="s">
        <v>30</v>
      </c>
      <c r="S2469" s="119">
        <v>1</v>
      </c>
      <c r="T2469" s="119">
        <v>2</v>
      </c>
      <c r="U2469" s="119">
        <v>0.02</v>
      </c>
      <c r="V2469" s="119"/>
      <c r="W2469" s="119"/>
      <c r="X2469" s="119"/>
      <c r="Y2469" s="119"/>
      <c r="Z2469" s="119"/>
      <c r="AA2469" s="119"/>
      <c r="AB2469" s="119"/>
      <c r="AC2469" s="119"/>
      <c r="AD2469" s="119"/>
      <c r="AE2469" s="119"/>
      <c r="AF2469" s="119"/>
      <c r="AG2469" s="119"/>
      <c r="AH2469" s="119"/>
      <c r="AI2469" s="119"/>
      <c r="AJ2469" s="10" t="s">
        <v>27</v>
      </c>
      <c r="AK2469" s="10" t="s">
        <v>1847</v>
      </c>
      <c r="AL2469" s="10" t="s">
        <v>27</v>
      </c>
    </row>
    <row r="2470" spans="1:38" ht="30" customHeight="1">
      <c r="A2470" s="9" t="s">
        <v>563</v>
      </c>
      <c r="B2470" s="9" t="s">
        <v>564</v>
      </c>
      <c r="C2470" s="9" t="s">
        <v>28</v>
      </c>
      <c r="D2470" s="114">
        <v>0.25119999999999998</v>
      </c>
      <c r="E2470" s="115">
        <f>일위대가목록!E475</f>
        <v>440</v>
      </c>
      <c r="F2470" s="116">
        <f t="shared" si="592"/>
        <v>110.5</v>
      </c>
      <c r="G2470" s="115">
        <f>일위대가목록!F475</f>
        <v>3393</v>
      </c>
      <c r="H2470" s="116">
        <f t="shared" si="593"/>
        <v>852.3</v>
      </c>
      <c r="I2470" s="115">
        <f>일위대가목록!G475</f>
        <v>0</v>
      </c>
      <c r="J2470" s="116">
        <f t="shared" si="594"/>
        <v>0</v>
      </c>
      <c r="K2470" s="115">
        <f t="shared" si="595"/>
        <v>3833</v>
      </c>
      <c r="L2470" s="116">
        <f t="shared" si="595"/>
        <v>962.8</v>
      </c>
      <c r="M2470" s="9" t="s">
        <v>27</v>
      </c>
      <c r="N2470" s="10" t="s">
        <v>417</v>
      </c>
      <c r="O2470" s="10" t="s">
        <v>565</v>
      </c>
      <c r="P2470" s="10" t="s">
        <v>29</v>
      </c>
      <c r="Q2470" s="10" t="s">
        <v>30</v>
      </c>
      <c r="R2470" s="10" t="s">
        <v>30</v>
      </c>
      <c r="S2470" s="119"/>
      <c r="T2470" s="119"/>
      <c r="U2470" s="119"/>
      <c r="V2470" s="119"/>
      <c r="W2470" s="119"/>
      <c r="X2470" s="119"/>
      <c r="Y2470" s="119"/>
      <c r="Z2470" s="119"/>
      <c r="AA2470" s="119"/>
      <c r="AB2470" s="119"/>
      <c r="AC2470" s="119"/>
      <c r="AD2470" s="119"/>
      <c r="AE2470" s="119"/>
      <c r="AF2470" s="119"/>
      <c r="AG2470" s="119"/>
      <c r="AH2470" s="119"/>
      <c r="AI2470" s="119"/>
      <c r="AJ2470" s="10" t="s">
        <v>27</v>
      </c>
      <c r="AK2470" s="10" t="s">
        <v>1848</v>
      </c>
      <c r="AL2470" s="10" t="s">
        <v>27</v>
      </c>
    </row>
    <row r="2471" spans="1:38" ht="30" customHeight="1">
      <c r="A2471" s="9" t="s">
        <v>559</v>
      </c>
      <c r="B2471" s="9" t="s">
        <v>560</v>
      </c>
      <c r="C2471" s="9" t="s">
        <v>28</v>
      </c>
      <c r="D2471" s="114">
        <v>0.25119999999999998</v>
      </c>
      <c r="E2471" s="115">
        <f>일위대가목록!E473</f>
        <v>908</v>
      </c>
      <c r="F2471" s="116">
        <f t="shared" si="592"/>
        <v>228</v>
      </c>
      <c r="G2471" s="115">
        <f>일위대가목록!F473</f>
        <v>9050</v>
      </c>
      <c r="H2471" s="116">
        <f t="shared" si="593"/>
        <v>2273.3000000000002</v>
      </c>
      <c r="I2471" s="115">
        <f>일위대가목록!G473</f>
        <v>0</v>
      </c>
      <c r="J2471" s="116">
        <f t="shared" si="594"/>
        <v>0</v>
      </c>
      <c r="K2471" s="115">
        <f t="shared" si="595"/>
        <v>9958</v>
      </c>
      <c r="L2471" s="116">
        <f t="shared" si="595"/>
        <v>2501.3000000000002</v>
      </c>
      <c r="M2471" s="9" t="s">
        <v>27</v>
      </c>
      <c r="N2471" s="10" t="s">
        <v>417</v>
      </c>
      <c r="O2471" s="10" t="s">
        <v>561</v>
      </c>
      <c r="P2471" s="10" t="s">
        <v>29</v>
      </c>
      <c r="Q2471" s="10" t="s">
        <v>30</v>
      </c>
      <c r="R2471" s="10" t="s">
        <v>30</v>
      </c>
      <c r="S2471" s="119"/>
      <c r="T2471" s="119"/>
      <c r="U2471" s="119"/>
      <c r="V2471" s="119"/>
      <c r="W2471" s="119"/>
      <c r="X2471" s="119"/>
      <c r="Y2471" s="119"/>
      <c r="Z2471" s="119"/>
      <c r="AA2471" s="119"/>
      <c r="AB2471" s="119"/>
      <c r="AC2471" s="119"/>
      <c r="AD2471" s="119"/>
      <c r="AE2471" s="119"/>
      <c r="AF2471" s="119"/>
      <c r="AG2471" s="119"/>
      <c r="AH2471" s="119"/>
      <c r="AI2471" s="119"/>
      <c r="AJ2471" s="10" t="s">
        <v>27</v>
      </c>
      <c r="AK2471" s="10" t="s">
        <v>1849</v>
      </c>
      <c r="AL2471" s="10" t="s">
        <v>27</v>
      </c>
    </row>
    <row r="2472" spans="1:38" ht="30" customHeight="1">
      <c r="A2472" s="9" t="s">
        <v>965</v>
      </c>
      <c r="B2472" s="9" t="s">
        <v>27</v>
      </c>
      <c r="C2472" s="9" t="s">
        <v>27</v>
      </c>
      <c r="D2472" s="114"/>
      <c r="E2472" s="115"/>
      <c r="F2472" s="116">
        <f>TRUNC(SUM(F2465:F2471),0)</f>
        <v>8055</v>
      </c>
      <c r="G2472" s="115"/>
      <c r="H2472" s="116">
        <f>TRUNC(SUM(H2465:H2471),0)</f>
        <v>22901</v>
      </c>
      <c r="I2472" s="115"/>
      <c r="J2472" s="116">
        <f>TRUNC(SUM(J2465:J2471),0)</f>
        <v>395</v>
      </c>
      <c r="K2472" s="115"/>
      <c r="L2472" s="116">
        <f>F2472+H2472+J2472</f>
        <v>31351</v>
      </c>
      <c r="M2472" s="9" t="s">
        <v>27</v>
      </c>
      <c r="N2472" s="10" t="s">
        <v>117</v>
      </c>
      <c r="O2472" s="10" t="s">
        <v>117</v>
      </c>
      <c r="P2472" s="10" t="s">
        <v>27</v>
      </c>
      <c r="Q2472" s="10" t="s">
        <v>27</v>
      </c>
      <c r="R2472" s="10" t="s">
        <v>27</v>
      </c>
      <c r="S2472" s="119"/>
      <c r="T2472" s="119"/>
      <c r="U2472" s="119"/>
      <c r="V2472" s="119"/>
      <c r="W2472" s="119"/>
      <c r="X2472" s="119"/>
      <c r="Y2472" s="119"/>
      <c r="Z2472" s="119"/>
      <c r="AA2472" s="119"/>
      <c r="AB2472" s="119"/>
      <c r="AC2472" s="119"/>
      <c r="AD2472" s="119"/>
      <c r="AE2472" s="119"/>
      <c r="AF2472" s="119"/>
      <c r="AG2472" s="119"/>
      <c r="AH2472" s="119"/>
      <c r="AI2472" s="119"/>
      <c r="AJ2472" s="10" t="s">
        <v>27</v>
      </c>
      <c r="AK2472" s="10" t="s">
        <v>27</v>
      </c>
      <c r="AL2472" s="10" t="s">
        <v>27</v>
      </c>
    </row>
    <row r="2473" spans="1:38" ht="30" customHeight="1">
      <c r="A2473" s="114"/>
      <c r="B2473" s="114"/>
      <c r="C2473" s="114"/>
      <c r="D2473" s="114"/>
      <c r="E2473" s="115"/>
      <c r="F2473" s="116"/>
      <c r="G2473" s="115"/>
      <c r="H2473" s="116"/>
      <c r="I2473" s="115"/>
      <c r="J2473" s="116"/>
      <c r="K2473" s="115"/>
      <c r="L2473" s="116"/>
      <c r="M2473" s="114"/>
    </row>
    <row r="2474" spans="1:38" ht="30" customHeight="1">
      <c r="A2474" s="127" t="s">
        <v>4319</v>
      </c>
      <c r="B2474" s="127"/>
      <c r="C2474" s="127"/>
      <c r="D2474" s="127"/>
      <c r="E2474" s="128"/>
      <c r="F2474" s="129"/>
      <c r="G2474" s="128"/>
      <c r="H2474" s="129"/>
      <c r="I2474" s="128"/>
      <c r="J2474" s="129"/>
      <c r="K2474" s="128"/>
      <c r="L2474" s="129"/>
      <c r="M2474" s="127"/>
      <c r="N2474" s="118" t="s">
        <v>418</v>
      </c>
    </row>
    <row r="2475" spans="1:38" ht="30" customHeight="1">
      <c r="A2475" s="9" t="s">
        <v>3486</v>
      </c>
      <c r="B2475" s="9" t="s">
        <v>3488</v>
      </c>
      <c r="C2475" s="9" t="s">
        <v>54</v>
      </c>
      <c r="D2475" s="114">
        <v>1</v>
      </c>
      <c r="E2475" s="115">
        <f>단가대비표!E296</f>
        <v>9529</v>
      </c>
      <c r="F2475" s="116">
        <f t="shared" ref="F2475:F2481" si="596">TRUNC(E2475*D2475,1)</f>
        <v>9529</v>
      </c>
      <c r="G2475" s="115">
        <f>단가대비표!F296</f>
        <v>0</v>
      </c>
      <c r="H2475" s="116">
        <f t="shared" ref="H2475:H2481" si="597">TRUNC(G2475*D2475,1)</f>
        <v>0</v>
      </c>
      <c r="I2475" s="115">
        <f>단가대비표!G296</f>
        <v>0</v>
      </c>
      <c r="J2475" s="116">
        <f t="shared" ref="J2475:J2481" si="598">TRUNC(I2475*D2475,1)</f>
        <v>0</v>
      </c>
      <c r="K2475" s="115">
        <f t="shared" ref="K2475:L2481" si="599">TRUNC(E2475+G2475+I2475,1)</f>
        <v>9529</v>
      </c>
      <c r="L2475" s="116">
        <f t="shared" si="599"/>
        <v>9529</v>
      </c>
      <c r="M2475" s="9" t="s">
        <v>27</v>
      </c>
      <c r="N2475" s="10" t="s">
        <v>418</v>
      </c>
      <c r="O2475" s="10" t="s">
        <v>1850</v>
      </c>
      <c r="P2475" s="10" t="s">
        <v>30</v>
      </c>
      <c r="Q2475" s="10" t="s">
        <v>30</v>
      </c>
      <c r="R2475" s="10" t="s">
        <v>29</v>
      </c>
      <c r="S2475" s="119"/>
      <c r="T2475" s="119"/>
      <c r="U2475" s="119"/>
      <c r="V2475" s="119"/>
      <c r="W2475" s="119"/>
      <c r="X2475" s="119"/>
      <c r="Y2475" s="119"/>
      <c r="Z2475" s="119"/>
      <c r="AA2475" s="119"/>
      <c r="AB2475" s="119"/>
      <c r="AC2475" s="119"/>
      <c r="AD2475" s="119"/>
      <c r="AE2475" s="119"/>
      <c r="AF2475" s="119"/>
      <c r="AG2475" s="119"/>
      <c r="AH2475" s="119"/>
      <c r="AI2475" s="119"/>
      <c r="AJ2475" s="10" t="s">
        <v>27</v>
      </c>
      <c r="AK2475" s="10" t="s">
        <v>1851</v>
      </c>
      <c r="AL2475" s="10" t="s">
        <v>27</v>
      </c>
    </row>
    <row r="2476" spans="1:38" ht="30" customHeight="1">
      <c r="A2476" s="9" t="s">
        <v>1638</v>
      </c>
      <c r="B2476" s="9" t="s">
        <v>1842</v>
      </c>
      <c r="C2476" s="9" t="s">
        <v>231</v>
      </c>
      <c r="D2476" s="114">
        <v>0.65</v>
      </c>
      <c r="E2476" s="115">
        <f>단가대비표!E260</f>
        <v>1490</v>
      </c>
      <c r="F2476" s="116">
        <f t="shared" si="596"/>
        <v>968.5</v>
      </c>
      <c r="G2476" s="115">
        <f>단가대비표!F260</f>
        <v>0</v>
      </c>
      <c r="H2476" s="116">
        <f t="shared" si="597"/>
        <v>0</v>
      </c>
      <c r="I2476" s="115">
        <f>단가대비표!G260</f>
        <v>0</v>
      </c>
      <c r="J2476" s="116">
        <f t="shared" si="598"/>
        <v>0</v>
      </c>
      <c r="K2476" s="115">
        <f t="shared" si="599"/>
        <v>1490</v>
      </c>
      <c r="L2476" s="116">
        <f t="shared" si="599"/>
        <v>968.5</v>
      </c>
      <c r="M2476" s="9" t="s">
        <v>27</v>
      </c>
      <c r="N2476" s="10" t="s">
        <v>418</v>
      </c>
      <c r="O2476" s="10" t="s">
        <v>1843</v>
      </c>
      <c r="P2476" s="10" t="s">
        <v>30</v>
      </c>
      <c r="Q2476" s="10" t="s">
        <v>30</v>
      </c>
      <c r="R2476" s="10" t="s">
        <v>29</v>
      </c>
      <c r="S2476" s="119"/>
      <c r="T2476" s="119"/>
      <c r="U2476" s="119"/>
      <c r="V2476" s="119"/>
      <c r="W2476" s="119"/>
      <c r="X2476" s="119"/>
      <c r="Y2476" s="119"/>
      <c r="Z2476" s="119"/>
      <c r="AA2476" s="119"/>
      <c r="AB2476" s="119"/>
      <c r="AC2476" s="119"/>
      <c r="AD2476" s="119"/>
      <c r="AE2476" s="119"/>
      <c r="AF2476" s="119"/>
      <c r="AG2476" s="119"/>
      <c r="AH2476" s="119"/>
      <c r="AI2476" s="119"/>
      <c r="AJ2476" s="10" t="s">
        <v>27</v>
      </c>
      <c r="AK2476" s="10" t="s">
        <v>1852</v>
      </c>
      <c r="AL2476" s="10" t="s">
        <v>27</v>
      </c>
    </row>
    <row r="2477" spans="1:38" ht="30" customHeight="1">
      <c r="A2477" s="9" t="s">
        <v>864</v>
      </c>
      <c r="B2477" s="9" t="s">
        <v>840</v>
      </c>
      <c r="C2477" s="9" t="s">
        <v>841</v>
      </c>
      <c r="D2477" s="114">
        <v>0.09</v>
      </c>
      <c r="E2477" s="115">
        <f>단가대비표!E552</f>
        <v>0</v>
      </c>
      <c r="F2477" s="116">
        <f t="shared" si="596"/>
        <v>0</v>
      </c>
      <c r="G2477" s="115">
        <f>단가대비표!F552</f>
        <v>189003</v>
      </c>
      <c r="H2477" s="116">
        <f t="shared" si="597"/>
        <v>17010.2</v>
      </c>
      <c r="I2477" s="115">
        <f>단가대비표!G552</f>
        <v>0</v>
      </c>
      <c r="J2477" s="116">
        <f t="shared" si="598"/>
        <v>0</v>
      </c>
      <c r="K2477" s="115">
        <f t="shared" si="599"/>
        <v>189003</v>
      </c>
      <c r="L2477" s="116">
        <f t="shared" si="599"/>
        <v>17010.2</v>
      </c>
      <c r="M2477" s="9" t="s">
        <v>27</v>
      </c>
      <c r="N2477" s="10" t="s">
        <v>418</v>
      </c>
      <c r="O2477" s="10" t="s">
        <v>865</v>
      </c>
      <c r="P2477" s="10" t="s">
        <v>30</v>
      </c>
      <c r="Q2477" s="10" t="s">
        <v>30</v>
      </c>
      <c r="R2477" s="10" t="s">
        <v>29</v>
      </c>
      <c r="S2477" s="119"/>
      <c r="T2477" s="119"/>
      <c r="U2477" s="119"/>
      <c r="V2477" s="119">
        <v>1</v>
      </c>
      <c r="W2477" s="119"/>
      <c r="X2477" s="119"/>
      <c r="Y2477" s="119"/>
      <c r="Z2477" s="119"/>
      <c r="AA2477" s="119"/>
      <c r="AB2477" s="119"/>
      <c r="AC2477" s="119"/>
      <c r="AD2477" s="119"/>
      <c r="AE2477" s="119"/>
      <c r="AF2477" s="119"/>
      <c r="AG2477" s="119"/>
      <c r="AH2477" s="119"/>
      <c r="AI2477" s="119"/>
      <c r="AJ2477" s="10" t="s">
        <v>27</v>
      </c>
      <c r="AK2477" s="10" t="s">
        <v>1853</v>
      </c>
      <c r="AL2477" s="10" t="s">
        <v>27</v>
      </c>
    </row>
    <row r="2478" spans="1:38" ht="30" customHeight="1">
      <c r="A2478" s="9" t="s">
        <v>867</v>
      </c>
      <c r="B2478" s="9" t="s">
        <v>840</v>
      </c>
      <c r="C2478" s="9" t="s">
        <v>841</v>
      </c>
      <c r="D2478" s="114">
        <v>0.02</v>
      </c>
      <c r="E2478" s="115">
        <f>단가대비표!E553</f>
        <v>0</v>
      </c>
      <c r="F2478" s="116">
        <f t="shared" si="596"/>
        <v>0</v>
      </c>
      <c r="G2478" s="115">
        <f>단가대비표!F553</f>
        <v>138290</v>
      </c>
      <c r="H2478" s="116">
        <f t="shared" si="597"/>
        <v>2765.8</v>
      </c>
      <c r="I2478" s="115">
        <f>단가대비표!G553</f>
        <v>0</v>
      </c>
      <c r="J2478" s="116">
        <f t="shared" si="598"/>
        <v>0</v>
      </c>
      <c r="K2478" s="115">
        <f t="shared" si="599"/>
        <v>138290</v>
      </c>
      <c r="L2478" s="116">
        <f t="shared" si="599"/>
        <v>2765.8</v>
      </c>
      <c r="M2478" s="9" t="s">
        <v>27</v>
      </c>
      <c r="N2478" s="10" t="s">
        <v>418</v>
      </c>
      <c r="O2478" s="10" t="s">
        <v>868</v>
      </c>
      <c r="P2478" s="10" t="s">
        <v>30</v>
      </c>
      <c r="Q2478" s="10" t="s">
        <v>30</v>
      </c>
      <c r="R2478" s="10" t="s">
        <v>29</v>
      </c>
      <c r="S2478" s="119"/>
      <c r="T2478" s="119"/>
      <c r="U2478" s="119"/>
      <c r="V2478" s="119">
        <v>1</v>
      </c>
      <c r="W2478" s="119"/>
      <c r="X2478" s="119"/>
      <c r="Y2478" s="119"/>
      <c r="Z2478" s="119"/>
      <c r="AA2478" s="119"/>
      <c r="AB2478" s="119"/>
      <c r="AC2478" s="119"/>
      <c r="AD2478" s="119"/>
      <c r="AE2478" s="119"/>
      <c r="AF2478" s="119"/>
      <c r="AG2478" s="119"/>
      <c r="AH2478" s="119"/>
      <c r="AI2478" s="119"/>
      <c r="AJ2478" s="10" t="s">
        <v>27</v>
      </c>
      <c r="AK2478" s="10" t="s">
        <v>1854</v>
      </c>
      <c r="AL2478" s="10" t="s">
        <v>27</v>
      </c>
    </row>
    <row r="2479" spans="1:38" ht="30" customHeight="1">
      <c r="A2479" s="9" t="s">
        <v>1109</v>
      </c>
      <c r="B2479" s="9" t="s">
        <v>1110</v>
      </c>
      <c r="C2479" s="9" t="s">
        <v>963</v>
      </c>
      <c r="D2479" s="114">
        <v>1</v>
      </c>
      <c r="E2479" s="115">
        <v>0</v>
      </c>
      <c r="F2479" s="116">
        <f t="shared" si="596"/>
        <v>0</v>
      </c>
      <c r="G2479" s="115">
        <v>0</v>
      </c>
      <c r="H2479" s="116">
        <f t="shared" si="597"/>
        <v>0</v>
      </c>
      <c r="I2479" s="115">
        <f>ROUNDDOWN(SUMIF(V2475:V2481, RIGHTB(O2479, 1), H2475:H2481)*U2479, 2)</f>
        <v>395.52</v>
      </c>
      <c r="J2479" s="116">
        <f t="shared" si="598"/>
        <v>395.5</v>
      </c>
      <c r="K2479" s="115">
        <f t="shared" si="599"/>
        <v>395.5</v>
      </c>
      <c r="L2479" s="116">
        <f t="shared" si="599"/>
        <v>395.5</v>
      </c>
      <c r="M2479" s="9" t="s">
        <v>27</v>
      </c>
      <c r="N2479" s="10" t="s">
        <v>418</v>
      </c>
      <c r="O2479" s="10" t="s">
        <v>964</v>
      </c>
      <c r="P2479" s="10" t="s">
        <v>30</v>
      </c>
      <c r="Q2479" s="10" t="s">
        <v>30</v>
      </c>
      <c r="R2479" s="10" t="s">
        <v>30</v>
      </c>
      <c r="S2479" s="119">
        <v>1</v>
      </c>
      <c r="T2479" s="119">
        <v>2</v>
      </c>
      <c r="U2479" s="119">
        <v>0.02</v>
      </c>
      <c r="V2479" s="119"/>
      <c r="W2479" s="119"/>
      <c r="X2479" s="119"/>
      <c r="Y2479" s="119"/>
      <c r="Z2479" s="119"/>
      <c r="AA2479" s="119"/>
      <c r="AB2479" s="119"/>
      <c r="AC2479" s="119"/>
      <c r="AD2479" s="119"/>
      <c r="AE2479" s="119"/>
      <c r="AF2479" s="119"/>
      <c r="AG2479" s="119"/>
      <c r="AH2479" s="119"/>
      <c r="AI2479" s="119"/>
      <c r="AJ2479" s="10" t="s">
        <v>27</v>
      </c>
      <c r="AK2479" s="10" t="s">
        <v>1855</v>
      </c>
      <c r="AL2479" s="10" t="s">
        <v>27</v>
      </c>
    </row>
    <row r="2480" spans="1:38" ht="30" customHeight="1">
      <c r="A2480" s="9" t="s">
        <v>563</v>
      </c>
      <c r="B2480" s="9" t="s">
        <v>564</v>
      </c>
      <c r="C2480" s="9" t="s">
        <v>28</v>
      </c>
      <c r="D2480" s="114">
        <v>0.314</v>
      </c>
      <c r="E2480" s="115">
        <f>일위대가목록!E475</f>
        <v>440</v>
      </c>
      <c r="F2480" s="116">
        <f t="shared" si="596"/>
        <v>138.1</v>
      </c>
      <c r="G2480" s="115">
        <f>일위대가목록!F475</f>
        <v>3393</v>
      </c>
      <c r="H2480" s="116">
        <f t="shared" si="597"/>
        <v>1065.4000000000001</v>
      </c>
      <c r="I2480" s="115">
        <f>일위대가목록!G475</f>
        <v>0</v>
      </c>
      <c r="J2480" s="116">
        <f t="shared" si="598"/>
        <v>0</v>
      </c>
      <c r="K2480" s="115">
        <f t="shared" si="599"/>
        <v>3833</v>
      </c>
      <c r="L2480" s="116">
        <f t="shared" si="599"/>
        <v>1203.5</v>
      </c>
      <c r="M2480" s="9" t="s">
        <v>27</v>
      </c>
      <c r="N2480" s="10" t="s">
        <v>418</v>
      </c>
      <c r="O2480" s="10" t="s">
        <v>565</v>
      </c>
      <c r="P2480" s="10" t="s">
        <v>29</v>
      </c>
      <c r="Q2480" s="10" t="s">
        <v>30</v>
      </c>
      <c r="R2480" s="10" t="s">
        <v>30</v>
      </c>
      <c r="S2480" s="119"/>
      <c r="T2480" s="119"/>
      <c r="U2480" s="119"/>
      <c r="V2480" s="119"/>
      <c r="W2480" s="119"/>
      <c r="X2480" s="119"/>
      <c r="Y2480" s="119"/>
      <c r="Z2480" s="119"/>
      <c r="AA2480" s="119"/>
      <c r="AB2480" s="119"/>
      <c r="AC2480" s="119"/>
      <c r="AD2480" s="119"/>
      <c r="AE2480" s="119"/>
      <c r="AF2480" s="119"/>
      <c r="AG2480" s="119"/>
      <c r="AH2480" s="119"/>
      <c r="AI2480" s="119"/>
      <c r="AJ2480" s="10" t="s">
        <v>27</v>
      </c>
      <c r="AK2480" s="10" t="s">
        <v>1856</v>
      </c>
      <c r="AL2480" s="10" t="s">
        <v>27</v>
      </c>
    </row>
    <row r="2481" spans="1:38" ht="30" customHeight="1">
      <c r="A2481" s="9" t="s">
        <v>559</v>
      </c>
      <c r="B2481" s="9" t="s">
        <v>560</v>
      </c>
      <c r="C2481" s="9" t="s">
        <v>28</v>
      </c>
      <c r="D2481" s="114">
        <v>0.314</v>
      </c>
      <c r="E2481" s="115">
        <f>일위대가목록!E473</f>
        <v>908</v>
      </c>
      <c r="F2481" s="116">
        <f t="shared" si="596"/>
        <v>285.10000000000002</v>
      </c>
      <c r="G2481" s="115">
        <f>일위대가목록!F473</f>
        <v>9050</v>
      </c>
      <c r="H2481" s="116">
        <f t="shared" si="597"/>
        <v>2841.7</v>
      </c>
      <c r="I2481" s="115">
        <f>일위대가목록!G473</f>
        <v>0</v>
      </c>
      <c r="J2481" s="116">
        <f t="shared" si="598"/>
        <v>0</v>
      </c>
      <c r="K2481" s="115">
        <f t="shared" si="599"/>
        <v>9958</v>
      </c>
      <c r="L2481" s="116">
        <f t="shared" si="599"/>
        <v>3126.8</v>
      </c>
      <c r="M2481" s="9" t="s">
        <v>27</v>
      </c>
      <c r="N2481" s="10" t="s">
        <v>418</v>
      </c>
      <c r="O2481" s="10" t="s">
        <v>561</v>
      </c>
      <c r="P2481" s="10" t="s">
        <v>29</v>
      </c>
      <c r="Q2481" s="10" t="s">
        <v>30</v>
      </c>
      <c r="R2481" s="10" t="s">
        <v>30</v>
      </c>
      <c r="S2481" s="119"/>
      <c r="T2481" s="119"/>
      <c r="U2481" s="119"/>
      <c r="V2481" s="119"/>
      <c r="W2481" s="119"/>
      <c r="X2481" s="119"/>
      <c r="Y2481" s="119"/>
      <c r="Z2481" s="119"/>
      <c r="AA2481" s="119"/>
      <c r="AB2481" s="119"/>
      <c r="AC2481" s="119"/>
      <c r="AD2481" s="119"/>
      <c r="AE2481" s="119"/>
      <c r="AF2481" s="119"/>
      <c r="AG2481" s="119"/>
      <c r="AH2481" s="119"/>
      <c r="AI2481" s="119"/>
      <c r="AJ2481" s="10" t="s">
        <v>27</v>
      </c>
      <c r="AK2481" s="10" t="s">
        <v>1857</v>
      </c>
      <c r="AL2481" s="10" t="s">
        <v>27</v>
      </c>
    </row>
    <row r="2482" spans="1:38" ht="30" customHeight="1">
      <c r="A2482" s="9" t="s">
        <v>965</v>
      </c>
      <c r="B2482" s="9" t="s">
        <v>27</v>
      </c>
      <c r="C2482" s="9" t="s">
        <v>27</v>
      </c>
      <c r="D2482" s="114"/>
      <c r="E2482" s="115"/>
      <c r="F2482" s="116">
        <f>TRUNC(SUM(F2475:F2481),0)</f>
        <v>10920</v>
      </c>
      <c r="G2482" s="115"/>
      <c r="H2482" s="116">
        <f>TRUNC(SUM(H2475:H2481),0)</f>
        <v>23683</v>
      </c>
      <c r="I2482" s="115"/>
      <c r="J2482" s="116">
        <f>TRUNC(SUM(J2475:J2481),0)</f>
        <v>395</v>
      </c>
      <c r="K2482" s="115"/>
      <c r="L2482" s="116">
        <f>F2482+H2482+J2482</f>
        <v>34998</v>
      </c>
      <c r="M2482" s="9" t="s">
        <v>27</v>
      </c>
      <c r="N2482" s="10" t="s">
        <v>117</v>
      </c>
      <c r="O2482" s="10" t="s">
        <v>117</v>
      </c>
      <c r="P2482" s="10" t="s">
        <v>27</v>
      </c>
      <c r="Q2482" s="10" t="s">
        <v>27</v>
      </c>
      <c r="R2482" s="10" t="s">
        <v>27</v>
      </c>
      <c r="S2482" s="119"/>
      <c r="T2482" s="119"/>
      <c r="U2482" s="119"/>
      <c r="V2482" s="119"/>
      <c r="W2482" s="119"/>
      <c r="X2482" s="119"/>
      <c r="Y2482" s="119"/>
      <c r="Z2482" s="119"/>
      <c r="AA2482" s="119"/>
      <c r="AB2482" s="119"/>
      <c r="AC2482" s="119"/>
      <c r="AD2482" s="119"/>
      <c r="AE2482" s="119"/>
      <c r="AF2482" s="119"/>
      <c r="AG2482" s="119"/>
      <c r="AH2482" s="119"/>
      <c r="AI2482" s="119"/>
      <c r="AJ2482" s="10" t="s">
        <v>27</v>
      </c>
      <c r="AK2482" s="10" t="s">
        <v>27</v>
      </c>
      <c r="AL2482" s="10" t="s">
        <v>27</v>
      </c>
    </row>
    <row r="2483" spans="1:38" ht="30" customHeight="1">
      <c r="A2483" s="114"/>
      <c r="B2483" s="114"/>
      <c r="C2483" s="114"/>
      <c r="D2483" s="114"/>
      <c r="E2483" s="115"/>
      <c r="F2483" s="116"/>
      <c r="G2483" s="115"/>
      <c r="H2483" s="116"/>
      <c r="I2483" s="115"/>
      <c r="J2483" s="116"/>
      <c r="K2483" s="115"/>
      <c r="L2483" s="116"/>
      <c r="M2483" s="114"/>
    </row>
    <row r="2484" spans="1:38" ht="30" customHeight="1">
      <c r="A2484" s="127" t="s">
        <v>4327</v>
      </c>
      <c r="B2484" s="127"/>
      <c r="C2484" s="127"/>
      <c r="D2484" s="127"/>
      <c r="E2484" s="128"/>
      <c r="F2484" s="129"/>
      <c r="G2484" s="128"/>
      <c r="H2484" s="129"/>
      <c r="I2484" s="128"/>
      <c r="J2484" s="129"/>
      <c r="K2484" s="128"/>
      <c r="L2484" s="129"/>
      <c r="M2484" s="127"/>
      <c r="N2484" s="118" t="s">
        <v>419</v>
      </c>
    </row>
    <row r="2485" spans="1:38" ht="30" customHeight="1">
      <c r="A2485" s="9" t="s">
        <v>3489</v>
      </c>
      <c r="B2485" s="9" t="s">
        <v>3490</v>
      </c>
      <c r="C2485" s="9" t="s">
        <v>54</v>
      </c>
      <c r="D2485" s="114">
        <v>1</v>
      </c>
      <c r="E2485" s="115">
        <f>단가대비표!E289</f>
        <v>15080</v>
      </c>
      <c r="F2485" s="116">
        <f>TRUNC(E2485*D2485,1)</f>
        <v>15080</v>
      </c>
      <c r="G2485" s="115">
        <f>단가대비표!F289</f>
        <v>0</v>
      </c>
      <c r="H2485" s="116">
        <f>TRUNC(G2485*D2485,1)</f>
        <v>0</v>
      </c>
      <c r="I2485" s="115">
        <f>단가대비표!G289</f>
        <v>0</v>
      </c>
      <c r="J2485" s="116">
        <f>TRUNC(I2485*D2485,1)</f>
        <v>0</v>
      </c>
      <c r="K2485" s="115">
        <f t="shared" ref="K2485:L2489" si="600">TRUNC(E2485+G2485+I2485,1)</f>
        <v>15080</v>
      </c>
      <c r="L2485" s="116">
        <f t="shared" si="600"/>
        <v>15080</v>
      </c>
      <c r="M2485" s="9" t="s">
        <v>27</v>
      </c>
      <c r="N2485" s="10" t="s">
        <v>419</v>
      </c>
      <c r="O2485" s="10" t="s">
        <v>1858</v>
      </c>
      <c r="P2485" s="10" t="s">
        <v>30</v>
      </c>
      <c r="Q2485" s="10" t="s">
        <v>30</v>
      </c>
      <c r="R2485" s="10" t="s">
        <v>29</v>
      </c>
      <c r="S2485" s="119"/>
      <c r="T2485" s="119"/>
      <c r="U2485" s="119"/>
      <c r="V2485" s="119"/>
      <c r="W2485" s="119"/>
      <c r="X2485" s="119"/>
      <c r="Y2485" s="119"/>
      <c r="Z2485" s="119"/>
      <c r="AA2485" s="119"/>
      <c r="AB2485" s="119"/>
      <c r="AC2485" s="119"/>
      <c r="AD2485" s="119"/>
      <c r="AE2485" s="119"/>
      <c r="AF2485" s="119"/>
      <c r="AG2485" s="119"/>
      <c r="AH2485" s="119"/>
      <c r="AI2485" s="119"/>
      <c r="AJ2485" s="10" t="s">
        <v>27</v>
      </c>
      <c r="AK2485" s="10" t="s">
        <v>1859</v>
      </c>
      <c r="AL2485" s="10" t="s">
        <v>27</v>
      </c>
    </row>
    <row r="2486" spans="1:38" ht="30" customHeight="1">
      <c r="A2486" s="9" t="s">
        <v>1638</v>
      </c>
      <c r="B2486" s="9" t="s">
        <v>1842</v>
      </c>
      <c r="C2486" s="9" t="s">
        <v>231</v>
      </c>
      <c r="D2486" s="114">
        <v>0.65</v>
      </c>
      <c r="E2486" s="115">
        <f>단가대비표!E260</f>
        <v>1490</v>
      </c>
      <c r="F2486" s="116">
        <f>TRUNC(E2486*D2486,1)</f>
        <v>968.5</v>
      </c>
      <c r="G2486" s="115">
        <f>단가대비표!F260</f>
        <v>0</v>
      </c>
      <c r="H2486" s="116">
        <f>TRUNC(G2486*D2486,1)</f>
        <v>0</v>
      </c>
      <c r="I2486" s="115">
        <f>단가대비표!G260</f>
        <v>0</v>
      </c>
      <c r="J2486" s="116">
        <f>TRUNC(I2486*D2486,1)</f>
        <v>0</v>
      </c>
      <c r="K2486" s="115">
        <f t="shared" si="600"/>
        <v>1490</v>
      </c>
      <c r="L2486" s="116">
        <f t="shared" si="600"/>
        <v>968.5</v>
      </c>
      <c r="M2486" s="9" t="s">
        <v>27</v>
      </c>
      <c r="N2486" s="10" t="s">
        <v>419</v>
      </c>
      <c r="O2486" s="10" t="s">
        <v>1860</v>
      </c>
      <c r="P2486" s="10" t="s">
        <v>30</v>
      </c>
      <c r="Q2486" s="10" t="s">
        <v>30</v>
      </c>
      <c r="R2486" s="10" t="s">
        <v>29</v>
      </c>
      <c r="S2486" s="119"/>
      <c r="T2486" s="119"/>
      <c r="U2486" s="119"/>
      <c r="V2486" s="119"/>
      <c r="W2486" s="119"/>
      <c r="X2486" s="119"/>
      <c r="Y2486" s="119"/>
      <c r="Z2486" s="119"/>
      <c r="AA2486" s="119"/>
      <c r="AB2486" s="119"/>
      <c r="AC2486" s="119"/>
      <c r="AD2486" s="119"/>
      <c r="AE2486" s="119"/>
      <c r="AF2486" s="119"/>
      <c r="AG2486" s="119"/>
      <c r="AH2486" s="119"/>
      <c r="AI2486" s="119"/>
      <c r="AJ2486" s="10" t="s">
        <v>27</v>
      </c>
      <c r="AK2486" s="10" t="s">
        <v>1861</v>
      </c>
      <c r="AL2486" s="10" t="s">
        <v>27</v>
      </c>
    </row>
    <row r="2487" spans="1:38" ht="30" customHeight="1">
      <c r="A2487" s="9" t="s">
        <v>864</v>
      </c>
      <c r="B2487" s="9" t="s">
        <v>840</v>
      </c>
      <c r="C2487" s="9" t="s">
        <v>841</v>
      </c>
      <c r="D2487" s="114">
        <v>0.09</v>
      </c>
      <c r="E2487" s="115">
        <f>단가대비표!E552</f>
        <v>0</v>
      </c>
      <c r="F2487" s="116">
        <f>TRUNC(E2487*D2487,1)</f>
        <v>0</v>
      </c>
      <c r="G2487" s="115">
        <f>단가대비표!F552</f>
        <v>189003</v>
      </c>
      <c r="H2487" s="116">
        <f>TRUNC(G2487*D2487,1)</f>
        <v>17010.2</v>
      </c>
      <c r="I2487" s="115">
        <f>단가대비표!G552</f>
        <v>0</v>
      </c>
      <c r="J2487" s="116">
        <f>TRUNC(I2487*D2487,1)</f>
        <v>0</v>
      </c>
      <c r="K2487" s="115">
        <f t="shared" si="600"/>
        <v>189003</v>
      </c>
      <c r="L2487" s="116">
        <f t="shared" si="600"/>
        <v>17010.2</v>
      </c>
      <c r="M2487" s="9" t="s">
        <v>27</v>
      </c>
      <c r="N2487" s="10" t="s">
        <v>419</v>
      </c>
      <c r="O2487" s="10" t="s">
        <v>865</v>
      </c>
      <c r="P2487" s="10" t="s">
        <v>30</v>
      </c>
      <c r="Q2487" s="10" t="s">
        <v>30</v>
      </c>
      <c r="R2487" s="10" t="s">
        <v>29</v>
      </c>
      <c r="S2487" s="119"/>
      <c r="T2487" s="119"/>
      <c r="U2487" s="119"/>
      <c r="V2487" s="119">
        <v>1</v>
      </c>
      <c r="W2487" s="119"/>
      <c r="X2487" s="119"/>
      <c r="Y2487" s="119"/>
      <c r="Z2487" s="119"/>
      <c r="AA2487" s="119"/>
      <c r="AB2487" s="119"/>
      <c r="AC2487" s="119"/>
      <c r="AD2487" s="119"/>
      <c r="AE2487" s="119"/>
      <c r="AF2487" s="119"/>
      <c r="AG2487" s="119"/>
      <c r="AH2487" s="119"/>
      <c r="AI2487" s="119"/>
      <c r="AJ2487" s="10" t="s">
        <v>27</v>
      </c>
      <c r="AK2487" s="10" t="s">
        <v>1862</v>
      </c>
      <c r="AL2487" s="10" t="s">
        <v>27</v>
      </c>
    </row>
    <row r="2488" spans="1:38" ht="30" customHeight="1">
      <c r="A2488" s="9" t="s">
        <v>867</v>
      </c>
      <c r="B2488" s="9" t="s">
        <v>840</v>
      </c>
      <c r="C2488" s="9" t="s">
        <v>841</v>
      </c>
      <c r="D2488" s="114">
        <v>0.02</v>
      </c>
      <c r="E2488" s="115">
        <f>단가대비표!E553</f>
        <v>0</v>
      </c>
      <c r="F2488" s="116">
        <f>TRUNC(E2488*D2488,1)</f>
        <v>0</v>
      </c>
      <c r="G2488" s="115">
        <f>단가대비표!F553</f>
        <v>138290</v>
      </c>
      <c r="H2488" s="116">
        <f>TRUNC(G2488*D2488,1)</f>
        <v>2765.8</v>
      </c>
      <c r="I2488" s="115">
        <f>단가대비표!G553</f>
        <v>0</v>
      </c>
      <c r="J2488" s="116">
        <f>TRUNC(I2488*D2488,1)</f>
        <v>0</v>
      </c>
      <c r="K2488" s="115">
        <f t="shared" si="600"/>
        <v>138290</v>
      </c>
      <c r="L2488" s="116">
        <f t="shared" si="600"/>
        <v>2765.8</v>
      </c>
      <c r="M2488" s="9" t="s">
        <v>27</v>
      </c>
      <c r="N2488" s="10" t="s">
        <v>419</v>
      </c>
      <c r="O2488" s="10" t="s">
        <v>868</v>
      </c>
      <c r="P2488" s="10" t="s">
        <v>30</v>
      </c>
      <c r="Q2488" s="10" t="s">
        <v>30</v>
      </c>
      <c r="R2488" s="10" t="s">
        <v>29</v>
      </c>
      <c r="S2488" s="119"/>
      <c r="T2488" s="119"/>
      <c r="U2488" s="119"/>
      <c r="V2488" s="119">
        <v>1</v>
      </c>
      <c r="W2488" s="119"/>
      <c r="X2488" s="119"/>
      <c r="Y2488" s="119"/>
      <c r="Z2488" s="119"/>
      <c r="AA2488" s="119"/>
      <c r="AB2488" s="119"/>
      <c r="AC2488" s="119"/>
      <c r="AD2488" s="119"/>
      <c r="AE2488" s="119"/>
      <c r="AF2488" s="119"/>
      <c r="AG2488" s="119"/>
      <c r="AH2488" s="119"/>
      <c r="AI2488" s="119"/>
      <c r="AJ2488" s="10" t="s">
        <v>27</v>
      </c>
      <c r="AK2488" s="10" t="s">
        <v>1863</v>
      </c>
      <c r="AL2488" s="10" t="s">
        <v>27</v>
      </c>
    </row>
    <row r="2489" spans="1:38" ht="30" customHeight="1">
      <c r="A2489" s="9" t="s">
        <v>1109</v>
      </c>
      <c r="B2489" s="9" t="s">
        <v>1110</v>
      </c>
      <c r="C2489" s="9" t="s">
        <v>963</v>
      </c>
      <c r="D2489" s="114">
        <v>1</v>
      </c>
      <c r="E2489" s="115">
        <v>0</v>
      </c>
      <c r="F2489" s="116">
        <f>TRUNC(E2489*D2489,1)</f>
        <v>0</v>
      </c>
      <c r="G2489" s="115">
        <v>0</v>
      </c>
      <c r="H2489" s="116">
        <f>TRUNC(G2489*D2489,1)</f>
        <v>0</v>
      </c>
      <c r="I2489" s="115">
        <f>ROUNDDOWN(SUMIF(V2485:V2489, RIGHTB(O2489, 1), H2485:H2489)*U2489, 2)</f>
        <v>395.52</v>
      </c>
      <c r="J2489" s="116">
        <f>TRUNC(I2489*D2489,1)</f>
        <v>395.5</v>
      </c>
      <c r="K2489" s="115">
        <f t="shared" si="600"/>
        <v>395.5</v>
      </c>
      <c r="L2489" s="116">
        <f t="shared" si="600"/>
        <v>395.5</v>
      </c>
      <c r="M2489" s="9" t="s">
        <v>27</v>
      </c>
      <c r="N2489" s="10" t="s">
        <v>419</v>
      </c>
      <c r="O2489" s="10" t="s">
        <v>964</v>
      </c>
      <c r="P2489" s="10" t="s">
        <v>30</v>
      </c>
      <c r="Q2489" s="10" t="s">
        <v>30</v>
      </c>
      <c r="R2489" s="10" t="s">
        <v>30</v>
      </c>
      <c r="S2489" s="119">
        <v>1</v>
      </c>
      <c r="T2489" s="119">
        <v>2</v>
      </c>
      <c r="U2489" s="119">
        <v>0.02</v>
      </c>
      <c r="V2489" s="119"/>
      <c r="W2489" s="119"/>
      <c r="X2489" s="119"/>
      <c r="Y2489" s="119"/>
      <c r="Z2489" s="119"/>
      <c r="AA2489" s="119"/>
      <c r="AB2489" s="119"/>
      <c r="AC2489" s="119"/>
      <c r="AD2489" s="119"/>
      <c r="AE2489" s="119"/>
      <c r="AF2489" s="119"/>
      <c r="AG2489" s="119"/>
      <c r="AH2489" s="119"/>
      <c r="AI2489" s="119"/>
      <c r="AJ2489" s="10" t="s">
        <v>27</v>
      </c>
      <c r="AK2489" s="10" t="s">
        <v>1864</v>
      </c>
      <c r="AL2489" s="10" t="s">
        <v>27</v>
      </c>
    </row>
    <row r="2490" spans="1:38" ht="30" customHeight="1">
      <c r="A2490" s="9" t="s">
        <v>965</v>
      </c>
      <c r="B2490" s="9" t="s">
        <v>27</v>
      </c>
      <c r="C2490" s="9" t="s">
        <v>27</v>
      </c>
      <c r="D2490" s="114"/>
      <c r="E2490" s="115"/>
      <c r="F2490" s="116">
        <f>TRUNC(SUM(F2485:F2489),0)</f>
        <v>16048</v>
      </c>
      <c r="G2490" s="115"/>
      <c r="H2490" s="116">
        <f>TRUNC(SUM(H2485:H2489),0)</f>
        <v>19776</v>
      </c>
      <c r="I2490" s="115"/>
      <c r="J2490" s="116">
        <f>TRUNC(SUM(J2485:J2489),0)</f>
        <v>395</v>
      </c>
      <c r="K2490" s="115"/>
      <c r="L2490" s="116">
        <f>F2490+H2490+J2490</f>
        <v>36219</v>
      </c>
      <c r="M2490" s="9" t="s">
        <v>27</v>
      </c>
      <c r="N2490" s="10" t="s">
        <v>117</v>
      </c>
      <c r="O2490" s="10" t="s">
        <v>117</v>
      </c>
      <c r="P2490" s="10" t="s">
        <v>27</v>
      </c>
      <c r="Q2490" s="10" t="s">
        <v>27</v>
      </c>
      <c r="R2490" s="10" t="s">
        <v>27</v>
      </c>
      <c r="S2490" s="119"/>
      <c r="T2490" s="119"/>
      <c r="U2490" s="119"/>
      <c r="V2490" s="119"/>
      <c r="W2490" s="119"/>
      <c r="X2490" s="119"/>
      <c r="Y2490" s="119"/>
      <c r="Z2490" s="119"/>
      <c r="AA2490" s="119"/>
      <c r="AB2490" s="119"/>
      <c r="AC2490" s="119"/>
      <c r="AD2490" s="119"/>
      <c r="AE2490" s="119"/>
      <c r="AF2490" s="119"/>
      <c r="AG2490" s="119"/>
      <c r="AH2490" s="119"/>
      <c r="AI2490" s="119"/>
      <c r="AJ2490" s="10" t="s">
        <v>27</v>
      </c>
      <c r="AK2490" s="10" t="s">
        <v>27</v>
      </c>
      <c r="AL2490" s="10" t="s">
        <v>27</v>
      </c>
    </row>
    <row r="2491" spans="1:38" ht="30" customHeight="1">
      <c r="A2491" s="114"/>
      <c r="B2491" s="114"/>
      <c r="C2491" s="114"/>
      <c r="D2491" s="114"/>
      <c r="E2491" s="115"/>
      <c r="F2491" s="116"/>
      <c r="G2491" s="115"/>
      <c r="H2491" s="116"/>
      <c r="I2491" s="115"/>
      <c r="J2491" s="116"/>
      <c r="K2491" s="115"/>
      <c r="L2491" s="116"/>
      <c r="M2491" s="114"/>
    </row>
    <row r="2492" spans="1:38" ht="30" customHeight="1">
      <c r="A2492" s="127" t="s">
        <v>4328</v>
      </c>
      <c r="B2492" s="127"/>
      <c r="C2492" s="127"/>
      <c r="D2492" s="127"/>
      <c r="E2492" s="128"/>
      <c r="F2492" s="129"/>
      <c r="G2492" s="128"/>
      <c r="H2492" s="129"/>
      <c r="I2492" s="128"/>
      <c r="J2492" s="129"/>
      <c r="K2492" s="128"/>
      <c r="L2492" s="129"/>
      <c r="M2492" s="127"/>
      <c r="N2492" s="118" t="s">
        <v>420</v>
      </c>
    </row>
    <row r="2493" spans="1:38" ht="30" customHeight="1">
      <c r="A2493" s="9" t="s">
        <v>3489</v>
      </c>
      <c r="B2493" s="9" t="s">
        <v>3491</v>
      </c>
      <c r="C2493" s="9" t="s">
        <v>54</v>
      </c>
      <c r="D2493" s="114">
        <v>1</v>
      </c>
      <c r="E2493" s="115">
        <f>단가대비표!E290</f>
        <v>15560</v>
      </c>
      <c r="F2493" s="116">
        <f>TRUNC(E2493*D2493,1)</f>
        <v>15560</v>
      </c>
      <c r="G2493" s="115">
        <f>단가대비표!F290</f>
        <v>0</v>
      </c>
      <c r="H2493" s="116">
        <f>TRUNC(G2493*D2493,1)</f>
        <v>0</v>
      </c>
      <c r="I2493" s="115">
        <f>단가대비표!G290</f>
        <v>0</v>
      </c>
      <c r="J2493" s="116">
        <f>TRUNC(I2493*D2493,1)</f>
        <v>0</v>
      </c>
      <c r="K2493" s="115">
        <f t="shared" ref="K2493:L2497" si="601">TRUNC(E2493+G2493+I2493,1)</f>
        <v>15560</v>
      </c>
      <c r="L2493" s="116">
        <f t="shared" si="601"/>
        <v>15560</v>
      </c>
      <c r="M2493" s="9" t="s">
        <v>27</v>
      </c>
      <c r="N2493" s="10" t="s">
        <v>420</v>
      </c>
      <c r="O2493" s="10" t="s">
        <v>1865</v>
      </c>
      <c r="P2493" s="10" t="s">
        <v>30</v>
      </c>
      <c r="Q2493" s="10" t="s">
        <v>30</v>
      </c>
      <c r="R2493" s="10" t="s">
        <v>29</v>
      </c>
      <c r="S2493" s="119"/>
      <c r="T2493" s="119"/>
      <c r="U2493" s="119"/>
      <c r="V2493" s="119"/>
      <c r="W2493" s="119"/>
      <c r="X2493" s="119"/>
      <c r="Y2493" s="119"/>
      <c r="Z2493" s="119"/>
      <c r="AA2493" s="119"/>
      <c r="AB2493" s="119"/>
      <c r="AC2493" s="119"/>
      <c r="AD2493" s="119"/>
      <c r="AE2493" s="119"/>
      <c r="AF2493" s="119"/>
      <c r="AG2493" s="119"/>
      <c r="AH2493" s="119"/>
      <c r="AI2493" s="119"/>
      <c r="AJ2493" s="10" t="s">
        <v>27</v>
      </c>
      <c r="AK2493" s="10" t="s">
        <v>1866</v>
      </c>
      <c r="AL2493" s="10" t="s">
        <v>27</v>
      </c>
    </row>
    <row r="2494" spans="1:38" ht="30" customHeight="1">
      <c r="A2494" s="9" t="s">
        <v>1638</v>
      </c>
      <c r="B2494" s="9" t="s">
        <v>1842</v>
      </c>
      <c r="C2494" s="9" t="s">
        <v>231</v>
      </c>
      <c r="D2494" s="114">
        <v>0.65</v>
      </c>
      <c r="E2494" s="115">
        <f>단가대비표!E260</f>
        <v>1490</v>
      </c>
      <c r="F2494" s="116">
        <f>TRUNC(E2494*D2494,1)</f>
        <v>968.5</v>
      </c>
      <c r="G2494" s="115">
        <f>단가대비표!F260</f>
        <v>0</v>
      </c>
      <c r="H2494" s="116">
        <f>TRUNC(G2494*D2494,1)</f>
        <v>0</v>
      </c>
      <c r="I2494" s="115">
        <f>단가대비표!G260</f>
        <v>0</v>
      </c>
      <c r="J2494" s="116">
        <f>TRUNC(I2494*D2494,1)</f>
        <v>0</v>
      </c>
      <c r="K2494" s="115">
        <f t="shared" si="601"/>
        <v>1490</v>
      </c>
      <c r="L2494" s="116">
        <f t="shared" si="601"/>
        <v>968.5</v>
      </c>
      <c r="M2494" s="9" t="s">
        <v>27</v>
      </c>
      <c r="N2494" s="10" t="s">
        <v>420</v>
      </c>
      <c r="O2494" s="10" t="s">
        <v>1860</v>
      </c>
      <c r="P2494" s="10" t="s">
        <v>30</v>
      </c>
      <c r="Q2494" s="10" t="s">
        <v>30</v>
      </c>
      <c r="R2494" s="10" t="s">
        <v>29</v>
      </c>
      <c r="S2494" s="119"/>
      <c r="T2494" s="119"/>
      <c r="U2494" s="119"/>
      <c r="V2494" s="119"/>
      <c r="W2494" s="119"/>
      <c r="X2494" s="119"/>
      <c r="Y2494" s="119"/>
      <c r="Z2494" s="119"/>
      <c r="AA2494" s="119"/>
      <c r="AB2494" s="119"/>
      <c r="AC2494" s="119"/>
      <c r="AD2494" s="119"/>
      <c r="AE2494" s="119"/>
      <c r="AF2494" s="119"/>
      <c r="AG2494" s="119"/>
      <c r="AH2494" s="119"/>
      <c r="AI2494" s="119"/>
      <c r="AJ2494" s="10" t="s">
        <v>27</v>
      </c>
      <c r="AK2494" s="10" t="s">
        <v>1867</v>
      </c>
      <c r="AL2494" s="10" t="s">
        <v>27</v>
      </c>
    </row>
    <row r="2495" spans="1:38" ht="30" customHeight="1">
      <c r="A2495" s="9" t="s">
        <v>864</v>
      </c>
      <c r="B2495" s="9" t="s">
        <v>840</v>
      </c>
      <c r="C2495" s="9" t="s">
        <v>841</v>
      </c>
      <c r="D2495" s="114">
        <v>0.09</v>
      </c>
      <c r="E2495" s="115">
        <f>단가대비표!E552</f>
        <v>0</v>
      </c>
      <c r="F2495" s="116">
        <f>TRUNC(E2495*D2495,1)</f>
        <v>0</v>
      </c>
      <c r="G2495" s="115">
        <f>단가대비표!F552</f>
        <v>189003</v>
      </c>
      <c r="H2495" s="116">
        <f>TRUNC(G2495*D2495,1)</f>
        <v>17010.2</v>
      </c>
      <c r="I2495" s="115">
        <f>단가대비표!G552</f>
        <v>0</v>
      </c>
      <c r="J2495" s="116">
        <f>TRUNC(I2495*D2495,1)</f>
        <v>0</v>
      </c>
      <c r="K2495" s="115">
        <f t="shared" si="601"/>
        <v>189003</v>
      </c>
      <c r="L2495" s="116">
        <f t="shared" si="601"/>
        <v>17010.2</v>
      </c>
      <c r="M2495" s="9" t="s">
        <v>27</v>
      </c>
      <c r="N2495" s="10" t="s">
        <v>420</v>
      </c>
      <c r="O2495" s="10" t="s">
        <v>865</v>
      </c>
      <c r="P2495" s="10" t="s">
        <v>30</v>
      </c>
      <c r="Q2495" s="10" t="s">
        <v>30</v>
      </c>
      <c r="R2495" s="10" t="s">
        <v>29</v>
      </c>
      <c r="S2495" s="119"/>
      <c r="T2495" s="119"/>
      <c r="U2495" s="119"/>
      <c r="V2495" s="119">
        <v>1</v>
      </c>
      <c r="W2495" s="119"/>
      <c r="X2495" s="119"/>
      <c r="Y2495" s="119"/>
      <c r="Z2495" s="119"/>
      <c r="AA2495" s="119"/>
      <c r="AB2495" s="119"/>
      <c r="AC2495" s="119"/>
      <c r="AD2495" s="119"/>
      <c r="AE2495" s="119"/>
      <c r="AF2495" s="119"/>
      <c r="AG2495" s="119"/>
      <c r="AH2495" s="119"/>
      <c r="AI2495" s="119"/>
      <c r="AJ2495" s="10" t="s">
        <v>27</v>
      </c>
      <c r="AK2495" s="10" t="s">
        <v>1868</v>
      </c>
      <c r="AL2495" s="10" t="s">
        <v>27</v>
      </c>
    </row>
    <row r="2496" spans="1:38" ht="30" customHeight="1">
      <c r="A2496" s="9" t="s">
        <v>867</v>
      </c>
      <c r="B2496" s="9" t="s">
        <v>840</v>
      </c>
      <c r="C2496" s="9" t="s">
        <v>841</v>
      </c>
      <c r="D2496" s="114">
        <v>0.02</v>
      </c>
      <c r="E2496" s="115">
        <f>단가대비표!E553</f>
        <v>0</v>
      </c>
      <c r="F2496" s="116">
        <f>TRUNC(E2496*D2496,1)</f>
        <v>0</v>
      </c>
      <c r="G2496" s="115">
        <f>단가대비표!F553</f>
        <v>138290</v>
      </c>
      <c r="H2496" s="116">
        <f>TRUNC(G2496*D2496,1)</f>
        <v>2765.8</v>
      </c>
      <c r="I2496" s="115">
        <f>단가대비표!G553</f>
        <v>0</v>
      </c>
      <c r="J2496" s="116">
        <f>TRUNC(I2496*D2496,1)</f>
        <v>0</v>
      </c>
      <c r="K2496" s="115">
        <f t="shared" si="601"/>
        <v>138290</v>
      </c>
      <c r="L2496" s="116">
        <f t="shared" si="601"/>
        <v>2765.8</v>
      </c>
      <c r="M2496" s="9" t="s">
        <v>27</v>
      </c>
      <c r="N2496" s="10" t="s">
        <v>420</v>
      </c>
      <c r="O2496" s="10" t="s">
        <v>868</v>
      </c>
      <c r="P2496" s="10" t="s">
        <v>30</v>
      </c>
      <c r="Q2496" s="10" t="s">
        <v>30</v>
      </c>
      <c r="R2496" s="10" t="s">
        <v>29</v>
      </c>
      <c r="S2496" s="119"/>
      <c r="T2496" s="119"/>
      <c r="U2496" s="119"/>
      <c r="V2496" s="119">
        <v>1</v>
      </c>
      <c r="W2496" s="119"/>
      <c r="X2496" s="119"/>
      <c r="Y2496" s="119"/>
      <c r="Z2496" s="119"/>
      <c r="AA2496" s="119"/>
      <c r="AB2496" s="119"/>
      <c r="AC2496" s="119"/>
      <c r="AD2496" s="119"/>
      <c r="AE2496" s="119"/>
      <c r="AF2496" s="119"/>
      <c r="AG2496" s="119"/>
      <c r="AH2496" s="119"/>
      <c r="AI2496" s="119"/>
      <c r="AJ2496" s="10" t="s">
        <v>27</v>
      </c>
      <c r="AK2496" s="10" t="s">
        <v>1869</v>
      </c>
      <c r="AL2496" s="10" t="s">
        <v>27</v>
      </c>
    </row>
    <row r="2497" spans="1:38" ht="30" customHeight="1">
      <c r="A2497" s="9" t="s">
        <v>1109</v>
      </c>
      <c r="B2497" s="9" t="s">
        <v>1110</v>
      </c>
      <c r="C2497" s="9" t="s">
        <v>963</v>
      </c>
      <c r="D2497" s="114">
        <v>1</v>
      </c>
      <c r="E2497" s="115">
        <v>0</v>
      </c>
      <c r="F2497" s="116">
        <f>TRUNC(E2497*D2497,1)</f>
        <v>0</v>
      </c>
      <c r="G2497" s="115">
        <v>0</v>
      </c>
      <c r="H2497" s="116">
        <f>TRUNC(G2497*D2497,1)</f>
        <v>0</v>
      </c>
      <c r="I2497" s="115">
        <f>ROUNDDOWN(SUMIF(V2493:V2497, RIGHTB(O2497, 1), H2493:H2497)*U2497, 2)</f>
        <v>395.52</v>
      </c>
      <c r="J2497" s="116">
        <f>TRUNC(I2497*D2497,1)</f>
        <v>395.5</v>
      </c>
      <c r="K2497" s="115">
        <f t="shared" si="601"/>
        <v>395.5</v>
      </c>
      <c r="L2497" s="116">
        <f t="shared" si="601"/>
        <v>395.5</v>
      </c>
      <c r="M2497" s="9" t="s">
        <v>27</v>
      </c>
      <c r="N2497" s="10" t="s">
        <v>420</v>
      </c>
      <c r="O2497" s="10" t="s">
        <v>964</v>
      </c>
      <c r="P2497" s="10" t="s">
        <v>30</v>
      </c>
      <c r="Q2497" s="10" t="s">
        <v>30</v>
      </c>
      <c r="R2497" s="10" t="s">
        <v>30</v>
      </c>
      <c r="S2497" s="119">
        <v>1</v>
      </c>
      <c r="T2497" s="119">
        <v>2</v>
      </c>
      <c r="U2497" s="119">
        <v>0.02</v>
      </c>
      <c r="V2497" s="119"/>
      <c r="W2497" s="119"/>
      <c r="X2497" s="119"/>
      <c r="Y2497" s="119"/>
      <c r="Z2497" s="119"/>
      <c r="AA2497" s="119"/>
      <c r="AB2497" s="119"/>
      <c r="AC2497" s="119"/>
      <c r="AD2497" s="119"/>
      <c r="AE2497" s="119"/>
      <c r="AF2497" s="119"/>
      <c r="AG2497" s="119"/>
      <c r="AH2497" s="119"/>
      <c r="AI2497" s="119"/>
      <c r="AJ2497" s="10" t="s">
        <v>27</v>
      </c>
      <c r="AK2497" s="10" t="s">
        <v>1870</v>
      </c>
      <c r="AL2497" s="10" t="s">
        <v>27</v>
      </c>
    </row>
    <row r="2498" spans="1:38" ht="30" customHeight="1">
      <c r="A2498" s="9" t="s">
        <v>965</v>
      </c>
      <c r="B2498" s="9" t="s">
        <v>27</v>
      </c>
      <c r="C2498" s="9" t="s">
        <v>27</v>
      </c>
      <c r="D2498" s="114"/>
      <c r="E2498" s="115"/>
      <c r="F2498" s="116">
        <f>TRUNC(SUM(F2493:F2497),0)</f>
        <v>16528</v>
      </c>
      <c r="G2498" s="115"/>
      <c r="H2498" s="116">
        <f>TRUNC(SUM(H2493:H2497),0)</f>
        <v>19776</v>
      </c>
      <c r="I2498" s="115"/>
      <c r="J2498" s="116">
        <f>TRUNC(SUM(J2493:J2497),0)</f>
        <v>395</v>
      </c>
      <c r="K2498" s="115"/>
      <c r="L2498" s="116">
        <f>F2498+H2498+J2498</f>
        <v>36699</v>
      </c>
      <c r="M2498" s="9" t="s">
        <v>27</v>
      </c>
      <c r="N2498" s="10" t="s">
        <v>117</v>
      </c>
      <c r="O2498" s="10" t="s">
        <v>117</v>
      </c>
      <c r="P2498" s="10" t="s">
        <v>27</v>
      </c>
      <c r="Q2498" s="10" t="s">
        <v>27</v>
      </c>
      <c r="R2498" s="10" t="s">
        <v>27</v>
      </c>
      <c r="S2498" s="119"/>
      <c r="T2498" s="119"/>
      <c r="U2498" s="119"/>
      <c r="V2498" s="119"/>
      <c r="W2498" s="119"/>
      <c r="X2498" s="119"/>
      <c r="Y2498" s="119"/>
      <c r="Z2498" s="119"/>
      <c r="AA2498" s="119"/>
      <c r="AB2498" s="119"/>
      <c r="AC2498" s="119"/>
      <c r="AD2498" s="119"/>
      <c r="AE2498" s="119"/>
      <c r="AF2498" s="119"/>
      <c r="AG2498" s="119"/>
      <c r="AH2498" s="119"/>
      <c r="AI2498" s="119"/>
      <c r="AJ2498" s="10" t="s">
        <v>27</v>
      </c>
      <c r="AK2498" s="10" t="s">
        <v>27</v>
      </c>
      <c r="AL2498" s="10" t="s">
        <v>27</v>
      </c>
    </row>
    <row r="2499" spans="1:38" ht="30" customHeight="1">
      <c r="A2499" s="114"/>
      <c r="B2499" s="114"/>
      <c r="C2499" s="114"/>
      <c r="D2499" s="114"/>
      <c r="E2499" s="115"/>
      <c r="F2499" s="116"/>
      <c r="G2499" s="115"/>
      <c r="H2499" s="116"/>
      <c r="I2499" s="115"/>
      <c r="J2499" s="116"/>
      <c r="K2499" s="115"/>
      <c r="L2499" s="116"/>
      <c r="M2499" s="114"/>
    </row>
    <row r="2500" spans="1:38" ht="30" customHeight="1">
      <c r="A2500" s="127" t="s">
        <v>4329</v>
      </c>
      <c r="B2500" s="127"/>
      <c r="C2500" s="127"/>
      <c r="D2500" s="127"/>
      <c r="E2500" s="128"/>
      <c r="F2500" s="129"/>
      <c r="G2500" s="128"/>
      <c r="H2500" s="129"/>
      <c r="I2500" s="128"/>
      <c r="J2500" s="129"/>
      <c r="K2500" s="128"/>
      <c r="L2500" s="129"/>
      <c r="M2500" s="127"/>
      <c r="N2500" s="118" t="s">
        <v>421</v>
      </c>
    </row>
    <row r="2501" spans="1:38" ht="30" customHeight="1">
      <c r="A2501" s="9" t="s">
        <v>3489</v>
      </c>
      <c r="B2501" s="9" t="s">
        <v>3492</v>
      </c>
      <c r="C2501" s="9" t="s">
        <v>54</v>
      </c>
      <c r="D2501" s="114">
        <v>1</v>
      </c>
      <c r="E2501" s="115">
        <f>단가대비표!E291</f>
        <v>26610</v>
      </c>
      <c r="F2501" s="116">
        <f>TRUNC(E2501*D2501,1)</f>
        <v>26610</v>
      </c>
      <c r="G2501" s="115">
        <f>단가대비표!F291</f>
        <v>0</v>
      </c>
      <c r="H2501" s="116">
        <f>TRUNC(G2501*D2501,1)</f>
        <v>0</v>
      </c>
      <c r="I2501" s="115">
        <f>단가대비표!G291</f>
        <v>0</v>
      </c>
      <c r="J2501" s="116">
        <f>TRUNC(I2501*D2501,1)</f>
        <v>0</v>
      </c>
      <c r="K2501" s="115">
        <f t="shared" ref="K2501:L2505" si="602">TRUNC(E2501+G2501+I2501,1)</f>
        <v>26610</v>
      </c>
      <c r="L2501" s="116">
        <f t="shared" si="602"/>
        <v>26610</v>
      </c>
      <c r="M2501" s="9" t="s">
        <v>27</v>
      </c>
      <c r="N2501" s="10" t="s">
        <v>421</v>
      </c>
      <c r="O2501" s="10" t="s">
        <v>1871</v>
      </c>
      <c r="P2501" s="10" t="s">
        <v>30</v>
      </c>
      <c r="Q2501" s="10" t="s">
        <v>30</v>
      </c>
      <c r="R2501" s="10" t="s">
        <v>29</v>
      </c>
      <c r="S2501" s="119"/>
      <c r="T2501" s="119"/>
      <c r="U2501" s="119"/>
      <c r="V2501" s="119"/>
      <c r="W2501" s="119"/>
      <c r="X2501" s="119"/>
      <c r="Y2501" s="119"/>
      <c r="Z2501" s="119"/>
      <c r="AA2501" s="119"/>
      <c r="AB2501" s="119"/>
      <c r="AC2501" s="119"/>
      <c r="AD2501" s="119"/>
      <c r="AE2501" s="119"/>
      <c r="AF2501" s="119"/>
      <c r="AG2501" s="119"/>
      <c r="AH2501" s="119"/>
      <c r="AI2501" s="119"/>
      <c r="AJ2501" s="10" t="s">
        <v>27</v>
      </c>
      <c r="AK2501" s="10" t="s">
        <v>1872</v>
      </c>
      <c r="AL2501" s="10" t="s">
        <v>27</v>
      </c>
    </row>
    <row r="2502" spans="1:38" ht="30" customHeight="1">
      <c r="A2502" s="9" t="s">
        <v>1638</v>
      </c>
      <c r="B2502" s="9" t="s">
        <v>1842</v>
      </c>
      <c r="C2502" s="9" t="s">
        <v>231</v>
      </c>
      <c r="D2502" s="114">
        <v>0.65</v>
      </c>
      <c r="E2502" s="115">
        <f>단가대비표!E260</f>
        <v>1490</v>
      </c>
      <c r="F2502" s="116">
        <f>TRUNC(E2502*D2502,1)</f>
        <v>968.5</v>
      </c>
      <c r="G2502" s="115">
        <f>단가대비표!F260</f>
        <v>0</v>
      </c>
      <c r="H2502" s="116">
        <f>TRUNC(G2502*D2502,1)</f>
        <v>0</v>
      </c>
      <c r="I2502" s="115">
        <f>단가대비표!G260</f>
        <v>0</v>
      </c>
      <c r="J2502" s="116">
        <f>TRUNC(I2502*D2502,1)</f>
        <v>0</v>
      </c>
      <c r="K2502" s="115">
        <f t="shared" si="602"/>
        <v>1490</v>
      </c>
      <c r="L2502" s="116">
        <f t="shared" si="602"/>
        <v>968.5</v>
      </c>
      <c r="M2502" s="9" t="s">
        <v>27</v>
      </c>
      <c r="N2502" s="10" t="s">
        <v>421</v>
      </c>
      <c r="O2502" s="10" t="s">
        <v>1860</v>
      </c>
      <c r="P2502" s="10" t="s">
        <v>30</v>
      </c>
      <c r="Q2502" s="10" t="s">
        <v>30</v>
      </c>
      <c r="R2502" s="10" t="s">
        <v>29</v>
      </c>
      <c r="S2502" s="119"/>
      <c r="T2502" s="119"/>
      <c r="U2502" s="119"/>
      <c r="V2502" s="119"/>
      <c r="W2502" s="119"/>
      <c r="X2502" s="119"/>
      <c r="Y2502" s="119"/>
      <c r="Z2502" s="119"/>
      <c r="AA2502" s="119"/>
      <c r="AB2502" s="119"/>
      <c r="AC2502" s="119"/>
      <c r="AD2502" s="119"/>
      <c r="AE2502" s="119"/>
      <c r="AF2502" s="119"/>
      <c r="AG2502" s="119"/>
      <c r="AH2502" s="119"/>
      <c r="AI2502" s="119"/>
      <c r="AJ2502" s="10" t="s">
        <v>27</v>
      </c>
      <c r="AK2502" s="10" t="s">
        <v>1873</v>
      </c>
      <c r="AL2502" s="10" t="s">
        <v>27</v>
      </c>
    </row>
    <row r="2503" spans="1:38" ht="30" customHeight="1">
      <c r="A2503" s="9" t="s">
        <v>864</v>
      </c>
      <c r="B2503" s="9" t="s">
        <v>840</v>
      </c>
      <c r="C2503" s="9" t="s">
        <v>841</v>
      </c>
      <c r="D2503" s="114">
        <v>0.09</v>
      </c>
      <c r="E2503" s="115">
        <f>단가대비표!E552</f>
        <v>0</v>
      </c>
      <c r="F2503" s="116">
        <f>TRUNC(E2503*D2503,1)</f>
        <v>0</v>
      </c>
      <c r="G2503" s="115">
        <f>단가대비표!F552</f>
        <v>189003</v>
      </c>
      <c r="H2503" s="116">
        <f>TRUNC(G2503*D2503,1)</f>
        <v>17010.2</v>
      </c>
      <c r="I2503" s="115">
        <f>단가대비표!G552</f>
        <v>0</v>
      </c>
      <c r="J2503" s="116">
        <f>TRUNC(I2503*D2503,1)</f>
        <v>0</v>
      </c>
      <c r="K2503" s="115">
        <f t="shared" si="602"/>
        <v>189003</v>
      </c>
      <c r="L2503" s="116">
        <f t="shared" si="602"/>
        <v>17010.2</v>
      </c>
      <c r="M2503" s="9" t="s">
        <v>27</v>
      </c>
      <c r="N2503" s="10" t="s">
        <v>421</v>
      </c>
      <c r="O2503" s="10" t="s">
        <v>865</v>
      </c>
      <c r="P2503" s="10" t="s">
        <v>30</v>
      </c>
      <c r="Q2503" s="10" t="s">
        <v>30</v>
      </c>
      <c r="R2503" s="10" t="s">
        <v>29</v>
      </c>
      <c r="S2503" s="119"/>
      <c r="T2503" s="119"/>
      <c r="U2503" s="119"/>
      <c r="V2503" s="119">
        <v>1</v>
      </c>
      <c r="W2503" s="119"/>
      <c r="X2503" s="119"/>
      <c r="Y2503" s="119"/>
      <c r="Z2503" s="119"/>
      <c r="AA2503" s="119"/>
      <c r="AB2503" s="119"/>
      <c r="AC2503" s="119"/>
      <c r="AD2503" s="119"/>
      <c r="AE2503" s="119"/>
      <c r="AF2503" s="119"/>
      <c r="AG2503" s="119"/>
      <c r="AH2503" s="119"/>
      <c r="AI2503" s="119"/>
      <c r="AJ2503" s="10" t="s">
        <v>27</v>
      </c>
      <c r="AK2503" s="10" t="s">
        <v>1874</v>
      </c>
      <c r="AL2503" s="10" t="s">
        <v>27</v>
      </c>
    </row>
    <row r="2504" spans="1:38" ht="30" customHeight="1">
      <c r="A2504" s="9" t="s">
        <v>867</v>
      </c>
      <c r="B2504" s="9" t="s">
        <v>840</v>
      </c>
      <c r="C2504" s="9" t="s">
        <v>841</v>
      </c>
      <c r="D2504" s="114">
        <v>0.02</v>
      </c>
      <c r="E2504" s="115">
        <f>단가대비표!E553</f>
        <v>0</v>
      </c>
      <c r="F2504" s="116">
        <f>TRUNC(E2504*D2504,1)</f>
        <v>0</v>
      </c>
      <c r="G2504" s="115">
        <f>단가대비표!F553</f>
        <v>138290</v>
      </c>
      <c r="H2504" s="116">
        <f>TRUNC(G2504*D2504,1)</f>
        <v>2765.8</v>
      </c>
      <c r="I2504" s="115">
        <f>단가대비표!G553</f>
        <v>0</v>
      </c>
      <c r="J2504" s="116">
        <f>TRUNC(I2504*D2504,1)</f>
        <v>0</v>
      </c>
      <c r="K2504" s="115">
        <f t="shared" si="602"/>
        <v>138290</v>
      </c>
      <c r="L2504" s="116">
        <f t="shared" si="602"/>
        <v>2765.8</v>
      </c>
      <c r="M2504" s="9" t="s">
        <v>27</v>
      </c>
      <c r="N2504" s="10" t="s">
        <v>421</v>
      </c>
      <c r="O2504" s="10" t="s">
        <v>868</v>
      </c>
      <c r="P2504" s="10" t="s">
        <v>30</v>
      </c>
      <c r="Q2504" s="10" t="s">
        <v>30</v>
      </c>
      <c r="R2504" s="10" t="s">
        <v>29</v>
      </c>
      <c r="S2504" s="119"/>
      <c r="T2504" s="119"/>
      <c r="U2504" s="119"/>
      <c r="V2504" s="119">
        <v>1</v>
      </c>
      <c r="W2504" s="119"/>
      <c r="X2504" s="119"/>
      <c r="Y2504" s="119"/>
      <c r="Z2504" s="119"/>
      <c r="AA2504" s="119"/>
      <c r="AB2504" s="119"/>
      <c r="AC2504" s="119"/>
      <c r="AD2504" s="119"/>
      <c r="AE2504" s="119"/>
      <c r="AF2504" s="119"/>
      <c r="AG2504" s="119"/>
      <c r="AH2504" s="119"/>
      <c r="AI2504" s="119"/>
      <c r="AJ2504" s="10" t="s">
        <v>27</v>
      </c>
      <c r="AK2504" s="10" t="s">
        <v>1875</v>
      </c>
      <c r="AL2504" s="10" t="s">
        <v>27</v>
      </c>
    </row>
    <row r="2505" spans="1:38" ht="30" customHeight="1">
      <c r="A2505" s="9" t="s">
        <v>1109</v>
      </c>
      <c r="B2505" s="9" t="s">
        <v>1110</v>
      </c>
      <c r="C2505" s="9" t="s">
        <v>963</v>
      </c>
      <c r="D2505" s="114">
        <v>1</v>
      </c>
      <c r="E2505" s="115">
        <v>0</v>
      </c>
      <c r="F2505" s="116">
        <f>TRUNC(E2505*D2505,1)</f>
        <v>0</v>
      </c>
      <c r="G2505" s="115">
        <v>0</v>
      </c>
      <c r="H2505" s="116">
        <f>TRUNC(G2505*D2505,1)</f>
        <v>0</v>
      </c>
      <c r="I2505" s="115">
        <f>ROUNDDOWN(SUMIF(V2501:V2505, RIGHTB(O2505, 1), H2501:H2505)*U2505, 2)</f>
        <v>395.52</v>
      </c>
      <c r="J2505" s="116">
        <f>TRUNC(I2505*D2505,1)</f>
        <v>395.5</v>
      </c>
      <c r="K2505" s="115">
        <f t="shared" si="602"/>
        <v>395.5</v>
      </c>
      <c r="L2505" s="116">
        <f t="shared" si="602"/>
        <v>395.5</v>
      </c>
      <c r="M2505" s="9" t="s">
        <v>27</v>
      </c>
      <c r="N2505" s="10" t="s">
        <v>421</v>
      </c>
      <c r="O2505" s="10" t="s">
        <v>964</v>
      </c>
      <c r="P2505" s="10" t="s">
        <v>30</v>
      </c>
      <c r="Q2505" s="10" t="s">
        <v>30</v>
      </c>
      <c r="R2505" s="10" t="s">
        <v>30</v>
      </c>
      <c r="S2505" s="119">
        <v>1</v>
      </c>
      <c r="T2505" s="119">
        <v>2</v>
      </c>
      <c r="U2505" s="119">
        <v>0.02</v>
      </c>
      <c r="V2505" s="119"/>
      <c r="W2505" s="119"/>
      <c r="X2505" s="119"/>
      <c r="Y2505" s="119"/>
      <c r="Z2505" s="119"/>
      <c r="AA2505" s="119"/>
      <c r="AB2505" s="119"/>
      <c r="AC2505" s="119"/>
      <c r="AD2505" s="119"/>
      <c r="AE2505" s="119"/>
      <c r="AF2505" s="119"/>
      <c r="AG2505" s="119"/>
      <c r="AH2505" s="119"/>
      <c r="AI2505" s="119"/>
      <c r="AJ2505" s="10" t="s">
        <v>27</v>
      </c>
      <c r="AK2505" s="10" t="s">
        <v>1876</v>
      </c>
      <c r="AL2505" s="10" t="s">
        <v>27</v>
      </c>
    </row>
    <row r="2506" spans="1:38" ht="30" customHeight="1">
      <c r="A2506" s="9" t="s">
        <v>965</v>
      </c>
      <c r="B2506" s="9" t="s">
        <v>27</v>
      </c>
      <c r="C2506" s="9" t="s">
        <v>27</v>
      </c>
      <c r="D2506" s="114"/>
      <c r="E2506" s="115"/>
      <c r="F2506" s="116">
        <f>TRUNC(SUM(F2501:F2505),0)</f>
        <v>27578</v>
      </c>
      <c r="G2506" s="115"/>
      <c r="H2506" s="116">
        <f>TRUNC(SUM(H2501:H2505),0)</f>
        <v>19776</v>
      </c>
      <c r="I2506" s="115"/>
      <c r="J2506" s="116">
        <f>TRUNC(SUM(J2501:J2505),0)</f>
        <v>395</v>
      </c>
      <c r="K2506" s="115"/>
      <c r="L2506" s="116">
        <f>F2506+H2506+J2506</f>
        <v>47749</v>
      </c>
      <c r="M2506" s="9" t="s">
        <v>27</v>
      </c>
      <c r="N2506" s="10" t="s">
        <v>117</v>
      </c>
      <c r="O2506" s="10" t="s">
        <v>117</v>
      </c>
      <c r="P2506" s="10" t="s">
        <v>27</v>
      </c>
      <c r="Q2506" s="10" t="s">
        <v>27</v>
      </c>
      <c r="R2506" s="10" t="s">
        <v>27</v>
      </c>
      <c r="S2506" s="119"/>
      <c r="T2506" s="119"/>
      <c r="U2506" s="119"/>
      <c r="V2506" s="119"/>
      <c r="W2506" s="119"/>
      <c r="X2506" s="119"/>
      <c r="Y2506" s="119"/>
      <c r="Z2506" s="119"/>
      <c r="AA2506" s="119"/>
      <c r="AB2506" s="119"/>
      <c r="AC2506" s="119"/>
      <c r="AD2506" s="119"/>
      <c r="AE2506" s="119"/>
      <c r="AF2506" s="119"/>
      <c r="AG2506" s="119"/>
      <c r="AH2506" s="119"/>
      <c r="AI2506" s="119"/>
      <c r="AJ2506" s="10" t="s">
        <v>27</v>
      </c>
      <c r="AK2506" s="10" t="s">
        <v>27</v>
      </c>
      <c r="AL2506" s="10" t="s">
        <v>27</v>
      </c>
    </row>
    <row r="2507" spans="1:38" ht="30" customHeight="1">
      <c r="A2507" s="114"/>
      <c r="B2507" s="114"/>
      <c r="C2507" s="114"/>
      <c r="D2507" s="114"/>
      <c r="E2507" s="115"/>
      <c r="F2507" s="116"/>
      <c r="G2507" s="115"/>
      <c r="H2507" s="116"/>
      <c r="I2507" s="115"/>
      <c r="J2507" s="116"/>
      <c r="K2507" s="115"/>
      <c r="L2507" s="116"/>
      <c r="M2507" s="114"/>
    </row>
    <row r="2508" spans="1:38" ht="30" customHeight="1">
      <c r="A2508" s="127" t="s">
        <v>4330</v>
      </c>
      <c r="B2508" s="127"/>
      <c r="C2508" s="127"/>
      <c r="D2508" s="127"/>
      <c r="E2508" s="128"/>
      <c r="F2508" s="129"/>
      <c r="G2508" s="128"/>
      <c r="H2508" s="129"/>
      <c r="I2508" s="128"/>
      <c r="J2508" s="129"/>
      <c r="K2508" s="128"/>
      <c r="L2508" s="129"/>
      <c r="M2508" s="127"/>
      <c r="N2508" s="118" t="s">
        <v>422</v>
      </c>
    </row>
    <row r="2509" spans="1:38" ht="30" customHeight="1">
      <c r="A2509" s="9" t="s">
        <v>3489</v>
      </c>
      <c r="B2509" s="9" t="s">
        <v>4325</v>
      </c>
      <c r="C2509" s="9" t="s">
        <v>54</v>
      </c>
      <c r="D2509" s="114">
        <v>1</v>
      </c>
      <c r="E2509" s="115">
        <f>단가대비표!E292</f>
        <v>32440</v>
      </c>
      <c r="F2509" s="116">
        <f>TRUNC(E2509*D2509,1)</f>
        <v>32440</v>
      </c>
      <c r="G2509" s="115">
        <f>단가대비표!F292</f>
        <v>0</v>
      </c>
      <c r="H2509" s="116">
        <f>TRUNC(G2509*D2509,1)</f>
        <v>0</v>
      </c>
      <c r="I2509" s="115">
        <f>단가대비표!G292</f>
        <v>0</v>
      </c>
      <c r="J2509" s="116">
        <f>TRUNC(I2509*D2509,1)</f>
        <v>0</v>
      </c>
      <c r="K2509" s="115">
        <f t="shared" ref="K2509:L2513" si="603">TRUNC(E2509+G2509+I2509,1)</f>
        <v>32440</v>
      </c>
      <c r="L2509" s="116">
        <f t="shared" si="603"/>
        <v>32440</v>
      </c>
      <c r="M2509" s="9" t="s">
        <v>27</v>
      </c>
      <c r="N2509" s="10" t="s">
        <v>422</v>
      </c>
      <c r="O2509" s="10" t="s">
        <v>1877</v>
      </c>
      <c r="P2509" s="10" t="s">
        <v>30</v>
      </c>
      <c r="Q2509" s="10" t="s">
        <v>30</v>
      </c>
      <c r="R2509" s="10" t="s">
        <v>29</v>
      </c>
      <c r="S2509" s="119"/>
      <c r="T2509" s="119"/>
      <c r="U2509" s="119"/>
      <c r="V2509" s="119"/>
      <c r="W2509" s="119"/>
      <c r="X2509" s="119"/>
      <c r="Y2509" s="119"/>
      <c r="Z2509" s="119"/>
      <c r="AA2509" s="119"/>
      <c r="AB2509" s="119"/>
      <c r="AC2509" s="119"/>
      <c r="AD2509" s="119"/>
      <c r="AE2509" s="119"/>
      <c r="AF2509" s="119"/>
      <c r="AG2509" s="119"/>
      <c r="AH2509" s="119"/>
      <c r="AI2509" s="119"/>
      <c r="AJ2509" s="10" t="s">
        <v>27</v>
      </c>
      <c r="AK2509" s="10" t="s">
        <v>1878</v>
      </c>
      <c r="AL2509" s="10" t="s">
        <v>27</v>
      </c>
    </row>
    <row r="2510" spans="1:38" ht="30" customHeight="1">
      <c r="A2510" s="9" t="s">
        <v>1638</v>
      </c>
      <c r="B2510" s="9" t="s">
        <v>1842</v>
      </c>
      <c r="C2510" s="9" t="s">
        <v>231</v>
      </c>
      <c r="D2510" s="114">
        <v>0.65</v>
      </c>
      <c r="E2510" s="115">
        <f>단가대비표!E260</f>
        <v>1490</v>
      </c>
      <c r="F2510" s="116">
        <f>TRUNC(E2510*D2510,1)</f>
        <v>968.5</v>
      </c>
      <c r="G2510" s="115">
        <f>단가대비표!F260</f>
        <v>0</v>
      </c>
      <c r="H2510" s="116">
        <f>TRUNC(G2510*D2510,1)</f>
        <v>0</v>
      </c>
      <c r="I2510" s="115">
        <f>단가대비표!G260</f>
        <v>0</v>
      </c>
      <c r="J2510" s="116">
        <f>TRUNC(I2510*D2510,1)</f>
        <v>0</v>
      </c>
      <c r="K2510" s="115">
        <f t="shared" si="603"/>
        <v>1490</v>
      </c>
      <c r="L2510" s="116">
        <f t="shared" si="603"/>
        <v>968.5</v>
      </c>
      <c r="M2510" s="9" t="s">
        <v>27</v>
      </c>
      <c r="N2510" s="10" t="s">
        <v>422</v>
      </c>
      <c r="O2510" s="10" t="s">
        <v>1860</v>
      </c>
      <c r="P2510" s="10" t="s">
        <v>30</v>
      </c>
      <c r="Q2510" s="10" t="s">
        <v>30</v>
      </c>
      <c r="R2510" s="10" t="s">
        <v>29</v>
      </c>
      <c r="S2510" s="119"/>
      <c r="T2510" s="119"/>
      <c r="U2510" s="119"/>
      <c r="V2510" s="119"/>
      <c r="W2510" s="119"/>
      <c r="X2510" s="119"/>
      <c r="Y2510" s="119"/>
      <c r="Z2510" s="119"/>
      <c r="AA2510" s="119"/>
      <c r="AB2510" s="119"/>
      <c r="AC2510" s="119"/>
      <c r="AD2510" s="119"/>
      <c r="AE2510" s="119"/>
      <c r="AF2510" s="119"/>
      <c r="AG2510" s="119"/>
      <c r="AH2510" s="119"/>
      <c r="AI2510" s="119"/>
      <c r="AJ2510" s="10" t="s">
        <v>27</v>
      </c>
      <c r="AK2510" s="10" t="s">
        <v>1879</v>
      </c>
      <c r="AL2510" s="10" t="s">
        <v>27</v>
      </c>
    </row>
    <row r="2511" spans="1:38" ht="30" customHeight="1">
      <c r="A2511" s="9" t="s">
        <v>864</v>
      </c>
      <c r="B2511" s="9" t="s">
        <v>840</v>
      </c>
      <c r="C2511" s="9" t="s">
        <v>841</v>
      </c>
      <c r="D2511" s="114">
        <v>0.09</v>
      </c>
      <c r="E2511" s="115">
        <f>단가대비표!E552</f>
        <v>0</v>
      </c>
      <c r="F2511" s="116">
        <f>TRUNC(E2511*D2511,1)</f>
        <v>0</v>
      </c>
      <c r="G2511" s="115">
        <f>단가대비표!F552</f>
        <v>189003</v>
      </c>
      <c r="H2511" s="116">
        <f>TRUNC(G2511*D2511,1)</f>
        <v>17010.2</v>
      </c>
      <c r="I2511" s="115">
        <f>단가대비표!G552</f>
        <v>0</v>
      </c>
      <c r="J2511" s="116">
        <f>TRUNC(I2511*D2511,1)</f>
        <v>0</v>
      </c>
      <c r="K2511" s="115">
        <f t="shared" si="603"/>
        <v>189003</v>
      </c>
      <c r="L2511" s="116">
        <f t="shared" si="603"/>
        <v>17010.2</v>
      </c>
      <c r="M2511" s="9" t="s">
        <v>27</v>
      </c>
      <c r="N2511" s="10" t="s">
        <v>422</v>
      </c>
      <c r="O2511" s="10" t="s">
        <v>865</v>
      </c>
      <c r="P2511" s="10" t="s">
        <v>30</v>
      </c>
      <c r="Q2511" s="10" t="s">
        <v>30</v>
      </c>
      <c r="R2511" s="10" t="s">
        <v>29</v>
      </c>
      <c r="S2511" s="119"/>
      <c r="T2511" s="119"/>
      <c r="U2511" s="119"/>
      <c r="V2511" s="119">
        <v>1</v>
      </c>
      <c r="W2511" s="119"/>
      <c r="X2511" s="119"/>
      <c r="Y2511" s="119"/>
      <c r="Z2511" s="119"/>
      <c r="AA2511" s="119"/>
      <c r="AB2511" s="119"/>
      <c r="AC2511" s="119"/>
      <c r="AD2511" s="119"/>
      <c r="AE2511" s="119"/>
      <c r="AF2511" s="119"/>
      <c r="AG2511" s="119"/>
      <c r="AH2511" s="119"/>
      <c r="AI2511" s="119"/>
      <c r="AJ2511" s="10" t="s">
        <v>27</v>
      </c>
      <c r="AK2511" s="10" t="s">
        <v>1880</v>
      </c>
      <c r="AL2511" s="10" t="s">
        <v>27</v>
      </c>
    </row>
    <row r="2512" spans="1:38" ht="30" customHeight="1">
      <c r="A2512" s="9" t="s">
        <v>867</v>
      </c>
      <c r="B2512" s="9" t="s">
        <v>840</v>
      </c>
      <c r="C2512" s="9" t="s">
        <v>841</v>
      </c>
      <c r="D2512" s="114">
        <v>0.02</v>
      </c>
      <c r="E2512" s="115">
        <f>단가대비표!E553</f>
        <v>0</v>
      </c>
      <c r="F2512" s="116">
        <f>TRUNC(E2512*D2512,1)</f>
        <v>0</v>
      </c>
      <c r="G2512" s="115">
        <f>단가대비표!F553</f>
        <v>138290</v>
      </c>
      <c r="H2512" s="116">
        <f>TRUNC(G2512*D2512,1)</f>
        <v>2765.8</v>
      </c>
      <c r="I2512" s="115">
        <f>단가대비표!G553</f>
        <v>0</v>
      </c>
      <c r="J2512" s="116">
        <f>TRUNC(I2512*D2512,1)</f>
        <v>0</v>
      </c>
      <c r="K2512" s="115">
        <f t="shared" si="603"/>
        <v>138290</v>
      </c>
      <c r="L2512" s="116">
        <f t="shared" si="603"/>
        <v>2765.8</v>
      </c>
      <c r="M2512" s="9" t="s">
        <v>27</v>
      </c>
      <c r="N2512" s="10" t="s">
        <v>422</v>
      </c>
      <c r="O2512" s="10" t="s">
        <v>868</v>
      </c>
      <c r="P2512" s="10" t="s">
        <v>30</v>
      </c>
      <c r="Q2512" s="10" t="s">
        <v>30</v>
      </c>
      <c r="R2512" s="10" t="s">
        <v>29</v>
      </c>
      <c r="S2512" s="119"/>
      <c r="T2512" s="119"/>
      <c r="U2512" s="119"/>
      <c r="V2512" s="119">
        <v>1</v>
      </c>
      <c r="W2512" s="119"/>
      <c r="X2512" s="119"/>
      <c r="Y2512" s="119"/>
      <c r="Z2512" s="119"/>
      <c r="AA2512" s="119"/>
      <c r="AB2512" s="119"/>
      <c r="AC2512" s="119"/>
      <c r="AD2512" s="119"/>
      <c r="AE2512" s="119"/>
      <c r="AF2512" s="119"/>
      <c r="AG2512" s="119"/>
      <c r="AH2512" s="119"/>
      <c r="AI2512" s="119"/>
      <c r="AJ2512" s="10" t="s">
        <v>27</v>
      </c>
      <c r="AK2512" s="10" t="s">
        <v>1881</v>
      </c>
      <c r="AL2512" s="10" t="s">
        <v>27</v>
      </c>
    </row>
    <row r="2513" spans="1:38" ht="30" customHeight="1">
      <c r="A2513" s="9" t="s">
        <v>1109</v>
      </c>
      <c r="B2513" s="9" t="s">
        <v>1110</v>
      </c>
      <c r="C2513" s="9" t="s">
        <v>963</v>
      </c>
      <c r="D2513" s="114">
        <v>1</v>
      </c>
      <c r="E2513" s="115">
        <v>0</v>
      </c>
      <c r="F2513" s="116">
        <f>TRUNC(E2513*D2513,1)</f>
        <v>0</v>
      </c>
      <c r="G2513" s="115">
        <v>0</v>
      </c>
      <c r="H2513" s="116">
        <f>TRUNC(G2513*D2513,1)</f>
        <v>0</v>
      </c>
      <c r="I2513" s="115">
        <f>ROUNDDOWN(SUMIF(V2509:V2513, RIGHTB(O2513, 1), H2509:H2513)*U2513, 2)</f>
        <v>395.52</v>
      </c>
      <c r="J2513" s="116">
        <f>TRUNC(I2513*D2513,1)</f>
        <v>395.5</v>
      </c>
      <c r="K2513" s="115">
        <f t="shared" si="603"/>
        <v>395.5</v>
      </c>
      <c r="L2513" s="116">
        <f t="shared" si="603"/>
        <v>395.5</v>
      </c>
      <c r="M2513" s="9" t="s">
        <v>27</v>
      </c>
      <c r="N2513" s="10" t="s">
        <v>422</v>
      </c>
      <c r="O2513" s="10" t="s">
        <v>964</v>
      </c>
      <c r="P2513" s="10" t="s">
        <v>30</v>
      </c>
      <c r="Q2513" s="10" t="s">
        <v>30</v>
      </c>
      <c r="R2513" s="10" t="s">
        <v>30</v>
      </c>
      <c r="S2513" s="119">
        <v>1</v>
      </c>
      <c r="T2513" s="119">
        <v>2</v>
      </c>
      <c r="U2513" s="119">
        <v>0.02</v>
      </c>
      <c r="V2513" s="119"/>
      <c r="W2513" s="119"/>
      <c r="X2513" s="119"/>
      <c r="Y2513" s="119"/>
      <c r="Z2513" s="119"/>
      <c r="AA2513" s="119"/>
      <c r="AB2513" s="119"/>
      <c r="AC2513" s="119"/>
      <c r="AD2513" s="119"/>
      <c r="AE2513" s="119"/>
      <c r="AF2513" s="119"/>
      <c r="AG2513" s="119"/>
      <c r="AH2513" s="119"/>
      <c r="AI2513" s="119"/>
      <c r="AJ2513" s="10" t="s">
        <v>27</v>
      </c>
      <c r="AK2513" s="10" t="s">
        <v>1882</v>
      </c>
      <c r="AL2513" s="10" t="s">
        <v>27</v>
      </c>
    </row>
    <row r="2514" spans="1:38" ht="30" customHeight="1">
      <c r="A2514" s="9" t="s">
        <v>965</v>
      </c>
      <c r="B2514" s="9" t="s">
        <v>27</v>
      </c>
      <c r="C2514" s="9" t="s">
        <v>27</v>
      </c>
      <c r="D2514" s="114"/>
      <c r="E2514" s="115"/>
      <c r="F2514" s="116">
        <f>TRUNC(SUM(F2509:F2513),0)</f>
        <v>33408</v>
      </c>
      <c r="G2514" s="115"/>
      <c r="H2514" s="116">
        <f>TRUNC(SUM(H2509:H2513),0)</f>
        <v>19776</v>
      </c>
      <c r="I2514" s="115"/>
      <c r="J2514" s="116">
        <f>TRUNC(SUM(J2509:J2513),0)</f>
        <v>395</v>
      </c>
      <c r="K2514" s="115"/>
      <c r="L2514" s="116">
        <f>F2514+H2514+J2514</f>
        <v>53579</v>
      </c>
      <c r="M2514" s="9" t="s">
        <v>27</v>
      </c>
      <c r="N2514" s="10" t="s">
        <v>117</v>
      </c>
      <c r="O2514" s="10" t="s">
        <v>117</v>
      </c>
      <c r="P2514" s="10" t="s">
        <v>27</v>
      </c>
      <c r="Q2514" s="10" t="s">
        <v>27</v>
      </c>
      <c r="R2514" s="10" t="s">
        <v>27</v>
      </c>
      <c r="S2514" s="119"/>
      <c r="T2514" s="119"/>
      <c r="U2514" s="119"/>
      <c r="V2514" s="119"/>
      <c r="W2514" s="119"/>
      <c r="X2514" s="119"/>
      <c r="Y2514" s="119"/>
      <c r="Z2514" s="119"/>
      <c r="AA2514" s="119"/>
      <c r="AB2514" s="119"/>
      <c r="AC2514" s="119"/>
      <c r="AD2514" s="119"/>
      <c r="AE2514" s="119"/>
      <c r="AF2514" s="119"/>
      <c r="AG2514" s="119"/>
      <c r="AH2514" s="119"/>
      <c r="AI2514" s="119"/>
      <c r="AJ2514" s="10" t="s">
        <v>27</v>
      </c>
      <c r="AK2514" s="10" t="s">
        <v>27</v>
      </c>
      <c r="AL2514" s="10" t="s">
        <v>27</v>
      </c>
    </row>
    <row r="2515" spans="1:38" ht="30" customHeight="1">
      <c r="A2515" s="114"/>
      <c r="B2515" s="114"/>
      <c r="C2515" s="114"/>
      <c r="D2515" s="114"/>
      <c r="E2515" s="115"/>
      <c r="F2515" s="116"/>
      <c r="G2515" s="115"/>
      <c r="H2515" s="116"/>
      <c r="I2515" s="115"/>
      <c r="J2515" s="116"/>
      <c r="K2515" s="115"/>
      <c r="L2515" s="116"/>
      <c r="M2515" s="114"/>
    </row>
    <row r="2516" spans="1:38" ht="30" customHeight="1">
      <c r="A2516" s="127" t="s">
        <v>4331</v>
      </c>
      <c r="B2516" s="127"/>
      <c r="C2516" s="127"/>
      <c r="D2516" s="127"/>
      <c r="E2516" s="128"/>
      <c r="F2516" s="129"/>
      <c r="G2516" s="128"/>
      <c r="H2516" s="129"/>
      <c r="I2516" s="128"/>
      <c r="J2516" s="129"/>
      <c r="K2516" s="128"/>
      <c r="L2516" s="129"/>
      <c r="M2516" s="127"/>
      <c r="N2516" s="118" t="s">
        <v>425</v>
      </c>
    </row>
    <row r="2517" spans="1:38" ht="30" customHeight="1">
      <c r="A2517" s="9" t="s">
        <v>3493</v>
      </c>
      <c r="B2517" s="9" t="s">
        <v>1883</v>
      </c>
      <c r="C2517" s="9" t="s">
        <v>54</v>
      </c>
      <c r="D2517" s="114">
        <v>1</v>
      </c>
      <c r="E2517" s="115">
        <f>단가대비표!E256</f>
        <v>5875</v>
      </c>
      <c r="F2517" s="116">
        <f t="shared" ref="F2517:F2522" si="604">TRUNC(E2517*D2517,1)</f>
        <v>5875</v>
      </c>
      <c r="G2517" s="115">
        <f>단가대비표!F256</f>
        <v>0</v>
      </c>
      <c r="H2517" s="116">
        <f t="shared" ref="H2517:H2522" si="605">TRUNC(G2517*D2517,1)</f>
        <v>0</v>
      </c>
      <c r="I2517" s="115">
        <f>단가대비표!G256</f>
        <v>0</v>
      </c>
      <c r="J2517" s="116">
        <f t="shared" ref="J2517:J2522" si="606">TRUNC(I2517*D2517,1)</f>
        <v>0</v>
      </c>
      <c r="K2517" s="115">
        <f t="shared" ref="K2517:L2522" si="607">TRUNC(E2517+G2517+I2517,1)</f>
        <v>5875</v>
      </c>
      <c r="L2517" s="116">
        <f t="shared" si="607"/>
        <v>5875</v>
      </c>
      <c r="M2517" s="9" t="s">
        <v>27</v>
      </c>
      <c r="N2517" s="10" t="s">
        <v>425</v>
      </c>
      <c r="O2517" s="10" t="s">
        <v>1884</v>
      </c>
      <c r="P2517" s="10" t="s">
        <v>30</v>
      </c>
      <c r="Q2517" s="10" t="s">
        <v>30</v>
      </c>
      <c r="R2517" s="10" t="s">
        <v>29</v>
      </c>
      <c r="S2517" s="119"/>
      <c r="T2517" s="119"/>
      <c r="U2517" s="119"/>
      <c r="V2517" s="119"/>
      <c r="W2517" s="119"/>
      <c r="X2517" s="119"/>
      <c r="Y2517" s="119"/>
      <c r="Z2517" s="119"/>
      <c r="AA2517" s="119"/>
      <c r="AB2517" s="119"/>
      <c r="AC2517" s="119"/>
      <c r="AD2517" s="119"/>
      <c r="AE2517" s="119"/>
      <c r="AF2517" s="119"/>
      <c r="AG2517" s="119"/>
      <c r="AH2517" s="119"/>
      <c r="AI2517" s="119"/>
      <c r="AJ2517" s="10" t="s">
        <v>27</v>
      </c>
      <c r="AK2517" s="10" t="s">
        <v>1885</v>
      </c>
      <c r="AL2517" s="10" t="s">
        <v>27</v>
      </c>
    </row>
    <row r="2518" spans="1:38" ht="30" customHeight="1">
      <c r="A2518" s="9" t="s">
        <v>1638</v>
      </c>
      <c r="B2518" s="9" t="s">
        <v>1842</v>
      </c>
      <c r="C2518" s="9" t="s">
        <v>231</v>
      </c>
      <c r="D2518" s="114">
        <v>0.85</v>
      </c>
      <c r="E2518" s="115">
        <f>단가대비표!E260</f>
        <v>1490</v>
      </c>
      <c r="F2518" s="116">
        <f t="shared" si="604"/>
        <v>1266.5</v>
      </c>
      <c r="G2518" s="115">
        <f>단가대비표!F260</f>
        <v>0</v>
      </c>
      <c r="H2518" s="116">
        <f t="shared" si="605"/>
        <v>0</v>
      </c>
      <c r="I2518" s="115">
        <f>단가대비표!G260</f>
        <v>0</v>
      </c>
      <c r="J2518" s="116">
        <f t="shared" si="606"/>
        <v>0</v>
      </c>
      <c r="K2518" s="115">
        <f t="shared" si="607"/>
        <v>1490</v>
      </c>
      <c r="L2518" s="116">
        <f t="shared" si="607"/>
        <v>1266.5</v>
      </c>
      <c r="M2518" s="9" t="s">
        <v>27</v>
      </c>
      <c r="N2518" s="10" t="s">
        <v>425</v>
      </c>
      <c r="O2518" s="10" t="s">
        <v>1843</v>
      </c>
      <c r="P2518" s="10" t="s">
        <v>30</v>
      </c>
      <c r="Q2518" s="10" t="s">
        <v>30</v>
      </c>
      <c r="R2518" s="10" t="s">
        <v>29</v>
      </c>
      <c r="S2518" s="119"/>
      <c r="T2518" s="119"/>
      <c r="U2518" s="119"/>
      <c r="V2518" s="119"/>
      <c r="W2518" s="119"/>
      <c r="X2518" s="119"/>
      <c r="Y2518" s="119"/>
      <c r="Z2518" s="119"/>
      <c r="AA2518" s="119"/>
      <c r="AB2518" s="119"/>
      <c r="AC2518" s="119"/>
      <c r="AD2518" s="119"/>
      <c r="AE2518" s="119"/>
      <c r="AF2518" s="119"/>
      <c r="AG2518" s="119"/>
      <c r="AH2518" s="119"/>
      <c r="AI2518" s="119"/>
      <c r="AJ2518" s="10" t="s">
        <v>27</v>
      </c>
      <c r="AK2518" s="10" t="s">
        <v>1886</v>
      </c>
      <c r="AL2518" s="10" t="s">
        <v>27</v>
      </c>
    </row>
    <row r="2519" spans="1:38" ht="30" customHeight="1">
      <c r="A2519" s="9" t="s">
        <v>864</v>
      </c>
      <c r="B2519" s="9" t="s">
        <v>840</v>
      </c>
      <c r="C2519" s="9" t="s">
        <v>841</v>
      </c>
      <c r="D2519" s="114">
        <v>0.06</v>
      </c>
      <c r="E2519" s="115">
        <f>단가대비표!E552</f>
        <v>0</v>
      </c>
      <c r="F2519" s="116">
        <f t="shared" si="604"/>
        <v>0</v>
      </c>
      <c r="G2519" s="115">
        <f>단가대비표!F552</f>
        <v>189003</v>
      </c>
      <c r="H2519" s="116">
        <f t="shared" si="605"/>
        <v>11340.1</v>
      </c>
      <c r="I2519" s="115">
        <f>단가대비표!G552</f>
        <v>0</v>
      </c>
      <c r="J2519" s="116">
        <f t="shared" si="606"/>
        <v>0</v>
      </c>
      <c r="K2519" s="115">
        <f t="shared" si="607"/>
        <v>189003</v>
      </c>
      <c r="L2519" s="116">
        <f t="shared" si="607"/>
        <v>11340.1</v>
      </c>
      <c r="M2519" s="9" t="s">
        <v>27</v>
      </c>
      <c r="N2519" s="10" t="s">
        <v>425</v>
      </c>
      <c r="O2519" s="10" t="s">
        <v>865</v>
      </c>
      <c r="P2519" s="10" t="s">
        <v>30</v>
      </c>
      <c r="Q2519" s="10" t="s">
        <v>30</v>
      </c>
      <c r="R2519" s="10" t="s">
        <v>29</v>
      </c>
      <c r="S2519" s="119"/>
      <c r="T2519" s="119"/>
      <c r="U2519" s="119"/>
      <c r="V2519" s="119">
        <v>1</v>
      </c>
      <c r="W2519" s="119"/>
      <c r="X2519" s="119"/>
      <c r="Y2519" s="119"/>
      <c r="Z2519" s="119"/>
      <c r="AA2519" s="119"/>
      <c r="AB2519" s="119"/>
      <c r="AC2519" s="119"/>
      <c r="AD2519" s="119"/>
      <c r="AE2519" s="119"/>
      <c r="AF2519" s="119"/>
      <c r="AG2519" s="119"/>
      <c r="AH2519" s="119"/>
      <c r="AI2519" s="119"/>
      <c r="AJ2519" s="10" t="s">
        <v>27</v>
      </c>
      <c r="AK2519" s="10" t="s">
        <v>1887</v>
      </c>
      <c r="AL2519" s="10" t="s">
        <v>27</v>
      </c>
    </row>
    <row r="2520" spans="1:38" ht="30" customHeight="1">
      <c r="A2520" s="9" t="s">
        <v>4333</v>
      </c>
      <c r="B2520" s="9" t="s">
        <v>4334</v>
      </c>
      <c r="C2520" s="9" t="s">
        <v>4290</v>
      </c>
      <c r="D2520" s="114">
        <v>0.25</v>
      </c>
      <c r="E2520" s="115">
        <f>단가대비표!E258</f>
        <v>480</v>
      </c>
      <c r="F2520" s="116">
        <f t="shared" si="604"/>
        <v>120</v>
      </c>
      <c r="G2520" s="115">
        <v>0</v>
      </c>
      <c r="H2520" s="116">
        <f t="shared" si="605"/>
        <v>0</v>
      </c>
      <c r="I2520" s="115">
        <v>0</v>
      </c>
      <c r="J2520" s="116">
        <f t="shared" si="606"/>
        <v>0</v>
      </c>
      <c r="K2520" s="115">
        <f t="shared" si="607"/>
        <v>480</v>
      </c>
      <c r="L2520" s="116">
        <f t="shared" si="607"/>
        <v>120</v>
      </c>
      <c r="M2520" s="9"/>
      <c r="N2520" s="10"/>
      <c r="O2520" s="10"/>
      <c r="P2520" s="10"/>
      <c r="Q2520" s="10"/>
      <c r="R2520" s="10"/>
      <c r="S2520" s="119"/>
      <c r="T2520" s="119"/>
      <c r="U2520" s="119"/>
      <c r="V2520" s="119"/>
      <c r="W2520" s="119"/>
      <c r="X2520" s="119"/>
      <c r="Y2520" s="119"/>
      <c r="Z2520" s="119"/>
      <c r="AA2520" s="119"/>
      <c r="AB2520" s="119"/>
      <c r="AC2520" s="119"/>
      <c r="AD2520" s="119"/>
      <c r="AE2520" s="119"/>
      <c r="AF2520" s="119"/>
      <c r="AG2520" s="119"/>
      <c r="AH2520" s="119"/>
      <c r="AI2520" s="119"/>
      <c r="AJ2520" s="10"/>
      <c r="AK2520" s="10"/>
      <c r="AL2520" s="10"/>
    </row>
    <row r="2521" spans="1:38" ht="30" customHeight="1">
      <c r="A2521" s="9" t="s">
        <v>867</v>
      </c>
      <c r="B2521" s="9" t="s">
        <v>840</v>
      </c>
      <c r="C2521" s="9" t="s">
        <v>841</v>
      </c>
      <c r="D2521" s="114">
        <v>0.02</v>
      </c>
      <c r="E2521" s="115">
        <f>단가대비표!E553</f>
        <v>0</v>
      </c>
      <c r="F2521" s="116">
        <f t="shared" si="604"/>
        <v>0</v>
      </c>
      <c r="G2521" s="115">
        <f>단가대비표!F553</f>
        <v>138290</v>
      </c>
      <c r="H2521" s="116">
        <f t="shared" si="605"/>
        <v>2765.8</v>
      </c>
      <c r="I2521" s="115">
        <f>단가대비표!G553</f>
        <v>0</v>
      </c>
      <c r="J2521" s="116">
        <f t="shared" si="606"/>
        <v>0</v>
      </c>
      <c r="K2521" s="115">
        <f t="shared" si="607"/>
        <v>138290</v>
      </c>
      <c r="L2521" s="116">
        <f t="shared" si="607"/>
        <v>2765.8</v>
      </c>
      <c r="M2521" s="9" t="s">
        <v>27</v>
      </c>
      <c r="N2521" s="10" t="s">
        <v>425</v>
      </c>
      <c r="O2521" s="10" t="s">
        <v>868</v>
      </c>
      <c r="P2521" s="10" t="s">
        <v>30</v>
      </c>
      <c r="Q2521" s="10" t="s">
        <v>30</v>
      </c>
      <c r="R2521" s="10" t="s">
        <v>29</v>
      </c>
      <c r="S2521" s="119"/>
      <c r="T2521" s="119"/>
      <c r="U2521" s="119"/>
      <c r="V2521" s="119">
        <v>1</v>
      </c>
      <c r="W2521" s="119"/>
      <c r="X2521" s="119"/>
      <c r="Y2521" s="119"/>
      <c r="Z2521" s="119"/>
      <c r="AA2521" s="119"/>
      <c r="AB2521" s="119"/>
      <c r="AC2521" s="119"/>
      <c r="AD2521" s="119"/>
      <c r="AE2521" s="119"/>
      <c r="AF2521" s="119"/>
      <c r="AG2521" s="119"/>
      <c r="AH2521" s="119"/>
      <c r="AI2521" s="119"/>
      <c r="AJ2521" s="10" t="s">
        <v>27</v>
      </c>
      <c r="AK2521" s="10" t="s">
        <v>1888</v>
      </c>
      <c r="AL2521" s="10" t="s">
        <v>27</v>
      </c>
    </row>
    <row r="2522" spans="1:38" ht="30" customHeight="1">
      <c r="A2522" s="9" t="s">
        <v>1109</v>
      </c>
      <c r="B2522" s="9" t="s">
        <v>1110</v>
      </c>
      <c r="C2522" s="9" t="s">
        <v>963</v>
      </c>
      <c r="D2522" s="114">
        <v>1</v>
      </c>
      <c r="E2522" s="115">
        <v>0</v>
      </c>
      <c r="F2522" s="116">
        <f t="shared" si="604"/>
        <v>0</v>
      </c>
      <c r="G2522" s="115">
        <v>0</v>
      </c>
      <c r="H2522" s="116">
        <f t="shared" si="605"/>
        <v>0</v>
      </c>
      <c r="I2522" s="115">
        <f>ROUNDDOWN(SUMIF(V2517:V2522, RIGHTB(O2522, 1), H2517:H2522)*U2522, 2)</f>
        <v>282.11</v>
      </c>
      <c r="J2522" s="116">
        <f t="shared" si="606"/>
        <v>282.10000000000002</v>
      </c>
      <c r="K2522" s="115">
        <f t="shared" si="607"/>
        <v>282.10000000000002</v>
      </c>
      <c r="L2522" s="116">
        <f t="shared" si="607"/>
        <v>282.10000000000002</v>
      </c>
      <c r="M2522" s="9" t="s">
        <v>27</v>
      </c>
      <c r="N2522" s="10" t="s">
        <v>425</v>
      </c>
      <c r="O2522" s="10" t="s">
        <v>964</v>
      </c>
      <c r="P2522" s="10" t="s">
        <v>30</v>
      </c>
      <c r="Q2522" s="10" t="s">
        <v>30</v>
      </c>
      <c r="R2522" s="10" t="s">
        <v>30</v>
      </c>
      <c r="S2522" s="119">
        <v>1</v>
      </c>
      <c r="T2522" s="119">
        <v>2</v>
      </c>
      <c r="U2522" s="119">
        <v>0.02</v>
      </c>
      <c r="V2522" s="119"/>
      <c r="W2522" s="119"/>
      <c r="X2522" s="119"/>
      <c r="Y2522" s="119"/>
      <c r="Z2522" s="119"/>
      <c r="AA2522" s="119"/>
      <c r="AB2522" s="119"/>
      <c r="AC2522" s="119"/>
      <c r="AD2522" s="119"/>
      <c r="AE2522" s="119"/>
      <c r="AF2522" s="119"/>
      <c r="AG2522" s="119"/>
      <c r="AH2522" s="119"/>
      <c r="AI2522" s="119"/>
      <c r="AJ2522" s="10" t="s">
        <v>27</v>
      </c>
      <c r="AK2522" s="10" t="s">
        <v>1889</v>
      </c>
      <c r="AL2522" s="10" t="s">
        <v>27</v>
      </c>
    </row>
    <row r="2523" spans="1:38" ht="30" customHeight="1">
      <c r="A2523" s="9" t="s">
        <v>965</v>
      </c>
      <c r="B2523" s="9" t="s">
        <v>27</v>
      </c>
      <c r="C2523" s="9" t="s">
        <v>27</v>
      </c>
      <c r="D2523" s="114"/>
      <c r="E2523" s="115"/>
      <c r="F2523" s="116">
        <f>TRUNC(SUM(F2517:F2522),0)</f>
        <v>7261</v>
      </c>
      <c r="G2523" s="115"/>
      <c r="H2523" s="116">
        <f>TRUNC(SUM(H2517:H2522),0)</f>
        <v>14105</v>
      </c>
      <c r="I2523" s="115"/>
      <c r="J2523" s="116">
        <f>TRUNC(SUM(J2517:J2522),0)</f>
        <v>282</v>
      </c>
      <c r="K2523" s="115"/>
      <c r="L2523" s="116">
        <f>F2523+H2523+J2523</f>
        <v>21648</v>
      </c>
      <c r="M2523" s="9" t="s">
        <v>27</v>
      </c>
      <c r="N2523" s="10" t="s">
        <v>117</v>
      </c>
      <c r="O2523" s="10" t="s">
        <v>117</v>
      </c>
      <c r="P2523" s="10" t="s">
        <v>27</v>
      </c>
      <c r="Q2523" s="10" t="s">
        <v>27</v>
      </c>
      <c r="R2523" s="10" t="s">
        <v>27</v>
      </c>
      <c r="S2523" s="119"/>
      <c r="T2523" s="119"/>
      <c r="U2523" s="119"/>
      <c r="V2523" s="119"/>
      <c r="W2523" s="119"/>
      <c r="X2523" s="119"/>
      <c r="Y2523" s="119"/>
      <c r="Z2523" s="119"/>
      <c r="AA2523" s="119"/>
      <c r="AB2523" s="119"/>
      <c r="AC2523" s="119"/>
      <c r="AD2523" s="119"/>
      <c r="AE2523" s="119"/>
      <c r="AF2523" s="119"/>
      <c r="AG2523" s="119"/>
      <c r="AH2523" s="119"/>
      <c r="AI2523" s="119"/>
      <c r="AJ2523" s="10" t="s">
        <v>27</v>
      </c>
      <c r="AK2523" s="10" t="s">
        <v>27</v>
      </c>
      <c r="AL2523" s="10" t="s">
        <v>27</v>
      </c>
    </row>
    <row r="2524" spans="1:38" ht="30" customHeight="1">
      <c r="A2524" s="114"/>
      <c r="B2524" s="114"/>
      <c r="C2524" s="114"/>
      <c r="D2524" s="114"/>
      <c r="E2524" s="115"/>
      <c r="F2524" s="116"/>
      <c r="G2524" s="115"/>
      <c r="H2524" s="116"/>
      <c r="I2524" s="115"/>
      <c r="J2524" s="116"/>
      <c r="K2524" s="115"/>
      <c r="L2524" s="116"/>
      <c r="M2524" s="114"/>
    </row>
    <row r="2525" spans="1:38" ht="30" customHeight="1">
      <c r="A2525" s="127" t="s">
        <v>4332</v>
      </c>
      <c r="B2525" s="127"/>
      <c r="C2525" s="127"/>
      <c r="D2525" s="127"/>
      <c r="E2525" s="128"/>
      <c r="F2525" s="129"/>
      <c r="G2525" s="128"/>
      <c r="H2525" s="129"/>
      <c r="I2525" s="128"/>
      <c r="J2525" s="129"/>
      <c r="K2525" s="128"/>
      <c r="L2525" s="129"/>
      <c r="M2525" s="127"/>
      <c r="N2525" s="118" t="s">
        <v>427</v>
      </c>
    </row>
    <row r="2526" spans="1:38" ht="30" customHeight="1">
      <c r="A2526" s="9" t="s">
        <v>3493</v>
      </c>
      <c r="B2526" s="9" t="s">
        <v>1890</v>
      </c>
      <c r="C2526" s="9" t="s">
        <v>54</v>
      </c>
      <c r="D2526" s="114">
        <v>1</v>
      </c>
      <c r="E2526" s="115">
        <f>단가대비표!E257</f>
        <v>8955</v>
      </c>
      <c r="F2526" s="116">
        <f t="shared" ref="F2526:F2531" si="608">TRUNC(E2526*D2526,1)</f>
        <v>8955</v>
      </c>
      <c r="G2526" s="115">
        <v>0</v>
      </c>
      <c r="H2526" s="116">
        <f t="shared" ref="H2526:H2531" si="609">TRUNC(G2526*D2526,1)</f>
        <v>0</v>
      </c>
      <c r="I2526" s="115">
        <v>0</v>
      </c>
      <c r="J2526" s="116">
        <f t="shared" ref="J2526:J2531" si="610">TRUNC(I2526*D2526,1)</f>
        <v>0</v>
      </c>
      <c r="K2526" s="115">
        <f t="shared" ref="K2526:L2531" si="611">TRUNC(E2526+G2526+I2526,1)</f>
        <v>8955</v>
      </c>
      <c r="L2526" s="116">
        <f t="shared" si="611"/>
        <v>8955</v>
      </c>
      <c r="M2526" s="9" t="s">
        <v>27</v>
      </c>
      <c r="N2526" s="10" t="s">
        <v>427</v>
      </c>
      <c r="O2526" s="10" t="s">
        <v>1891</v>
      </c>
      <c r="P2526" s="10" t="s">
        <v>30</v>
      </c>
      <c r="Q2526" s="10" t="s">
        <v>30</v>
      </c>
      <c r="R2526" s="10" t="s">
        <v>29</v>
      </c>
      <c r="S2526" s="119"/>
      <c r="T2526" s="119"/>
      <c r="U2526" s="119"/>
      <c r="V2526" s="119"/>
      <c r="W2526" s="119"/>
      <c r="X2526" s="119"/>
      <c r="Y2526" s="119"/>
      <c r="Z2526" s="119"/>
      <c r="AA2526" s="119"/>
      <c r="AB2526" s="119"/>
      <c r="AC2526" s="119"/>
      <c r="AD2526" s="119"/>
      <c r="AE2526" s="119"/>
      <c r="AF2526" s="119"/>
      <c r="AG2526" s="119"/>
      <c r="AH2526" s="119"/>
      <c r="AI2526" s="119"/>
      <c r="AJ2526" s="10" t="s">
        <v>27</v>
      </c>
      <c r="AK2526" s="10" t="s">
        <v>1892</v>
      </c>
      <c r="AL2526" s="10" t="s">
        <v>27</v>
      </c>
    </row>
    <row r="2527" spans="1:38" ht="30" customHeight="1">
      <c r="A2527" s="9" t="s">
        <v>1638</v>
      </c>
      <c r="B2527" s="9" t="s">
        <v>1842</v>
      </c>
      <c r="C2527" s="9" t="s">
        <v>231</v>
      </c>
      <c r="D2527" s="114">
        <v>0.85</v>
      </c>
      <c r="E2527" s="115">
        <f>단가대비표!E260</f>
        <v>1490</v>
      </c>
      <c r="F2527" s="116">
        <f t="shared" si="608"/>
        <v>1266.5</v>
      </c>
      <c r="G2527" s="115">
        <f>단가대비표!F260</f>
        <v>0</v>
      </c>
      <c r="H2527" s="116">
        <f t="shared" si="609"/>
        <v>0</v>
      </c>
      <c r="I2527" s="115">
        <f>단가대비표!G260</f>
        <v>0</v>
      </c>
      <c r="J2527" s="116">
        <f t="shared" si="610"/>
        <v>0</v>
      </c>
      <c r="K2527" s="115">
        <f t="shared" si="611"/>
        <v>1490</v>
      </c>
      <c r="L2527" s="116">
        <f t="shared" si="611"/>
        <v>1266.5</v>
      </c>
      <c r="M2527" s="9" t="s">
        <v>27</v>
      </c>
      <c r="N2527" s="10" t="s">
        <v>427</v>
      </c>
      <c r="O2527" s="10" t="s">
        <v>1843</v>
      </c>
      <c r="P2527" s="10" t="s">
        <v>30</v>
      </c>
      <c r="Q2527" s="10" t="s">
        <v>30</v>
      </c>
      <c r="R2527" s="10" t="s">
        <v>29</v>
      </c>
      <c r="S2527" s="119"/>
      <c r="T2527" s="119"/>
      <c r="U2527" s="119"/>
      <c r="V2527" s="119"/>
      <c r="W2527" s="119"/>
      <c r="X2527" s="119"/>
      <c r="Y2527" s="119"/>
      <c r="Z2527" s="119"/>
      <c r="AA2527" s="119"/>
      <c r="AB2527" s="119"/>
      <c r="AC2527" s="119"/>
      <c r="AD2527" s="119"/>
      <c r="AE2527" s="119"/>
      <c r="AF2527" s="119"/>
      <c r="AG2527" s="119"/>
      <c r="AH2527" s="119"/>
      <c r="AI2527" s="119"/>
      <c r="AJ2527" s="10" t="s">
        <v>27</v>
      </c>
      <c r="AK2527" s="10" t="s">
        <v>1893</v>
      </c>
      <c r="AL2527" s="10" t="s">
        <v>27</v>
      </c>
    </row>
    <row r="2528" spans="1:38" ht="30" customHeight="1">
      <c r="A2528" s="9" t="s">
        <v>4339</v>
      </c>
      <c r="B2528" s="9" t="s">
        <v>4340</v>
      </c>
      <c r="C2528" s="9" t="s">
        <v>4341</v>
      </c>
      <c r="D2528" s="114">
        <v>0.25</v>
      </c>
      <c r="E2528" s="115">
        <f>단가대비표!E259</f>
        <v>880</v>
      </c>
      <c r="F2528" s="116">
        <f t="shared" si="608"/>
        <v>220</v>
      </c>
      <c r="G2528" s="115">
        <v>0</v>
      </c>
      <c r="H2528" s="116">
        <f t="shared" si="609"/>
        <v>0</v>
      </c>
      <c r="I2528" s="115">
        <v>0</v>
      </c>
      <c r="J2528" s="116">
        <f t="shared" si="610"/>
        <v>0</v>
      </c>
      <c r="K2528" s="115">
        <f>TRUNC(E2528+G2528+I2528,1)</f>
        <v>880</v>
      </c>
      <c r="L2528" s="116">
        <f>TRUNC(F2528+H2528+J2528,1)</f>
        <v>220</v>
      </c>
      <c r="M2528" s="9"/>
      <c r="N2528" s="10"/>
      <c r="O2528" s="10"/>
      <c r="P2528" s="10"/>
      <c r="Q2528" s="10"/>
      <c r="R2528" s="10"/>
      <c r="S2528" s="119"/>
      <c r="T2528" s="119"/>
      <c r="U2528" s="119"/>
      <c r="V2528" s="119"/>
      <c r="W2528" s="119"/>
      <c r="X2528" s="119"/>
      <c r="Y2528" s="119"/>
      <c r="Z2528" s="119"/>
      <c r="AA2528" s="119"/>
      <c r="AB2528" s="119"/>
      <c r="AC2528" s="119"/>
      <c r="AD2528" s="119"/>
      <c r="AE2528" s="119"/>
      <c r="AF2528" s="119"/>
      <c r="AG2528" s="119"/>
      <c r="AH2528" s="119"/>
      <c r="AI2528" s="119"/>
      <c r="AJ2528" s="10"/>
      <c r="AK2528" s="10"/>
      <c r="AL2528" s="10"/>
    </row>
    <row r="2529" spans="1:38" ht="30" customHeight="1">
      <c r="A2529" s="9" t="s">
        <v>864</v>
      </c>
      <c r="B2529" s="9" t="s">
        <v>840</v>
      </c>
      <c r="C2529" s="9" t="s">
        <v>841</v>
      </c>
      <c r="D2529" s="114">
        <v>0.06</v>
      </c>
      <c r="E2529" s="115">
        <f>단가대비표!E552</f>
        <v>0</v>
      </c>
      <c r="F2529" s="116">
        <f t="shared" si="608"/>
        <v>0</v>
      </c>
      <c r="G2529" s="115">
        <f>단가대비표!F552</f>
        <v>189003</v>
      </c>
      <c r="H2529" s="116">
        <f t="shared" si="609"/>
        <v>11340.1</v>
      </c>
      <c r="I2529" s="115">
        <f>단가대비표!G552</f>
        <v>0</v>
      </c>
      <c r="J2529" s="116">
        <f t="shared" si="610"/>
        <v>0</v>
      </c>
      <c r="K2529" s="115">
        <f t="shared" si="611"/>
        <v>189003</v>
      </c>
      <c r="L2529" s="116">
        <f t="shared" si="611"/>
        <v>11340.1</v>
      </c>
      <c r="M2529" s="9" t="s">
        <v>27</v>
      </c>
      <c r="N2529" s="10" t="s">
        <v>427</v>
      </c>
      <c r="O2529" s="10" t="s">
        <v>865</v>
      </c>
      <c r="P2529" s="10" t="s">
        <v>30</v>
      </c>
      <c r="Q2529" s="10" t="s">
        <v>30</v>
      </c>
      <c r="R2529" s="10" t="s">
        <v>29</v>
      </c>
      <c r="S2529" s="119"/>
      <c r="T2529" s="119"/>
      <c r="U2529" s="119"/>
      <c r="V2529" s="119">
        <v>1</v>
      </c>
      <c r="W2529" s="119"/>
      <c r="X2529" s="119"/>
      <c r="Y2529" s="119"/>
      <c r="Z2529" s="119"/>
      <c r="AA2529" s="119"/>
      <c r="AB2529" s="119"/>
      <c r="AC2529" s="119"/>
      <c r="AD2529" s="119"/>
      <c r="AE2529" s="119"/>
      <c r="AF2529" s="119"/>
      <c r="AG2529" s="119"/>
      <c r="AH2529" s="119"/>
      <c r="AI2529" s="119"/>
      <c r="AJ2529" s="10" t="s">
        <v>27</v>
      </c>
      <c r="AK2529" s="10" t="s">
        <v>1894</v>
      </c>
      <c r="AL2529" s="10" t="s">
        <v>27</v>
      </c>
    </row>
    <row r="2530" spans="1:38" ht="30" customHeight="1">
      <c r="A2530" s="9" t="s">
        <v>867</v>
      </c>
      <c r="B2530" s="9" t="s">
        <v>840</v>
      </c>
      <c r="C2530" s="9" t="s">
        <v>841</v>
      </c>
      <c r="D2530" s="114">
        <v>0.02</v>
      </c>
      <c r="E2530" s="115">
        <f>단가대비표!E553</f>
        <v>0</v>
      </c>
      <c r="F2530" s="116">
        <f t="shared" si="608"/>
        <v>0</v>
      </c>
      <c r="G2530" s="115">
        <f>단가대비표!F553</f>
        <v>138290</v>
      </c>
      <c r="H2530" s="116">
        <f t="shared" si="609"/>
        <v>2765.8</v>
      </c>
      <c r="I2530" s="115">
        <f>단가대비표!G553</f>
        <v>0</v>
      </c>
      <c r="J2530" s="116">
        <f t="shared" si="610"/>
        <v>0</v>
      </c>
      <c r="K2530" s="115">
        <f t="shared" si="611"/>
        <v>138290</v>
      </c>
      <c r="L2530" s="116">
        <f t="shared" si="611"/>
        <v>2765.8</v>
      </c>
      <c r="M2530" s="9" t="s">
        <v>27</v>
      </c>
      <c r="N2530" s="10" t="s">
        <v>427</v>
      </c>
      <c r="O2530" s="10" t="s">
        <v>868</v>
      </c>
      <c r="P2530" s="10" t="s">
        <v>30</v>
      </c>
      <c r="Q2530" s="10" t="s">
        <v>30</v>
      </c>
      <c r="R2530" s="10" t="s">
        <v>29</v>
      </c>
      <c r="S2530" s="119"/>
      <c r="T2530" s="119"/>
      <c r="U2530" s="119"/>
      <c r="V2530" s="119">
        <v>1</v>
      </c>
      <c r="W2530" s="119"/>
      <c r="X2530" s="119"/>
      <c r="Y2530" s="119"/>
      <c r="Z2530" s="119"/>
      <c r="AA2530" s="119"/>
      <c r="AB2530" s="119"/>
      <c r="AC2530" s="119"/>
      <c r="AD2530" s="119"/>
      <c r="AE2530" s="119"/>
      <c r="AF2530" s="119"/>
      <c r="AG2530" s="119"/>
      <c r="AH2530" s="119"/>
      <c r="AI2530" s="119"/>
      <c r="AJ2530" s="10" t="s">
        <v>27</v>
      </c>
      <c r="AK2530" s="10" t="s">
        <v>1895</v>
      </c>
      <c r="AL2530" s="10" t="s">
        <v>27</v>
      </c>
    </row>
    <row r="2531" spans="1:38" ht="30" customHeight="1">
      <c r="A2531" s="9" t="s">
        <v>1109</v>
      </c>
      <c r="B2531" s="9" t="s">
        <v>1110</v>
      </c>
      <c r="C2531" s="9" t="s">
        <v>963</v>
      </c>
      <c r="D2531" s="114">
        <v>1</v>
      </c>
      <c r="E2531" s="115">
        <v>0</v>
      </c>
      <c r="F2531" s="116">
        <f t="shared" si="608"/>
        <v>0</v>
      </c>
      <c r="G2531" s="115">
        <v>0</v>
      </c>
      <c r="H2531" s="116">
        <f t="shared" si="609"/>
        <v>0</v>
      </c>
      <c r="I2531" s="115">
        <f>ROUNDDOWN(SUMIF(V2526:V2531, RIGHTB(O2531, 1), H2526:H2531)*U2531, 2)</f>
        <v>282.11</v>
      </c>
      <c r="J2531" s="116">
        <f t="shared" si="610"/>
        <v>282.10000000000002</v>
      </c>
      <c r="K2531" s="115">
        <f t="shared" si="611"/>
        <v>282.10000000000002</v>
      </c>
      <c r="L2531" s="116">
        <f t="shared" si="611"/>
        <v>282.10000000000002</v>
      </c>
      <c r="M2531" s="9" t="s">
        <v>27</v>
      </c>
      <c r="N2531" s="10" t="s">
        <v>427</v>
      </c>
      <c r="O2531" s="10" t="s">
        <v>964</v>
      </c>
      <c r="P2531" s="10" t="s">
        <v>30</v>
      </c>
      <c r="Q2531" s="10" t="s">
        <v>30</v>
      </c>
      <c r="R2531" s="10" t="s">
        <v>30</v>
      </c>
      <c r="S2531" s="119">
        <v>1</v>
      </c>
      <c r="T2531" s="119">
        <v>2</v>
      </c>
      <c r="U2531" s="119">
        <v>0.02</v>
      </c>
      <c r="V2531" s="119"/>
      <c r="W2531" s="119"/>
      <c r="X2531" s="119"/>
      <c r="Y2531" s="119"/>
      <c r="Z2531" s="119"/>
      <c r="AA2531" s="119"/>
      <c r="AB2531" s="119"/>
      <c r="AC2531" s="119"/>
      <c r="AD2531" s="119"/>
      <c r="AE2531" s="119"/>
      <c r="AF2531" s="119"/>
      <c r="AG2531" s="119"/>
      <c r="AH2531" s="119"/>
      <c r="AI2531" s="119"/>
      <c r="AJ2531" s="10" t="s">
        <v>27</v>
      </c>
      <c r="AK2531" s="10" t="s">
        <v>1896</v>
      </c>
      <c r="AL2531" s="10" t="s">
        <v>27</v>
      </c>
    </row>
    <row r="2532" spans="1:38" ht="30" customHeight="1">
      <c r="A2532" s="9" t="s">
        <v>965</v>
      </c>
      <c r="B2532" s="9" t="s">
        <v>27</v>
      </c>
      <c r="C2532" s="9" t="s">
        <v>27</v>
      </c>
      <c r="D2532" s="114"/>
      <c r="E2532" s="115"/>
      <c r="F2532" s="116">
        <f>TRUNC(SUM(F2526:F2531),0)</f>
        <v>10441</v>
      </c>
      <c r="G2532" s="115"/>
      <c r="H2532" s="116">
        <f>TRUNC(SUM(H2526:H2531),0)</f>
        <v>14105</v>
      </c>
      <c r="I2532" s="115"/>
      <c r="J2532" s="116">
        <f>TRUNC(SUM(J2526:J2531),0)</f>
        <v>282</v>
      </c>
      <c r="K2532" s="115"/>
      <c r="L2532" s="116">
        <f>F2532+H2532+J2532</f>
        <v>24828</v>
      </c>
      <c r="M2532" s="9" t="s">
        <v>27</v>
      </c>
      <c r="N2532" s="10" t="s">
        <v>117</v>
      </c>
      <c r="O2532" s="10" t="s">
        <v>117</v>
      </c>
      <c r="P2532" s="10" t="s">
        <v>27</v>
      </c>
      <c r="Q2532" s="10" t="s">
        <v>27</v>
      </c>
      <c r="R2532" s="10" t="s">
        <v>27</v>
      </c>
      <c r="S2532" s="119"/>
      <c r="T2532" s="119"/>
      <c r="U2532" s="119"/>
      <c r="V2532" s="119"/>
      <c r="W2532" s="119"/>
      <c r="X2532" s="119"/>
      <c r="Y2532" s="119"/>
      <c r="Z2532" s="119"/>
      <c r="AA2532" s="119"/>
      <c r="AB2532" s="119"/>
      <c r="AC2532" s="119"/>
      <c r="AD2532" s="119"/>
      <c r="AE2532" s="119"/>
      <c r="AF2532" s="119"/>
      <c r="AG2532" s="119"/>
      <c r="AH2532" s="119"/>
      <c r="AI2532" s="119"/>
      <c r="AJ2532" s="10" t="s">
        <v>27</v>
      </c>
      <c r="AK2532" s="10" t="s">
        <v>27</v>
      </c>
      <c r="AL2532" s="10" t="s">
        <v>27</v>
      </c>
    </row>
    <row r="2533" spans="1:38" ht="30" customHeight="1">
      <c r="A2533" s="114"/>
      <c r="B2533" s="114"/>
      <c r="C2533" s="114"/>
      <c r="D2533" s="114"/>
      <c r="E2533" s="115"/>
      <c r="F2533" s="116"/>
      <c r="G2533" s="115"/>
      <c r="H2533" s="116"/>
      <c r="I2533" s="115"/>
      <c r="J2533" s="116"/>
      <c r="K2533" s="115"/>
      <c r="L2533" s="116"/>
      <c r="M2533" s="114"/>
    </row>
    <row r="2534" spans="1:38" ht="30" customHeight="1">
      <c r="A2534" s="127" t="s">
        <v>4344</v>
      </c>
      <c r="B2534" s="127"/>
      <c r="C2534" s="127"/>
      <c r="D2534" s="127"/>
      <c r="E2534" s="128"/>
      <c r="F2534" s="129"/>
      <c r="G2534" s="128"/>
      <c r="H2534" s="129"/>
      <c r="I2534" s="128"/>
      <c r="J2534" s="129"/>
      <c r="K2534" s="128"/>
      <c r="L2534" s="129"/>
      <c r="M2534" s="127"/>
      <c r="N2534" s="118" t="s">
        <v>431</v>
      </c>
    </row>
    <row r="2535" spans="1:38" ht="30" customHeight="1">
      <c r="A2535" s="1" t="s">
        <v>4342</v>
      </c>
      <c r="B2535" s="1" t="s">
        <v>4343</v>
      </c>
      <c r="C2535" s="9" t="s">
        <v>231</v>
      </c>
      <c r="D2535" s="114">
        <v>1</v>
      </c>
      <c r="E2535" s="115">
        <f>단가대비표!E261</f>
        <v>18400</v>
      </c>
      <c r="F2535" s="116">
        <f>TRUNC(E2535*D2535,1)</f>
        <v>18400</v>
      </c>
      <c r="G2535" s="115">
        <f>단가대비표!F298</f>
        <v>0</v>
      </c>
      <c r="H2535" s="116">
        <f>TRUNC(G2535*D2535,1)</f>
        <v>0</v>
      </c>
      <c r="I2535" s="115">
        <f>단가대비표!G298</f>
        <v>0</v>
      </c>
      <c r="J2535" s="116">
        <f>TRUNC(I2535*D2535,1)</f>
        <v>0</v>
      </c>
      <c r="K2535" s="115">
        <f t="shared" ref="K2535:L2538" si="612">TRUNC(E2535+G2535+I2535,1)</f>
        <v>18400</v>
      </c>
      <c r="L2535" s="116">
        <f t="shared" si="612"/>
        <v>18400</v>
      </c>
      <c r="M2535" s="9" t="s">
        <v>27</v>
      </c>
      <c r="N2535" s="10" t="s">
        <v>431</v>
      </c>
      <c r="O2535" s="10" t="s">
        <v>1897</v>
      </c>
      <c r="P2535" s="10" t="s">
        <v>30</v>
      </c>
      <c r="Q2535" s="10" t="s">
        <v>30</v>
      </c>
      <c r="R2535" s="10" t="s">
        <v>29</v>
      </c>
      <c r="S2535" s="119"/>
      <c r="T2535" s="119"/>
      <c r="U2535" s="119"/>
      <c r="V2535" s="119">
        <v>1</v>
      </c>
      <c r="W2535" s="119"/>
      <c r="X2535" s="119"/>
      <c r="Y2535" s="119"/>
      <c r="Z2535" s="119"/>
      <c r="AA2535" s="119"/>
      <c r="AB2535" s="119"/>
      <c r="AC2535" s="119"/>
      <c r="AD2535" s="119"/>
      <c r="AE2535" s="119"/>
      <c r="AF2535" s="119"/>
      <c r="AG2535" s="119"/>
      <c r="AH2535" s="119"/>
      <c r="AI2535" s="119"/>
      <c r="AJ2535" s="10" t="s">
        <v>27</v>
      </c>
      <c r="AK2535" s="10" t="s">
        <v>1898</v>
      </c>
      <c r="AL2535" s="10" t="s">
        <v>27</v>
      </c>
    </row>
    <row r="2536" spans="1:38" ht="30" customHeight="1">
      <c r="A2536" s="9" t="s">
        <v>1804</v>
      </c>
      <c r="B2536" s="9" t="s">
        <v>1899</v>
      </c>
      <c r="C2536" s="9" t="s">
        <v>963</v>
      </c>
      <c r="D2536" s="114">
        <v>1</v>
      </c>
      <c r="E2536" s="115">
        <f>ROUNDDOWN(SUMIF(V2535:V2538, RIGHTB(O2536, 1), F2535:F2538)*U2536, 2)</f>
        <v>368</v>
      </c>
      <c r="F2536" s="116">
        <f>TRUNC(E2536*D2536,1)</f>
        <v>368</v>
      </c>
      <c r="G2536" s="115">
        <v>0</v>
      </c>
      <c r="H2536" s="116">
        <f>TRUNC(G2536*D2536,1)</f>
        <v>0</v>
      </c>
      <c r="I2536" s="115">
        <v>0</v>
      </c>
      <c r="J2536" s="116">
        <f>TRUNC(I2536*D2536,1)</f>
        <v>0</v>
      </c>
      <c r="K2536" s="115">
        <f t="shared" si="612"/>
        <v>368</v>
      </c>
      <c r="L2536" s="116">
        <f t="shared" si="612"/>
        <v>368</v>
      </c>
      <c r="M2536" s="9" t="s">
        <v>27</v>
      </c>
      <c r="N2536" s="10" t="s">
        <v>431</v>
      </c>
      <c r="O2536" s="10" t="s">
        <v>964</v>
      </c>
      <c r="P2536" s="10" t="s">
        <v>30</v>
      </c>
      <c r="Q2536" s="10" t="s">
        <v>30</v>
      </c>
      <c r="R2536" s="10" t="s">
        <v>30</v>
      </c>
      <c r="S2536" s="119">
        <v>0</v>
      </c>
      <c r="T2536" s="119">
        <v>0</v>
      </c>
      <c r="U2536" s="119">
        <v>0.02</v>
      </c>
      <c r="V2536" s="119"/>
      <c r="W2536" s="119"/>
      <c r="X2536" s="119"/>
      <c r="Y2536" s="119"/>
      <c r="Z2536" s="119"/>
      <c r="AA2536" s="119"/>
      <c r="AB2536" s="119"/>
      <c r="AC2536" s="119"/>
      <c r="AD2536" s="119"/>
      <c r="AE2536" s="119"/>
      <c r="AF2536" s="119"/>
      <c r="AG2536" s="119"/>
      <c r="AH2536" s="119"/>
      <c r="AI2536" s="119"/>
      <c r="AJ2536" s="10" t="s">
        <v>27</v>
      </c>
      <c r="AK2536" s="10" t="s">
        <v>1900</v>
      </c>
      <c r="AL2536" s="10" t="s">
        <v>27</v>
      </c>
    </row>
    <row r="2537" spans="1:38" ht="30" customHeight="1">
      <c r="A2537" s="9" t="s">
        <v>864</v>
      </c>
      <c r="B2537" s="9" t="s">
        <v>840</v>
      </c>
      <c r="C2537" s="9" t="s">
        <v>841</v>
      </c>
      <c r="D2537" s="114">
        <v>0.08</v>
      </c>
      <c r="E2537" s="115">
        <f>단가대비표!E552</f>
        <v>0</v>
      </c>
      <c r="F2537" s="116">
        <f>TRUNC(E2537*D2537,1)</f>
        <v>0</v>
      </c>
      <c r="G2537" s="115">
        <f>단가대비표!F552</f>
        <v>189003</v>
      </c>
      <c r="H2537" s="116">
        <f>TRUNC(G2537*D2537,1)</f>
        <v>15120.2</v>
      </c>
      <c r="I2537" s="115">
        <f>단가대비표!G552</f>
        <v>0</v>
      </c>
      <c r="J2537" s="116">
        <f>TRUNC(I2537*D2537,1)</f>
        <v>0</v>
      </c>
      <c r="K2537" s="115">
        <f t="shared" si="612"/>
        <v>189003</v>
      </c>
      <c r="L2537" s="116">
        <f t="shared" si="612"/>
        <v>15120.2</v>
      </c>
      <c r="M2537" s="9" t="s">
        <v>27</v>
      </c>
      <c r="N2537" s="10" t="s">
        <v>431</v>
      </c>
      <c r="O2537" s="10" t="s">
        <v>865</v>
      </c>
      <c r="P2537" s="10" t="s">
        <v>30</v>
      </c>
      <c r="Q2537" s="10" t="s">
        <v>30</v>
      </c>
      <c r="R2537" s="10" t="s">
        <v>29</v>
      </c>
      <c r="S2537" s="119"/>
      <c r="T2537" s="119"/>
      <c r="U2537" s="119"/>
      <c r="V2537" s="119"/>
      <c r="W2537" s="119"/>
      <c r="X2537" s="119"/>
      <c r="Y2537" s="119"/>
      <c r="Z2537" s="119"/>
      <c r="AA2537" s="119"/>
      <c r="AB2537" s="119"/>
      <c r="AC2537" s="119"/>
      <c r="AD2537" s="119"/>
      <c r="AE2537" s="119"/>
      <c r="AF2537" s="119"/>
      <c r="AG2537" s="119"/>
      <c r="AH2537" s="119"/>
      <c r="AI2537" s="119"/>
      <c r="AJ2537" s="10" t="s">
        <v>27</v>
      </c>
      <c r="AK2537" s="10" t="s">
        <v>1901</v>
      </c>
      <c r="AL2537" s="10" t="s">
        <v>27</v>
      </c>
    </row>
    <row r="2538" spans="1:38" ht="30" customHeight="1">
      <c r="A2538" s="9" t="s">
        <v>867</v>
      </c>
      <c r="B2538" s="9" t="s">
        <v>840</v>
      </c>
      <c r="C2538" s="9" t="s">
        <v>841</v>
      </c>
      <c r="D2538" s="114">
        <v>0.02</v>
      </c>
      <c r="E2538" s="115">
        <f>단가대비표!E553</f>
        <v>0</v>
      </c>
      <c r="F2538" s="116">
        <f>TRUNC(E2538*D2538,1)</f>
        <v>0</v>
      </c>
      <c r="G2538" s="115">
        <f>단가대비표!F553</f>
        <v>138290</v>
      </c>
      <c r="H2538" s="116">
        <f>TRUNC(G2538*D2538,1)</f>
        <v>2765.8</v>
      </c>
      <c r="I2538" s="115">
        <f>단가대비표!G553</f>
        <v>0</v>
      </c>
      <c r="J2538" s="116">
        <f>TRUNC(I2538*D2538,1)</f>
        <v>0</v>
      </c>
      <c r="K2538" s="115">
        <f t="shared" si="612"/>
        <v>138290</v>
      </c>
      <c r="L2538" s="116">
        <f t="shared" si="612"/>
        <v>2765.8</v>
      </c>
      <c r="M2538" s="9" t="s">
        <v>27</v>
      </c>
      <c r="N2538" s="10" t="s">
        <v>431</v>
      </c>
      <c r="O2538" s="10" t="s">
        <v>868</v>
      </c>
      <c r="P2538" s="10" t="s">
        <v>30</v>
      </c>
      <c r="Q2538" s="10" t="s">
        <v>30</v>
      </c>
      <c r="R2538" s="10" t="s">
        <v>29</v>
      </c>
      <c r="S2538" s="119"/>
      <c r="T2538" s="119"/>
      <c r="U2538" s="119"/>
      <c r="V2538" s="119"/>
      <c r="W2538" s="119"/>
      <c r="X2538" s="119"/>
      <c r="Y2538" s="119"/>
      <c r="Z2538" s="119"/>
      <c r="AA2538" s="119"/>
      <c r="AB2538" s="119"/>
      <c r="AC2538" s="119"/>
      <c r="AD2538" s="119"/>
      <c r="AE2538" s="119"/>
      <c r="AF2538" s="119"/>
      <c r="AG2538" s="119"/>
      <c r="AH2538" s="119"/>
      <c r="AI2538" s="119"/>
      <c r="AJ2538" s="10" t="s">
        <v>27</v>
      </c>
      <c r="AK2538" s="10" t="s">
        <v>1902</v>
      </c>
      <c r="AL2538" s="10" t="s">
        <v>27</v>
      </c>
    </row>
    <row r="2539" spans="1:38" ht="30" customHeight="1">
      <c r="A2539" s="9" t="s">
        <v>965</v>
      </c>
      <c r="B2539" s="9" t="s">
        <v>27</v>
      </c>
      <c r="C2539" s="9" t="s">
        <v>27</v>
      </c>
      <c r="D2539" s="114"/>
      <c r="E2539" s="115"/>
      <c r="F2539" s="116">
        <f>TRUNC(SUM(F2535:F2538),0)</f>
        <v>18768</v>
      </c>
      <c r="G2539" s="115"/>
      <c r="H2539" s="116">
        <f>TRUNC(SUM(H2535:H2538),0)</f>
        <v>17886</v>
      </c>
      <c r="I2539" s="115"/>
      <c r="J2539" s="116">
        <f>TRUNC(SUM(J2535:J2538),0)</f>
        <v>0</v>
      </c>
      <c r="K2539" s="115"/>
      <c r="L2539" s="116">
        <f>F2539+H2539+J2539</f>
        <v>36654</v>
      </c>
      <c r="M2539" s="9" t="s">
        <v>27</v>
      </c>
      <c r="N2539" s="10" t="s">
        <v>117</v>
      </c>
      <c r="O2539" s="10" t="s">
        <v>117</v>
      </c>
      <c r="P2539" s="10" t="s">
        <v>27</v>
      </c>
      <c r="Q2539" s="10" t="s">
        <v>27</v>
      </c>
      <c r="R2539" s="10" t="s">
        <v>27</v>
      </c>
      <c r="S2539" s="119"/>
      <c r="T2539" s="119"/>
      <c r="U2539" s="119"/>
      <c r="V2539" s="119"/>
      <c r="W2539" s="119"/>
      <c r="X2539" s="119"/>
      <c r="Y2539" s="119"/>
      <c r="Z2539" s="119"/>
      <c r="AA2539" s="119"/>
      <c r="AB2539" s="119"/>
      <c r="AC2539" s="119"/>
      <c r="AD2539" s="119"/>
      <c r="AE2539" s="119"/>
      <c r="AF2539" s="119"/>
      <c r="AG2539" s="119"/>
      <c r="AH2539" s="119"/>
      <c r="AI2539" s="119"/>
      <c r="AJ2539" s="10" t="s">
        <v>27</v>
      </c>
      <c r="AK2539" s="10" t="s">
        <v>27</v>
      </c>
      <c r="AL2539" s="10" t="s">
        <v>27</v>
      </c>
    </row>
    <row r="2540" spans="1:38" ht="30" customHeight="1">
      <c r="A2540" s="9"/>
      <c r="B2540" s="9"/>
      <c r="C2540" s="9"/>
      <c r="D2540" s="114"/>
      <c r="E2540" s="115"/>
      <c r="F2540" s="116"/>
      <c r="G2540" s="115"/>
      <c r="H2540" s="116"/>
      <c r="I2540" s="115"/>
      <c r="J2540" s="116"/>
      <c r="K2540" s="115"/>
      <c r="L2540" s="116"/>
      <c r="M2540" s="9"/>
      <c r="N2540" s="10"/>
      <c r="O2540" s="10"/>
      <c r="P2540" s="10"/>
      <c r="Q2540" s="10"/>
      <c r="R2540" s="10"/>
      <c r="S2540" s="119"/>
      <c r="T2540" s="119"/>
      <c r="U2540" s="119"/>
      <c r="V2540" s="119"/>
      <c r="W2540" s="119"/>
      <c r="X2540" s="119"/>
      <c r="Y2540" s="119"/>
      <c r="Z2540" s="119"/>
      <c r="AA2540" s="119"/>
      <c r="AB2540" s="119"/>
      <c r="AC2540" s="119"/>
      <c r="AD2540" s="119"/>
      <c r="AE2540" s="119"/>
      <c r="AF2540" s="119"/>
      <c r="AG2540" s="119"/>
      <c r="AH2540" s="119"/>
      <c r="AI2540" s="119"/>
      <c r="AJ2540" s="10"/>
      <c r="AK2540" s="10"/>
      <c r="AL2540" s="10"/>
    </row>
    <row r="2541" spans="1:38" ht="30" customHeight="1">
      <c r="A2541" s="389" t="s">
        <v>4663</v>
      </c>
      <c r="B2541" s="390"/>
      <c r="C2541" s="390"/>
      <c r="D2541" s="390"/>
      <c r="E2541" s="391"/>
      <c r="F2541" s="392"/>
      <c r="G2541" s="391"/>
      <c r="H2541" s="392"/>
      <c r="I2541" s="391"/>
      <c r="J2541" s="392"/>
      <c r="K2541" s="391"/>
      <c r="L2541" s="392"/>
      <c r="M2541" s="390"/>
      <c r="N2541" s="118"/>
    </row>
    <row r="2542" spans="1:38" ht="30" customHeight="1">
      <c r="A2542" s="127" t="s">
        <v>4345</v>
      </c>
      <c r="B2542" s="127"/>
      <c r="C2542" s="127"/>
      <c r="D2542" s="127"/>
      <c r="E2542" s="128"/>
      <c r="F2542" s="129"/>
      <c r="G2542" s="128"/>
      <c r="H2542" s="129"/>
      <c r="I2542" s="128"/>
      <c r="J2542" s="129"/>
      <c r="K2542" s="128"/>
      <c r="L2542" s="129"/>
      <c r="M2542" s="127"/>
      <c r="N2542" s="118" t="s">
        <v>434</v>
      </c>
    </row>
    <row r="2543" spans="1:38" ht="30" customHeight="1">
      <c r="A2543" s="9" t="s">
        <v>1903</v>
      </c>
      <c r="B2543" s="9" t="s">
        <v>1904</v>
      </c>
      <c r="C2543" s="9" t="s">
        <v>231</v>
      </c>
      <c r="D2543" s="114">
        <v>1.3620000000000001</v>
      </c>
      <c r="E2543" s="115">
        <f>단가대비표!E262</f>
        <v>180</v>
      </c>
      <c r="F2543" s="116">
        <f t="shared" ref="F2543:F2554" si="613">TRUNC(E2543*D2543,1)</f>
        <v>245.1</v>
      </c>
      <c r="G2543" s="115">
        <f>단가대비표!F262</f>
        <v>0</v>
      </c>
      <c r="H2543" s="116">
        <f t="shared" ref="H2543:H2554" si="614">TRUNC(G2543*D2543,1)</f>
        <v>0</v>
      </c>
      <c r="I2543" s="115">
        <f>단가대비표!G262</f>
        <v>0</v>
      </c>
      <c r="J2543" s="116">
        <f t="shared" ref="J2543:J2554" si="615">TRUNC(I2543*D2543,1)</f>
        <v>0</v>
      </c>
      <c r="K2543" s="115">
        <f t="shared" ref="K2543:K2554" si="616">TRUNC(E2543+G2543+I2543,1)</f>
        <v>180</v>
      </c>
      <c r="L2543" s="116">
        <f t="shared" ref="L2543:L2554" si="617">TRUNC(F2543+H2543+J2543,1)</f>
        <v>245.1</v>
      </c>
      <c r="M2543" s="9" t="s">
        <v>27</v>
      </c>
      <c r="N2543" s="10" t="s">
        <v>434</v>
      </c>
      <c r="O2543" s="10" t="s">
        <v>1905</v>
      </c>
      <c r="P2543" s="10" t="s">
        <v>30</v>
      </c>
      <c r="Q2543" s="10" t="s">
        <v>30</v>
      </c>
      <c r="R2543" s="10" t="s">
        <v>29</v>
      </c>
      <c r="S2543" s="119"/>
      <c r="T2543" s="119"/>
      <c r="U2543" s="119"/>
      <c r="V2543" s="119"/>
      <c r="W2543" s="119"/>
      <c r="X2543" s="119"/>
      <c r="Y2543" s="119"/>
      <c r="Z2543" s="119"/>
      <c r="AA2543" s="119"/>
      <c r="AB2543" s="119"/>
      <c r="AC2543" s="119"/>
      <c r="AD2543" s="119"/>
      <c r="AE2543" s="119"/>
      <c r="AF2543" s="119"/>
      <c r="AG2543" s="119"/>
      <c r="AH2543" s="119"/>
      <c r="AI2543" s="119"/>
      <c r="AJ2543" s="10" t="s">
        <v>27</v>
      </c>
      <c r="AK2543" s="10" t="s">
        <v>1906</v>
      </c>
      <c r="AL2543" s="10" t="s">
        <v>27</v>
      </c>
    </row>
    <row r="2544" spans="1:38" ht="30" customHeight="1">
      <c r="A2544" s="9" t="s">
        <v>1907</v>
      </c>
      <c r="B2544" s="9" t="s">
        <v>3376</v>
      </c>
      <c r="C2544" s="9" t="s">
        <v>231</v>
      </c>
      <c r="D2544" s="114">
        <v>1.3620000000000001</v>
      </c>
      <c r="E2544" s="115">
        <f>단가대비표!E265</f>
        <v>1160</v>
      </c>
      <c r="F2544" s="116">
        <f t="shared" si="613"/>
        <v>1579.9</v>
      </c>
      <c r="G2544" s="115">
        <v>0</v>
      </c>
      <c r="H2544" s="116">
        <f t="shared" si="614"/>
        <v>0</v>
      </c>
      <c r="I2544" s="115">
        <v>0</v>
      </c>
      <c r="J2544" s="116">
        <f t="shared" si="615"/>
        <v>0</v>
      </c>
      <c r="K2544" s="115">
        <f t="shared" si="616"/>
        <v>1160</v>
      </c>
      <c r="L2544" s="116">
        <f t="shared" si="617"/>
        <v>1579.9</v>
      </c>
      <c r="M2544" s="9" t="s">
        <v>27</v>
      </c>
      <c r="N2544" s="10" t="s">
        <v>434</v>
      </c>
      <c r="O2544" s="10" t="s">
        <v>1908</v>
      </c>
      <c r="P2544" s="10" t="s">
        <v>30</v>
      </c>
      <c r="Q2544" s="10" t="s">
        <v>30</v>
      </c>
      <c r="R2544" s="10" t="s">
        <v>29</v>
      </c>
      <c r="S2544" s="119"/>
      <c r="T2544" s="119"/>
      <c r="U2544" s="119"/>
      <c r="V2544" s="119"/>
      <c r="W2544" s="119"/>
      <c r="X2544" s="119"/>
      <c r="Y2544" s="119"/>
      <c r="Z2544" s="119"/>
      <c r="AA2544" s="119"/>
      <c r="AB2544" s="119"/>
      <c r="AC2544" s="119"/>
      <c r="AD2544" s="119"/>
      <c r="AE2544" s="119"/>
      <c r="AF2544" s="119"/>
      <c r="AG2544" s="119"/>
      <c r="AH2544" s="119"/>
      <c r="AI2544" s="119"/>
      <c r="AJ2544" s="10" t="s">
        <v>27</v>
      </c>
      <c r="AK2544" s="10" t="s">
        <v>1909</v>
      </c>
      <c r="AL2544" s="10" t="s">
        <v>27</v>
      </c>
    </row>
    <row r="2545" spans="1:38" ht="30" customHeight="1">
      <c r="A2545" s="9" t="s">
        <v>1907</v>
      </c>
      <c r="B2545" s="9" t="s">
        <v>1910</v>
      </c>
      <c r="C2545" s="9" t="s">
        <v>54</v>
      </c>
      <c r="D2545" s="114">
        <v>1.222</v>
      </c>
      <c r="E2545" s="115">
        <f>단가대비표!E266</f>
        <v>1250</v>
      </c>
      <c r="F2545" s="116">
        <f t="shared" si="613"/>
        <v>1527.5</v>
      </c>
      <c r="G2545" s="115">
        <f>단가대비표!F266</f>
        <v>0</v>
      </c>
      <c r="H2545" s="116">
        <f t="shared" si="614"/>
        <v>0</v>
      </c>
      <c r="I2545" s="115">
        <f>단가대비표!G266</f>
        <v>0</v>
      </c>
      <c r="J2545" s="116">
        <f t="shared" si="615"/>
        <v>0</v>
      </c>
      <c r="K2545" s="115">
        <f t="shared" si="616"/>
        <v>1250</v>
      </c>
      <c r="L2545" s="116">
        <f t="shared" si="617"/>
        <v>1527.5</v>
      </c>
      <c r="M2545" s="9" t="s">
        <v>27</v>
      </c>
      <c r="N2545" s="10" t="s">
        <v>434</v>
      </c>
      <c r="O2545" s="10" t="s">
        <v>1911</v>
      </c>
      <c r="P2545" s="10" t="s">
        <v>30</v>
      </c>
      <c r="Q2545" s="10" t="s">
        <v>30</v>
      </c>
      <c r="R2545" s="10" t="s">
        <v>29</v>
      </c>
      <c r="S2545" s="119"/>
      <c r="T2545" s="119"/>
      <c r="U2545" s="119"/>
      <c r="V2545" s="119"/>
      <c r="W2545" s="119"/>
      <c r="X2545" s="119"/>
      <c r="Y2545" s="119"/>
      <c r="Z2545" s="119"/>
      <c r="AA2545" s="119"/>
      <c r="AB2545" s="119"/>
      <c r="AC2545" s="119"/>
      <c r="AD2545" s="119"/>
      <c r="AE2545" s="119"/>
      <c r="AF2545" s="119"/>
      <c r="AG2545" s="119"/>
      <c r="AH2545" s="119"/>
      <c r="AI2545" s="119"/>
      <c r="AJ2545" s="10" t="s">
        <v>27</v>
      </c>
      <c r="AK2545" s="10" t="s">
        <v>1912</v>
      </c>
      <c r="AL2545" s="10" t="s">
        <v>27</v>
      </c>
    </row>
    <row r="2546" spans="1:38" ht="30" customHeight="1">
      <c r="A2546" s="9" t="s">
        <v>1907</v>
      </c>
      <c r="B2546" s="9" t="s">
        <v>1913</v>
      </c>
      <c r="C2546" s="9" t="s">
        <v>54</v>
      </c>
      <c r="D2546" s="114">
        <v>0.52500000000000002</v>
      </c>
      <c r="E2546" s="115">
        <f>단가대비표!E267</f>
        <v>780</v>
      </c>
      <c r="F2546" s="116">
        <f t="shared" si="613"/>
        <v>409.5</v>
      </c>
      <c r="G2546" s="115">
        <f>단가대비표!F267</f>
        <v>0</v>
      </c>
      <c r="H2546" s="116">
        <f t="shared" si="614"/>
        <v>0</v>
      </c>
      <c r="I2546" s="115">
        <f>단가대비표!G267</f>
        <v>0</v>
      </c>
      <c r="J2546" s="116">
        <f t="shared" si="615"/>
        <v>0</v>
      </c>
      <c r="K2546" s="115">
        <f t="shared" si="616"/>
        <v>780</v>
      </c>
      <c r="L2546" s="116">
        <f t="shared" si="617"/>
        <v>409.5</v>
      </c>
      <c r="M2546" s="9" t="s">
        <v>27</v>
      </c>
      <c r="N2546" s="10" t="s">
        <v>434</v>
      </c>
      <c r="O2546" s="10" t="s">
        <v>1914</v>
      </c>
      <c r="P2546" s="10" t="s">
        <v>30</v>
      </c>
      <c r="Q2546" s="10" t="s">
        <v>30</v>
      </c>
      <c r="R2546" s="10" t="s">
        <v>29</v>
      </c>
      <c r="S2546" s="119"/>
      <c r="T2546" s="119"/>
      <c r="U2546" s="119"/>
      <c r="V2546" s="119"/>
      <c r="W2546" s="119"/>
      <c r="X2546" s="119"/>
      <c r="Y2546" s="119"/>
      <c r="Z2546" s="119"/>
      <c r="AA2546" s="119"/>
      <c r="AB2546" s="119"/>
      <c r="AC2546" s="119"/>
      <c r="AD2546" s="119"/>
      <c r="AE2546" s="119"/>
      <c r="AF2546" s="119"/>
      <c r="AG2546" s="119"/>
      <c r="AH2546" s="119"/>
      <c r="AI2546" s="119"/>
      <c r="AJ2546" s="10" t="s">
        <v>27</v>
      </c>
      <c r="AK2546" s="10" t="s">
        <v>1915</v>
      </c>
      <c r="AL2546" s="10" t="s">
        <v>27</v>
      </c>
    </row>
    <row r="2547" spans="1:38" ht="30" customHeight="1">
      <c r="A2547" s="9" t="s">
        <v>1907</v>
      </c>
      <c r="B2547" s="9" t="s">
        <v>1916</v>
      </c>
      <c r="C2547" s="9" t="s">
        <v>714</v>
      </c>
      <c r="D2547" s="114">
        <v>1.3620000000000001</v>
      </c>
      <c r="E2547" s="115">
        <f>단가대비표!E268</f>
        <v>250</v>
      </c>
      <c r="F2547" s="116">
        <f t="shared" si="613"/>
        <v>340.5</v>
      </c>
      <c r="G2547" s="115">
        <f>단가대비표!F268</f>
        <v>0</v>
      </c>
      <c r="H2547" s="116">
        <f t="shared" si="614"/>
        <v>0</v>
      </c>
      <c r="I2547" s="115">
        <f>단가대비표!G268</f>
        <v>0</v>
      </c>
      <c r="J2547" s="116">
        <f t="shared" si="615"/>
        <v>0</v>
      </c>
      <c r="K2547" s="115">
        <f t="shared" si="616"/>
        <v>250</v>
      </c>
      <c r="L2547" s="116">
        <f t="shared" si="617"/>
        <v>340.5</v>
      </c>
      <c r="M2547" s="9" t="s">
        <v>27</v>
      </c>
      <c r="N2547" s="10" t="s">
        <v>434</v>
      </c>
      <c r="O2547" s="10" t="s">
        <v>1917</v>
      </c>
      <c r="P2547" s="10" t="s">
        <v>30</v>
      </c>
      <c r="Q2547" s="10" t="s">
        <v>30</v>
      </c>
      <c r="R2547" s="10" t="s">
        <v>29</v>
      </c>
      <c r="S2547" s="119"/>
      <c r="T2547" s="119"/>
      <c r="U2547" s="119"/>
      <c r="V2547" s="119"/>
      <c r="W2547" s="119"/>
      <c r="X2547" s="119"/>
      <c r="Y2547" s="119"/>
      <c r="Z2547" s="119"/>
      <c r="AA2547" s="119"/>
      <c r="AB2547" s="119"/>
      <c r="AC2547" s="119"/>
      <c r="AD2547" s="119"/>
      <c r="AE2547" s="119"/>
      <c r="AF2547" s="119"/>
      <c r="AG2547" s="119"/>
      <c r="AH2547" s="119"/>
      <c r="AI2547" s="119"/>
      <c r="AJ2547" s="10" t="s">
        <v>27</v>
      </c>
      <c r="AK2547" s="10" t="s">
        <v>1918</v>
      </c>
      <c r="AL2547" s="10" t="s">
        <v>27</v>
      </c>
    </row>
    <row r="2548" spans="1:38" ht="30" customHeight="1">
      <c r="A2548" s="9" t="s">
        <v>1907</v>
      </c>
      <c r="B2548" s="9" t="s">
        <v>1925</v>
      </c>
      <c r="C2548" s="9" t="s">
        <v>54</v>
      </c>
      <c r="D2548" s="114">
        <v>3.6749999999999998</v>
      </c>
      <c r="E2548" s="115">
        <f>단가대비표!E263</f>
        <v>910</v>
      </c>
      <c r="F2548" s="116">
        <f>TRUNC(E2548*D2548,1)</f>
        <v>3344.2</v>
      </c>
      <c r="G2548" s="115">
        <f>단가대비표!F263</f>
        <v>0</v>
      </c>
      <c r="H2548" s="116">
        <f>TRUNC(G2548*D2548,1)</f>
        <v>0</v>
      </c>
      <c r="I2548" s="115">
        <f>단가대비표!G263</f>
        <v>0</v>
      </c>
      <c r="J2548" s="116">
        <f>TRUNC(I2548*D2548,1)</f>
        <v>0</v>
      </c>
      <c r="K2548" s="115">
        <f>TRUNC(E2548+G2548+I2548,1)</f>
        <v>910</v>
      </c>
      <c r="L2548" s="116">
        <f>TRUNC(F2548+H2548+J2548,1)</f>
        <v>3344.2</v>
      </c>
      <c r="M2548" s="9" t="s">
        <v>27</v>
      </c>
      <c r="N2548" s="10" t="s">
        <v>434</v>
      </c>
      <c r="O2548" s="10" t="s">
        <v>1926</v>
      </c>
      <c r="P2548" s="10" t="s">
        <v>30</v>
      </c>
      <c r="Q2548" s="10" t="s">
        <v>30</v>
      </c>
      <c r="R2548" s="10" t="s">
        <v>29</v>
      </c>
      <c r="S2548" s="119"/>
      <c r="T2548" s="119"/>
      <c r="U2548" s="119"/>
      <c r="V2548" s="119"/>
      <c r="W2548" s="119"/>
      <c r="X2548" s="119"/>
      <c r="Y2548" s="119"/>
      <c r="Z2548" s="119"/>
      <c r="AA2548" s="119"/>
      <c r="AB2548" s="119"/>
      <c r="AC2548" s="119"/>
      <c r="AD2548" s="119"/>
      <c r="AE2548" s="119"/>
      <c r="AF2548" s="119"/>
      <c r="AG2548" s="119"/>
      <c r="AH2548" s="119"/>
      <c r="AI2548" s="119"/>
      <c r="AJ2548" s="10" t="s">
        <v>27</v>
      </c>
      <c r="AK2548" s="10" t="s">
        <v>1927</v>
      </c>
      <c r="AL2548" s="10" t="s">
        <v>27</v>
      </c>
    </row>
    <row r="2549" spans="1:38" ht="30" customHeight="1">
      <c r="A2549" s="9" t="s">
        <v>1907</v>
      </c>
      <c r="B2549" s="9" t="s">
        <v>1919</v>
      </c>
      <c r="C2549" s="9" t="s">
        <v>714</v>
      </c>
      <c r="D2549" s="114">
        <v>0.58399999999999996</v>
      </c>
      <c r="E2549" s="115">
        <f>단가대비표!E269</f>
        <v>106</v>
      </c>
      <c r="F2549" s="116">
        <f t="shared" si="613"/>
        <v>61.9</v>
      </c>
      <c r="G2549" s="115">
        <f>단가대비표!F269</f>
        <v>0</v>
      </c>
      <c r="H2549" s="116">
        <f t="shared" si="614"/>
        <v>0</v>
      </c>
      <c r="I2549" s="115">
        <f>단가대비표!G269</f>
        <v>0</v>
      </c>
      <c r="J2549" s="116">
        <f t="shared" si="615"/>
        <v>0</v>
      </c>
      <c r="K2549" s="115">
        <f t="shared" si="616"/>
        <v>106</v>
      </c>
      <c r="L2549" s="116">
        <f t="shared" si="617"/>
        <v>61.9</v>
      </c>
      <c r="M2549" s="9" t="s">
        <v>27</v>
      </c>
      <c r="N2549" s="10" t="s">
        <v>434</v>
      </c>
      <c r="O2549" s="10" t="s">
        <v>1920</v>
      </c>
      <c r="P2549" s="10" t="s">
        <v>30</v>
      </c>
      <c r="Q2549" s="10" t="s">
        <v>30</v>
      </c>
      <c r="R2549" s="10" t="s">
        <v>29</v>
      </c>
      <c r="S2549" s="119"/>
      <c r="T2549" s="119"/>
      <c r="U2549" s="119"/>
      <c r="V2549" s="119"/>
      <c r="W2549" s="119"/>
      <c r="X2549" s="119"/>
      <c r="Y2549" s="119"/>
      <c r="Z2549" s="119"/>
      <c r="AA2549" s="119"/>
      <c r="AB2549" s="119"/>
      <c r="AC2549" s="119"/>
      <c r="AD2549" s="119"/>
      <c r="AE2549" s="119"/>
      <c r="AF2549" s="119"/>
      <c r="AG2549" s="119"/>
      <c r="AH2549" s="119"/>
      <c r="AI2549" s="119"/>
      <c r="AJ2549" s="10" t="s">
        <v>27</v>
      </c>
      <c r="AK2549" s="10" t="s">
        <v>1921</v>
      </c>
      <c r="AL2549" s="10" t="s">
        <v>27</v>
      </c>
    </row>
    <row r="2550" spans="1:38" ht="30" customHeight="1">
      <c r="A2550" s="9" t="s">
        <v>1907</v>
      </c>
      <c r="B2550" s="9" t="s">
        <v>1922</v>
      </c>
      <c r="C2550" s="9" t="s">
        <v>714</v>
      </c>
      <c r="D2550" s="114">
        <v>0.19500000000000001</v>
      </c>
      <c r="E2550" s="115">
        <f>단가대비표!E270</f>
        <v>127</v>
      </c>
      <c r="F2550" s="116">
        <f t="shared" si="613"/>
        <v>24.7</v>
      </c>
      <c r="G2550" s="115">
        <f>단가대비표!F270</f>
        <v>0</v>
      </c>
      <c r="H2550" s="116">
        <f t="shared" si="614"/>
        <v>0</v>
      </c>
      <c r="I2550" s="115">
        <f>단가대비표!G270</f>
        <v>0</v>
      </c>
      <c r="J2550" s="116">
        <f t="shared" si="615"/>
        <v>0</v>
      </c>
      <c r="K2550" s="115">
        <f t="shared" si="616"/>
        <v>127</v>
      </c>
      <c r="L2550" s="116">
        <f t="shared" si="617"/>
        <v>24.7</v>
      </c>
      <c r="M2550" s="9" t="s">
        <v>27</v>
      </c>
      <c r="N2550" s="10" t="s">
        <v>434</v>
      </c>
      <c r="O2550" s="10" t="s">
        <v>1923</v>
      </c>
      <c r="P2550" s="10" t="s">
        <v>30</v>
      </c>
      <c r="Q2550" s="10" t="s">
        <v>30</v>
      </c>
      <c r="R2550" s="10" t="s">
        <v>29</v>
      </c>
      <c r="S2550" s="119"/>
      <c r="T2550" s="119"/>
      <c r="U2550" s="119"/>
      <c r="V2550" s="119"/>
      <c r="W2550" s="119"/>
      <c r="X2550" s="119"/>
      <c r="Y2550" s="119"/>
      <c r="Z2550" s="119"/>
      <c r="AA2550" s="119"/>
      <c r="AB2550" s="119"/>
      <c r="AC2550" s="119"/>
      <c r="AD2550" s="119"/>
      <c r="AE2550" s="119"/>
      <c r="AF2550" s="119"/>
      <c r="AG2550" s="119"/>
      <c r="AH2550" s="119"/>
      <c r="AI2550" s="119"/>
      <c r="AJ2550" s="10" t="s">
        <v>27</v>
      </c>
      <c r="AK2550" s="10" t="s">
        <v>1924</v>
      </c>
      <c r="AL2550" s="10" t="s">
        <v>27</v>
      </c>
    </row>
    <row r="2551" spans="1:38" ht="30" customHeight="1">
      <c r="A2551" s="9" t="s">
        <v>1907</v>
      </c>
      <c r="B2551" s="9" t="s">
        <v>1929</v>
      </c>
      <c r="C2551" s="9" t="s">
        <v>231</v>
      </c>
      <c r="D2551" s="114">
        <v>0.58399999999999996</v>
      </c>
      <c r="E2551" s="115">
        <f>단가대비표!E272</f>
        <v>65</v>
      </c>
      <c r="F2551" s="116">
        <f t="shared" si="613"/>
        <v>37.9</v>
      </c>
      <c r="G2551" s="115">
        <f>단가대비표!F272</f>
        <v>0</v>
      </c>
      <c r="H2551" s="116">
        <f t="shared" si="614"/>
        <v>0</v>
      </c>
      <c r="I2551" s="115">
        <f>단가대비표!G272</f>
        <v>0</v>
      </c>
      <c r="J2551" s="116">
        <f t="shared" si="615"/>
        <v>0</v>
      </c>
      <c r="K2551" s="115">
        <f t="shared" si="616"/>
        <v>65</v>
      </c>
      <c r="L2551" s="116">
        <f t="shared" si="617"/>
        <v>37.9</v>
      </c>
      <c r="M2551" s="9" t="s">
        <v>27</v>
      </c>
      <c r="N2551" s="10" t="s">
        <v>434</v>
      </c>
      <c r="O2551" s="10" t="s">
        <v>1930</v>
      </c>
      <c r="P2551" s="10" t="s">
        <v>30</v>
      </c>
      <c r="Q2551" s="10" t="s">
        <v>30</v>
      </c>
      <c r="R2551" s="10" t="s">
        <v>29</v>
      </c>
      <c r="S2551" s="119"/>
      <c r="T2551" s="119"/>
      <c r="U2551" s="119"/>
      <c r="V2551" s="119"/>
      <c r="W2551" s="119"/>
      <c r="X2551" s="119"/>
      <c r="Y2551" s="119"/>
      <c r="Z2551" s="119"/>
      <c r="AA2551" s="119"/>
      <c r="AB2551" s="119"/>
      <c r="AC2551" s="119"/>
      <c r="AD2551" s="119"/>
      <c r="AE2551" s="119"/>
      <c r="AF2551" s="119"/>
      <c r="AG2551" s="119"/>
      <c r="AH2551" s="119"/>
      <c r="AI2551" s="119"/>
      <c r="AJ2551" s="10" t="s">
        <v>27</v>
      </c>
      <c r="AK2551" s="10" t="s">
        <v>1931</v>
      </c>
      <c r="AL2551" s="10" t="s">
        <v>27</v>
      </c>
    </row>
    <row r="2552" spans="1:38" ht="30" customHeight="1">
      <c r="A2552" s="9" t="s">
        <v>852</v>
      </c>
      <c r="B2552" s="9" t="s">
        <v>840</v>
      </c>
      <c r="C2552" s="9" t="s">
        <v>841</v>
      </c>
      <c r="D2552" s="114">
        <v>4.2999999999999997E-2</v>
      </c>
      <c r="E2552" s="115">
        <f>단가대비표!E545</f>
        <v>0</v>
      </c>
      <c r="F2552" s="116">
        <f t="shared" si="613"/>
        <v>0</v>
      </c>
      <c r="G2552" s="115">
        <f>단가대비표!F545</f>
        <v>203246</v>
      </c>
      <c r="H2552" s="116">
        <f t="shared" si="614"/>
        <v>8739.5</v>
      </c>
      <c r="I2552" s="115">
        <f>단가대비표!G545</f>
        <v>0</v>
      </c>
      <c r="J2552" s="116">
        <f t="shared" si="615"/>
        <v>0</v>
      </c>
      <c r="K2552" s="115">
        <f t="shared" si="616"/>
        <v>203246</v>
      </c>
      <c r="L2552" s="116">
        <f t="shared" si="617"/>
        <v>8739.5</v>
      </c>
      <c r="M2552" s="9" t="s">
        <v>27</v>
      </c>
      <c r="N2552" s="10" t="s">
        <v>434</v>
      </c>
      <c r="O2552" s="10" t="s">
        <v>853</v>
      </c>
      <c r="P2552" s="10" t="s">
        <v>30</v>
      </c>
      <c r="Q2552" s="10" t="s">
        <v>30</v>
      </c>
      <c r="R2552" s="10" t="s">
        <v>29</v>
      </c>
      <c r="S2552" s="119"/>
      <c r="T2552" s="119"/>
      <c r="U2552" s="119"/>
      <c r="V2552" s="119">
        <v>1</v>
      </c>
      <c r="W2552" s="119"/>
      <c r="X2552" s="119"/>
      <c r="Y2552" s="119"/>
      <c r="Z2552" s="119"/>
      <c r="AA2552" s="119"/>
      <c r="AB2552" s="119"/>
      <c r="AC2552" s="119"/>
      <c r="AD2552" s="119"/>
      <c r="AE2552" s="119"/>
      <c r="AF2552" s="119"/>
      <c r="AG2552" s="119"/>
      <c r="AH2552" s="119"/>
      <c r="AI2552" s="119"/>
      <c r="AJ2552" s="10" t="s">
        <v>27</v>
      </c>
      <c r="AK2552" s="10" t="s">
        <v>1932</v>
      </c>
      <c r="AL2552" s="10" t="s">
        <v>27</v>
      </c>
    </row>
    <row r="2553" spans="1:38" ht="30" customHeight="1">
      <c r="A2553" s="9" t="s">
        <v>867</v>
      </c>
      <c r="B2553" s="9" t="s">
        <v>840</v>
      </c>
      <c r="C2553" s="9" t="s">
        <v>841</v>
      </c>
      <c r="D2553" s="114">
        <v>4.0000000000000001E-3</v>
      </c>
      <c r="E2553" s="115">
        <f>단가대비표!E553</f>
        <v>0</v>
      </c>
      <c r="F2553" s="116">
        <f t="shared" si="613"/>
        <v>0</v>
      </c>
      <c r="G2553" s="115">
        <f>단가대비표!F553</f>
        <v>138290</v>
      </c>
      <c r="H2553" s="116">
        <f t="shared" si="614"/>
        <v>553.1</v>
      </c>
      <c r="I2553" s="115">
        <f>단가대비표!G553</f>
        <v>0</v>
      </c>
      <c r="J2553" s="116">
        <f t="shared" si="615"/>
        <v>0</v>
      </c>
      <c r="K2553" s="115">
        <f t="shared" si="616"/>
        <v>138290</v>
      </c>
      <c r="L2553" s="116">
        <f t="shared" si="617"/>
        <v>553.1</v>
      </c>
      <c r="M2553" s="9" t="s">
        <v>27</v>
      </c>
      <c r="N2553" s="10" t="s">
        <v>434</v>
      </c>
      <c r="O2553" s="10" t="s">
        <v>868</v>
      </c>
      <c r="P2553" s="10" t="s">
        <v>30</v>
      </c>
      <c r="Q2553" s="10" t="s">
        <v>30</v>
      </c>
      <c r="R2553" s="10" t="s">
        <v>29</v>
      </c>
      <c r="S2553" s="119"/>
      <c r="T2553" s="119"/>
      <c r="U2553" s="119"/>
      <c r="V2553" s="119">
        <v>1</v>
      </c>
      <c r="W2553" s="119"/>
      <c r="X2553" s="119"/>
      <c r="Y2553" s="119"/>
      <c r="Z2553" s="119"/>
      <c r="AA2553" s="119"/>
      <c r="AB2553" s="119"/>
      <c r="AC2553" s="119"/>
      <c r="AD2553" s="119"/>
      <c r="AE2553" s="119"/>
      <c r="AF2553" s="119"/>
      <c r="AG2553" s="119"/>
      <c r="AH2553" s="119"/>
      <c r="AI2553" s="119"/>
      <c r="AJ2553" s="10" t="s">
        <v>27</v>
      </c>
      <c r="AK2553" s="10" t="s">
        <v>1933</v>
      </c>
      <c r="AL2553" s="10" t="s">
        <v>27</v>
      </c>
    </row>
    <row r="2554" spans="1:38" ht="30" customHeight="1">
      <c r="A2554" s="9" t="s">
        <v>4220</v>
      </c>
      <c r="B2554" s="9" t="s">
        <v>1934</v>
      </c>
      <c r="C2554" s="9" t="s">
        <v>963</v>
      </c>
      <c r="D2554" s="114">
        <v>1</v>
      </c>
      <c r="E2554" s="115">
        <v>0</v>
      </c>
      <c r="F2554" s="116">
        <f t="shared" si="613"/>
        <v>0</v>
      </c>
      <c r="G2554" s="115">
        <v>0</v>
      </c>
      <c r="H2554" s="116">
        <f t="shared" si="614"/>
        <v>0</v>
      </c>
      <c r="I2554" s="115">
        <f>ROUNDDOWN(SUMIF(V2543:V2554, RIGHTB(O2554, 1), H2543:H2554)*U2554, 2)</f>
        <v>557.54999999999995</v>
      </c>
      <c r="J2554" s="116">
        <f t="shared" si="615"/>
        <v>557.5</v>
      </c>
      <c r="K2554" s="115">
        <f t="shared" si="616"/>
        <v>557.5</v>
      </c>
      <c r="L2554" s="116">
        <f t="shared" si="617"/>
        <v>557.5</v>
      </c>
      <c r="M2554" s="9" t="s">
        <v>27</v>
      </c>
      <c r="N2554" s="10" t="s">
        <v>434</v>
      </c>
      <c r="O2554" s="10" t="s">
        <v>964</v>
      </c>
      <c r="P2554" s="10" t="s">
        <v>30</v>
      </c>
      <c r="Q2554" s="10" t="s">
        <v>30</v>
      </c>
      <c r="R2554" s="10" t="s">
        <v>30</v>
      </c>
      <c r="S2554" s="119">
        <v>1</v>
      </c>
      <c r="T2554" s="119">
        <v>2</v>
      </c>
      <c r="U2554" s="119">
        <v>0.06</v>
      </c>
      <c r="V2554" s="119"/>
      <c r="W2554" s="119"/>
      <c r="X2554" s="119"/>
      <c r="Y2554" s="119"/>
      <c r="Z2554" s="119"/>
      <c r="AA2554" s="119"/>
      <c r="AB2554" s="119"/>
      <c r="AC2554" s="119"/>
      <c r="AD2554" s="119"/>
      <c r="AE2554" s="119"/>
      <c r="AF2554" s="119"/>
      <c r="AG2554" s="119"/>
      <c r="AH2554" s="119"/>
      <c r="AI2554" s="119"/>
      <c r="AJ2554" s="10" t="s">
        <v>27</v>
      </c>
      <c r="AK2554" s="10" t="s">
        <v>1935</v>
      </c>
      <c r="AL2554" s="10" t="s">
        <v>27</v>
      </c>
    </row>
    <row r="2555" spans="1:38" ht="30" customHeight="1">
      <c r="A2555" s="9" t="s">
        <v>965</v>
      </c>
      <c r="B2555" s="9" t="s">
        <v>27</v>
      </c>
      <c r="C2555" s="9" t="s">
        <v>27</v>
      </c>
      <c r="D2555" s="114"/>
      <c r="E2555" s="115"/>
      <c r="F2555" s="116">
        <f>TRUNC(SUM(F2543:F2554),0)</f>
        <v>7571</v>
      </c>
      <c r="G2555" s="115"/>
      <c r="H2555" s="116">
        <f>TRUNC(SUM(H2543:H2554),0)</f>
        <v>9292</v>
      </c>
      <c r="I2555" s="115"/>
      <c r="J2555" s="116">
        <f>TRUNC(SUM(J2543:J2554),0)</f>
        <v>557</v>
      </c>
      <c r="K2555" s="115"/>
      <c r="L2555" s="116">
        <f>F2555+H2555+J2555</f>
        <v>17420</v>
      </c>
      <c r="M2555" s="9" t="s">
        <v>27</v>
      </c>
      <c r="N2555" s="10" t="s">
        <v>117</v>
      </c>
      <c r="O2555" s="10" t="s">
        <v>117</v>
      </c>
      <c r="P2555" s="10" t="s">
        <v>27</v>
      </c>
      <c r="Q2555" s="10" t="s">
        <v>27</v>
      </c>
      <c r="R2555" s="10" t="s">
        <v>27</v>
      </c>
      <c r="S2555" s="119"/>
      <c r="T2555" s="119"/>
      <c r="U2555" s="119"/>
      <c r="V2555" s="119"/>
      <c r="W2555" s="119"/>
      <c r="X2555" s="119"/>
      <c r="Y2555" s="119"/>
      <c r="Z2555" s="119"/>
      <c r="AA2555" s="119"/>
      <c r="AB2555" s="119"/>
      <c r="AC2555" s="119"/>
      <c r="AD2555" s="119"/>
      <c r="AE2555" s="119"/>
      <c r="AF2555" s="119"/>
      <c r="AG2555" s="119"/>
      <c r="AH2555" s="119"/>
      <c r="AI2555" s="119"/>
      <c r="AJ2555" s="10" t="s">
        <v>27</v>
      </c>
      <c r="AK2555" s="10" t="s">
        <v>27</v>
      </c>
      <c r="AL2555" s="10" t="s">
        <v>27</v>
      </c>
    </row>
    <row r="2556" spans="1:38" ht="30" customHeight="1">
      <c r="A2556" s="114"/>
      <c r="B2556" s="114"/>
      <c r="C2556" s="114"/>
      <c r="D2556" s="114"/>
      <c r="E2556" s="115"/>
      <c r="F2556" s="116"/>
      <c r="G2556" s="115"/>
      <c r="H2556" s="116"/>
      <c r="I2556" s="115"/>
      <c r="J2556" s="116"/>
      <c r="K2556" s="115"/>
      <c r="L2556" s="116"/>
      <c r="M2556" s="114"/>
    </row>
    <row r="2557" spans="1:38" ht="30" customHeight="1">
      <c r="A2557" s="127" t="s">
        <v>4346</v>
      </c>
      <c r="B2557" s="127"/>
      <c r="C2557" s="127"/>
      <c r="D2557" s="127"/>
      <c r="E2557" s="128"/>
      <c r="F2557" s="129"/>
      <c r="G2557" s="128"/>
      <c r="H2557" s="129"/>
      <c r="I2557" s="128"/>
      <c r="J2557" s="129"/>
      <c r="K2557" s="128"/>
      <c r="L2557" s="129"/>
      <c r="M2557" s="127"/>
      <c r="N2557" s="118" t="s">
        <v>435</v>
      </c>
    </row>
    <row r="2558" spans="1:38" ht="30" customHeight="1">
      <c r="A2558" s="9" t="s">
        <v>1903</v>
      </c>
      <c r="B2558" s="9" t="s">
        <v>1904</v>
      </c>
      <c r="C2558" s="9" t="s">
        <v>231</v>
      </c>
      <c r="D2558" s="114">
        <v>1.3620000000000001</v>
      </c>
      <c r="E2558" s="115">
        <f>단가대비표!E262</f>
        <v>180</v>
      </c>
      <c r="F2558" s="116">
        <f t="shared" ref="F2558:F2570" si="618">TRUNC(E2558*D2558,1)</f>
        <v>245.1</v>
      </c>
      <c r="G2558" s="115">
        <f>단가대비표!F262</f>
        <v>0</v>
      </c>
      <c r="H2558" s="116">
        <f t="shared" ref="H2558:H2570" si="619">TRUNC(G2558*D2558,1)</f>
        <v>0</v>
      </c>
      <c r="I2558" s="115">
        <f>단가대비표!G262</f>
        <v>0</v>
      </c>
      <c r="J2558" s="116">
        <f t="shared" ref="J2558:J2570" si="620">TRUNC(I2558*D2558,1)</f>
        <v>0</v>
      </c>
      <c r="K2558" s="115">
        <f t="shared" ref="K2558:K2570" si="621">TRUNC(E2558+G2558+I2558,1)</f>
        <v>180</v>
      </c>
      <c r="L2558" s="116">
        <f t="shared" ref="L2558:L2570" si="622">TRUNC(F2558+H2558+J2558,1)</f>
        <v>245.1</v>
      </c>
      <c r="M2558" s="9" t="s">
        <v>27</v>
      </c>
      <c r="N2558" s="10" t="s">
        <v>435</v>
      </c>
      <c r="O2558" s="10" t="s">
        <v>1905</v>
      </c>
      <c r="P2558" s="10" t="s">
        <v>30</v>
      </c>
      <c r="Q2558" s="10" t="s">
        <v>30</v>
      </c>
      <c r="R2558" s="10" t="s">
        <v>29</v>
      </c>
      <c r="S2558" s="119"/>
      <c r="T2558" s="119"/>
      <c r="U2558" s="119"/>
      <c r="V2558" s="119"/>
      <c r="W2558" s="119"/>
      <c r="X2558" s="119"/>
      <c r="Y2558" s="119"/>
      <c r="Z2558" s="119"/>
      <c r="AA2558" s="119"/>
      <c r="AB2558" s="119"/>
      <c r="AC2558" s="119"/>
      <c r="AD2558" s="119"/>
      <c r="AE2558" s="119"/>
      <c r="AF2558" s="119"/>
      <c r="AG2558" s="119"/>
      <c r="AH2558" s="119"/>
      <c r="AI2558" s="119"/>
      <c r="AJ2558" s="10" t="s">
        <v>27</v>
      </c>
      <c r="AK2558" s="10" t="s">
        <v>1936</v>
      </c>
      <c r="AL2558" s="10" t="s">
        <v>27</v>
      </c>
    </row>
    <row r="2559" spans="1:38" ht="30" customHeight="1">
      <c r="A2559" s="9" t="s">
        <v>1907</v>
      </c>
      <c r="B2559" s="9" t="s">
        <v>3375</v>
      </c>
      <c r="C2559" s="9" t="s">
        <v>231</v>
      </c>
      <c r="D2559" s="114">
        <v>1.3620000000000001</v>
      </c>
      <c r="E2559" s="115">
        <f>단가대비표!E265</f>
        <v>1160</v>
      </c>
      <c r="F2559" s="116">
        <f t="shared" si="618"/>
        <v>1579.9</v>
      </c>
      <c r="G2559" s="115">
        <f>단가대비표!F265</f>
        <v>0</v>
      </c>
      <c r="H2559" s="116">
        <f t="shared" si="619"/>
        <v>0</v>
      </c>
      <c r="I2559" s="115">
        <f>단가대비표!G265</f>
        <v>0</v>
      </c>
      <c r="J2559" s="116">
        <f t="shared" si="620"/>
        <v>0</v>
      </c>
      <c r="K2559" s="115">
        <f t="shared" si="621"/>
        <v>1160</v>
      </c>
      <c r="L2559" s="116">
        <f t="shared" si="622"/>
        <v>1579.9</v>
      </c>
      <c r="M2559" s="9" t="s">
        <v>27</v>
      </c>
      <c r="N2559" s="10" t="s">
        <v>435</v>
      </c>
      <c r="O2559" s="10" t="s">
        <v>1937</v>
      </c>
      <c r="P2559" s="10" t="s">
        <v>30</v>
      </c>
      <c r="Q2559" s="10" t="s">
        <v>30</v>
      </c>
      <c r="R2559" s="10" t="s">
        <v>29</v>
      </c>
      <c r="S2559" s="119"/>
      <c r="T2559" s="119"/>
      <c r="U2559" s="119"/>
      <c r="V2559" s="119"/>
      <c r="W2559" s="119"/>
      <c r="X2559" s="119"/>
      <c r="Y2559" s="119"/>
      <c r="Z2559" s="119"/>
      <c r="AA2559" s="119"/>
      <c r="AB2559" s="119"/>
      <c r="AC2559" s="119"/>
      <c r="AD2559" s="119"/>
      <c r="AE2559" s="119"/>
      <c r="AF2559" s="119"/>
      <c r="AG2559" s="119"/>
      <c r="AH2559" s="119"/>
      <c r="AI2559" s="119"/>
      <c r="AJ2559" s="10" t="s">
        <v>27</v>
      </c>
      <c r="AK2559" s="10" t="s">
        <v>1938</v>
      </c>
      <c r="AL2559" s="10" t="s">
        <v>27</v>
      </c>
    </row>
    <row r="2560" spans="1:38" ht="30" customHeight="1">
      <c r="A2560" s="9" t="s">
        <v>1907</v>
      </c>
      <c r="B2560" s="9" t="s">
        <v>1910</v>
      </c>
      <c r="C2560" s="9" t="s">
        <v>54</v>
      </c>
      <c r="D2560" s="114">
        <v>1.222</v>
      </c>
      <c r="E2560" s="115">
        <f>단가대비표!E266</f>
        <v>1250</v>
      </c>
      <c r="F2560" s="116">
        <f t="shared" si="618"/>
        <v>1527.5</v>
      </c>
      <c r="G2560" s="115">
        <f>단가대비표!F266</f>
        <v>0</v>
      </c>
      <c r="H2560" s="116">
        <f t="shared" si="619"/>
        <v>0</v>
      </c>
      <c r="I2560" s="115">
        <f>단가대비표!G266</f>
        <v>0</v>
      </c>
      <c r="J2560" s="116">
        <f t="shared" si="620"/>
        <v>0</v>
      </c>
      <c r="K2560" s="115">
        <f t="shared" si="621"/>
        <v>1250</v>
      </c>
      <c r="L2560" s="116">
        <f t="shared" si="622"/>
        <v>1527.5</v>
      </c>
      <c r="M2560" s="9" t="s">
        <v>27</v>
      </c>
      <c r="N2560" s="10" t="s">
        <v>435</v>
      </c>
      <c r="O2560" s="10" t="s">
        <v>1911</v>
      </c>
      <c r="P2560" s="10" t="s">
        <v>30</v>
      </c>
      <c r="Q2560" s="10" t="s">
        <v>30</v>
      </c>
      <c r="R2560" s="10" t="s">
        <v>29</v>
      </c>
      <c r="S2560" s="119"/>
      <c r="T2560" s="119"/>
      <c r="U2560" s="119"/>
      <c r="V2560" s="119"/>
      <c r="W2560" s="119"/>
      <c r="X2560" s="119"/>
      <c r="Y2560" s="119"/>
      <c r="Z2560" s="119"/>
      <c r="AA2560" s="119"/>
      <c r="AB2560" s="119"/>
      <c r="AC2560" s="119"/>
      <c r="AD2560" s="119"/>
      <c r="AE2560" s="119"/>
      <c r="AF2560" s="119"/>
      <c r="AG2560" s="119"/>
      <c r="AH2560" s="119"/>
      <c r="AI2560" s="119"/>
      <c r="AJ2560" s="10" t="s">
        <v>27</v>
      </c>
      <c r="AK2560" s="10" t="s">
        <v>1939</v>
      </c>
      <c r="AL2560" s="10" t="s">
        <v>27</v>
      </c>
    </row>
    <row r="2561" spans="1:38" ht="30" customHeight="1">
      <c r="A2561" s="9" t="s">
        <v>1907</v>
      </c>
      <c r="B2561" s="9" t="s">
        <v>1913</v>
      </c>
      <c r="C2561" s="9" t="s">
        <v>54</v>
      </c>
      <c r="D2561" s="114">
        <v>0.52500000000000002</v>
      </c>
      <c r="E2561" s="115">
        <f>단가대비표!E267</f>
        <v>780</v>
      </c>
      <c r="F2561" s="116">
        <f t="shared" si="618"/>
        <v>409.5</v>
      </c>
      <c r="G2561" s="115">
        <f>단가대비표!F267</f>
        <v>0</v>
      </c>
      <c r="H2561" s="116">
        <f t="shared" si="619"/>
        <v>0</v>
      </c>
      <c r="I2561" s="115">
        <f>단가대비표!G267</f>
        <v>0</v>
      </c>
      <c r="J2561" s="116">
        <f t="shared" si="620"/>
        <v>0</v>
      </c>
      <c r="K2561" s="115">
        <f t="shared" si="621"/>
        <v>780</v>
      </c>
      <c r="L2561" s="116">
        <f t="shared" si="622"/>
        <v>409.5</v>
      </c>
      <c r="M2561" s="9" t="s">
        <v>27</v>
      </c>
      <c r="N2561" s="10" t="s">
        <v>435</v>
      </c>
      <c r="O2561" s="10" t="s">
        <v>1914</v>
      </c>
      <c r="P2561" s="10" t="s">
        <v>30</v>
      </c>
      <c r="Q2561" s="10" t="s">
        <v>30</v>
      </c>
      <c r="R2561" s="10" t="s">
        <v>29</v>
      </c>
      <c r="S2561" s="119"/>
      <c r="T2561" s="119"/>
      <c r="U2561" s="119"/>
      <c r="V2561" s="119"/>
      <c r="W2561" s="119"/>
      <c r="X2561" s="119"/>
      <c r="Y2561" s="119"/>
      <c r="Z2561" s="119"/>
      <c r="AA2561" s="119"/>
      <c r="AB2561" s="119"/>
      <c r="AC2561" s="119"/>
      <c r="AD2561" s="119"/>
      <c r="AE2561" s="119"/>
      <c r="AF2561" s="119"/>
      <c r="AG2561" s="119"/>
      <c r="AH2561" s="119"/>
      <c r="AI2561" s="119"/>
      <c r="AJ2561" s="10" t="s">
        <v>27</v>
      </c>
      <c r="AK2561" s="10" t="s">
        <v>1940</v>
      </c>
      <c r="AL2561" s="10" t="s">
        <v>27</v>
      </c>
    </row>
    <row r="2562" spans="1:38" ht="30" customHeight="1">
      <c r="A2562" s="9" t="s">
        <v>1907</v>
      </c>
      <c r="B2562" s="9" t="s">
        <v>1916</v>
      </c>
      <c r="C2562" s="9" t="s">
        <v>714</v>
      </c>
      <c r="D2562" s="114">
        <v>1.3620000000000001</v>
      </c>
      <c r="E2562" s="115">
        <f>단가대비표!E268</f>
        <v>250</v>
      </c>
      <c r="F2562" s="116">
        <f t="shared" si="618"/>
        <v>340.5</v>
      </c>
      <c r="G2562" s="115">
        <f>단가대비표!F268</f>
        <v>0</v>
      </c>
      <c r="H2562" s="116">
        <f t="shared" si="619"/>
        <v>0</v>
      </c>
      <c r="I2562" s="115">
        <f>단가대비표!G268</f>
        <v>0</v>
      </c>
      <c r="J2562" s="116">
        <f t="shared" si="620"/>
        <v>0</v>
      </c>
      <c r="K2562" s="115">
        <f t="shared" si="621"/>
        <v>250</v>
      </c>
      <c r="L2562" s="116">
        <f t="shared" si="622"/>
        <v>340.5</v>
      </c>
      <c r="M2562" s="9" t="s">
        <v>27</v>
      </c>
      <c r="N2562" s="10" t="s">
        <v>435</v>
      </c>
      <c r="O2562" s="10" t="s">
        <v>1917</v>
      </c>
      <c r="P2562" s="10" t="s">
        <v>30</v>
      </c>
      <c r="Q2562" s="10" t="s">
        <v>30</v>
      </c>
      <c r="R2562" s="10" t="s">
        <v>29</v>
      </c>
      <c r="S2562" s="119"/>
      <c r="T2562" s="119"/>
      <c r="U2562" s="119"/>
      <c r="V2562" s="119"/>
      <c r="W2562" s="119"/>
      <c r="X2562" s="119"/>
      <c r="Y2562" s="119"/>
      <c r="Z2562" s="119"/>
      <c r="AA2562" s="119"/>
      <c r="AB2562" s="119"/>
      <c r="AC2562" s="119"/>
      <c r="AD2562" s="119"/>
      <c r="AE2562" s="119"/>
      <c r="AF2562" s="119"/>
      <c r="AG2562" s="119"/>
      <c r="AH2562" s="119"/>
      <c r="AI2562" s="119"/>
      <c r="AJ2562" s="10" t="s">
        <v>27</v>
      </c>
      <c r="AK2562" s="10" t="s">
        <v>1941</v>
      </c>
      <c r="AL2562" s="10" t="s">
        <v>27</v>
      </c>
    </row>
    <row r="2563" spans="1:38" ht="30" customHeight="1">
      <c r="A2563" s="9" t="s">
        <v>1907</v>
      </c>
      <c r="B2563" s="9" t="s">
        <v>3381</v>
      </c>
      <c r="C2563" s="9" t="s">
        <v>54</v>
      </c>
      <c r="D2563" s="114">
        <v>3.36</v>
      </c>
      <c r="E2563" s="115">
        <f>단가대비표!E264</f>
        <v>1260</v>
      </c>
      <c r="F2563" s="116">
        <f>TRUNC(E2563*D2563,1)</f>
        <v>4233.6000000000004</v>
      </c>
      <c r="G2563" s="115">
        <f>단가대비표!F264</f>
        <v>0</v>
      </c>
      <c r="H2563" s="116">
        <f>TRUNC(G2563*D2563,1)</f>
        <v>0</v>
      </c>
      <c r="I2563" s="115">
        <f>단가대비표!G264</f>
        <v>0</v>
      </c>
      <c r="J2563" s="116">
        <f>TRUNC(I2563*D2563,1)</f>
        <v>0</v>
      </c>
      <c r="K2563" s="115">
        <f>TRUNC(E2563+G2563+I2563,1)</f>
        <v>1260</v>
      </c>
      <c r="L2563" s="116">
        <f>TRUNC(F2563+H2563+J2563,1)</f>
        <v>4233.6000000000004</v>
      </c>
      <c r="M2563" s="9" t="s">
        <v>27</v>
      </c>
      <c r="N2563" s="10" t="s">
        <v>435</v>
      </c>
      <c r="O2563" s="10" t="s">
        <v>1944</v>
      </c>
      <c r="P2563" s="10" t="s">
        <v>30</v>
      </c>
      <c r="Q2563" s="10" t="s">
        <v>30</v>
      </c>
      <c r="R2563" s="10" t="s">
        <v>29</v>
      </c>
      <c r="S2563" s="119"/>
      <c r="T2563" s="119"/>
      <c r="U2563" s="119"/>
      <c r="V2563" s="119"/>
      <c r="W2563" s="119"/>
      <c r="X2563" s="119"/>
      <c r="Y2563" s="119"/>
      <c r="Z2563" s="119"/>
      <c r="AA2563" s="119"/>
      <c r="AB2563" s="119"/>
      <c r="AC2563" s="119"/>
      <c r="AD2563" s="119"/>
      <c r="AE2563" s="119"/>
      <c r="AF2563" s="119"/>
      <c r="AG2563" s="119"/>
      <c r="AH2563" s="119"/>
      <c r="AI2563" s="119"/>
      <c r="AJ2563" s="10" t="s">
        <v>27</v>
      </c>
      <c r="AK2563" s="10" t="s">
        <v>1945</v>
      </c>
      <c r="AL2563" s="10" t="s">
        <v>27</v>
      </c>
    </row>
    <row r="2564" spans="1:38" ht="30" customHeight="1">
      <c r="A2564" s="9" t="s">
        <v>1907</v>
      </c>
      <c r="B2564" s="9" t="s">
        <v>3382</v>
      </c>
      <c r="C2564" s="9" t="s">
        <v>231</v>
      </c>
      <c r="D2564" s="114">
        <v>2.04</v>
      </c>
      <c r="E2564" s="115">
        <f>단가대비표!E271</f>
        <v>1320</v>
      </c>
      <c r="F2564" s="116">
        <f>TRUNC(E2564*D2564,1)</f>
        <v>2692.8</v>
      </c>
      <c r="G2564" s="115">
        <f>단가대비표!F271</f>
        <v>0</v>
      </c>
      <c r="H2564" s="116">
        <f>TRUNC(G2564*D2564,1)</f>
        <v>0</v>
      </c>
      <c r="I2564" s="115">
        <f>단가대비표!G271</f>
        <v>0</v>
      </c>
      <c r="J2564" s="116">
        <f>TRUNC(I2564*D2564,1)</f>
        <v>0</v>
      </c>
      <c r="K2564" s="115">
        <f>TRUNC(E2564+G2564+I2564,1)</f>
        <v>1320</v>
      </c>
      <c r="L2564" s="116">
        <f>TRUNC(F2564+H2564+J2564,1)</f>
        <v>2692.8</v>
      </c>
      <c r="M2564" s="9" t="s">
        <v>27</v>
      </c>
      <c r="N2564" s="10" t="s">
        <v>435</v>
      </c>
      <c r="O2564" s="10" t="s">
        <v>1928</v>
      </c>
      <c r="P2564" s="10" t="s">
        <v>30</v>
      </c>
      <c r="Q2564" s="10" t="s">
        <v>30</v>
      </c>
      <c r="R2564" s="10" t="s">
        <v>29</v>
      </c>
      <c r="S2564" s="119"/>
      <c r="T2564" s="119"/>
      <c r="U2564" s="119"/>
      <c r="V2564" s="119"/>
      <c r="W2564" s="119"/>
      <c r="X2564" s="119"/>
      <c r="Y2564" s="119"/>
      <c r="Z2564" s="119"/>
      <c r="AA2564" s="119"/>
      <c r="AB2564" s="119"/>
      <c r="AC2564" s="119"/>
      <c r="AD2564" s="119"/>
      <c r="AE2564" s="119"/>
      <c r="AF2564" s="119"/>
      <c r="AG2564" s="119"/>
      <c r="AH2564" s="119"/>
      <c r="AI2564" s="119"/>
      <c r="AJ2564" s="10" t="s">
        <v>27</v>
      </c>
      <c r="AK2564" s="10" t="s">
        <v>1946</v>
      </c>
      <c r="AL2564" s="10" t="s">
        <v>27</v>
      </c>
    </row>
    <row r="2565" spans="1:38" ht="30" customHeight="1">
      <c r="A2565" s="9" t="s">
        <v>1907</v>
      </c>
      <c r="B2565" s="9" t="s">
        <v>1919</v>
      </c>
      <c r="C2565" s="9" t="s">
        <v>714</v>
      </c>
      <c r="D2565" s="114">
        <v>0.58399999999999996</v>
      </c>
      <c r="E2565" s="115">
        <f>단가대비표!E269</f>
        <v>106</v>
      </c>
      <c r="F2565" s="116">
        <f t="shared" si="618"/>
        <v>61.9</v>
      </c>
      <c r="G2565" s="115">
        <f>단가대비표!F269</f>
        <v>0</v>
      </c>
      <c r="H2565" s="116">
        <f t="shared" si="619"/>
        <v>0</v>
      </c>
      <c r="I2565" s="115">
        <f>단가대비표!G269</f>
        <v>0</v>
      </c>
      <c r="J2565" s="116">
        <f t="shared" si="620"/>
        <v>0</v>
      </c>
      <c r="K2565" s="115">
        <f t="shared" si="621"/>
        <v>106</v>
      </c>
      <c r="L2565" s="116">
        <f t="shared" si="622"/>
        <v>61.9</v>
      </c>
      <c r="M2565" s="9" t="s">
        <v>27</v>
      </c>
      <c r="N2565" s="10" t="s">
        <v>435</v>
      </c>
      <c r="O2565" s="10" t="s">
        <v>1920</v>
      </c>
      <c r="P2565" s="10" t="s">
        <v>30</v>
      </c>
      <c r="Q2565" s="10" t="s">
        <v>30</v>
      </c>
      <c r="R2565" s="10" t="s">
        <v>29</v>
      </c>
      <c r="S2565" s="119"/>
      <c r="T2565" s="119"/>
      <c r="U2565" s="119"/>
      <c r="V2565" s="119"/>
      <c r="W2565" s="119"/>
      <c r="X2565" s="119"/>
      <c r="Y2565" s="119"/>
      <c r="Z2565" s="119"/>
      <c r="AA2565" s="119"/>
      <c r="AB2565" s="119"/>
      <c r="AC2565" s="119"/>
      <c r="AD2565" s="119"/>
      <c r="AE2565" s="119"/>
      <c r="AF2565" s="119"/>
      <c r="AG2565" s="119"/>
      <c r="AH2565" s="119"/>
      <c r="AI2565" s="119"/>
      <c r="AJ2565" s="10" t="s">
        <v>27</v>
      </c>
      <c r="AK2565" s="10" t="s">
        <v>1942</v>
      </c>
      <c r="AL2565" s="10" t="s">
        <v>27</v>
      </c>
    </row>
    <row r="2566" spans="1:38" ht="30" customHeight="1">
      <c r="A2566" s="9" t="s">
        <v>1907</v>
      </c>
      <c r="B2566" s="9" t="s">
        <v>1922</v>
      </c>
      <c r="C2566" s="9" t="s">
        <v>714</v>
      </c>
      <c r="D2566" s="114">
        <v>0.19500000000000001</v>
      </c>
      <c r="E2566" s="115">
        <f>단가대비표!E270</f>
        <v>127</v>
      </c>
      <c r="F2566" s="116">
        <f t="shared" si="618"/>
        <v>24.7</v>
      </c>
      <c r="G2566" s="115">
        <f>단가대비표!F270</f>
        <v>0</v>
      </c>
      <c r="H2566" s="116">
        <f t="shared" si="619"/>
        <v>0</v>
      </c>
      <c r="I2566" s="115">
        <f>단가대비표!G270</f>
        <v>0</v>
      </c>
      <c r="J2566" s="116">
        <f t="shared" si="620"/>
        <v>0</v>
      </c>
      <c r="K2566" s="115">
        <f t="shared" si="621"/>
        <v>127</v>
      </c>
      <c r="L2566" s="116">
        <f t="shared" si="622"/>
        <v>24.7</v>
      </c>
      <c r="M2566" s="9" t="s">
        <v>27</v>
      </c>
      <c r="N2566" s="10" t="s">
        <v>435</v>
      </c>
      <c r="O2566" s="10" t="s">
        <v>1923</v>
      </c>
      <c r="P2566" s="10" t="s">
        <v>30</v>
      </c>
      <c r="Q2566" s="10" t="s">
        <v>30</v>
      </c>
      <c r="R2566" s="10" t="s">
        <v>29</v>
      </c>
      <c r="S2566" s="119"/>
      <c r="T2566" s="119"/>
      <c r="U2566" s="119"/>
      <c r="V2566" s="119"/>
      <c r="W2566" s="119"/>
      <c r="X2566" s="119"/>
      <c r="Y2566" s="119"/>
      <c r="Z2566" s="119"/>
      <c r="AA2566" s="119"/>
      <c r="AB2566" s="119"/>
      <c r="AC2566" s="119"/>
      <c r="AD2566" s="119"/>
      <c r="AE2566" s="119"/>
      <c r="AF2566" s="119"/>
      <c r="AG2566" s="119"/>
      <c r="AH2566" s="119"/>
      <c r="AI2566" s="119"/>
      <c r="AJ2566" s="10" t="s">
        <v>27</v>
      </c>
      <c r="AK2566" s="10" t="s">
        <v>1943</v>
      </c>
      <c r="AL2566" s="10" t="s">
        <v>27</v>
      </c>
    </row>
    <row r="2567" spans="1:38" ht="30" customHeight="1">
      <c r="A2567" s="9" t="s">
        <v>1907</v>
      </c>
      <c r="B2567" s="9" t="s">
        <v>3385</v>
      </c>
      <c r="C2567" s="9" t="s">
        <v>231</v>
      </c>
      <c r="D2567" s="114">
        <v>5.86</v>
      </c>
      <c r="E2567" s="115">
        <f>단가대비표!E274</f>
        <v>80</v>
      </c>
      <c r="F2567" s="116">
        <f t="shared" si="618"/>
        <v>468.8</v>
      </c>
      <c r="G2567" s="115">
        <f>단가대비표!F274</f>
        <v>0</v>
      </c>
      <c r="H2567" s="116">
        <f t="shared" si="619"/>
        <v>0</v>
      </c>
      <c r="I2567" s="115">
        <f>단가대비표!G274</f>
        <v>0</v>
      </c>
      <c r="J2567" s="116">
        <f t="shared" si="620"/>
        <v>0</v>
      </c>
      <c r="K2567" s="115">
        <f t="shared" si="621"/>
        <v>80</v>
      </c>
      <c r="L2567" s="116">
        <f t="shared" si="622"/>
        <v>468.8</v>
      </c>
      <c r="M2567" s="9" t="s">
        <v>27</v>
      </c>
      <c r="N2567" s="10" t="s">
        <v>435</v>
      </c>
      <c r="O2567" s="10" t="s">
        <v>1947</v>
      </c>
      <c r="P2567" s="10" t="s">
        <v>30</v>
      </c>
      <c r="Q2567" s="10" t="s">
        <v>30</v>
      </c>
      <c r="R2567" s="10" t="s">
        <v>29</v>
      </c>
      <c r="S2567" s="119"/>
      <c r="T2567" s="119"/>
      <c r="U2567" s="119"/>
      <c r="V2567" s="119"/>
      <c r="W2567" s="119"/>
      <c r="X2567" s="119"/>
      <c r="Y2567" s="119"/>
      <c r="Z2567" s="119"/>
      <c r="AA2567" s="119"/>
      <c r="AB2567" s="119"/>
      <c r="AC2567" s="119"/>
      <c r="AD2567" s="119"/>
      <c r="AE2567" s="119"/>
      <c r="AF2567" s="119"/>
      <c r="AG2567" s="119"/>
      <c r="AH2567" s="119"/>
      <c r="AI2567" s="119"/>
      <c r="AJ2567" s="10" t="s">
        <v>27</v>
      </c>
      <c r="AK2567" s="10" t="s">
        <v>1948</v>
      </c>
      <c r="AL2567" s="10" t="s">
        <v>27</v>
      </c>
    </row>
    <row r="2568" spans="1:38" ht="30" customHeight="1">
      <c r="A2568" s="9" t="s">
        <v>852</v>
      </c>
      <c r="B2568" s="9" t="s">
        <v>840</v>
      </c>
      <c r="C2568" s="9" t="s">
        <v>841</v>
      </c>
      <c r="D2568" s="114">
        <v>4.2999999999999997E-2</v>
      </c>
      <c r="E2568" s="115">
        <f>단가대비표!E545</f>
        <v>0</v>
      </c>
      <c r="F2568" s="116">
        <f t="shared" si="618"/>
        <v>0</v>
      </c>
      <c r="G2568" s="115">
        <f>단가대비표!F545</f>
        <v>203246</v>
      </c>
      <c r="H2568" s="116">
        <f t="shared" si="619"/>
        <v>8739.5</v>
      </c>
      <c r="I2568" s="115">
        <f>단가대비표!G545</f>
        <v>0</v>
      </c>
      <c r="J2568" s="116">
        <f t="shared" si="620"/>
        <v>0</v>
      </c>
      <c r="K2568" s="115">
        <f t="shared" si="621"/>
        <v>203246</v>
      </c>
      <c r="L2568" s="116">
        <f t="shared" si="622"/>
        <v>8739.5</v>
      </c>
      <c r="M2568" s="9" t="s">
        <v>27</v>
      </c>
      <c r="N2568" s="10" t="s">
        <v>435</v>
      </c>
      <c r="O2568" s="10" t="s">
        <v>853</v>
      </c>
      <c r="P2568" s="10" t="s">
        <v>30</v>
      </c>
      <c r="Q2568" s="10" t="s">
        <v>30</v>
      </c>
      <c r="R2568" s="10" t="s">
        <v>29</v>
      </c>
      <c r="S2568" s="119"/>
      <c r="T2568" s="119"/>
      <c r="U2568" s="119"/>
      <c r="V2568" s="119">
        <v>1</v>
      </c>
      <c r="W2568" s="119"/>
      <c r="X2568" s="119"/>
      <c r="Y2568" s="119"/>
      <c r="Z2568" s="119"/>
      <c r="AA2568" s="119"/>
      <c r="AB2568" s="119"/>
      <c r="AC2568" s="119"/>
      <c r="AD2568" s="119"/>
      <c r="AE2568" s="119"/>
      <c r="AF2568" s="119"/>
      <c r="AG2568" s="119"/>
      <c r="AH2568" s="119"/>
      <c r="AI2568" s="119"/>
      <c r="AJ2568" s="10" t="s">
        <v>27</v>
      </c>
      <c r="AK2568" s="10" t="s">
        <v>1949</v>
      </c>
      <c r="AL2568" s="10" t="s">
        <v>27</v>
      </c>
    </row>
    <row r="2569" spans="1:38" ht="30" customHeight="1">
      <c r="A2569" s="9" t="s">
        <v>867</v>
      </c>
      <c r="B2569" s="9" t="s">
        <v>840</v>
      </c>
      <c r="C2569" s="9" t="s">
        <v>841</v>
      </c>
      <c r="D2569" s="114">
        <v>4.0000000000000001E-3</v>
      </c>
      <c r="E2569" s="115">
        <f>단가대비표!E553</f>
        <v>0</v>
      </c>
      <c r="F2569" s="116">
        <f t="shared" si="618"/>
        <v>0</v>
      </c>
      <c r="G2569" s="115">
        <f>단가대비표!F553</f>
        <v>138290</v>
      </c>
      <c r="H2569" s="116">
        <f t="shared" si="619"/>
        <v>553.1</v>
      </c>
      <c r="I2569" s="115">
        <f>단가대비표!G553</f>
        <v>0</v>
      </c>
      <c r="J2569" s="116">
        <f t="shared" si="620"/>
        <v>0</v>
      </c>
      <c r="K2569" s="115">
        <f t="shared" si="621"/>
        <v>138290</v>
      </c>
      <c r="L2569" s="116">
        <f t="shared" si="622"/>
        <v>553.1</v>
      </c>
      <c r="M2569" s="9" t="s">
        <v>27</v>
      </c>
      <c r="N2569" s="10" t="s">
        <v>435</v>
      </c>
      <c r="O2569" s="10" t="s">
        <v>868</v>
      </c>
      <c r="P2569" s="10" t="s">
        <v>30</v>
      </c>
      <c r="Q2569" s="10" t="s">
        <v>30</v>
      </c>
      <c r="R2569" s="10" t="s">
        <v>29</v>
      </c>
      <c r="S2569" s="119"/>
      <c r="T2569" s="119"/>
      <c r="U2569" s="119"/>
      <c r="V2569" s="119">
        <v>1</v>
      </c>
      <c r="W2569" s="119"/>
      <c r="X2569" s="119"/>
      <c r="Y2569" s="119"/>
      <c r="Z2569" s="119"/>
      <c r="AA2569" s="119"/>
      <c r="AB2569" s="119"/>
      <c r="AC2569" s="119"/>
      <c r="AD2569" s="119"/>
      <c r="AE2569" s="119"/>
      <c r="AF2569" s="119"/>
      <c r="AG2569" s="119"/>
      <c r="AH2569" s="119"/>
      <c r="AI2569" s="119"/>
      <c r="AJ2569" s="10" t="s">
        <v>27</v>
      </c>
      <c r="AK2569" s="10" t="s">
        <v>1950</v>
      </c>
      <c r="AL2569" s="10" t="s">
        <v>27</v>
      </c>
    </row>
    <row r="2570" spans="1:38" ht="30" customHeight="1">
      <c r="A2570" s="9" t="s">
        <v>1109</v>
      </c>
      <c r="B2570" s="9" t="s">
        <v>1934</v>
      </c>
      <c r="C2570" s="9" t="s">
        <v>963</v>
      </c>
      <c r="D2570" s="114">
        <v>1</v>
      </c>
      <c r="E2570" s="115">
        <v>0</v>
      </c>
      <c r="F2570" s="116">
        <f t="shared" si="618"/>
        <v>0</v>
      </c>
      <c r="G2570" s="115">
        <v>0</v>
      </c>
      <c r="H2570" s="116">
        <f t="shared" si="619"/>
        <v>0</v>
      </c>
      <c r="I2570" s="115">
        <f>ROUNDDOWN(SUMIF(V2558:V2570, RIGHTB(O2570, 1), H2558:H2570)*U2570, 2)</f>
        <v>557.54999999999995</v>
      </c>
      <c r="J2570" s="116">
        <f t="shared" si="620"/>
        <v>557.5</v>
      </c>
      <c r="K2570" s="115">
        <f t="shared" si="621"/>
        <v>557.5</v>
      </c>
      <c r="L2570" s="116">
        <f t="shared" si="622"/>
        <v>557.5</v>
      </c>
      <c r="M2570" s="9" t="s">
        <v>27</v>
      </c>
      <c r="N2570" s="10" t="s">
        <v>435</v>
      </c>
      <c r="O2570" s="10" t="s">
        <v>964</v>
      </c>
      <c r="P2570" s="10" t="s">
        <v>30</v>
      </c>
      <c r="Q2570" s="10" t="s">
        <v>30</v>
      </c>
      <c r="R2570" s="10" t="s">
        <v>30</v>
      </c>
      <c r="S2570" s="119">
        <v>1</v>
      </c>
      <c r="T2570" s="119">
        <v>2</v>
      </c>
      <c r="U2570" s="119">
        <v>0.06</v>
      </c>
      <c r="V2570" s="119"/>
      <c r="W2570" s="119"/>
      <c r="X2570" s="119"/>
      <c r="Y2570" s="119"/>
      <c r="Z2570" s="119"/>
      <c r="AA2570" s="119"/>
      <c r="AB2570" s="119"/>
      <c r="AC2570" s="119"/>
      <c r="AD2570" s="119"/>
      <c r="AE2570" s="119"/>
      <c r="AF2570" s="119"/>
      <c r="AG2570" s="119"/>
      <c r="AH2570" s="119"/>
      <c r="AI2570" s="119"/>
      <c r="AJ2570" s="10" t="s">
        <v>27</v>
      </c>
      <c r="AK2570" s="10" t="s">
        <v>1951</v>
      </c>
      <c r="AL2570" s="10" t="s">
        <v>27</v>
      </c>
    </row>
    <row r="2571" spans="1:38" ht="30" customHeight="1">
      <c r="A2571" s="9" t="s">
        <v>965</v>
      </c>
      <c r="B2571" s="9" t="s">
        <v>27</v>
      </c>
      <c r="C2571" s="9" t="s">
        <v>27</v>
      </c>
      <c r="D2571" s="114"/>
      <c r="E2571" s="115"/>
      <c r="F2571" s="116">
        <f>TRUNC(SUM(F2558:F2570),0)</f>
        <v>11584</v>
      </c>
      <c r="G2571" s="115"/>
      <c r="H2571" s="116">
        <f>TRUNC(SUM(H2558:H2570),0)</f>
        <v>9292</v>
      </c>
      <c r="I2571" s="115"/>
      <c r="J2571" s="116">
        <f>TRUNC(SUM(J2558:J2570),0)</f>
        <v>557</v>
      </c>
      <c r="K2571" s="115"/>
      <c r="L2571" s="116">
        <f>F2571+H2571+J2571</f>
        <v>21433</v>
      </c>
      <c r="M2571" s="9" t="s">
        <v>27</v>
      </c>
      <c r="N2571" s="10" t="s">
        <v>117</v>
      </c>
      <c r="O2571" s="10" t="s">
        <v>117</v>
      </c>
      <c r="P2571" s="10" t="s">
        <v>27</v>
      </c>
      <c r="Q2571" s="10" t="s">
        <v>27</v>
      </c>
      <c r="R2571" s="10" t="s">
        <v>27</v>
      </c>
      <c r="S2571" s="119"/>
      <c r="T2571" s="119"/>
      <c r="U2571" s="119"/>
      <c r="V2571" s="119"/>
      <c r="W2571" s="119"/>
      <c r="X2571" s="119"/>
      <c r="Y2571" s="119"/>
      <c r="Z2571" s="119"/>
      <c r="AA2571" s="119"/>
      <c r="AB2571" s="119"/>
      <c r="AC2571" s="119"/>
      <c r="AD2571" s="119"/>
      <c r="AE2571" s="119"/>
      <c r="AF2571" s="119"/>
      <c r="AG2571" s="119"/>
      <c r="AH2571" s="119"/>
      <c r="AI2571" s="119"/>
      <c r="AJ2571" s="10" t="s">
        <v>27</v>
      </c>
      <c r="AK2571" s="10" t="s">
        <v>27</v>
      </c>
      <c r="AL2571" s="10" t="s">
        <v>27</v>
      </c>
    </row>
    <row r="2572" spans="1:38" ht="30" customHeight="1">
      <c r="A2572" s="114"/>
      <c r="B2572" s="114"/>
      <c r="C2572" s="114"/>
      <c r="D2572" s="114"/>
      <c r="E2572" s="115"/>
      <c r="F2572" s="116"/>
      <c r="G2572" s="115"/>
      <c r="H2572" s="116"/>
      <c r="I2572" s="115"/>
      <c r="J2572" s="116"/>
      <c r="K2572" s="115"/>
      <c r="L2572" s="116"/>
      <c r="M2572" s="114"/>
    </row>
    <row r="2573" spans="1:38" ht="30" customHeight="1">
      <c r="A2573" s="127" t="s">
        <v>4348</v>
      </c>
      <c r="B2573" s="127"/>
      <c r="C2573" s="127"/>
      <c r="D2573" s="127"/>
      <c r="E2573" s="128"/>
      <c r="F2573" s="129"/>
      <c r="G2573" s="128"/>
      <c r="H2573" s="129"/>
      <c r="I2573" s="128"/>
      <c r="J2573" s="129"/>
      <c r="K2573" s="128"/>
      <c r="L2573" s="129"/>
      <c r="M2573" s="127"/>
      <c r="N2573" s="118" t="s">
        <v>438</v>
      </c>
    </row>
    <row r="2574" spans="1:38" ht="30" customHeight="1">
      <c r="A2574" s="9" t="s">
        <v>1907</v>
      </c>
      <c r="B2574" s="9" t="s">
        <v>1952</v>
      </c>
      <c r="C2574" s="9" t="s">
        <v>54</v>
      </c>
      <c r="D2574" s="114">
        <v>1.1000000000000001</v>
      </c>
      <c r="E2574" s="115">
        <f>단가대비표!E276</f>
        <v>1450</v>
      </c>
      <c r="F2574" s="116">
        <f>TRUNC(E2574*D2574,1)</f>
        <v>1595</v>
      </c>
      <c r="G2574" s="115">
        <f>단가대비표!F276</f>
        <v>0</v>
      </c>
      <c r="H2574" s="116">
        <f>TRUNC(G2574*D2574,1)</f>
        <v>0</v>
      </c>
      <c r="I2574" s="115">
        <f>단가대비표!G276</f>
        <v>0</v>
      </c>
      <c r="J2574" s="116">
        <f>TRUNC(I2574*D2574,1)</f>
        <v>0</v>
      </c>
      <c r="K2574" s="115">
        <f t="shared" ref="K2574:L2577" si="623">TRUNC(E2574+G2574+I2574,1)</f>
        <v>1450</v>
      </c>
      <c r="L2574" s="116">
        <f t="shared" si="623"/>
        <v>1595</v>
      </c>
      <c r="M2574" s="9" t="s">
        <v>27</v>
      </c>
      <c r="N2574" s="10" t="s">
        <v>438</v>
      </c>
      <c r="O2574" s="10" t="s">
        <v>1953</v>
      </c>
      <c r="P2574" s="10" t="s">
        <v>30</v>
      </c>
      <c r="Q2574" s="10" t="s">
        <v>30</v>
      </c>
      <c r="R2574" s="10" t="s">
        <v>29</v>
      </c>
      <c r="S2574" s="119"/>
      <c r="T2574" s="119"/>
      <c r="U2574" s="119"/>
      <c r="V2574" s="119">
        <v>1</v>
      </c>
      <c r="W2574" s="119"/>
      <c r="X2574" s="119"/>
      <c r="Y2574" s="119"/>
      <c r="Z2574" s="119"/>
      <c r="AA2574" s="119"/>
      <c r="AB2574" s="119"/>
      <c r="AC2574" s="119"/>
      <c r="AD2574" s="119"/>
      <c r="AE2574" s="119"/>
      <c r="AF2574" s="119"/>
      <c r="AG2574" s="119"/>
      <c r="AH2574" s="119"/>
      <c r="AI2574" s="119"/>
      <c r="AJ2574" s="10" t="s">
        <v>27</v>
      </c>
      <c r="AK2574" s="10" t="s">
        <v>1954</v>
      </c>
      <c r="AL2574" s="10" t="s">
        <v>27</v>
      </c>
    </row>
    <row r="2575" spans="1:38" ht="30" customHeight="1">
      <c r="A2575" s="9" t="s">
        <v>1040</v>
      </c>
      <c r="B2575" s="9" t="s">
        <v>1955</v>
      </c>
      <c r="C2575" s="9" t="s">
        <v>963</v>
      </c>
      <c r="D2575" s="114">
        <v>1</v>
      </c>
      <c r="E2575" s="115">
        <f>ROUNDDOWN(SUMIF(V2574:V2577, RIGHTB(O2575, 1), F2574:F2577)*U2575, 2)</f>
        <v>79.75</v>
      </c>
      <c r="F2575" s="116">
        <f>TRUNC(E2575*D2575,1)</f>
        <v>79.7</v>
      </c>
      <c r="G2575" s="115">
        <v>0</v>
      </c>
      <c r="H2575" s="116">
        <f>TRUNC(G2575*D2575,1)</f>
        <v>0</v>
      </c>
      <c r="I2575" s="115">
        <v>0</v>
      </c>
      <c r="J2575" s="116">
        <f>TRUNC(I2575*D2575,1)</f>
        <v>0</v>
      </c>
      <c r="K2575" s="115">
        <f t="shared" si="623"/>
        <v>79.7</v>
      </c>
      <c r="L2575" s="116">
        <f t="shared" si="623"/>
        <v>79.7</v>
      </c>
      <c r="M2575" s="9" t="s">
        <v>27</v>
      </c>
      <c r="N2575" s="10" t="s">
        <v>438</v>
      </c>
      <c r="O2575" s="10" t="s">
        <v>964</v>
      </c>
      <c r="P2575" s="10" t="s">
        <v>30</v>
      </c>
      <c r="Q2575" s="10" t="s">
        <v>30</v>
      </c>
      <c r="R2575" s="10" t="s">
        <v>30</v>
      </c>
      <c r="S2575" s="119">
        <v>0</v>
      </c>
      <c r="T2575" s="119">
        <v>0</v>
      </c>
      <c r="U2575" s="119">
        <v>0.05</v>
      </c>
      <c r="V2575" s="119"/>
      <c r="W2575" s="119"/>
      <c r="X2575" s="119"/>
      <c r="Y2575" s="119"/>
      <c r="Z2575" s="119"/>
      <c r="AA2575" s="119"/>
      <c r="AB2575" s="119"/>
      <c r="AC2575" s="119"/>
      <c r="AD2575" s="119"/>
      <c r="AE2575" s="119"/>
      <c r="AF2575" s="119"/>
      <c r="AG2575" s="119"/>
      <c r="AH2575" s="119"/>
      <c r="AI2575" s="119"/>
      <c r="AJ2575" s="10" t="s">
        <v>27</v>
      </c>
      <c r="AK2575" s="10" t="s">
        <v>1956</v>
      </c>
      <c r="AL2575" s="10" t="s">
        <v>27</v>
      </c>
    </row>
    <row r="2576" spans="1:38" ht="30" customHeight="1">
      <c r="A2576" s="9" t="s">
        <v>852</v>
      </c>
      <c r="B2576" s="9" t="s">
        <v>840</v>
      </c>
      <c r="C2576" s="9" t="s">
        <v>841</v>
      </c>
      <c r="D2576" s="114">
        <v>3.5000000000000003E-2</v>
      </c>
      <c r="E2576" s="115">
        <v>0</v>
      </c>
      <c r="F2576" s="116">
        <f>TRUNC(E2576*D2576,1)</f>
        <v>0</v>
      </c>
      <c r="G2576" s="115">
        <f>단가대비표!F545</f>
        <v>203246</v>
      </c>
      <c r="H2576" s="116">
        <f>TRUNC(G2576*D2576,1)</f>
        <v>7113.6</v>
      </c>
      <c r="I2576" s="115">
        <v>0</v>
      </c>
      <c r="J2576" s="116">
        <f>TRUNC(I2576*D2576,1)</f>
        <v>0</v>
      </c>
      <c r="K2576" s="115">
        <f t="shared" si="623"/>
        <v>203246</v>
      </c>
      <c r="L2576" s="116">
        <f t="shared" si="623"/>
        <v>7113.6</v>
      </c>
      <c r="M2576" s="9" t="s">
        <v>27</v>
      </c>
      <c r="N2576" s="10" t="s">
        <v>1957</v>
      </c>
      <c r="O2576" s="10" t="s">
        <v>853</v>
      </c>
      <c r="P2576" s="10" t="s">
        <v>30</v>
      </c>
      <c r="Q2576" s="10" t="s">
        <v>30</v>
      </c>
      <c r="R2576" s="10" t="s">
        <v>29</v>
      </c>
      <c r="S2576" s="119"/>
      <c r="T2576" s="119"/>
      <c r="U2576" s="119"/>
      <c r="V2576" s="119">
        <v>1</v>
      </c>
      <c r="W2576" s="119"/>
      <c r="X2576" s="119"/>
      <c r="Y2576" s="119"/>
      <c r="Z2576" s="119"/>
      <c r="AA2576" s="119"/>
      <c r="AB2576" s="119"/>
      <c r="AC2576" s="119"/>
      <c r="AD2576" s="119"/>
      <c r="AE2576" s="119"/>
      <c r="AF2576" s="119"/>
      <c r="AG2576" s="119"/>
      <c r="AH2576" s="119"/>
      <c r="AI2576" s="119"/>
      <c r="AJ2576" s="10" t="s">
        <v>27</v>
      </c>
      <c r="AK2576" s="10" t="s">
        <v>2805</v>
      </c>
      <c r="AL2576" s="10" t="s">
        <v>27</v>
      </c>
    </row>
    <row r="2577" spans="1:38" ht="30" customHeight="1">
      <c r="A2577" s="9" t="s">
        <v>1109</v>
      </c>
      <c r="B2577" s="9" t="s">
        <v>1264</v>
      </c>
      <c r="C2577" s="9" t="s">
        <v>963</v>
      </c>
      <c r="D2577" s="114">
        <v>1</v>
      </c>
      <c r="E2577" s="115">
        <v>0</v>
      </c>
      <c r="F2577" s="116">
        <f>TRUNC(E2577*D2577,1)</f>
        <v>0</v>
      </c>
      <c r="G2577" s="115">
        <v>0</v>
      </c>
      <c r="H2577" s="116">
        <f>TRUNC(G2577*D2577,1)</f>
        <v>0</v>
      </c>
      <c r="I2577" s="115">
        <f>ROUNDDOWN(SUMIF(V2576:V2577, RIGHTB(O2577, 1), H2576:H2577)*U2577, 2)</f>
        <v>284.54000000000002</v>
      </c>
      <c r="J2577" s="116">
        <f>TRUNC(I2577*D2577,1)</f>
        <v>284.5</v>
      </c>
      <c r="K2577" s="115">
        <f t="shared" si="623"/>
        <v>284.5</v>
      </c>
      <c r="L2577" s="116">
        <f t="shared" si="623"/>
        <v>284.5</v>
      </c>
      <c r="M2577" s="9" t="s">
        <v>27</v>
      </c>
      <c r="N2577" s="10" t="s">
        <v>1957</v>
      </c>
      <c r="O2577" s="10" t="s">
        <v>964</v>
      </c>
      <c r="P2577" s="10" t="s">
        <v>30</v>
      </c>
      <c r="Q2577" s="10" t="s">
        <v>30</v>
      </c>
      <c r="R2577" s="10" t="s">
        <v>30</v>
      </c>
      <c r="S2577" s="119">
        <v>1</v>
      </c>
      <c r="T2577" s="119">
        <v>2</v>
      </c>
      <c r="U2577" s="119">
        <v>0.04</v>
      </c>
      <c r="V2577" s="119"/>
      <c r="W2577" s="119"/>
      <c r="X2577" s="119"/>
      <c r="Y2577" s="119"/>
      <c r="Z2577" s="119"/>
      <c r="AA2577" s="119"/>
      <c r="AB2577" s="119"/>
      <c r="AC2577" s="119"/>
      <c r="AD2577" s="119"/>
      <c r="AE2577" s="119"/>
      <c r="AF2577" s="119"/>
      <c r="AG2577" s="119"/>
      <c r="AH2577" s="119"/>
      <c r="AI2577" s="119"/>
      <c r="AJ2577" s="10" t="s">
        <v>27</v>
      </c>
      <c r="AK2577" s="10" t="s">
        <v>2806</v>
      </c>
      <c r="AL2577" s="10" t="s">
        <v>27</v>
      </c>
    </row>
    <row r="2578" spans="1:38" ht="30" customHeight="1">
      <c r="A2578" s="9" t="s">
        <v>965</v>
      </c>
      <c r="B2578" s="9" t="s">
        <v>27</v>
      </c>
      <c r="C2578" s="9" t="s">
        <v>27</v>
      </c>
      <c r="D2578" s="114"/>
      <c r="E2578" s="115"/>
      <c r="F2578" s="116">
        <f>TRUNC(SUM(F2574:F2577),0)</f>
        <v>1674</v>
      </c>
      <c r="G2578" s="115"/>
      <c r="H2578" s="116">
        <f>TRUNC(SUM(H2574:H2577),0)</f>
        <v>7113</v>
      </c>
      <c r="I2578" s="115"/>
      <c r="J2578" s="116">
        <f>TRUNC(SUM(J2574:J2577),0)</f>
        <v>284</v>
      </c>
      <c r="K2578" s="115"/>
      <c r="L2578" s="116">
        <f>F2578+H2578+J2578</f>
        <v>9071</v>
      </c>
      <c r="M2578" s="9" t="s">
        <v>27</v>
      </c>
      <c r="N2578" s="10" t="s">
        <v>117</v>
      </c>
      <c r="O2578" s="10" t="s">
        <v>117</v>
      </c>
      <c r="P2578" s="10" t="s">
        <v>27</v>
      </c>
      <c r="Q2578" s="10" t="s">
        <v>27</v>
      </c>
      <c r="R2578" s="10" t="s">
        <v>27</v>
      </c>
      <c r="S2578" s="119"/>
      <c r="T2578" s="119"/>
      <c r="U2578" s="119"/>
      <c r="V2578" s="119"/>
      <c r="W2578" s="119"/>
      <c r="X2578" s="119"/>
      <c r="Y2578" s="119"/>
      <c r="Z2578" s="119"/>
      <c r="AA2578" s="119"/>
      <c r="AB2578" s="119"/>
      <c r="AC2578" s="119"/>
      <c r="AD2578" s="119"/>
      <c r="AE2578" s="119"/>
      <c r="AF2578" s="119"/>
      <c r="AG2578" s="119"/>
      <c r="AH2578" s="119"/>
      <c r="AI2578" s="119"/>
      <c r="AJ2578" s="10" t="s">
        <v>27</v>
      </c>
      <c r="AK2578" s="10" t="s">
        <v>27</v>
      </c>
      <c r="AL2578" s="10" t="s">
        <v>27</v>
      </c>
    </row>
    <row r="2579" spans="1:38" ht="30" customHeight="1">
      <c r="A2579" s="114"/>
      <c r="B2579" s="114"/>
      <c r="C2579" s="114"/>
      <c r="D2579" s="114"/>
      <c r="E2579" s="115"/>
      <c r="F2579" s="116"/>
      <c r="G2579" s="115"/>
      <c r="H2579" s="116"/>
      <c r="I2579" s="115"/>
      <c r="J2579" s="116"/>
      <c r="K2579" s="115"/>
      <c r="L2579" s="116"/>
      <c r="M2579" s="114"/>
    </row>
    <row r="2580" spans="1:38" ht="30" customHeight="1">
      <c r="A2580" s="127" t="s">
        <v>4349</v>
      </c>
      <c r="B2580" s="127"/>
      <c r="C2580" s="127"/>
      <c r="D2580" s="127"/>
      <c r="E2580" s="128"/>
      <c r="F2580" s="129"/>
      <c r="G2580" s="128"/>
      <c r="H2580" s="129"/>
      <c r="I2580" s="128"/>
      <c r="J2580" s="129"/>
      <c r="K2580" s="128"/>
      <c r="L2580" s="129"/>
      <c r="M2580" s="127"/>
      <c r="N2580" s="118" t="s">
        <v>441</v>
      </c>
    </row>
    <row r="2581" spans="1:38" ht="30" customHeight="1">
      <c r="A2581" s="9" t="s">
        <v>1907</v>
      </c>
      <c r="B2581" s="9" t="s">
        <v>1958</v>
      </c>
      <c r="C2581" s="9" t="s">
        <v>54</v>
      </c>
      <c r="D2581" s="114">
        <v>1.1000000000000001</v>
      </c>
      <c r="E2581" s="115">
        <f>단가대비표!E277</f>
        <v>1890</v>
      </c>
      <c r="F2581" s="116">
        <f>TRUNC(E2581*D2581,1)</f>
        <v>2079</v>
      </c>
      <c r="G2581" s="115">
        <f>단가대비표!F277</f>
        <v>0</v>
      </c>
      <c r="H2581" s="116">
        <f>TRUNC(G2581*D2581,1)</f>
        <v>0</v>
      </c>
      <c r="I2581" s="115">
        <f>단가대비표!G277</f>
        <v>0</v>
      </c>
      <c r="J2581" s="116">
        <f>TRUNC(I2581*D2581,1)</f>
        <v>0</v>
      </c>
      <c r="K2581" s="115">
        <f t="shared" ref="K2581:L2584" si="624">TRUNC(E2581+G2581+I2581,1)</f>
        <v>1890</v>
      </c>
      <c r="L2581" s="116">
        <f t="shared" si="624"/>
        <v>2079</v>
      </c>
      <c r="M2581" s="9" t="s">
        <v>27</v>
      </c>
      <c r="N2581" s="10" t="s">
        <v>441</v>
      </c>
      <c r="O2581" s="10" t="s">
        <v>1959</v>
      </c>
      <c r="P2581" s="10" t="s">
        <v>30</v>
      </c>
      <c r="Q2581" s="10" t="s">
        <v>30</v>
      </c>
      <c r="R2581" s="10" t="s">
        <v>29</v>
      </c>
      <c r="S2581" s="119"/>
      <c r="T2581" s="119"/>
      <c r="U2581" s="119"/>
      <c r="V2581" s="119">
        <v>1</v>
      </c>
      <c r="W2581" s="119"/>
      <c r="X2581" s="119"/>
      <c r="Y2581" s="119"/>
      <c r="Z2581" s="119"/>
      <c r="AA2581" s="119"/>
      <c r="AB2581" s="119"/>
      <c r="AC2581" s="119"/>
      <c r="AD2581" s="119"/>
      <c r="AE2581" s="119"/>
      <c r="AF2581" s="119"/>
      <c r="AG2581" s="119"/>
      <c r="AH2581" s="119"/>
      <c r="AI2581" s="119"/>
      <c r="AJ2581" s="10" t="s">
        <v>27</v>
      </c>
      <c r="AK2581" s="10" t="s">
        <v>1960</v>
      </c>
      <c r="AL2581" s="10" t="s">
        <v>27</v>
      </c>
    </row>
    <row r="2582" spans="1:38" ht="30" customHeight="1">
      <c r="A2582" s="9" t="s">
        <v>1040</v>
      </c>
      <c r="B2582" s="9" t="s">
        <v>1955</v>
      </c>
      <c r="C2582" s="9" t="s">
        <v>963</v>
      </c>
      <c r="D2582" s="114">
        <v>1</v>
      </c>
      <c r="E2582" s="115">
        <f>ROUNDDOWN(SUMIF(V2581:V2584, RIGHTB(O2582, 1), F2581:F2584)*U2582, 2)</f>
        <v>103.95</v>
      </c>
      <c r="F2582" s="116">
        <f>TRUNC(E2582*D2582,1)</f>
        <v>103.9</v>
      </c>
      <c r="G2582" s="115">
        <v>0</v>
      </c>
      <c r="H2582" s="116">
        <f>TRUNC(G2582*D2582,1)</f>
        <v>0</v>
      </c>
      <c r="I2582" s="115">
        <v>0</v>
      </c>
      <c r="J2582" s="116">
        <f>TRUNC(I2582*D2582,1)</f>
        <v>0</v>
      </c>
      <c r="K2582" s="115">
        <f t="shared" si="624"/>
        <v>103.9</v>
      </c>
      <c r="L2582" s="116">
        <f t="shared" si="624"/>
        <v>103.9</v>
      </c>
      <c r="M2582" s="9" t="s">
        <v>27</v>
      </c>
      <c r="N2582" s="10" t="s">
        <v>441</v>
      </c>
      <c r="O2582" s="10" t="s">
        <v>964</v>
      </c>
      <c r="P2582" s="10" t="s">
        <v>30</v>
      </c>
      <c r="Q2582" s="10" t="s">
        <v>30</v>
      </c>
      <c r="R2582" s="10" t="s">
        <v>30</v>
      </c>
      <c r="S2582" s="119">
        <v>0</v>
      </c>
      <c r="T2582" s="119">
        <v>0</v>
      </c>
      <c r="U2582" s="119">
        <v>0.05</v>
      </c>
      <c r="V2582" s="119"/>
      <c r="W2582" s="119"/>
      <c r="X2582" s="119"/>
      <c r="Y2582" s="119"/>
      <c r="Z2582" s="119"/>
      <c r="AA2582" s="119"/>
      <c r="AB2582" s="119"/>
      <c r="AC2582" s="119"/>
      <c r="AD2582" s="119"/>
      <c r="AE2582" s="119"/>
      <c r="AF2582" s="119"/>
      <c r="AG2582" s="119"/>
      <c r="AH2582" s="119"/>
      <c r="AI2582" s="119"/>
      <c r="AJ2582" s="10" t="s">
        <v>27</v>
      </c>
      <c r="AK2582" s="10" t="s">
        <v>1961</v>
      </c>
      <c r="AL2582" s="10" t="s">
        <v>27</v>
      </c>
    </row>
    <row r="2583" spans="1:38" ht="30" customHeight="1">
      <c r="A2583" s="9" t="s">
        <v>852</v>
      </c>
      <c r="B2583" s="9" t="s">
        <v>840</v>
      </c>
      <c r="C2583" s="9" t="s">
        <v>841</v>
      </c>
      <c r="D2583" s="114">
        <v>3.5000000000000003E-2</v>
      </c>
      <c r="E2583" s="115">
        <v>0</v>
      </c>
      <c r="F2583" s="116">
        <f>TRUNC(E2583*D2583,1)</f>
        <v>0</v>
      </c>
      <c r="G2583" s="115">
        <f>단가대비표!F545</f>
        <v>203246</v>
      </c>
      <c r="H2583" s="116">
        <f>TRUNC(G2583*D2583,1)</f>
        <v>7113.6</v>
      </c>
      <c r="I2583" s="115">
        <v>0</v>
      </c>
      <c r="J2583" s="116">
        <f>TRUNC(I2583*D2583,1)</f>
        <v>0</v>
      </c>
      <c r="K2583" s="115">
        <f t="shared" si="624"/>
        <v>203246</v>
      </c>
      <c r="L2583" s="116">
        <f t="shared" si="624"/>
        <v>7113.6</v>
      </c>
      <c r="M2583" s="9" t="s">
        <v>27</v>
      </c>
      <c r="N2583" s="10" t="s">
        <v>1957</v>
      </c>
      <c r="O2583" s="10" t="s">
        <v>853</v>
      </c>
      <c r="P2583" s="10" t="s">
        <v>30</v>
      </c>
      <c r="Q2583" s="10" t="s">
        <v>30</v>
      </c>
      <c r="R2583" s="10" t="s">
        <v>29</v>
      </c>
      <c r="S2583" s="119"/>
      <c r="T2583" s="119"/>
      <c r="U2583" s="119"/>
      <c r="V2583" s="119">
        <v>1</v>
      </c>
      <c r="W2583" s="119"/>
      <c r="X2583" s="119"/>
      <c r="Y2583" s="119"/>
      <c r="Z2583" s="119"/>
      <c r="AA2583" s="119"/>
      <c r="AB2583" s="119"/>
      <c r="AC2583" s="119"/>
      <c r="AD2583" s="119"/>
      <c r="AE2583" s="119"/>
      <c r="AF2583" s="119"/>
      <c r="AG2583" s="119"/>
      <c r="AH2583" s="119"/>
      <c r="AI2583" s="119"/>
      <c r="AJ2583" s="10" t="s">
        <v>27</v>
      </c>
      <c r="AK2583" s="10" t="s">
        <v>2805</v>
      </c>
      <c r="AL2583" s="10" t="s">
        <v>27</v>
      </c>
    </row>
    <row r="2584" spans="1:38" ht="30" customHeight="1">
      <c r="A2584" s="9" t="s">
        <v>1109</v>
      </c>
      <c r="B2584" s="9" t="s">
        <v>1264</v>
      </c>
      <c r="C2584" s="9" t="s">
        <v>963</v>
      </c>
      <c r="D2584" s="114">
        <v>1</v>
      </c>
      <c r="E2584" s="115">
        <v>0</v>
      </c>
      <c r="F2584" s="116">
        <f>TRUNC(E2584*D2584,1)</f>
        <v>0</v>
      </c>
      <c r="G2584" s="115">
        <v>0</v>
      </c>
      <c r="H2584" s="116">
        <f>TRUNC(G2584*D2584,1)</f>
        <v>0</v>
      </c>
      <c r="I2584" s="115">
        <f>ROUNDDOWN(SUMIF(V2583:V2584, RIGHTB(O2584, 1), H2583:H2584)*U2584, 2)</f>
        <v>284.54000000000002</v>
      </c>
      <c r="J2584" s="116">
        <f>TRUNC(I2584*D2584,1)</f>
        <v>284.5</v>
      </c>
      <c r="K2584" s="115">
        <f t="shared" si="624"/>
        <v>284.5</v>
      </c>
      <c r="L2584" s="116">
        <f t="shared" si="624"/>
        <v>284.5</v>
      </c>
      <c r="M2584" s="9" t="s">
        <v>27</v>
      </c>
      <c r="N2584" s="10" t="s">
        <v>1957</v>
      </c>
      <c r="O2584" s="10" t="s">
        <v>964</v>
      </c>
      <c r="P2584" s="10" t="s">
        <v>30</v>
      </c>
      <c r="Q2584" s="10" t="s">
        <v>30</v>
      </c>
      <c r="R2584" s="10" t="s">
        <v>30</v>
      </c>
      <c r="S2584" s="119">
        <v>1</v>
      </c>
      <c r="T2584" s="119">
        <v>2</v>
      </c>
      <c r="U2584" s="119">
        <v>0.04</v>
      </c>
      <c r="V2584" s="119"/>
      <c r="W2584" s="119"/>
      <c r="X2584" s="119"/>
      <c r="Y2584" s="119"/>
      <c r="Z2584" s="119"/>
      <c r="AA2584" s="119"/>
      <c r="AB2584" s="119"/>
      <c r="AC2584" s="119"/>
      <c r="AD2584" s="119"/>
      <c r="AE2584" s="119"/>
      <c r="AF2584" s="119"/>
      <c r="AG2584" s="119"/>
      <c r="AH2584" s="119"/>
      <c r="AI2584" s="119"/>
      <c r="AJ2584" s="10" t="s">
        <v>27</v>
      </c>
      <c r="AK2584" s="10" t="s">
        <v>2806</v>
      </c>
      <c r="AL2584" s="10" t="s">
        <v>27</v>
      </c>
    </row>
    <row r="2585" spans="1:38" ht="30" customHeight="1">
      <c r="A2585" s="9" t="s">
        <v>965</v>
      </c>
      <c r="B2585" s="9" t="s">
        <v>27</v>
      </c>
      <c r="C2585" s="9" t="s">
        <v>27</v>
      </c>
      <c r="D2585" s="114"/>
      <c r="E2585" s="115"/>
      <c r="F2585" s="116">
        <f>TRUNC(SUM(F2581:F2584),0)</f>
        <v>2182</v>
      </c>
      <c r="G2585" s="115"/>
      <c r="H2585" s="116">
        <f>TRUNC(SUM(H2581:H2584),0)</f>
        <v>7113</v>
      </c>
      <c r="I2585" s="115"/>
      <c r="J2585" s="116">
        <f>TRUNC(SUM(J2581:J2584),0)</f>
        <v>284</v>
      </c>
      <c r="K2585" s="115"/>
      <c r="L2585" s="116">
        <f>F2585+H2585+J2585</f>
        <v>9579</v>
      </c>
      <c r="M2585" s="9" t="s">
        <v>27</v>
      </c>
      <c r="N2585" s="10" t="s">
        <v>117</v>
      </c>
      <c r="O2585" s="10" t="s">
        <v>117</v>
      </c>
      <c r="P2585" s="10" t="s">
        <v>27</v>
      </c>
      <c r="Q2585" s="10" t="s">
        <v>27</v>
      </c>
      <c r="R2585" s="10" t="s">
        <v>27</v>
      </c>
      <c r="S2585" s="119"/>
      <c r="T2585" s="119"/>
      <c r="U2585" s="119"/>
      <c r="V2585" s="119"/>
      <c r="W2585" s="119"/>
      <c r="X2585" s="119"/>
      <c r="Y2585" s="119"/>
      <c r="Z2585" s="119"/>
      <c r="AA2585" s="119"/>
      <c r="AB2585" s="119"/>
      <c r="AC2585" s="119"/>
      <c r="AD2585" s="119"/>
      <c r="AE2585" s="119"/>
      <c r="AF2585" s="119"/>
      <c r="AG2585" s="119"/>
      <c r="AH2585" s="119"/>
      <c r="AI2585" s="119"/>
      <c r="AJ2585" s="10" t="s">
        <v>27</v>
      </c>
      <c r="AK2585" s="10" t="s">
        <v>27</v>
      </c>
      <c r="AL2585" s="10" t="s">
        <v>27</v>
      </c>
    </row>
    <row r="2586" spans="1:38" ht="30" customHeight="1">
      <c r="A2586" s="114"/>
      <c r="B2586" s="114"/>
      <c r="C2586" s="114"/>
      <c r="D2586" s="114"/>
      <c r="E2586" s="115"/>
      <c r="F2586" s="116"/>
      <c r="G2586" s="115"/>
      <c r="H2586" s="116"/>
      <c r="I2586" s="115"/>
      <c r="J2586" s="116"/>
      <c r="K2586" s="115"/>
      <c r="L2586" s="116"/>
      <c r="M2586" s="114"/>
    </row>
    <row r="2587" spans="1:38" ht="30" customHeight="1">
      <c r="A2587" s="127" t="s">
        <v>4350</v>
      </c>
      <c r="B2587" s="127"/>
      <c r="C2587" s="127"/>
      <c r="D2587" s="127"/>
      <c r="E2587" s="128"/>
      <c r="F2587" s="129"/>
      <c r="G2587" s="128"/>
      <c r="H2587" s="129"/>
      <c r="I2587" s="128"/>
      <c r="J2587" s="129"/>
      <c r="K2587" s="128"/>
      <c r="L2587" s="129"/>
      <c r="M2587" s="127"/>
      <c r="N2587" s="118" t="s">
        <v>444</v>
      </c>
    </row>
    <row r="2588" spans="1:38" ht="30" customHeight="1">
      <c r="A2588" s="9" t="s">
        <v>1962</v>
      </c>
      <c r="B2588" s="9" t="s">
        <v>1963</v>
      </c>
      <c r="C2588" s="9" t="s">
        <v>28</v>
      </c>
      <c r="D2588" s="114">
        <v>1.1599999999999999</v>
      </c>
      <c r="E2588" s="115">
        <f>단가대비표!E312</f>
        <v>1920</v>
      </c>
      <c r="F2588" s="116">
        <f>TRUNC(E2588*D2588,1)</f>
        <v>2227.1999999999998</v>
      </c>
      <c r="G2588" s="115">
        <f>단가대비표!F312</f>
        <v>0</v>
      </c>
      <c r="H2588" s="116">
        <f>TRUNC(G2588*D2588,1)</f>
        <v>0</v>
      </c>
      <c r="I2588" s="115">
        <f>단가대비표!G312</f>
        <v>0</v>
      </c>
      <c r="J2588" s="116">
        <f>TRUNC(I2588*D2588,1)</f>
        <v>0</v>
      </c>
      <c r="K2588" s="115">
        <f t="shared" ref="K2588:L2590" si="625">TRUNC(E2588+G2588+I2588,1)</f>
        <v>1920</v>
      </c>
      <c r="L2588" s="116">
        <f t="shared" si="625"/>
        <v>2227.1999999999998</v>
      </c>
      <c r="M2588" s="9" t="s">
        <v>27</v>
      </c>
      <c r="N2588" s="10" t="s">
        <v>444</v>
      </c>
      <c r="O2588" s="10" t="s">
        <v>1964</v>
      </c>
      <c r="P2588" s="10" t="s">
        <v>30</v>
      </c>
      <c r="Q2588" s="10" t="s">
        <v>30</v>
      </c>
      <c r="R2588" s="10" t="s">
        <v>29</v>
      </c>
      <c r="S2588" s="119"/>
      <c r="T2588" s="119"/>
      <c r="U2588" s="119"/>
      <c r="V2588" s="119">
        <v>1</v>
      </c>
      <c r="W2588" s="119"/>
      <c r="X2588" s="119"/>
      <c r="Y2588" s="119"/>
      <c r="Z2588" s="119"/>
      <c r="AA2588" s="119"/>
      <c r="AB2588" s="119"/>
      <c r="AC2588" s="119"/>
      <c r="AD2588" s="119"/>
      <c r="AE2588" s="119"/>
      <c r="AF2588" s="119"/>
      <c r="AG2588" s="119"/>
      <c r="AH2588" s="119"/>
      <c r="AI2588" s="119"/>
      <c r="AJ2588" s="10" t="s">
        <v>27</v>
      </c>
      <c r="AK2588" s="10" t="s">
        <v>1965</v>
      </c>
      <c r="AL2588" s="10" t="s">
        <v>27</v>
      </c>
    </row>
    <row r="2589" spans="1:38" ht="30" customHeight="1">
      <c r="A2589" s="9" t="s">
        <v>1040</v>
      </c>
      <c r="B2589" s="9" t="s">
        <v>1789</v>
      </c>
      <c r="C2589" s="9" t="s">
        <v>963</v>
      </c>
      <c r="D2589" s="114">
        <v>1</v>
      </c>
      <c r="E2589" s="115">
        <f>ROUNDDOWN(SUMIF(V2588:V2590, RIGHTB(O2589, 1), F2588:F2590)*U2589, 2)</f>
        <v>66.81</v>
      </c>
      <c r="F2589" s="116">
        <f>TRUNC(E2589*D2589,1)</f>
        <v>66.8</v>
      </c>
      <c r="G2589" s="115">
        <v>0</v>
      </c>
      <c r="H2589" s="116">
        <f>TRUNC(G2589*D2589,1)</f>
        <v>0</v>
      </c>
      <c r="I2589" s="115">
        <v>0</v>
      </c>
      <c r="J2589" s="116">
        <f>TRUNC(I2589*D2589,1)</f>
        <v>0</v>
      </c>
      <c r="K2589" s="115">
        <f t="shared" si="625"/>
        <v>66.8</v>
      </c>
      <c r="L2589" s="116">
        <f t="shared" si="625"/>
        <v>66.8</v>
      </c>
      <c r="M2589" s="9" t="s">
        <v>27</v>
      </c>
      <c r="N2589" s="10" t="s">
        <v>444</v>
      </c>
      <c r="O2589" s="10" t="s">
        <v>964</v>
      </c>
      <c r="P2589" s="10" t="s">
        <v>30</v>
      </c>
      <c r="Q2589" s="10" t="s">
        <v>30</v>
      </c>
      <c r="R2589" s="10" t="s">
        <v>30</v>
      </c>
      <c r="S2589" s="119">
        <v>0</v>
      </c>
      <c r="T2589" s="119">
        <v>0</v>
      </c>
      <c r="U2589" s="119">
        <v>0.03</v>
      </c>
      <c r="V2589" s="119"/>
      <c r="W2589" s="119"/>
      <c r="X2589" s="119"/>
      <c r="Y2589" s="119"/>
      <c r="Z2589" s="119"/>
      <c r="AA2589" s="119"/>
      <c r="AB2589" s="119"/>
      <c r="AC2589" s="119"/>
      <c r="AD2589" s="119"/>
      <c r="AE2589" s="119"/>
      <c r="AF2589" s="119"/>
      <c r="AG2589" s="119"/>
      <c r="AH2589" s="119"/>
      <c r="AI2589" s="119"/>
      <c r="AJ2589" s="10" t="s">
        <v>27</v>
      </c>
      <c r="AK2589" s="10" t="s">
        <v>1966</v>
      </c>
      <c r="AL2589" s="10" t="s">
        <v>27</v>
      </c>
    </row>
    <row r="2590" spans="1:38" ht="30" customHeight="1">
      <c r="A2590" s="9" t="s">
        <v>844</v>
      </c>
      <c r="B2590" s="9" t="s">
        <v>840</v>
      </c>
      <c r="C2590" s="9" t="s">
        <v>841</v>
      </c>
      <c r="D2590" s="114">
        <v>6.0000000000000001E-3</v>
      </c>
      <c r="E2590" s="115">
        <v>0</v>
      </c>
      <c r="F2590" s="116">
        <f>TRUNC(E2590*D2590,1)</f>
        <v>0</v>
      </c>
      <c r="G2590" s="115">
        <f>단가대비표!F581</f>
        <v>166063</v>
      </c>
      <c r="H2590" s="116">
        <f>TRUNC(G2590*D2590,1)</f>
        <v>996.3</v>
      </c>
      <c r="I2590" s="115">
        <v>0</v>
      </c>
      <c r="J2590" s="116">
        <f>TRUNC(I2590*D2590,1)</f>
        <v>0</v>
      </c>
      <c r="K2590" s="115">
        <f t="shared" si="625"/>
        <v>166063</v>
      </c>
      <c r="L2590" s="116">
        <f t="shared" si="625"/>
        <v>996.3</v>
      </c>
      <c r="M2590" s="9" t="s">
        <v>27</v>
      </c>
      <c r="N2590" s="10" t="s">
        <v>1967</v>
      </c>
      <c r="O2590" s="10" t="s">
        <v>911</v>
      </c>
      <c r="P2590" s="10" t="s">
        <v>30</v>
      </c>
      <c r="Q2590" s="10" t="s">
        <v>30</v>
      </c>
      <c r="R2590" s="10" t="s">
        <v>29</v>
      </c>
      <c r="S2590" s="119"/>
      <c r="T2590" s="119"/>
      <c r="U2590" s="119"/>
      <c r="V2590" s="119"/>
      <c r="W2590" s="119"/>
      <c r="X2590" s="119"/>
      <c r="Y2590" s="119"/>
      <c r="Z2590" s="119"/>
      <c r="AA2590" s="119"/>
      <c r="AB2590" s="119"/>
      <c r="AC2590" s="119"/>
      <c r="AD2590" s="119"/>
      <c r="AE2590" s="119"/>
      <c r="AF2590" s="119"/>
      <c r="AG2590" s="119"/>
      <c r="AH2590" s="119"/>
      <c r="AI2590" s="119"/>
      <c r="AJ2590" s="10" t="s">
        <v>27</v>
      </c>
      <c r="AK2590" s="10" t="s">
        <v>2807</v>
      </c>
      <c r="AL2590" s="10" t="s">
        <v>27</v>
      </c>
    </row>
    <row r="2591" spans="1:38" ht="30" customHeight="1">
      <c r="A2591" s="9" t="s">
        <v>965</v>
      </c>
      <c r="B2591" s="9" t="s">
        <v>27</v>
      </c>
      <c r="C2591" s="9" t="s">
        <v>27</v>
      </c>
      <c r="D2591" s="114"/>
      <c r="E2591" s="115"/>
      <c r="F2591" s="116">
        <f>TRUNC(SUM(F2588:F2590),0)</f>
        <v>2294</v>
      </c>
      <c r="G2591" s="115"/>
      <c r="H2591" s="116">
        <f>TRUNC(SUM(H2588:H2590),0)</f>
        <v>996</v>
      </c>
      <c r="I2591" s="115"/>
      <c r="J2591" s="116">
        <f>TRUNC(SUM(J2588:J2590),0)</f>
        <v>0</v>
      </c>
      <c r="K2591" s="115"/>
      <c r="L2591" s="116">
        <f>F2591+H2591+J2591</f>
        <v>3290</v>
      </c>
      <c r="M2591" s="9" t="s">
        <v>27</v>
      </c>
      <c r="N2591" s="10" t="s">
        <v>117</v>
      </c>
      <c r="O2591" s="10" t="s">
        <v>117</v>
      </c>
      <c r="P2591" s="10" t="s">
        <v>27</v>
      </c>
      <c r="Q2591" s="10" t="s">
        <v>27</v>
      </c>
      <c r="R2591" s="10" t="s">
        <v>27</v>
      </c>
      <c r="S2591" s="119"/>
      <c r="T2591" s="119"/>
      <c r="U2591" s="119"/>
      <c r="V2591" s="119"/>
      <c r="W2591" s="119"/>
      <c r="X2591" s="119"/>
      <c r="Y2591" s="119"/>
      <c r="Z2591" s="119"/>
      <c r="AA2591" s="119"/>
      <c r="AB2591" s="119"/>
      <c r="AC2591" s="119"/>
      <c r="AD2591" s="119"/>
      <c r="AE2591" s="119"/>
      <c r="AF2591" s="119"/>
      <c r="AG2591" s="119"/>
      <c r="AH2591" s="119"/>
      <c r="AI2591" s="119"/>
      <c r="AJ2591" s="10" t="s">
        <v>27</v>
      </c>
      <c r="AK2591" s="10" t="s">
        <v>27</v>
      </c>
      <c r="AL2591" s="10" t="s">
        <v>27</v>
      </c>
    </row>
    <row r="2592" spans="1:38" ht="30" customHeight="1">
      <c r="A2592" s="9"/>
      <c r="B2592" s="9"/>
      <c r="C2592" s="9"/>
      <c r="D2592" s="114"/>
      <c r="E2592" s="115"/>
      <c r="F2592" s="116"/>
      <c r="G2592" s="115"/>
      <c r="H2592" s="116"/>
      <c r="I2592" s="115"/>
      <c r="J2592" s="116"/>
      <c r="K2592" s="115"/>
      <c r="L2592" s="116"/>
      <c r="M2592" s="9"/>
      <c r="N2592" s="10"/>
      <c r="O2592" s="10"/>
      <c r="P2592" s="10"/>
      <c r="Q2592" s="10"/>
      <c r="R2592" s="10"/>
      <c r="S2592" s="119"/>
      <c r="T2592" s="119"/>
      <c r="U2592" s="119"/>
      <c r="V2592" s="119"/>
      <c r="W2592" s="119"/>
      <c r="X2592" s="119"/>
      <c r="Y2592" s="119"/>
      <c r="Z2592" s="119"/>
      <c r="AA2592" s="119"/>
      <c r="AB2592" s="119"/>
      <c r="AC2592" s="119"/>
      <c r="AD2592" s="119"/>
      <c r="AE2592" s="119"/>
      <c r="AF2592" s="119"/>
      <c r="AG2592" s="119"/>
      <c r="AH2592" s="119"/>
      <c r="AI2592" s="119"/>
      <c r="AJ2592" s="10"/>
      <c r="AK2592" s="10"/>
      <c r="AL2592" s="10"/>
    </row>
    <row r="2593" spans="1:38" ht="30" customHeight="1">
      <c r="A2593" s="127" t="s">
        <v>4361</v>
      </c>
      <c r="B2593" s="127"/>
      <c r="C2593" s="127"/>
      <c r="D2593" s="127"/>
      <c r="E2593" s="128"/>
      <c r="F2593" s="129"/>
      <c r="G2593" s="128"/>
      <c r="H2593" s="129"/>
      <c r="I2593" s="128"/>
      <c r="J2593" s="129"/>
      <c r="K2593" s="128"/>
      <c r="L2593" s="129"/>
      <c r="M2593" s="127"/>
      <c r="N2593" s="118" t="s">
        <v>448</v>
      </c>
    </row>
    <row r="2594" spans="1:38" ht="30" customHeight="1">
      <c r="A2594" s="9" t="s">
        <v>1976</v>
      </c>
      <c r="B2594" s="9" t="s">
        <v>1977</v>
      </c>
      <c r="C2594" s="9" t="s">
        <v>54</v>
      </c>
      <c r="D2594" s="114">
        <v>1.03</v>
      </c>
      <c r="E2594" s="115">
        <f>단가대비표!E280</f>
        <v>450</v>
      </c>
      <c r="F2594" s="116">
        <f>TRUNC(E2594*D2594,1)</f>
        <v>463.5</v>
      </c>
      <c r="G2594" s="115">
        <v>0</v>
      </c>
      <c r="H2594" s="116">
        <f>TRUNC(G2594*D2594,1)</f>
        <v>0</v>
      </c>
      <c r="I2594" s="115">
        <v>0</v>
      </c>
      <c r="J2594" s="116">
        <f>TRUNC(I2594*D2594,1)</f>
        <v>0</v>
      </c>
      <c r="K2594" s="115">
        <f>TRUNC(E2594+G2594+I2594,1)</f>
        <v>450</v>
      </c>
      <c r="L2594" s="116">
        <f>TRUNC(F2594+H2594+J2594,1)</f>
        <v>463.5</v>
      </c>
      <c r="M2594" s="9" t="s">
        <v>27</v>
      </c>
      <c r="N2594" s="10" t="s">
        <v>448</v>
      </c>
      <c r="O2594" s="10" t="s">
        <v>1978</v>
      </c>
      <c r="P2594" s="10" t="s">
        <v>30</v>
      </c>
      <c r="Q2594" s="10" t="s">
        <v>30</v>
      </c>
      <c r="R2594" s="10" t="s">
        <v>29</v>
      </c>
      <c r="S2594" s="119"/>
      <c r="T2594" s="119"/>
      <c r="U2594" s="119"/>
      <c r="V2594" s="119"/>
      <c r="W2594" s="119"/>
      <c r="X2594" s="119"/>
      <c r="Y2594" s="119"/>
      <c r="Z2594" s="119"/>
      <c r="AA2594" s="119"/>
      <c r="AB2594" s="119"/>
      <c r="AC2594" s="119"/>
      <c r="AD2594" s="119"/>
      <c r="AE2594" s="119"/>
      <c r="AF2594" s="119"/>
      <c r="AG2594" s="119"/>
      <c r="AH2594" s="119"/>
      <c r="AI2594" s="119"/>
      <c r="AJ2594" s="10" t="s">
        <v>27</v>
      </c>
      <c r="AK2594" s="10" t="s">
        <v>1979</v>
      </c>
      <c r="AL2594" s="10" t="s">
        <v>27</v>
      </c>
    </row>
    <row r="2595" spans="1:38" ht="30" customHeight="1">
      <c r="A2595" s="9" t="s">
        <v>4360</v>
      </c>
      <c r="B2595" s="9" t="s">
        <v>840</v>
      </c>
      <c r="C2595" s="9" t="s">
        <v>841</v>
      </c>
      <c r="D2595" s="114">
        <v>1.2E-2</v>
      </c>
      <c r="E2595" s="115">
        <v>0</v>
      </c>
      <c r="F2595" s="116">
        <f>TRUNC(E2595*D2595,1)</f>
        <v>0</v>
      </c>
      <c r="G2595" s="115">
        <f>단가대비표!F550</f>
        <v>216528</v>
      </c>
      <c r="H2595" s="116">
        <f>TRUNC(G2595*D2595,1)</f>
        <v>2598.3000000000002</v>
      </c>
      <c r="I2595" s="115">
        <v>0</v>
      </c>
      <c r="J2595" s="116">
        <f>TRUNC(I2595*D2595,1)</f>
        <v>0</v>
      </c>
      <c r="K2595" s="115">
        <f>TRUNC(E2595+G2595+I2595,1)</f>
        <v>216528</v>
      </c>
      <c r="L2595" s="116">
        <f>TRUNC(F2595+H2595+J2595,1)</f>
        <v>2598.3000000000002</v>
      </c>
      <c r="M2595" s="9" t="s">
        <v>27</v>
      </c>
      <c r="N2595" s="10" t="s">
        <v>1957</v>
      </c>
      <c r="O2595" s="10" t="s">
        <v>853</v>
      </c>
      <c r="P2595" s="10" t="s">
        <v>30</v>
      </c>
      <c r="Q2595" s="10" t="s">
        <v>30</v>
      </c>
      <c r="R2595" s="10" t="s">
        <v>29</v>
      </c>
      <c r="S2595" s="119"/>
      <c r="T2595" s="119"/>
      <c r="U2595" s="119"/>
      <c r="V2595" s="119">
        <v>1</v>
      </c>
      <c r="W2595" s="119"/>
      <c r="X2595" s="119"/>
      <c r="Y2595" s="119"/>
      <c r="Z2595" s="119"/>
      <c r="AA2595" s="119"/>
      <c r="AB2595" s="119"/>
      <c r="AC2595" s="119"/>
      <c r="AD2595" s="119"/>
      <c r="AE2595" s="119"/>
      <c r="AF2595" s="119"/>
      <c r="AG2595" s="119"/>
      <c r="AH2595" s="119"/>
      <c r="AI2595" s="119"/>
      <c r="AJ2595" s="10" t="s">
        <v>27</v>
      </c>
      <c r="AK2595" s="10" t="s">
        <v>2805</v>
      </c>
      <c r="AL2595" s="10" t="s">
        <v>27</v>
      </c>
    </row>
    <row r="2596" spans="1:38" ht="30" customHeight="1">
      <c r="A2596" s="9" t="s">
        <v>965</v>
      </c>
      <c r="B2596" s="9" t="s">
        <v>27</v>
      </c>
      <c r="C2596" s="9" t="s">
        <v>27</v>
      </c>
      <c r="D2596" s="114"/>
      <c r="E2596" s="115"/>
      <c r="F2596" s="116">
        <f>TRUNC(SUM(F2594:F2595),0)</f>
        <v>463</v>
      </c>
      <c r="G2596" s="115"/>
      <c r="H2596" s="116">
        <f>TRUNC(SUM(H2594:H2595),0)</f>
        <v>2598</v>
      </c>
      <c r="I2596" s="115"/>
      <c r="J2596" s="116">
        <f>TRUNC(SUM(J2594:J2595),0)</f>
        <v>0</v>
      </c>
      <c r="K2596" s="115"/>
      <c r="L2596" s="116">
        <f>F2596+H2596+J2596</f>
        <v>3061</v>
      </c>
      <c r="M2596" s="9" t="s">
        <v>27</v>
      </c>
      <c r="N2596" s="10" t="s">
        <v>117</v>
      </c>
      <c r="O2596" s="10" t="s">
        <v>117</v>
      </c>
      <c r="P2596" s="10" t="s">
        <v>27</v>
      </c>
      <c r="Q2596" s="10" t="s">
        <v>27</v>
      </c>
      <c r="R2596" s="10" t="s">
        <v>27</v>
      </c>
      <c r="S2596" s="119"/>
      <c r="T2596" s="119"/>
      <c r="U2596" s="119"/>
      <c r="V2596" s="119"/>
      <c r="W2596" s="119"/>
      <c r="X2596" s="119"/>
      <c r="Y2596" s="119"/>
      <c r="Z2596" s="119"/>
      <c r="AA2596" s="119"/>
      <c r="AB2596" s="119"/>
      <c r="AC2596" s="119"/>
      <c r="AD2596" s="119"/>
      <c r="AE2596" s="119"/>
      <c r="AF2596" s="119"/>
      <c r="AG2596" s="119"/>
      <c r="AH2596" s="119"/>
      <c r="AI2596" s="119"/>
      <c r="AJ2596" s="10" t="s">
        <v>27</v>
      </c>
      <c r="AK2596" s="10" t="s">
        <v>27</v>
      </c>
      <c r="AL2596" s="10" t="s">
        <v>27</v>
      </c>
    </row>
    <row r="2597" spans="1:38" ht="30" customHeight="1">
      <c r="A2597" s="114"/>
      <c r="B2597" s="114"/>
      <c r="C2597" s="114"/>
      <c r="D2597" s="114"/>
      <c r="E2597" s="115"/>
      <c r="F2597" s="116"/>
      <c r="G2597" s="115"/>
      <c r="H2597" s="116"/>
      <c r="I2597" s="115"/>
      <c r="J2597" s="116"/>
      <c r="K2597" s="115"/>
      <c r="L2597" s="116"/>
      <c r="M2597" s="114"/>
    </row>
    <row r="2598" spans="1:38" ht="30" customHeight="1">
      <c r="A2598" s="127" t="s">
        <v>4362</v>
      </c>
      <c r="B2598" s="127"/>
      <c r="C2598" s="127"/>
      <c r="D2598" s="127"/>
      <c r="E2598" s="128"/>
      <c r="F2598" s="129"/>
      <c r="G2598" s="128"/>
      <c r="H2598" s="129"/>
      <c r="I2598" s="128"/>
      <c r="J2598" s="129"/>
      <c r="K2598" s="128"/>
      <c r="L2598" s="129"/>
      <c r="M2598" s="127"/>
      <c r="N2598" s="118" t="s">
        <v>451</v>
      </c>
    </row>
    <row r="2599" spans="1:38" ht="30" customHeight="1">
      <c r="A2599" s="9" t="s">
        <v>1976</v>
      </c>
      <c r="B2599" s="9" t="s">
        <v>1980</v>
      </c>
      <c r="C2599" s="9" t="s">
        <v>54</v>
      </c>
      <c r="D2599" s="114">
        <v>1.03</v>
      </c>
      <c r="E2599" s="115">
        <f>단가대비표!E279</f>
        <v>880</v>
      </c>
      <c r="F2599" s="116">
        <f>TRUNC(E2599*D2599,1)</f>
        <v>906.4</v>
      </c>
      <c r="G2599" s="115">
        <v>0</v>
      </c>
      <c r="H2599" s="116">
        <f>TRUNC(G2599*D2599,1)</f>
        <v>0</v>
      </c>
      <c r="I2599" s="115">
        <v>0</v>
      </c>
      <c r="J2599" s="116">
        <f>TRUNC(I2599*D2599,1)</f>
        <v>0</v>
      </c>
      <c r="K2599" s="115">
        <f>TRUNC(E2599+G2599+I2599,1)</f>
        <v>880</v>
      </c>
      <c r="L2599" s="116">
        <f>TRUNC(F2599+H2599+J2599,1)</f>
        <v>906.4</v>
      </c>
      <c r="M2599" s="9" t="s">
        <v>27</v>
      </c>
      <c r="N2599" s="10" t="s">
        <v>451</v>
      </c>
      <c r="O2599" s="10" t="s">
        <v>1981</v>
      </c>
      <c r="P2599" s="10" t="s">
        <v>30</v>
      </c>
      <c r="Q2599" s="10" t="s">
        <v>30</v>
      </c>
      <c r="R2599" s="10" t="s">
        <v>29</v>
      </c>
      <c r="S2599" s="119"/>
      <c r="T2599" s="119"/>
      <c r="U2599" s="119"/>
      <c r="V2599" s="119"/>
      <c r="W2599" s="119"/>
      <c r="X2599" s="119"/>
      <c r="Y2599" s="119"/>
      <c r="Z2599" s="119"/>
      <c r="AA2599" s="119"/>
      <c r="AB2599" s="119"/>
      <c r="AC2599" s="119"/>
      <c r="AD2599" s="119"/>
      <c r="AE2599" s="119"/>
      <c r="AF2599" s="119"/>
      <c r="AG2599" s="119"/>
      <c r="AH2599" s="119"/>
      <c r="AI2599" s="119"/>
      <c r="AJ2599" s="10" t="s">
        <v>27</v>
      </c>
      <c r="AK2599" s="10" t="s">
        <v>1982</v>
      </c>
      <c r="AL2599" s="10" t="s">
        <v>27</v>
      </c>
    </row>
    <row r="2600" spans="1:38" ht="30" customHeight="1">
      <c r="A2600" s="9" t="s">
        <v>4360</v>
      </c>
      <c r="B2600" s="9" t="s">
        <v>840</v>
      </c>
      <c r="C2600" s="9" t="s">
        <v>841</v>
      </c>
      <c r="D2600" s="114">
        <v>1.2E-2</v>
      </c>
      <c r="E2600" s="115">
        <v>0</v>
      </c>
      <c r="F2600" s="116">
        <f>TRUNC(E2600*D2600,1)</f>
        <v>0</v>
      </c>
      <c r="G2600" s="115">
        <f>단가대비표!F550</f>
        <v>216528</v>
      </c>
      <c r="H2600" s="116">
        <f>TRUNC(G2600*D2600,1)</f>
        <v>2598.3000000000002</v>
      </c>
      <c r="I2600" s="115">
        <v>0</v>
      </c>
      <c r="J2600" s="116">
        <f>TRUNC(I2600*D2600,1)</f>
        <v>0</v>
      </c>
      <c r="K2600" s="115">
        <f>TRUNC(E2600+G2600+I2600,1)</f>
        <v>216528</v>
      </c>
      <c r="L2600" s="116">
        <f>TRUNC(F2600+H2600+J2600,1)</f>
        <v>2598.3000000000002</v>
      </c>
      <c r="M2600" s="9" t="s">
        <v>27</v>
      </c>
      <c r="N2600" s="10" t="s">
        <v>1957</v>
      </c>
      <c r="O2600" s="10" t="s">
        <v>853</v>
      </c>
      <c r="P2600" s="10" t="s">
        <v>30</v>
      </c>
      <c r="Q2600" s="10" t="s">
        <v>30</v>
      </c>
      <c r="R2600" s="10" t="s">
        <v>29</v>
      </c>
      <c r="S2600" s="119"/>
      <c r="T2600" s="119"/>
      <c r="U2600" s="119"/>
      <c r="V2600" s="119">
        <v>1</v>
      </c>
      <c r="W2600" s="119"/>
      <c r="X2600" s="119"/>
      <c r="Y2600" s="119"/>
      <c r="Z2600" s="119"/>
      <c r="AA2600" s="119"/>
      <c r="AB2600" s="119"/>
      <c r="AC2600" s="119"/>
      <c r="AD2600" s="119"/>
      <c r="AE2600" s="119"/>
      <c r="AF2600" s="119"/>
      <c r="AG2600" s="119"/>
      <c r="AH2600" s="119"/>
      <c r="AI2600" s="119"/>
      <c r="AJ2600" s="10" t="s">
        <v>27</v>
      </c>
      <c r="AK2600" s="10" t="s">
        <v>2805</v>
      </c>
      <c r="AL2600" s="10" t="s">
        <v>27</v>
      </c>
    </row>
    <row r="2601" spans="1:38" ht="30" customHeight="1">
      <c r="A2601" s="9" t="s">
        <v>965</v>
      </c>
      <c r="B2601" s="9" t="s">
        <v>27</v>
      </c>
      <c r="C2601" s="9" t="s">
        <v>27</v>
      </c>
      <c r="D2601" s="114"/>
      <c r="E2601" s="115"/>
      <c r="F2601" s="116">
        <f>TRUNC(SUM(F2599:F2600),0)</f>
        <v>906</v>
      </c>
      <c r="G2601" s="115"/>
      <c r="H2601" s="116">
        <f>TRUNC(SUM(H2599:H2600),0)</f>
        <v>2598</v>
      </c>
      <c r="I2601" s="115"/>
      <c r="J2601" s="116">
        <f>TRUNC(SUM(J2599:J2600),0)</f>
        <v>0</v>
      </c>
      <c r="K2601" s="115"/>
      <c r="L2601" s="116">
        <f>F2601+H2601+J2601</f>
        <v>3504</v>
      </c>
      <c r="M2601" s="9" t="s">
        <v>27</v>
      </c>
      <c r="N2601" s="10" t="s">
        <v>117</v>
      </c>
      <c r="O2601" s="10" t="s">
        <v>117</v>
      </c>
      <c r="P2601" s="10" t="s">
        <v>27</v>
      </c>
      <c r="Q2601" s="10" t="s">
        <v>27</v>
      </c>
      <c r="R2601" s="10" t="s">
        <v>27</v>
      </c>
      <c r="S2601" s="119"/>
      <c r="T2601" s="119"/>
      <c r="U2601" s="119"/>
      <c r="V2601" s="119"/>
      <c r="W2601" s="119"/>
      <c r="X2601" s="119"/>
      <c r="Y2601" s="119"/>
      <c r="Z2601" s="119"/>
      <c r="AA2601" s="119"/>
      <c r="AB2601" s="119"/>
      <c r="AC2601" s="119"/>
      <c r="AD2601" s="119"/>
      <c r="AE2601" s="119"/>
      <c r="AF2601" s="119"/>
      <c r="AG2601" s="119"/>
      <c r="AH2601" s="119"/>
      <c r="AI2601" s="119"/>
      <c r="AJ2601" s="10" t="s">
        <v>27</v>
      </c>
      <c r="AK2601" s="10" t="s">
        <v>27</v>
      </c>
      <c r="AL2601" s="10" t="s">
        <v>27</v>
      </c>
    </row>
    <row r="2602" spans="1:38" ht="30" customHeight="1">
      <c r="A2602" s="114"/>
      <c r="B2602" s="114"/>
      <c r="C2602" s="114"/>
      <c r="D2602" s="114"/>
      <c r="E2602" s="115"/>
      <c r="F2602" s="116"/>
      <c r="G2602" s="115"/>
      <c r="H2602" s="116"/>
      <c r="I2602" s="115"/>
      <c r="J2602" s="116"/>
      <c r="K2602" s="115"/>
      <c r="L2602" s="116"/>
      <c r="M2602" s="114"/>
    </row>
    <row r="2603" spans="1:38" ht="30" customHeight="1">
      <c r="A2603" s="127" t="s">
        <v>4363</v>
      </c>
      <c r="B2603" s="127"/>
      <c r="C2603" s="127"/>
      <c r="D2603" s="127"/>
      <c r="E2603" s="128"/>
      <c r="F2603" s="129"/>
      <c r="G2603" s="128"/>
      <c r="H2603" s="129"/>
      <c r="I2603" s="128"/>
      <c r="J2603" s="129"/>
      <c r="K2603" s="128"/>
      <c r="L2603" s="129"/>
      <c r="M2603" s="127"/>
      <c r="N2603" s="118" t="s">
        <v>454</v>
      </c>
    </row>
    <row r="2604" spans="1:38" ht="30" customHeight="1">
      <c r="A2604" s="9" t="s">
        <v>1976</v>
      </c>
      <c r="B2604" s="9" t="s">
        <v>1983</v>
      </c>
      <c r="C2604" s="9" t="s">
        <v>54</v>
      </c>
      <c r="D2604" s="114">
        <v>1.03</v>
      </c>
      <c r="E2604" s="115">
        <f>단가대비표!E281</f>
        <v>400</v>
      </c>
      <c r="F2604" s="116">
        <f>TRUNC(E2604*D2604,1)</f>
        <v>412</v>
      </c>
      <c r="G2604" s="115">
        <v>0</v>
      </c>
      <c r="H2604" s="116">
        <f>TRUNC(G2604*D2604,1)</f>
        <v>0</v>
      </c>
      <c r="I2604" s="115">
        <v>0</v>
      </c>
      <c r="J2604" s="116">
        <f>TRUNC(I2604*D2604,1)</f>
        <v>0</v>
      </c>
      <c r="K2604" s="115">
        <f>TRUNC(E2604+G2604+I2604,1)</f>
        <v>400</v>
      </c>
      <c r="L2604" s="116">
        <f>TRUNC(F2604+H2604+J2604,1)</f>
        <v>412</v>
      </c>
      <c r="M2604" s="9" t="s">
        <v>27</v>
      </c>
      <c r="N2604" s="10" t="s">
        <v>454</v>
      </c>
      <c r="O2604" s="10" t="s">
        <v>1984</v>
      </c>
      <c r="P2604" s="10" t="s">
        <v>30</v>
      </c>
      <c r="Q2604" s="10" t="s">
        <v>30</v>
      </c>
      <c r="R2604" s="10" t="s">
        <v>29</v>
      </c>
      <c r="S2604" s="119"/>
      <c r="T2604" s="119"/>
      <c r="U2604" s="119"/>
      <c r="V2604" s="119"/>
      <c r="W2604" s="119"/>
      <c r="X2604" s="119"/>
      <c r="Y2604" s="119"/>
      <c r="Z2604" s="119"/>
      <c r="AA2604" s="119"/>
      <c r="AB2604" s="119"/>
      <c r="AC2604" s="119"/>
      <c r="AD2604" s="119"/>
      <c r="AE2604" s="119"/>
      <c r="AF2604" s="119"/>
      <c r="AG2604" s="119"/>
      <c r="AH2604" s="119"/>
      <c r="AI2604" s="119"/>
      <c r="AJ2604" s="10" t="s">
        <v>27</v>
      </c>
      <c r="AK2604" s="10" t="s">
        <v>1985</v>
      </c>
      <c r="AL2604" s="10" t="s">
        <v>27</v>
      </c>
    </row>
    <row r="2605" spans="1:38" ht="30" customHeight="1">
      <c r="A2605" s="9" t="s">
        <v>4360</v>
      </c>
      <c r="B2605" s="9" t="s">
        <v>840</v>
      </c>
      <c r="C2605" s="9" t="s">
        <v>841</v>
      </c>
      <c r="D2605" s="114">
        <v>1.2E-2</v>
      </c>
      <c r="E2605" s="115">
        <v>0</v>
      </c>
      <c r="F2605" s="116">
        <f>TRUNC(E2605*D2605,1)</f>
        <v>0</v>
      </c>
      <c r="G2605" s="115">
        <f>단가대비표!F550</f>
        <v>216528</v>
      </c>
      <c r="H2605" s="116">
        <f>TRUNC(G2605*D2605,1)</f>
        <v>2598.3000000000002</v>
      </c>
      <c r="I2605" s="115">
        <v>0</v>
      </c>
      <c r="J2605" s="116">
        <f>TRUNC(I2605*D2605,1)</f>
        <v>0</v>
      </c>
      <c r="K2605" s="115">
        <f>TRUNC(E2605+G2605+I2605,1)</f>
        <v>216528</v>
      </c>
      <c r="L2605" s="116">
        <f>TRUNC(F2605+H2605+J2605,1)</f>
        <v>2598.3000000000002</v>
      </c>
      <c r="M2605" s="9" t="s">
        <v>27</v>
      </c>
      <c r="N2605" s="10" t="s">
        <v>1957</v>
      </c>
      <c r="O2605" s="10" t="s">
        <v>853</v>
      </c>
      <c r="P2605" s="10" t="s">
        <v>30</v>
      </c>
      <c r="Q2605" s="10" t="s">
        <v>30</v>
      </c>
      <c r="R2605" s="10" t="s">
        <v>29</v>
      </c>
      <c r="S2605" s="119"/>
      <c r="T2605" s="119"/>
      <c r="U2605" s="119"/>
      <c r="V2605" s="119">
        <v>1</v>
      </c>
      <c r="W2605" s="119"/>
      <c r="X2605" s="119"/>
      <c r="Y2605" s="119"/>
      <c r="Z2605" s="119"/>
      <c r="AA2605" s="119"/>
      <c r="AB2605" s="119"/>
      <c r="AC2605" s="119"/>
      <c r="AD2605" s="119"/>
      <c r="AE2605" s="119"/>
      <c r="AF2605" s="119"/>
      <c r="AG2605" s="119"/>
      <c r="AH2605" s="119"/>
      <c r="AI2605" s="119"/>
      <c r="AJ2605" s="10" t="s">
        <v>27</v>
      </c>
      <c r="AK2605" s="10" t="s">
        <v>2805</v>
      </c>
      <c r="AL2605" s="10" t="s">
        <v>27</v>
      </c>
    </row>
    <row r="2606" spans="1:38" ht="30" customHeight="1">
      <c r="A2606" s="9" t="s">
        <v>965</v>
      </c>
      <c r="B2606" s="9" t="s">
        <v>27</v>
      </c>
      <c r="C2606" s="9" t="s">
        <v>27</v>
      </c>
      <c r="D2606" s="114"/>
      <c r="E2606" s="115"/>
      <c r="F2606" s="116">
        <f>TRUNC(SUM(F2604:F2605),0)</f>
        <v>412</v>
      </c>
      <c r="G2606" s="115"/>
      <c r="H2606" s="116">
        <f>TRUNC(SUM(H2604:H2605),0)</f>
        <v>2598</v>
      </c>
      <c r="I2606" s="115"/>
      <c r="J2606" s="116">
        <f>TRUNC(SUM(J2604:J2605),0)</f>
        <v>0</v>
      </c>
      <c r="K2606" s="115"/>
      <c r="L2606" s="116">
        <f>F2606+H2606+J2606</f>
        <v>3010</v>
      </c>
      <c r="M2606" s="9" t="s">
        <v>27</v>
      </c>
      <c r="N2606" s="10" t="s">
        <v>117</v>
      </c>
      <c r="O2606" s="10" t="s">
        <v>117</v>
      </c>
      <c r="P2606" s="10" t="s">
        <v>27</v>
      </c>
      <c r="Q2606" s="10" t="s">
        <v>27</v>
      </c>
      <c r="R2606" s="10" t="s">
        <v>27</v>
      </c>
      <c r="S2606" s="119"/>
      <c r="T2606" s="119"/>
      <c r="U2606" s="119"/>
      <c r="V2606" s="119"/>
      <c r="W2606" s="119"/>
      <c r="X2606" s="119"/>
      <c r="Y2606" s="119"/>
      <c r="Z2606" s="119"/>
      <c r="AA2606" s="119"/>
      <c r="AB2606" s="119"/>
      <c r="AC2606" s="119"/>
      <c r="AD2606" s="119"/>
      <c r="AE2606" s="119"/>
      <c r="AF2606" s="119"/>
      <c r="AG2606" s="119"/>
      <c r="AH2606" s="119"/>
      <c r="AI2606" s="119"/>
      <c r="AJ2606" s="10" t="s">
        <v>27</v>
      </c>
      <c r="AK2606" s="10" t="s">
        <v>27</v>
      </c>
      <c r="AL2606" s="10" t="s">
        <v>27</v>
      </c>
    </row>
    <row r="2607" spans="1:38" ht="30" customHeight="1">
      <c r="A2607" s="114"/>
      <c r="B2607" s="114"/>
      <c r="C2607" s="114"/>
      <c r="D2607" s="114"/>
      <c r="E2607" s="115"/>
      <c r="F2607" s="116"/>
      <c r="G2607" s="115"/>
      <c r="H2607" s="116"/>
      <c r="I2607" s="115"/>
      <c r="J2607" s="116"/>
      <c r="K2607" s="115"/>
      <c r="L2607" s="116"/>
      <c r="M2607" s="114"/>
    </row>
    <row r="2608" spans="1:38" ht="30" customHeight="1">
      <c r="A2608" s="127" t="s">
        <v>4379</v>
      </c>
      <c r="B2608" s="127"/>
      <c r="C2608" s="127"/>
      <c r="D2608" s="127"/>
      <c r="E2608" s="128"/>
      <c r="F2608" s="129"/>
      <c r="G2608" s="128"/>
      <c r="H2608" s="129"/>
      <c r="I2608" s="128"/>
      <c r="J2608" s="129"/>
      <c r="K2608" s="128"/>
      <c r="L2608" s="129"/>
      <c r="M2608" s="127"/>
      <c r="N2608" s="118" t="s">
        <v>454</v>
      </c>
    </row>
    <row r="2609" spans="1:38" ht="30" customHeight="1">
      <c r="A2609" s="1" t="s">
        <v>4356</v>
      </c>
      <c r="B2609" s="1" t="s">
        <v>3960</v>
      </c>
      <c r="C2609" s="13" t="s">
        <v>54</v>
      </c>
      <c r="D2609" s="114">
        <v>1.03</v>
      </c>
      <c r="E2609" s="115">
        <f>단가대비표!E282</f>
        <v>2708</v>
      </c>
      <c r="F2609" s="116">
        <f>TRUNC(E2609*D2609,1)</f>
        <v>2789.2</v>
      </c>
      <c r="G2609" s="115">
        <v>0</v>
      </c>
      <c r="H2609" s="116">
        <f>TRUNC(G2609*D2609,1)</f>
        <v>0</v>
      </c>
      <c r="I2609" s="115">
        <v>0</v>
      </c>
      <c r="J2609" s="116">
        <f>TRUNC(I2609*D2609,1)</f>
        <v>0</v>
      </c>
      <c r="K2609" s="115">
        <f>TRUNC(E2609+G2609+I2609,1)</f>
        <v>2708</v>
      </c>
      <c r="L2609" s="116">
        <f>TRUNC(F2609+H2609+J2609,1)</f>
        <v>2789.2</v>
      </c>
      <c r="M2609" s="9" t="s">
        <v>27</v>
      </c>
      <c r="N2609" s="10" t="s">
        <v>454</v>
      </c>
      <c r="O2609" s="10" t="s">
        <v>1984</v>
      </c>
      <c r="P2609" s="10" t="s">
        <v>30</v>
      </c>
      <c r="Q2609" s="10" t="s">
        <v>30</v>
      </c>
      <c r="R2609" s="10" t="s">
        <v>29</v>
      </c>
      <c r="S2609" s="119"/>
      <c r="T2609" s="119"/>
      <c r="U2609" s="119"/>
      <c r="V2609" s="119"/>
      <c r="W2609" s="119"/>
      <c r="X2609" s="119"/>
      <c r="Y2609" s="119"/>
      <c r="Z2609" s="119"/>
      <c r="AA2609" s="119"/>
      <c r="AB2609" s="119"/>
      <c r="AC2609" s="119"/>
      <c r="AD2609" s="119"/>
      <c r="AE2609" s="119"/>
      <c r="AF2609" s="119"/>
      <c r="AG2609" s="119"/>
      <c r="AH2609" s="119"/>
      <c r="AI2609" s="119"/>
      <c r="AJ2609" s="10" t="s">
        <v>27</v>
      </c>
      <c r="AK2609" s="10" t="s">
        <v>1985</v>
      </c>
      <c r="AL2609" s="10" t="s">
        <v>27</v>
      </c>
    </row>
    <row r="2610" spans="1:38" ht="30" customHeight="1">
      <c r="A2610" s="9" t="s">
        <v>4360</v>
      </c>
      <c r="B2610" s="9" t="s">
        <v>840</v>
      </c>
      <c r="C2610" s="9" t="s">
        <v>841</v>
      </c>
      <c r="D2610" s="114">
        <v>1.2E-2</v>
      </c>
      <c r="E2610" s="115">
        <v>0</v>
      </c>
      <c r="F2610" s="116">
        <f>TRUNC(E2610*D2610,1)</f>
        <v>0</v>
      </c>
      <c r="G2610" s="115">
        <f>단가대비표!F555</f>
        <v>209932</v>
      </c>
      <c r="H2610" s="116">
        <f>TRUNC(G2610*D2610,1)</f>
        <v>2519.1</v>
      </c>
      <c r="I2610" s="115">
        <v>0</v>
      </c>
      <c r="J2610" s="116">
        <f>TRUNC(I2610*D2610,1)</f>
        <v>0</v>
      </c>
      <c r="K2610" s="115">
        <f>TRUNC(E2610+G2610+I2610,1)</f>
        <v>209932</v>
      </c>
      <c r="L2610" s="116">
        <f>TRUNC(F2610+H2610+J2610,1)</f>
        <v>2519.1</v>
      </c>
      <c r="M2610" s="9" t="s">
        <v>27</v>
      </c>
      <c r="N2610" s="10" t="s">
        <v>1957</v>
      </c>
      <c r="O2610" s="10" t="s">
        <v>853</v>
      </c>
      <c r="P2610" s="10" t="s">
        <v>30</v>
      </c>
      <c r="Q2610" s="10" t="s">
        <v>30</v>
      </c>
      <c r="R2610" s="10" t="s">
        <v>29</v>
      </c>
      <c r="S2610" s="119"/>
      <c r="T2610" s="119"/>
      <c r="U2610" s="119"/>
      <c r="V2610" s="119">
        <v>1</v>
      </c>
      <c r="W2610" s="119"/>
      <c r="X2610" s="119"/>
      <c r="Y2610" s="119"/>
      <c r="Z2610" s="119"/>
      <c r="AA2610" s="119"/>
      <c r="AB2610" s="119"/>
      <c r="AC2610" s="119"/>
      <c r="AD2610" s="119"/>
      <c r="AE2610" s="119"/>
      <c r="AF2610" s="119"/>
      <c r="AG2610" s="119"/>
      <c r="AH2610" s="119"/>
      <c r="AI2610" s="119"/>
      <c r="AJ2610" s="10" t="s">
        <v>27</v>
      </c>
      <c r="AK2610" s="10" t="s">
        <v>2805</v>
      </c>
      <c r="AL2610" s="10" t="s">
        <v>27</v>
      </c>
    </row>
    <row r="2611" spans="1:38" ht="30" customHeight="1">
      <c r="A2611" s="9" t="s">
        <v>965</v>
      </c>
      <c r="B2611" s="9" t="s">
        <v>27</v>
      </c>
      <c r="C2611" s="9" t="s">
        <v>27</v>
      </c>
      <c r="D2611" s="114"/>
      <c r="E2611" s="115"/>
      <c r="F2611" s="116">
        <f>TRUNC(SUM(F2609:F2610),0)</f>
        <v>2789</v>
      </c>
      <c r="G2611" s="115"/>
      <c r="H2611" s="116">
        <f>TRUNC(SUM(H2609:H2610),0)</f>
        <v>2519</v>
      </c>
      <c r="I2611" s="115"/>
      <c r="J2611" s="116">
        <f>TRUNC(SUM(J2609:J2610),0)</f>
        <v>0</v>
      </c>
      <c r="K2611" s="115"/>
      <c r="L2611" s="116">
        <f>F2611+H2611+J2611</f>
        <v>5308</v>
      </c>
      <c r="M2611" s="9" t="s">
        <v>27</v>
      </c>
      <c r="N2611" s="10" t="s">
        <v>117</v>
      </c>
      <c r="O2611" s="10" t="s">
        <v>117</v>
      </c>
      <c r="P2611" s="10" t="s">
        <v>27</v>
      </c>
      <c r="Q2611" s="10" t="s">
        <v>27</v>
      </c>
      <c r="R2611" s="10" t="s">
        <v>27</v>
      </c>
      <c r="S2611" s="119"/>
      <c r="T2611" s="119"/>
      <c r="U2611" s="119"/>
      <c r="V2611" s="119"/>
      <c r="W2611" s="119"/>
      <c r="X2611" s="119"/>
      <c r="Y2611" s="119"/>
      <c r="Z2611" s="119"/>
      <c r="AA2611" s="119"/>
      <c r="AB2611" s="119"/>
      <c r="AC2611" s="119"/>
      <c r="AD2611" s="119"/>
      <c r="AE2611" s="119"/>
      <c r="AF2611" s="119"/>
      <c r="AG2611" s="119"/>
      <c r="AH2611" s="119"/>
      <c r="AI2611" s="119"/>
      <c r="AJ2611" s="10" t="s">
        <v>27</v>
      </c>
      <c r="AK2611" s="10" t="s">
        <v>27</v>
      </c>
      <c r="AL2611" s="10" t="s">
        <v>27</v>
      </c>
    </row>
    <row r="2612" spans="1:38" ht="30" customHeight="1">
      <c r="A2612" s="114"/>
      <c r="B2612" s="114"/>
      <c r="C2612" s="114"/>
      <c r="D2612" s="114"/>
      <c r="E2612" s="115"/>
      <c r="F2612" s="116"/>
      <c r="G2612" s="115"/>
      <c r="H2612" s="116"/>
      <c r="I2612" s="115"/>
      <c r="J2612" s="116"/>
      <c r="K2612" s="115"/>
      <c r="L2612" s="116"/>
      <c r="M2612" s="114"/>
    </row>
    <row r="2613" spans="1:38" ht="30" customHeight="1">
      <c r="A2613" s="127" t="s">
        <v>4383</v>
      </c>
      <c r="B2613" s="127"/>
      <c r="C2613" s="127"/>
      <c r="D2613" s="127"/>
      <c r="E2613" s="128"/>
      <c r="F2613" s="129"/>
      <c r="G2613" s="128"/>
      <c r="H2613" s="129"/>
      <c r="I2613" s="128"/>
      <c r="J2613" s="129"/>
      <c r="K2613" s="128"/>
      <c r="L2613" s="129"/>
      <c r="M2613" s="127"/>
      <c r="N2613" s="118" t="s">
        <v>454</v>
      </c>
    </row>
    <row r="2614" spans="1:38" ht="30" customHeight="1">
      <c r="A2614" s="1" t="s">
        <v>4374</v>
      </c>
      <c r="B2614" s="1" t="s">
        <v>4382</v>
      </c>
      <c r="C2614" s="13" t="s">
        <v>54</v>
      </c>
      <c r="D2614" s="114">
        <v>1.03</v>
      </c>
      <c r="E2614" s="115">
        <f>단가대비표!E283</f>
        <v>18000</v>
      </c>
      <c r="F2614" s="116">
        <f>TRUNC(E2614*D2614,1)</f>
        <v>18540</v>
      </c>
      <c r="G2614" s="115">
        <v>0</v>
      </c>
      <c r="H2614" s="116">
        <f>TRUNC(G2614*D2614,1)</f>
        <v>0</v>
      </c>
      <c r="I2614" s="115">
        <v>0</v>
      </c>
      <c r="J2614" s="116">
        <f>TRUNC(I2614*D2614,1)</f>
        <v>0</v>
      </c>
      <c r="K2614" s="115">
        <f t="shared" ref="K2614:L2616" si="626">TRUNC(E2614+G2614+I2614,1)</f>
        <v>18000</v>
      </c>
      <c r="L2614" s="116">
        <f t="shared" si="626"/>
        <v>18540</v>
      </c>
      <c r="M2614" s="9" t="s">
        <v>27</v>
      </c>
      <c r="N2614" s="10" t="s">
        <v>454</v>
      </c>
      <c r="O2614" s="10" t="s">
        <v>1984</v>
      </c>
      <c r="P2614" s="10" t="s">
        <v>30</v>
      </c>
      <c r="Q2614" s="10" t="s">
        <v>30</v>
      </c>
      <c r="R2614" s="10" t="s">
        <v>29</v>
      </c>
      <c r="S2614" s="119"/>
      <c r="T2614" s="119"/>
      <c r="U2614" s="119"/>
      <c r="V2614" s="119"/>
      <c r="W2614" s="119"/>
      <c r="X2614" s="119"/>
      <c r="Y2614" s="119"/>
      <c r="Z2614" s="119"/>
      <c r="AA2614" s="119"/>
      <c r="AB2614" s="119"/>
      <c r="AC2614" s="119"/>
      <c r="AD2614" s="119"/>
      <c r="AE2614" s="119"/>
      <c r="AF2614" s="119"/>
      <c r="AG2614" s="119"/>
      <c r="AH2614" s="119"/>
      <c r="AI2614" s="119"/>
      <c r="AJ2614" s="10" t="s">
        <v>27</v>
      </c>
      <c r="AK2614" s="10" t="s">
        <v>1985</v>
      </c>
      <c r="AL2614" s="10" t="s">
        <v>27</v>
      </c>
    </row>
    <row r="2615" spans="1:38" ht="30" customHeight="1">
      <c r="A2615" s="9" t="s">
        <v>4376</v>
      </c>
      <c r="B2615" s="9" t="s">
        <v>840</v>
      </c>
      <c r="C2615" s="9" t="s">
        <v>841</v>
      </c>
      <c r="D2615" s="114">
        <v>0.02</v>
      </c>
      <c r="E2615" s="115">
        <v>0</v>
      </c>
      <c r="F2615" s="116">
        <f>TRUNC(E2615*D2615,1)</f>
        <v>0</v>
      </c>
      <c r="G2615" s="115">
        <f>단가대비표!F545</f>
        <v>203246</v>
      </c>
      <c r="H2615" s="116">
        <f>TRUNC(G2615*D2615,1)</f>
        <v>4064.9</v>
      </c>
      <c r="I2615" s="115">
        <v>0</v>
      </c>
      <c r="J2615" s="116">
        <f>TRUNC(I2615*D2615,1)</f>
        <v>0</v>
      </c>
      <c r="K2615" s="115">
        <f t="shared" si="626"/>
        <v>203246</v>
      </c>
      <c r="L2615" s="116">
        <f t="shared" si="626"/>
        <v>4064.9</v>
      </c>
      <c r="M2615" s="9" t="s">
        <v>27</v>
      </c>
      <c r="N2615" s="10" t="s">
        <v>1957</v>
      </c>
      <c r="O2615" s="10" t="s">
        <v>853</v>
      </c>
      <c r="P2615" s="10" t="s">
        <v>30</v>
      </c>
      <c r="Q2615" s="10" t="s">
        <v>30</v>
      </c>
      <c r="R2615" s="10" t="s">
        <v>29</v>
      </c>
      <c r="S2615" s="119"/>
      <c r="T2615" s="119"/>
      <c r="U2615" s="119"/>
      <c r="V2615" s="119">
        <v>1</v>
      </c>
      <c r="W2615" s="119"/>
      <c r="X2615" s="119"/>
      <c r="Y2615" s="119"/>
      <c r="Z2615" s="119"/>
      <c r="AA2615" s="119"/>
      <c r="AB2615" s="119"/>
      <c r="AC2615" s="119"/>
      <c r="AD2615" s="119"/>
      <c r="AE2615" s="119"/>
      <c r="AF2615" s="119"/>
      <c r="AG2615" s="119"/>
      <c r="AH2615" s="119"/>
      <c r="AI2615" s="119"/>
      <c r="AJ2615" s="10" t="s">
        <v>27</v>
      </c>
      <c r="AK2615" s="10" t="s">
        <v>2805</v>
      </c>
      <c r="AL2615" s="10" t="s">
        <v>27</v>
      </c>
    </row>
    <row r="2616" spans="1:38" ht="30" customHeight="1">
      <c r="A2616" s="9" t="s">
        <v>4377</v>
      </c>
      <c r="B2616" s="9" t="s">
        <v>840</v>
      </c>
      <c r="C2616" s="9" t="s">
        <v>841</v>
      </c>
      <c r="D2616" s="114">
        <v>6.0000000000000001E-3</v>
      </c>
      <c r="E2616" s="115">
        <v>0</v>
      </c>
      <c r="F2616" s="116">
        <f>TRUNC(E2616*D2616,1)</f>
        <v>0</v>
      </c>
      <c r="G2616" s="115">
        <f>단가대비표!F553</f>
        <v>138290</v>
      </c>
      <c r="H2616" s="116">
        <f>TRUNC(G2616*D2616,1)</f>
        <v>829.7</v>
      </c>
      <c r="I2616" s="115">
        <v>0</v>
      </c>
      <c r="J2616" s="116">
        <f>TRUNC(I2616*D2616,1)</f>
        <v>0</v>
      </c>
      <c r="K2616" s="115">
        <f t="shared" si="626"/>
        <v>138290</v>
      </c>
      <c r="L2616" s="116">
        <f t="shared" si="626"/>
        <v>829.7</v>
      </c>
      <c r="M2616" s="9" t="s">
        <v>27</v>
      </c>
      <c r="N2616" s="10" t="s">
        <v>1957</v>
      </c>
      <c r="O2616" s="10" t="s">
        <v>853</v>
      </c>
      <c r="P2616" s="10" t="s">
        <v>30</v>
      </c>
      <c r="Q2616" s="10" t="s">
        <v>30</v>
      </c>
      <c r="R2616" s="10" t="s">
        <v>29</v>
      </c>
      <c r="S2616" s="119"/>
      <c r="T2616" s="119"/>
      <c r="U2616" s="119"/>
      <c r="V2616" s="119">
        <v>1</v>
      </c>
      <c r="W2616" s="119"/>
      <c r="X2616" s="119"/>
      <c r="Y2616" s="119"/>
      <c r="Z2616" s="119"/>
      <c r="AA2616" s="119"/>
      <c r="AB2616" s="119"/>
      <c r="AC2616" s="119"/>
      <c r="AD2616" s="119"/>
      <c r="AE2616" s="119"/>
      <c r="AF2616" s="119"/>
      <c r="AG2616" s="119"/>
      <c r="AH2616" s="119"/>
      <c r="AI2616" s="119"/>
      <c r="AJ2616" s="10" t="s">
        <v>27</v>
      </c>
      <c r="AK2616" s="10" t="s">
        <v>2805</v>
      </c>
      <c r="AL2616" s="10" t="s">
        <v>27</v>
      </c>
    </row>
    <row r="2617" spans="1:38" ht="30" customHeight="1">
      <c r="A2617" s="9" t="s">
        <v>1109</v>
      </c>
      <c r="B2617" s="9" t="s">
        <v>4378</v>
      </c>
      <c r="C2617" s="9" t="s">
        <v>963</v>
      </c>
      <c r="D2617" s="114">
        <v>1</v>
      </c>
      <c r="E2617" s="115">
        <v>0</v>
      </c>
      <c r="F2617" s="116">
        <f>TRUNC(E2617*D2617,1)</f>
        <v>0</v>
      </c>
      <c r="G2617" s="115">
        <v>0</v>
      </c>
      <c r="H2617" s="116">
        <f>TRUNC(G2617*D2617,1)</f>
        <v>0</v>
      </c>
      <c r="I2617" s="115">
        <f>H2618*3%</f>
        <v>146.82</v>
      </c>
      <c r="J2617" s="116">
        <f>TRUNC(I2617*D2617,1)</f>
        <v>146.80000000000001</v>
      </c>
      <c r="K2617" s="115">
        <f>TRUNC(E2617+G2617+I2617,1)</f>
        <v>146.80000000000001</v>
      </c>
      <c r="L2617" s="116">
        <f>TRUNC(F2617+H2617+J2617,1)</f>
        <v>146.80000000000001</v>
      </c>
      <c r="M2617" s="9" t="s">
        <v>27</v>
      </c>
      <c r="N2617" s="10" t="s">
        <v>467</v>
      </c>
      <c r="O2617" s="10" t="s">
        <v>964</v>
      </c>
      <c r="P2617" s="10" t="s">
        <v>30</v>
      </c>
      <c r="Q2617" s="10" t="s">
        <v>30</v>
      </c>
      <c r="R2617" s="10" t="s">
        <v>30</v>
      </c>
      <c r="S2617" s="119">
        <v>1</v>
      </c>
      <c r="T2617" s="119">
        <v>2</v>
      </c>
      <c r="U2617" s="119">
        <v>0.02</v>
      </c>
      <c r="V2617" s="119"/>
      <c r="W2617" s="119"/>
      <c r="X2617" s="119"/>
      <c r="Y2617" s="119"/>
      <c r="Z2617" s="119"/>
      <c r="AA2617" s="119"/>
      <c r="AB2617" s="119"/>
      <c r="AC2617" s="119"/>
      <c r="AD2617" s="119"/>
      <c r="AE2617" s="119"/>
      <c r="AF2617" s="119"/>
      <c r="AG2617" s="119"/>
      <c r="AH2617" s="119"/>
      <c r="AI2617" s="119"/>
      <c r="AJ2617" s="10" t="s">
        <v>27</v>
      </c>
      <c r="AK2617" s="10" t="s">
        <v>2017</v>
      </c>
      <c r="AL2617" s="10" t="s">
        <v>27</v>
      </c>
    </row>
    <row r="2618" spans="1:38" ht="30" customHeight="1">
      <c r="A2618" s="9" t="s">
        <v>965</v>
      </c>
      <c r="B2618" s="9" t="s">
        <v>27</v>
      </c>
      <c r="C2618" s="9" t="s">
        <v>27</v>
      </c>
      <c r="D2618" s="114"/>
      <c r="E2618" s="115"/>
      <c r="F2618" s="116">
        <f>TRUNC(SUM(F2614:F2617),0)</f>
        <v>18540</v>
      </c>
      <c r="G2618" s="115"/>
      <c r="H2618" s="116">
        <f>TRUNC(SUM(H2614:H2617),0)</f>
        <v>4894</v>
      </c>
      <c r="I2618" s="115"/>
      <c r="J2618" s="116">
        <f>TRUNC(SUM(J2614:J2617),0)</f>
        <v>146</v>
      </c>
      <c r="K2618" s="115"/>
      <c r="L2618" s="116">
        <f>F2618+H2618+J2618</f>
        <v>23580</v>
      </c>
      <c r="M2618" s="9" t="s">
        <v>27</v>
      </c>
      <c r="N2618" s="10" t="s">
        <v>117</v>
      </c>
      <c r="O2618" s="10" t="s">
        <v>117</v>
      </c>
      <c r="P2618" s="10" t="s">
        <v>27</v>
      </c>
      <c r="Q2618" s="10" t="s">
        <v>27</v>
      </c>
      <c r="R2618" s="10" t="s">
        <v>27</v>
      </c>
      <c r="S2618" s="119"/>
      <c r="T2618" s="119"/>
      <c r="U2618" s="119"/>
      <c r="V2618" s="119"/>
      <c r="W2618" s="119"/>
      <c r="X2618" s="119"/>
      <c r="Y2618" s="119"/>
      <c r="Z2618" s="119"/>
      <c r="AA2618" s="119"/>
      <c r="AB2618" s="119"/>
      <c r="AC2618" s="119"/>
      <c r="AD2618" s="119"/>
      <c r="AE2618" s="119"/>
      <c r="AF2618" s="119"/>
      <c r="AG2618" s="119"/>
      <c r="AH2618" s="119"/>
      <c r="AI2618" s="119"/>
      <c r="AJ2618" s="10" t="s">
        <v>27</v>
      </c>
      <c r="AK2618" s="10" t="s">
        <v>27</v>
      </c>
      <c r="AL2618" s="10" t="s">
        <v>27</v>
      </c>
    </row>
    <row r="2619" spans="1:38" ht="30" customHeight="1">
      <c r="A2619" s="114"/>
      <c r="B2619" s="114"/>
      <c r="C2619" s="114"/>
      <c r="D2619" s="114"/>
      <c r="E2619" s="115"/>
      <c r="F2619" s="116"/>
      <c r="G2619" s="115"/>
      <c r="H2619" s="116"/>
      <c r="I2619" s="115"/>
      <c r="J2619" s="116"/>
      <c r="K2619" s="115"/>
      <c r="L2619" s="116"/>
      <c r="M2619" s="114"/>
    </row>
    <row r="2620" spans="1:38" ht="30" customHeight="1">
      <c r="A2620" s="127" t="s">
        <v>4396</v>
      </c>
      <c r="B2620" s="127"/>
      <c r="C2620" s="127"/>
      <c r="D2620" s="127"/>
      <c r="E2620" s="128"/>
      <c r="F2620" s="129"/>
      <c r="G2620" s="128"/>
      <c r="H2620" s="129"/>
      <c r="I2620" s="128"/>
      <c r="J2620" s="129"/>
      <c r="K2620" s="128"/>
      <c r="L2620" s="129"/>
      <c r="M2620" s="127"/>
      <c r="N2620" s="118" t="s">
        <v>444</v>
      </c>
    </row>
    <row r="2621" spans="1:38" ht="30" customHeight="1">
      <c r="A2621" s="1" t="s">
        <v>4400</v>
      </c>
      <c r="B2621" s="1" t="s">
        <v>4682</v>
      </c>
      <c r="C2621" s="13" t="s">
        <v>3130</v>
      </c>
      <c r="D2621" s="114">
        <v>1</v>
      </c>
      <c r="E2621" s="115">
        <f>단가대비표!E284</f>
        <v>8500</v>
      </c>
      <c r="F2621" s="116">
        <f>TRUNC(E2621*D2621,1)</f>
        <v>8500</v>
      </c>
      <c r="G2621" s="115">
        <v>0</v>
      </c>
      <c r="H2621" s="116">
        <f>TRUNC(G2621*D2621,1)</f>
        <v>0</v>
      </c>
      <c r="I2621" s="115">
        <v>0</v>
      </c>
      <c r="J2621" s="116">
        <f>TRUNC(I2621*D2621,1)</f>
        <v>0</v>
      </c>
      <c r="K2621" s="115">
        <f t="shared" ref="K2621:L2625" si="627">TRUNC(E2621+G2621+I2621,1)</f>
        <v>8500</v>
      </c>
      <c r="L2621" s="116">
        <f t="shared" si="627"/>
        <v>8500</v>
      </c>
      <c r="M2621" s="9"/>
      <c r="N2621" s="10"/>
      <c r="O2621" s="10"/>
      <c r="P2621" s="10"/>
      <c r="Q2621" s="10"/>
      <c r="R2621" s="10"/>
      <c r="S2621" s="119"/>
      <c r="T2621" s="119"/>
      <c r="U2621" s="119"/>
      <c r="V2621" s="119"/>
      <c r="W2621" s="119"/>
      <c r="X2621" s="119"/>
      <c r="Y2621" s="119"/>
      <c r="Z2621" s="119"/>
      <c r="AA2621" s="119"/>
      <c r="AB2621" s="119"/>
      <c r="AC2621" s="119"/>
      <c r="AD2621" s="119"/>
      <c r="AE2621" s="119"/>
      <c r="AF2621" s="119"/>
      <c r="AG2621" s="119"/>
      <c r="AH2621" s="119"/>
      <c r="AI2621" s="119"/>
      <c r="AJ2621" s="10"/>
      <c r="AK2621" s="10"/>
      <c r="AL2621" s="10"/>
    </row>
    <row r="2622" spans="1:38" ht="30" customHeight="1">
      <c r="A2622" s="9" t="s">
        <v>4401</v>
      </c>
      <c r="B2622" s="9" t="s">
        <v>4402</v>
      </c>
      <c r="C2622" s="9" t="s">
        <v>4403</v>
      </c>
      <c r="D2622" s="114">
        <v>1</v>
      </c>
      <c r="E2622" s="115">
        <f>F2621*3%</f>
        <v>255</v>
      </c>
      <c r="F2622" s="116">
        <f>TRUNC(E2622*D2622,1)</f>
        <v>255</v>
      </c>
      <c r="G2622" s="115">
        <v>0</v>
      </c>
      <c r="H2622" s="116">
        <f>TRUNC(G2622*D2622,1)</f>
        <v>0</v>
      </c>
      <c r="I2622" s="115">
        <v>0</v>
      </c>
      <c r="J2622" s="116">
        <f>TRUNC(I2622*D2622,1)</f>
        <v>0</v>
      </c>
      <c r="K2622" s="115">
        <f t="shared" si="627"/>
        <v>255</v>
      </c>
      <c r="L2622" s="116">
        <f t="shared" si="627"/>
        <v>255</v>
      </c>
      <c r="M2622" s="9"/>
      <c r="N2622" s="10"/>
      <c r="O2622" s="10"/>
      <c r="P2622" s="10"/>
      <c r="Q2622" s="10"/>
      <c r="R2622" s="10"/>
      <c r="S2622" s="119"/>
      <c r="T2622" s="119"/>
      <c r="U2622" s="119"/>
      <c r="V2622" s="119"/>
      <c r="W2622" s="119"/>
      <c r="X2622" s="119"/>
      <c r="Y2622" s="119"/>
      <c r="Z2622" s="119"/>
      <c r="AA2622" s="119"/>
      <c r="AB2622" s="119"/>
      <c r="AC2622" s="119"/>
      <c r="AD2622" s="119"/>
      <c r="AE2622" s="119"/>
      <c r="AF2622" s="119"/>
      <c r="AG2622" s="119"/>
      <c r="AH2622" s="119"/>
      <c r="AI2622" s="119"/>
      <c r="AJ2622" s="10"/>
      <c r="AK2622" s="10"/>
      <c r="AL2622" s="10"/>
    </row>
    <row r="2623" spans="1:38" ht="30" customHeight="1">
      <c r="A2623" s="9" t="s">
        <v>4376</v>
      </c>
      <c r="B2623" s="9" t="s">
        <v>840</v>
      </c>
      <c r="C2623" s="9" t="s">
        <v>841</v>
      </c>
      <c r="D2623" s="114">
        <v>0.34300000000000003</v>
      </c>
      <c r="E2623" s="115">
        <v>0</v>
      </c>
      <c r="F2623" s="116">
        <f>TRUNC(E2623*D2623,1)</f>
        <v>0</v>
      </c>
      <c r="G2623" s="115">
        <f>단가대비표!F545</f>
        <v>203246</v>
      </c>
      <c r="H2623" s="116">
        <f>TRUNC(G2623*D2623,1)</f>
        <v>69713.3</v>
      </c>
      <c r="I2623" s="115">
        <v>0</v>
      </c>
      <c r="J2623" s="116">
        <f>TRUNC(I2623*D2623,1)</f>
        <v>0</v>
      </c>
      <c r="K2623" s="115">
        <f t="shared" si="627"/>
        <v>203246</v>
      </c>
      <c r="L2623" s="116">
        <f t="shared" si="627"/>
        <v>69713.3</v>
      </c>
      <c r="M2623" s="9" t="s">
        <v>27</v>
      </c>
      <c r="N2623" s="10" t="s">
        <v>1957</v>
      </c>
      <c r="O2623" s="10" t="s">
        <v>853</v>
      </c>
      <c r="P2623" s="10" t="s">
        <v>30</v>
      </c>
      <c r="Q2623" s="10" t="s">
        <v>30</v>
      </c>
      <c r="R2623" s="10" t="s">
        <v>29</v>
      </c>
      <c r="S2623" s="119"/>
      <c r="T2623" s="119"/>
      <c r="U2623" s="119"/>
      <c r="V2623" s="119">
        <v>1</v>
      </c>
      <c r="W2623" s="119"/>
      <c r="X2623" s="119"/>
      <c r="Y2623" s="119"/>
      <c r="Z2623" s="119"/>
      <c r="AA2623" s="119"/>
      <c r="AB2623" s="119"/>
      <c r="AC2623" s="119"/>
      <c r="AD2623" s="119"/>
      <c r="AE2623" s="119"/>
      <c r="AF2623" s="119"/>
      <c r="AG2623" s="119"/>
      <c r="AH2623" s="119"/>
      <c r="AI2623" s="119"/>
      <c r="AJ2623" s="10" t="s">
        <v>27</v>
      </c>
      <c r="AK2623" s="10" t="s">
        <v>2805</v>
      </c>
      <c r="AL2623" s="10" t="s">
        <v>27</v>
      </c>
    </row>
    <row r="2624" spans="1:38" ht="30" customHeight="1">
      <c r="A2624" s="9" t="s">
        <v>4377</v>
      </c>
      <c r="B2624" s="9" t="s">
        <v>840</v>
      </c>
      <c r="C2624" s="9" t="s">
        <v>841</v>
      </c>
      <c r="D2624" s="114">
        <v>6.3E-2</v>
      </c>
      <c r="E2624" s="115">
        <v>0</v>
      </c>
      <c r="F2624" s="116">
        <f>TRUNC(E2624*D2624,1)</f>
        <v>0</v>
      </c>
      <c r="G2624" s="115">
        <f>단가대비표!F553</f>
        <v>138290</v>
      </c>
      <c r="H2624" s="116">
        <f>TRUNC(G2624*D2624,1)</f>
        <v>8712.2000000000007</v>
      </c>
      <c r="I2624" s="115">
        <v>0</v>
      </c>
      <c r="J2624" s="116">
        <f>TRUNC(I2624*D2624,1)</f>
        <v>0</v>
      </c>
      <c r="K2624" s="115">
        <f t="shared" si="627"/>
        <v>138290</v>
      </c>
      <c r="L2624" s="116">
        <f t="shared" si="627"/>
        <v>8712.2000000000007</v>
      </c>
      <c r="M2624" s="9" t="s">
        <v>27</v>
      </c>
      <c r="N2624" s="10" t="s">
        <v>1957</v>
      </c>
      <c r="O2624" s="10" t="s">
        <v>853</v>
      </c>
      <c r="P2624" s="10" t="s">
        <v>30</v>
      </c>
      <c r="Q2624" s="10" t="s">
        <v>30</v>
      </c>
      <c r="R2624" s="10" t="s">
        <v>29</v>
      </c>
      <c r="S2624" s="119"/>
      <c r="T2624" s="119"/>
      <c r="U2624" s="119"/>
      <c r="V2624" s="119">
        <v>1</v>
      </c>
      <c r="W2624" s="119"/>
      <c r="X2624" s="119"/>
      <c r="Y2624" s="119"/>
      <c r="Z2624" s="119"/>
      <c r="AA2624" s="119"/>
      <c r="AB2624" s="119"/>
      <c r="AC2624" s="119"/>
      <c r="AD2624" s="119"/>
      <c r="AE2624" s="119"/>
      <c r="AF2624" s="119"/>
      <c r="AG2624" s="119"/>
      <c r="AH2624" s="119"/>
      <c r="AI2624" s="119"/>
      <c r="AJ2624" s="10" t="s">
        <v>27</v>
      </c>
      <c r="AK2624" s="10" t="s">
        <v>2805</v>
      </c>
      <c r="AL2624" s="10" t="s">
        <v>27</v>
      </c>
    </row>
    <row r="2625" spans="1:38" ht="30" customHeight="1">
      <c r="A2625" s="9" t="s">
        <v>1109</v>
      </c>
      <c r="B2625" s="9" t="s">
        <v>4378</v>
      </c>
      <c r="C2625" s="9" t="s">
        <v>963</v>
      </c>
      <c r="D2625" s="114">
        <v>1</v>
      </c>
      <c r="E2625" s="115">
        <v>0</v>
      </c>
      <c r="F2625" s="116">
        <f>TRUNC(E2625*D2625,1)</f>
        <v>0</v>
      </c>
      <c r="G2625" s="115">
        <v>0</v>
      </c>
      <c r="H2625" s="116">
        <f>TRUNC(G2625*D2625,1)</f>
        <v>0</v>
      </c>
      <c r="I2625" s="115">
        <f>H2626*3%</f>
        <v>2352.75</v>
      </c>
      <c r="J2625" s="116">
        <f>TRUNC(I2625*D2625,1)</f>
        <v>2352.6999999999998</v>
      </c>
      <c r="K2625" s="115">
        <f t="shared" si="627"/>
        <v>2352.6999999999998</v>
      </c>
      <c r="L2625" s="116">
        <f t="shared" si="627"/>
        <v>2352.6999999999998</v>
      </c>
      <c r="M2625" s="9" t="s">
        <v>27</v>
      </c>
      <c r="N2625" s="10" t="s">
        <v>467</v>
      </c>
      <c r="O2625" s="10" t="s">
        <v>964</v>
      </c>
      <c r="P2625" s="10" t="s">
        <v>30</v>
      </c>
      <c r="Q2625" s="10" t="s">
        <v>30</v>
      </c>
      <c r="R2625" s="10" t="s">
        <v>30</v>
      </c>
      <c r="S2625" s="119">
        <v>1</v>
      </c>
      <c r="T2625" s="119">
        <v>2</v>
      </c>
      <c r="U2625" s="119">
        <v>0.02</v>
      </c>
      <c r="V2625" s="119"/>
      <c r="W2625" s="119"/>
      <c r="X2625" s="119"/>
      <c r="Y2625" s="119"/>
      <c r="Z2625" s="119"/>
      <c r="AA2625" s="119"/>
      <c r="AB2625" s="119"/>
      <c r="AC2625" s="119"/>
      <c r="AD2625" s="119"/>
      <c r="AE2625" s="119"/>
      <c r="AF2625" s="119"/>
      <c r="AG2625" s="119"/>
      <c r="AH2625" s="119"/>
      <c r="AI2625" s="119"/>
      <c r="AJ2625" s="10" t="s">
        <v>27</v>
      </c>
      <c r="AK2625" s="10" t="s">
        <v>2017</v>
      </c>
      <c r="AL2625" s="10" t="s">
        <v>27</v>
      </c>
    </row>
    <row r="2626" spans="1:38" ht="30" customHeight="1">
      <c r="A2626" s="9" t="s">
        <v>965</v>
      </c>
      <c r="B2626" s="9" t="s">
        <v>27</v>
      </c>
      <c r="C2626" s="9" t="s">
        <v>27</v>
      </c>
      <c r="D2626" s="114"/>
      <c r="E2626" s="115"/>
      <c r="F2626" s="116">
        <f>TRUNC(SUM(F2621:F2625),0)</f>
        <v>8755</v>
      </c>
      <c r="G2626" s="115"/>
      <c r="H2626" s="116">
        <f>TRUNC(SUM(H2621:H2625),0)</f>
        <v>78425</v>
      </c>
      <c r="I2626" s="115"/>
      <c r="J2626" s="116">
        <f>TRUNC(SUM(J2621:J2625),0)</f>
        <v>2352</v>
      </c>
      <c r="K2626" s="115"/>
      <c r="L2626" s="116">
        <f>F2626+H2626+J2626</f>
        <v>89532</v>
      </c>
      <c r="M2626" s="9" t="s">
        <v>27</v>
      </c>
      <c r="N2626" s="10" t="s">
        <v>117</v>
      </c>
      <c r="O2626" s="10" t="s">
        <v>117</v>
      </c>
      <c r="P2626" s="10" t="s">
        <v>27</v>
      </c>
      <c r="Q2626" s="10" t="s">
        <v>27</v>
      </c>
      <c r="R2626" s="10" t="s">
        <v>27</v>
      </c>
      <c r="S2626" s="119"/>
      <c r="T2626" s="119"/>
      <c r="U2626" s="119"/>
      <c r="V2626" s="119"/>
      <c r="W2626" s="119"/>
      <c r="X2626" s="119"/>
      <c r="Y2626" s="119"/>
      <c r="Z2626" s="119"/>
      <c r="AA2626" s="119"/>
      <c r="AB2626" s="119"/>
      <c r="AC2626" s="119"/>
      <c r="AD2626" s="119"/>
      <c r="AE2626" s="119"/>
      <c r="AF2626" s="119"/>
      <c r="AG2626" s="119"/>
      <c r="AH2626" s="119"/>
      <c r="AI2626" s="119"/>
      <c r="AJ2626" s="10" t="s">
        <v>27</v>
      </c>
      <c r="AK2626" s="10" t="s">
        <v>27</v>
      </c>
      <c r="AL2626" s="10" t="s">
        <v>27</v>
      </c>
    </row>
    <row r="2627" spans="1:38" ht="30" customHeight="1">
      <c r="A2627" s="9"/>
      <c r="B2627" s="9"/>
      <c r="C2627" s="9"/>
      <c r="D2627" s="114"/>
      <c r="E2627" s="115"/>
      <c r="F2627" s="116"/>
      <c r="G2627" s="115"/>
      <c r="H2627" s="116"/>
      <c r="I2627" s="115"/>
      <c r="J2627" s="116"/>
      <c r="K2627" s="115"/>
      <c r="L2627" s="116"/>
      <c r="M2627" s="9"/>
      <c r="N2627" s="10"/>
      <c r="O2627" s="10"/>
      <c r="P2627" s="10"/>
      <c r="Q2627" s="10"/>
      <c r="R2627" s="10"/>
      <c r="S2627" s="119"/>
      <c r="T2627" s="119"/>
      <c r="U2627" s="119"/>
      <c r="V2627" s="119"/>
      <c r="W2627" s="119"/>
      <c r="X2627" s="119"/>
      <c r="Y2627" s="119"/>
      <c r="Z2627" s="119"/>
      <c r="AA2627" s="119"/>
      <c r="AB2627" s="119"/>
      <c r="AC2627" s="119"/>
      <c r="AD2627" s="119"/>
      <c r="AE2627" s="119"/>
      <c r="AF2627" s="119"/>
      <c r="AG2627" s="119"/>
      <c r="AH2627" s="119"/>
      <c r="AI2627" s="119"/>
      <c r="AJ2627" s="10"/>
      <c r="AK2627" s="10"/>
      <c r="AL2627" s="10"/>
    </row>
    <row r="2628" spans="1:38" ht="30" customHeight="1">
      <c r="A2628" s="127" t="s">
        <v>4353</v>
      </c>
      <c r="B2628" s="127"/>
      <c r="C2628" s="127"/>
      <c r="D2628" s="127"/>
      <c r="E2628" s="128"/>
      <c r="F2628" s="129"/>
      <c r="G2628" s="128"/>
      <c r="H2628" s="129"/>
      <c r="I2628" s="128"/>
      <c r="J2628" s="129"/>
      <c r="K2628" s="128"/>
      <c r="L2628" s="129"/>
      <c r="M2628" s="127"/>
      <c r="N2628" s="118" t="s">
        <v>445</v>
      </c>
    </row>
    <row r="2629" spans="1:38" ht="30" customHeight="1">
      <c r="A2629" s="1" t="s">
        <v>3323</v>
      </c>
      <c r="B2629" s="1" t="s">
        <v>4423</v>
      </c>
      <c r="C2629" s="13" t="s">
        <v>466</v>
      </c>
      <c r="D2629" s="114">
        <v>2.7736000000000001</v>
      </c>
      <c r="E2629" s="115">
        <f>단가대비표!E298</f>
        <v>3347</v>
      </c>
      <c r="F2629" s="116">
        <f>TRUNC(E2629*D2629,1)</f>
        <v>9283.2000000000007</v>
      </c>
      <c r="G2629" s="115">
        <v>0</v>
      </c>
      <c r="H2629" s="116">
        <f>TRUNC(G2629*D2629,1)</f>
        <v>0</v>
      </c>
      <c r="I2629" s="115">
        <v>0</v>
      </c>
      <c r="J2629" s="116">
        <f>TRUNC(I2629*D2629,1)</f>
        <v>0</v>
      </c>
      <c r="K2629" s="115">
        <f t="shared" ref="K2629:L2631" si="628">TRUNC(E2629+G2629+I2629,1)</f>
        <v>3347</v>
      </c>
      <c r="L2629" s="116">
        <f t="shared" si="628"/>
        <v>9283.2000000000007</v>
      </c>
      <c r="M2629" s="9" t="s">
        <v>27</v>
      </c>
      <c r="N2629" s="10" t="s">
        <v>445</v>
      </c>
      <c r="O2629" s="10" t="s">
        <v>1969</v>
      </c>
      <c r="P2629" s="10" t="s">
        <v>30</v>
      </c>
      <c r="Q2629" s="10" t="s">
        <v>30</v>
      </c>
      <c r="R2629" s="10" t="s">
        <v>29</v>
      </c>
      <c r="S2629" s="119"/>
      <c r="T2629" s="119"/>
      <c r="U2629" s="119"/>
      <c r="V2629" s="119"/>
      <c r="W2629" s="119"/>
      <c r="X2629" s="119"/>
      <c r="Y2629" s="119"/>
      <c r="Z2629" s="119"/>
      <c r="AA2629" s="119"/>
      <c r="AB2629" s="119"/>
      <c r="AC2629" s="119"/>
      <c r="AD2629" s="119"/>
      <c r="AE2629" s="119"/>
      <c r="AF2629" s="119"/>
      <c r="AG2629" s="119"/>
      <c r="AH2629" s="119"/>
      <c r="AI2629" s="119"/>
      <c r="AJ2629" s="10" t="s">
        <v>27</v>
      </c>
      <c r="AK2629" s="10" t="s">
        <v>1970</v>
      </c>
      <c r="AL2629" s="10" t="s">
        <v>27</v>
      </c>
    </row>
    <row r="2630" spans="1:38" ht="30" customHeight="1">
      <c r="A2630" s="1" t="s">
        <v>462</v>
      </c>
      <c r="B2630" s="1" t="s">
        <v>4352</v>
      </c>
      <c r="C2630" s="13" t="s">
        <v>466</v>
      </c>
      <c r="D2630" s="114">
        <v>2.5215000000000001</v>
      </c>
      <c r="E2630" s="115">
        <f>일위대가목록!E371/1000</f>
        <v>214.26499999999999</v>
      </c>
      <c r="F2630" s="116">
        <f>TRUNC(E2630*D2630,1)</f>
        <v>540.20000000000005</v>
      </c>
      <c r="G2630" s="115">
        <f>일위대가목록!F371/1000</f>
        <v>6129.7669999999998</v>
      </c>
      <c r="H2630" s="116">
        <f>TRUNC(G2630*D2630,1)</f>
        <v>15456.2</v>
      </c>
      <c r="I2630" s="115">
        <f>일위대가목록!G371/1000</f>
        <v>197.72800000000001</v>
      </c>
      <c r="J2630" s="116">
        <f>TRUNC(I2630*D2630,1)</f>
        <v>498.5</v>
      </c>
      <c r="K2630" s="115">
        <f t="shared" si="628"/>
        <v>6541.7</v>
      </c>
      <c r="L2630" s="116">
        <f t="shared" si="628"/>
        <v>16494.900000000001</v>
      </c>
      <c r="M2630" s="9" t="s">
        <v>27</v>
      </c>
      <c r="N2630" s="10" t="s">
        <v>445</v>
      </c>
      <c r="O2630" s="10" t="s">
        <v>1786</v>
      </c>
      <c r="P2630" s="10" t="s">
        <v>30</v>
      </c>
      <c r="Q2630" s="10" t="s">
        <v>30</v>
      </c>
      <c r="R2630" s="10" t="s">
        <v>29</v>
      </c>
      <c r="S2630" s="119"/>
      <c r="T2630" s="119"/>
      <c r="U2630" s="119"/>
      <c r="V2630" s="119"/>
      <c r="W2630" s="119"/>
      <c r="X2630" s="119"/>
      <c r="Y2630" s="119"/>
      <c r="Z2630" s="119"/>
      <c r="AA2630" s="119"/>
      <c r="AB2630" s="119"/>
      <c r="AC2630" s="119"/>
      <c r="AD2630" s="119"/>
      <c r="AE2630" s="119"/>
      <c r="AF2630" s="119"/>
      <c r="AG2630" s="119"/>
      <c r="AH2630" s="119"/>
      <c r="AI2630" s="119"/>
      <c r="AJ2630" s="10" t="s">
        <v>27</v>
      </c>
      <c r="AK2630" s="10" t="s">
        <v>1971</v>
      </c>
      <c r="AL2630" s="10" t="s">
        <v>27</v>
      </c>
    </row>
    <row r="2631" spans="1:38" ht="30" customHeight="1">
      <c r="A2631" s="9" t="s">
        <v>828</v>
      </c>
      <c r="B2631" s="9" t="s">
        <v>3537</v>
      </c>
      <c r="C2631" s="13" t="s">
        <v>466</v>
      </c>
      <c r="D2631" s="114">
        <v>-0.25209999999999999</v>
      </c>
      <c r="E2631" s="115">
        <f>단가대비표!E453</f>
        <v>1020</v>
      </c>
      <c r="F2631" s="116">
        <f>TRUNC(E2631*D2631,1)</f>
        <v>-257.10000000000002</v>
      </c>
      <c r="G2631" s="115">
        <v>0</v>
      </c>
      <c r="H2631" s="116">
        <f>TRUNC(G2631*D2631,1)</f>
        <v>0</v>
      </c>
      <c r="I2631" s="115">
        <v>0</v>
      </c>
      <c r="J2631" s="116">
        <f>TRUNC(I2631*D2631,1)</f>
        <v>0</v>
      </c>
      <c r="K2631" s="115">
        <f t="shared" si="628"/>
        <v>1020</v>
      </c>
      <c r="L2631" s="116">
        <f t="shared" si="628"/>
        <v>-257.10000000000002</v>
      </c>
      <c r="M2631" s="9" t="s">
        <v>27</v>
      </c>
      <c r="N2631" s="10" t="s">
        <v>444</v>
      </c>
      <c r="O2631" s="10" t="s">
        <v>964</v>
      </c>
      <c r="P2631" s="10" t="s">
        <v>30</v>
      </c>
      <c r="Q2631" s="10" t="s">
        <v>30</v>
      </c>
      <c r="R2631" s="10" t="s">
        <v>30</v>
      </c>
      <c r="S2631" s="119">
        <v>0</v>
      </c>
      <c r="T2631" s="119">
        <v>0</v>
      </c>
      <c r="U2631" s="119">
        <v>0.03</v>
      </c>
      <c r="V2631" s="119"/>
      <c r="W2631" s="119"/>
      <c r="X2631" s="119"/>
      <c r="Y2631" s="119"/>
      <c r="Z2631" s="119"/>
      <c r="AA2631" s="119"/>
      <c r="AB2631" s="119"/>
      <c r="AC2631" s="119"/>
      <c r="AD2631" s="119"/>
      <c r="AE2631" s="119"/>
      <c r="AF2631" s="119"/>
      <c r="AG2631" s="119"/>
      <c r="AH2631" s="119"/>
      <c r="AI2631" s="119"/>
      <c r="AJ2631" s="10" t="s">
        <v>27</v>
      </c>
      <c r="AK2631" s="10" t="s">
        <v>1966</v>
      </c>
      <c r="AL2631" s="10" t="s">
        <v>27</v>
      </c>
    </row>
    <row r="2632" spans="1:38" ht="30" customHeight="1">
      <c r="A2632" s="9" t="s">
        <v>965</v>
      </c>
      <c r="B2632" s="9" t="s">
        <v>27</v>
      </c>
      <c r="C2632" s="9" t="s">
        <v>27</v>
      </c>
      <c r="D2632" s="114"/>
      <c r="E2632" s="115"/>
      <c r="F2632" s="116">
        <f>TRUNC(SUM(F2629:F2631),0)</f>
        <v>9566</v>
      </c>
      <c r="G2632" s="115"/>
      <c r="H2632" s="116">
        <f>TRUNC(SUM(H2629:H2631),0)</f>
        <v>15456</v>
      </c>
      <c r="I2632" s="115"/>
      <c r="J2632" s="116">
        <f>TRUNC(SUM(J2629:J2631),0)</f>
        <v>498</v>
      </c>
      <c r="K2632" s="115"/>
      <c r="L2632" s="116">
        <f>F2632+H2632+J2632</f>
        <v>25520</v>
      </c>
      <c r="M2632" s="9" t="s">
        <v>27</v>
      </c>
      <c r="N2632" s="10" t="s">
        <v>117</v>
      </c>
      <c r="O2632" s="10" t="s">
        <v>117</v>
      </c>
      <c r="P2632" s="10" t="s">
        <v>27</v>
      </c>
      <c r="Q2632" s="10" t="s">
        <v>27</v>
      </c>
      <c r="R2632" s="10" t="s">
        <v>27</v>
      </c>
      <c r="S2632" s="119"/>
      <c r="T2632" s="119"/>
      <c r="U2632" s="119"/>
      <c r="V2632" s="119"/>
      <c r="W2632" s="119"/>
      <c r="X2632" s="119"/>
      <c r="Y2632" s="119"/>
      <c r="Z2632" s="119"/>
      <c r="AA2632" s="119"/>
      <c r="AB2632" s="119"/>
      <c r="AC2632" s="119"/>
      <c r="AD2632" s="119"/>
      <c r="AE2632" s="119"/>
      <c r="AF2632" s="119"/>
      <c r="AG2632" s="119"/>
      <c r="AH2632" s="119"/>
      <c r="AI2632" s="119"/>
      <c r="AJ2632" s="10" t="s">
        <v>27</v>
      </c>
      <c r="AK2632" s="10" t="s">
        <v>27</v>
      </c>
      <c r="AL2632" s="10" t="s">
        <v>27</v>
      </c>
    </row>
    <row r="2633" spans="1:38" ht="30" customHeight="1">
      <c r="A2633" s="114"/>
      <c r="B2633" s="114"/>
      <c r="C2633" s="114"/>
      <c r="D2633" s="114"/>
      <c r="E2633" s="115"/>
      <c r="F2633" s="116"/>
      <c r="G2633" s="115"/>
      <c r="H2633" s="116"/>
      <c r="I2633" s="115"/>
      <c r="J2633" s="116"/>
      <c r="K2633" s="115"/>
      <c r="L2633" s="116"/>
      <c r="M2633" s="114"/>
    </row>
    <row r="2634" spans="1:38" ht="30" customHeight="1">
      <c r="A2634" s="127" t="s">
        <v>4391</v>
      </c>
      <c r="B2634" s="127"/>
      <c r="C2634" s="127"/>
      <c r="D2634" s="127"/>
      <c r="E2634" s="128"/>
      <c r="F2634" s="129"/>
      <c r="G2634" s="128"/>
      <c r="H2634" s="129"/>
      <c r="I2634" s="128"/>
      <c r="J2634" s="129"/>
      <c r="K2634" s="128"/>
      <c r="L2634" s="129"/>
      <c r="M2634" s="127"/>
      <c r="N2634" s="118" t="s">
        <v>444</v>
      </c>
    </row>
    <row r="2635" spans="1:38" ht="30" customHeight="1">
      <c r="A2635" s="9" t="s">
        <v>3327</v>
      </c>
      <c r="B2635" s="9" t="s">
        <v>4422</v>
      </c>
      <c r="C2635" s="9" t="s">
        <v>4387</v>
      </c>
      <c r="D2635" s="114">
        <v>1.0397000000000001</v>
      </c>
      <c r="E2635" s="115">
        <f>단가대비표!E303</f>
        <v>979.2</v>
      </c>
      <c r="F2635" s="116">
        <f>TRUNC(E2635*D2635,1)</f>
        <v>1018</v>
      </c>
      <c r="G2635" s="115">
        <v>0</v>
      </c>
      <c r="H2635" s="116">
        <f>TRUNC(G2635*D2635,1)</f>
        <v>0</v>
      </c>
      <c r="I2635" s="115">
        <v>0</v>
      </c>
      <c r="J2635" s="116">
        <f>TRUNC(I2635*D2635,1)</f>
        <v>0</v>
      </c>
      <c r="K2635" s="115">
        <f t="shared" ref="K2635:L2639" si="629">TRUNC(E2635+G2635+I2635,1)</f>
        <v>979.2</v>
      </c>
      <c r="L2635" s="116">
        <f t="shared" si="629"/>
        <v>1018</v>
      </c>
      <c r="M2635" s="9"/>
      <c r="N2635" s="10"/>
      <c r="O2635" s="10"/>
      <c r="P2635" s="10"/>
      <c r="Q2635" s="10"/>
      <c r="R2635" s="10"/>
      <c r="S2635" s="119"/>
      <c r="T2635" s="119"/>
      <c r="U2635" s="119"/>
      <c r="V2635" s="119"/>
      <c r="W2635" s="119"/>
      <c r="X2635" s="119"/>
      <c r="Y2635" s="119"/>
      <c r="Z2635" s="119"/>
      <c r="AA2635" s="119"/>
      <c r="AB2635" s="119"/>
      <c r="AC2635" s="119"/>
      <c r="AD2635" s="119"/>
      <c r="AE2635" s="119"/>
      <c r="AF2635" s="119"/>
      <c r="AG2635" s="119"/>
      <c r="AH2635" s="119"/>
      <c r="AI2635" s="119"/>
      <c r="AJ2635" s="10"/>
      <c r="AK2635" s="10"/>
      <c r="AL2635" s="10"/>
    </row>
    <row r="2636" spans="1:38" ht="30" customHeight="1">
      <c r="A2636" s="9" t="s">
        <v>4386</v>
      </c>
      <c r="B2636" s="9" t="s">
        <v>456</v>
      </c>
      <c r="C2636" s="9" t="s">
        <v>4387</v>
      </c>
      <c r="D2636" s="114">
        <v>0.94510000000000005</v>
      </c>
      <c r="E2636" s="115">
        <f>일위대가목록!E368/1000</f>
        <v>107.062</v>
      </c>
      <c r="F2636" s="116">
        <f>TRUNC(E2636*D2636,1)</f>
        <v>101.1</v>
      </c>
      <c r="G2636" s="115">
        <f>일위대가목록!F368/1000</f>
        <v>6129.7669999999998</v>
      </c>
      <c r="H2636" s="116">
        <f>TRUNC(G2636*D2636,1)</f>
        <v>5793.2</v>
      </c>
      <c r="I2636" s="115">
        <f>일위대가목록!G368/1000</f>
        <v>197.72800000000001</v>
      </c>
      <c r="J2636" s="116">
        <f>TRUNC(I2636*D2636,1)</f>
        <v>186.8</v>
      </c>
      <c r="K2636" s="115">
        <f t="shared" si="629"/>
        <v>6434.5</v>
      </c>
      <c r="L2636" s="116">
        <f t="shared" si="629"/>
        <v>6081.1</v>
      </c>
      <c r="M2636" s="9"/>
      <c r="N2636" s="10"/>
      <c r="O2636" s="10"/>
      <c r="P2636" s="10"/>
      <c r="Q2636" s="10"/>
      <c r="R2636" s="10"/>
      <c r="S2636" s="119"/>
      <c r="T2636" s="119"/>
      <c r="U2636" s="119"/>
      <c r="V2636" s="119"/>
      <c r="W2636" s="119"/>
      <c r="X2636" s="119"/>
      <c r="Y2636" s="119"/>
      <c r="Z2636" s="119"/>
      <c r="AA2636" s="119"/>
      <c r="AB2636" s="119"/>
      <c r="AC2636" s="119"/>
      <c r="AD2636" s="119"/>
      <c r="AE2636" s="119"/>
      <c r="AF2636" s="119"/>
      <c r="AG2636" s="119"/>
      <c r="AH2636" s="119"/>
      <c r="AI2636" s="119"/>
      <c r="AJ2636" s="10"/>
      <c r="AK2636" s="10"/>
      <c r="AL2636" s="10"/>
    </row>
    <row r="2637" spans="1:38" ht="30" customHeight="1">
      <c r="A2637" s="1" t="s">
        <v>563</v>
      </c>
      <c r="B2637" s="1" t="s">
        <v>564</v>
      </c>
      <c r="C2637" s="13" t="s">
        <v>4388</v>
      </c>
      <c r="D2637" s="114">
        <v>0.2</v>
      </c>
      <c r="E2637" s="115">
        <f>일위대가목록!E475</f>
        <v>440</v>
      </c>
      <c r="F2637" s="116">
        <f>TRUNC(E2637*D2637,1)</f>
        <v>88</v>
      </c>
      <c r="G2637" s="115">
        <f>일위대가목록!F475</f>
        <v>3393</v>
      </c>
      <c r="H2637" s="116">
        <f>TRUNC(G2637*D2637,1)</f>
        <v>678.6</v>
      </c>
      <c r="I2637" s="115">
        <f>일위대가목록!G475</f>
        <v>0</v>
      </c>
      <c r="J2637" s="116">
        <f>TRUNC(I2637*D2637,1)</f>
        <v>0</v>
      </c>
      <c r="K2637" s="115">
        <f t="shared" si="629"/>
        <v>3833</v>
      </c>
      <c r="L2637" s="116">
        <f t="shared" si="629"/>
        <v>766.6</v>
      </c>
      <c r="M2637" s="9"/>
      <c r="N2637" s="10"/>
      <c r="O2637" s="10"/>
      <c r="P2637" s="10"/>
      <c r="Q2637" s="10"/>
      <c r="R2637" s="10"/>
      <c r="S2637" s="119"/>
      <c r="T2637" s="119"/>
      <c r="U2637" s="119"/>
      <c r="V2637" s="119"/>
      <c r="W2637" s="119"/>
      <c r="X2637" s="119"/>
      <c r="Y2637" s="119"/>
      <c r="Z2637" s="119"/>
      <c r="AA2637" s="119"/>
      <c r="AB2637" s="119"/>
      <c r="AC2637" s="119"/>
      <c r="AD2637" s="119"/>
      <c r="AE2637" s="119"/>
      <c r="AF2637" s="119"/>
      <c r="AG2637" s="119"/>
      <c r="AH2637" s="119"/>
      <c r="AI2637" s="119"/>
      <c r="AJ2637" s="10"/>
      <c r="AK2637" s="10"/>
      <c r="AL2637" s="10"/>
    </row>
    <row r="2638" spans="1:38" ht="30" customHeight="1">
      <c r="A2638" s="1" t="s">
        <v>559</v>
      </c>
      <c r="B2638" s="1" t="s">
        <v>560</v>
      </c>
      <c r="C2638" s="13" t="s">
        <v>4388</v>
      </c>
      <c r="D2638" s="114">
        <v>0.1</v>
      </c>
      <c r="E2638" s="115">
        <f>일위대가목록!E473</f>
        <v>908</v>
      </c>
      <c r="F2638" s="116">
        <f>TRUNC(E2638*D2638,1)</f>
        <v>90.8</v>
      </c>
      <c r="G2638" s="115">
        <f>일위대가목록!F473</f>
        <v>9050</v>
      </c>
      <c r="H2638" s="116">
        <f>TRUNC(G2638*D2638,1)</f>
        <v>905</v>
      </c>
      <c r="I2638" s="115">
        <f>일위대가목록!G473</f>
        <v>0</v>
      </c>
      <c r="J2638" s="116">
        <f>TRUNC(I2638*D2638,1)</f>
        <v>0</v>
      </c>
      <c r="K2638" s="115">
        <f t="shared" si="629"/>
        <v>9958</v>
      </c>
      <c r="L2638" s="116">
        <f t="shared" si="629"/>
        <v>995.8</v>
      </c>
      <c r="M2638" s="9"/>
      <c r="N2638" s="10"/>
      <c r="O2638" s="10"/>
      <c r="P2638" s="10"/>
      <c r="Q2638" s="10"/>
      <c r="R2638" s="10"/>
      <c r="S2638" s="119"/>
      <c r="T2638" s="119"/>
      <c r="U2638" s="119"/>
      <c r="V2638" s="119"/>
      <c r="W2638" s="119"/>
      <c r="X2638" s="119"/>
      <c r="Y2638" s="119"/>
      <c r="Z2638" s="119"/>
      <c r="AA2638" s="119"/>
      <c r="AB2638" s="119"/>
      <c r="AC2638" s="119"/>
      <c r="AD2638" s="119"/>
      <c r="AE2638" s="119"/>
      <c r="AF2638" s="119"/>
      <c r="AG2638" s="119"/>
      <c r="AH2638" s="119"/>
      <c r="AI2638" s="119"/>
      <c r="AJ2638" s="10"/>
      <c r="AK2638" s="10"/>
      <c r="AL2638" s="10"/>
    </row>
    <row r="2639" spans="1:38" ht="30" customHeight="1">
      <c r="A2639" s="9" t="s">
        <v>828</v>
      </c>
      <c r="B2639" s="9" t="s">
        <v>3537</v>
      </c>
      <c r="C2639" s="9" t="s">
        <v>4387</v>
      </c>
      <c r="D2639" s="114">
        <v>-9.4600000000000017E-2</v>
      </c>
      <c r="E2639" s="115">
        <f>단가대비표!E452</f>
        <v>200</v>
      </c>
      <c r="F2639" s="116">
        <f>TRUNC(E2639*D2639,1)</f>
        <v>-18.899999999999999</v>
      </c>
      <c r="G2639" s="115">
        <v>0</v>
      </c>
      <c r="H2639" s="116">
        <f>TRUNC(G2639*D2639,1)</f>
        <v>0</v>
      </c>
      <c r="I2639" s="115">
        <v>0</v>
      </c>
      <c r="J2639" s="116">
        <f>TRUNC(I2639*D2639,1)</f>
        <v>0</v>
      </c>
      <c r="K2639" s="115">
        <f t="shared" si="629"/>
        <v>200</v>
      </c>
      <c r="L2639" s="116">
        <f t="shared" si="629"/>
        <v>-18.899999999999999</v>
      </c>
      <c r="M2639" s="9" t="s">
        <v>27</v>
      </c>
      <c r="N2639" s="10" t="s">
        <v>444</v>
      </c>
      <c r="O2639" s="10" t="s">
        <v>964</v>
      </c>
      <c r="P2639" s="10" t="s">
        <v>30</v>
      </c>
      <c r="Q2639" s="10" t="s">
        <v>30</v>
      </c>
      <c r="R2639" s="10" t="s">
        <v>30</v>
      </c>
      <c r="S2639" s="119">
        <v>0</v>
      </c>
      <c r="T2639" s="119">
        <v>0</v>
      </c>
      <c r="U2639" s="119">
        <v>0.03</v>
      </c>
      <c r="V2639" s="119"/>
      <c r="W2639" s="119"/>
      <c r="X2639" s="119"/>
      <c r="Y2639" s="119"/>
      <c r="Z2639" s="119"/>
      <c r="AA2639" s="119"/>
      <c r="AB2639" s="119"/>
      <c r="AC2639" s="119"/>
      <c r="AD2639" s="119"/>
      <c r="AE2639" s="119"/>
      <c r="AF2639" s="119"/>
      <c r="AG2639" s="119"/>
      <c r="AH2639" s="119"/>
      <c r="AI2639" s="119"/>
      <c r="AJ2639" s="10" t="s">
        <v>27</v>
      </c>
      <c r="AK2639" s="10" t="s">
        <v>1966</v>
      </c>
      <c r="AL2639" s="10" t="s">
        <v>27</v>
      </c>
    </row>
    <row r="2640" spans="1:38" ht="30" customHeight="1">
      <c r="A2640" s="9" t="s">
        <v>965</v>
      </c>
      <c r="B2640" s="9" t="s">
        <v>27</v>
      </c>
      <c r="C2640" s="9" t="s">
        <v>27</v>
      </c>
      <c r="D2640" s="114"/>
      <c r="E2640" s="115"/>
      <c r="F2640" s="116">
        <f>TRUNC(SUM(F2635:F2639),0)</f>
        <v>1279</v>
      </c>
      <c r="G2640" s="115"/>
      <c r="H2640" s="116">
        <f>TRUNC(SUM(H2635:H2639),0)</f>
        <v>7376</v>
      </c>
      <c r="I2640" s="115"/>
      <c r="J2640" s="116">
        <f>TRUNC(SUM(J2635:J2639),0)</f>
        <v>186</v>
      </c>
      <c r="K2640" s="115"/>
      <c r="L2640" s="116">
        <f>F2640+H2640+J2640</f>
        <v>8841</v>
      </c>
      <c r="M2640" s="9" t="s">
        <v>27</v>
      </c>
      <c r="N2640" s="10" t="s">
        <v>117</v>
      </c>
      <c r="O2640" s="10" t="s">
        <v>117</v>
      </c>
      <c r="P2640" s="10" t="s">
        <v>27</v>
      </c>
      <c r="Q2640" s="10" t="s">
        <v>27</v>
      </c>
      <c r="R2640" s="10" t="s">
        <v>27</v>
      </c>
      <c r="S2640" s="119"/>
      <c r="T2640" s="119"/>
      <c r="U2640" s="119"/>
      <c r="V2640" s="119"/>
      <c r="W2640" s="119"/>
      <c r="X2640" s="119"/>
      <c r="Y2640" s="119"/>
      <c r="Z2640" s="119"/>
      <c r="AA2640" s="119"/>
      <c r="AB2640" s="119"/>
      <c r="AC2640" s="119"/>
      <c r="AD2640" s="119"/>
      <c r="AE2640" s="119"/>
      <c r="AF2640" s="119"/>
      <c r="AG2640" s="119"/>
      <c r="AH2640" s="119"/>
      <c r="AI2640" s="119"/>
      <c r="AJ2640" s="10" t="s">
        <v>27</v>
      </c>
      <c r="AK2640" s="10" t="s">
        <v>27</v>
      </c>
      <c r="AL2640" s="10" t="s">
        <v>27</v>
      </c>
    </row>
    <row r="2641" spans="1:38" ht="30" customHeight="1">
      <c r="A2641" s="9"/>
      <c r="B2641" s="9"/>
      <c r="C2641" s="9"/>
      <c r="D2641" s="114"/>
      <c r="E2641" s="115"/>
      <c r="F2641" s="116"/>
      <c r="G2641" s="115"/>
      <c r="H2641" s="116"/>
      <c r="I2641" s="115"/>
      <c r="J2641" s="116"/>
      <c r="K2641" s="115"/>
      <c r="L2641" s="116"/>
      <c r="M2641" s="9"/>
      <c r="N2641" s="10"/>
      <c r="O2641" s="10"/>
      <c r="P2641" s="10"/>
      <c r="Q2641" s="10"/>
      <c r="R2641" s="10"/>
      <c r="S2641" s="119"/>
      <c r="T2641" s="119"/>
      <c r="U2641" s="119"/>
      <c r="V2641" s="119"/>
      <c r="W2641" s="119"/>
      <c r="X2641" s="119"/>
      <c r="Y2641" s="119"/>
      <c r="Z2641" s="119"/>
      <c r="AA2641" s="119"/>
      <c r="AB2641" s="119"/>
      <c r="AC2641" s="119"/>
      <c r="AD2641" s="119"/>
      <c r="AE2641" s="119"/>
      <c r="AF2641" s="119"/>
      <c r="AG2641" s="119"/>
      <c r="AH2641" s="119"/>
      <c r="AI2641" s="119"/>
      <c r="AJ2641" s="10"/>
      <c r="AK2641" s="10"/>
      <c r="AL2641" s="10"/>
    </row>
    <row r="2642" spans="1:38" ht="30" customHeight="1">
      <c r="A2642" s="127" t="s">
        <v>4392</v>
      </c>
      <c r="B2642" s="127"/>
      <c r="C2642" s="127"/>
      <c r="D2642" s="127"/>
      <c r="E2642" s="128"/>
      <c r="F2642" s="129"/>
      <c r="G2642" s="128"/>
      <c r="H2642" s="129"/>
      <c r="I2642" s="128"/>
      <c r="J2642" s="129"/>
      <c r="K2642" s="128"/>
      <c r="L2642" s="129"/>
      <c r="M2642" s="127"/>
      <c r="N2642" s="118" t="s">
        <v>444</v>
      </c>
    </row>
    <row r="2643" spans="1:38" ht="30" customHeight="1">
      <c r="A2643" s="9" t="s">
        <v>3327</v>
      </c>
      <c r="B2643" s="9" t="s">
        <v>4421</v>
      </c>
      <c r="C2643" s="9" t="s">
        <v>4387</v>
      </c>
      <c r="D2643" s="114">
        <v>2.0792999999999999</v>
      </c>
      <c r="E2643" s="115">
        <f>단가대비표!E303</f>
        <v>979.2</v>
      </c>
      <c r="F2643" s="116">
        <f>TRUNC(E2643*D2643,1)</f>
        <v>2036</v>
      </c>
      <c r="G2643" s="115">
        <v>0</v>
      </c>
      <c r="H2643" s="116">
        <f>TRUNC(G2643*D2643,1)</f>
        <v>0</v>
      </c>
      <c r="I2643" s="115">
        <v>0</v>
      </c>
      <c r="J2643" s="116">
        <f>TRUNC(I2643*D2643,1)</f>
        <v>0</v>
      </c>
      <c r="K2643" s="115">
        <f t="shared" ref="K2643:L2647" si="630">TRUNC(E2643+G2643+I2643,1)</f>
        <v>979.2</v>
      </c>
      <c r="L2643" s="116">
        <f t="shared" si="630"/>
        <v>2036</v>
      </c>
      <c r="M2643" s="9"/>
      <c r="N2643" s="10"/>
      <c r="O2643" s="10"/>
      <c r="P2643" s="10"/>
      <c r="Q2643" s="10"/>
      <c r="R2643" s="10"/>
      <c r="S2643" s="119"/>
      <c r="T2643" s="119"/>
      <c r="U2643" s="119"/>
      <c r="V2643" s="119"/>
      <c r="W2643" s="119"/>
      <c r="X2643" s="119"/>
      <c r="Y2643" s="119"/>
      <c r="Z2643" s="119"/>
      <c r="AA2643" s="119"/>
      <c r="AB2643" s="119"/>
      <c r="AC2643" s="119"/>
      <c r="AD2643" s="119"/>
      <c r="AE2643" s="119"/>
      <c r="AF2643" s="119"/>
      <c r="AG2643" s="119"/>
      <c r="AH2643" s="119"/>
      <c r="AI2643" s="119"/>
      <c r="AJ2643" s="10"/>
      <c r="AK2643" s="10"/>
      <c r="AL2643" s="10"/>
    </row>
    <row r="2644" spans="1:38" ht="30" customHeight="1">
      <c r="A2644" s="9" t="s">
        <v>4386</v>
      </c>
      <c r="B2644" s="9" t="s">
        <v>456</v>
      </c>
      <c r="C2644" s="9" t="s">
        <v>4387</v>
      </c>
      <c r="D2644" s="114">
        <v>1.8903000000000001</v>
      </c>
      <c r="E2644" s="115">
        <f>일위대가목록!E368/1000</f>
        <v>107.062</v>
      </c>
      <c r="F2644" s="116">
        <f>TRUNC(E2644*D2644,1)</f>
        <v>202.3</v>
      </c>
      <c r="G2644" s="115">
        <f>일위대가목록!F368/1000</f>
        <v>6129.7669999999998</v>
      </c>
      <c r="H2644" s="116">
        <f>TRUNC(G2644*D2644,1)</f>
        <v>11587</v>
      </c>
      <c r="I2644" s="115">
        <f>일위대가목록!G368/1000</f>
        <v>197.72800000000001</v>
      </c>
      <c r="J2644" s="116">
        <f>TRUNC(I2644*D2644,1)</f>
        <v>373.7</v>
      </c>
      <c r="K2644" s="115">
        <f t="shared" si="630"/>
        <v>6434.5</v>
      </c>
      <c r="L2644" s="116">
        <f t="shared" si="630"/>
        <v>12163</v>
      </c>
      <c r="M2644" s="9"/>
      <c r="N2644" s="10"/>
      <c r="O2644" s="10"/>
      <c r="P2644" s="10"/>
      <c r="Q2644" s="10"/>
      <c r="R2644" s="10"/>
      <c r="S2644" s="119"/>
      <c r="T2644" s="119"/>
      <c r="U2644" s="119"/>
      <c r="V2644" s="119"/>
      <c r="W2644" s="119"/>
      <c r="X2644" s="119"/>
      <c r="Y2644" s="119"/>
      <c r="Z2644" s="119"/>
      <c r="AA2644" s="119"/>
      <c r="AB2644" s="119"/>
      <c r="AC2644" s="119"/>
      <c r="AD2644" s="119"/>
      <c r="AE2644" s="119"/>
      <c r="AF2644" s="119"/>
      <c r="AG2644" s="119"/>
      <c r="AH2644" s="119"/>
      <c r="AI2644" s="119"/>
      <c r="AJ2644" s="10"/>
      <c r="AK2644" s="10"/>
      <c r="AL2644" s="10"/>
    </row>
    <row r="2645" spans="1:38" ht="30" customHeight="1">
      <c r="A2645" s="1" t="s">
        <v>563</v>
      </c>
      <c r="B2645" s="1" t="s">
        <v>564</v>
      </c>
      <c r="C2645" s="13" t="s">
        <v>4388</v>
      </c>
      <c r="D2645" s="114">
        <v>0.4</v>
      </c>
      <c r="E2645" s="115">
        <f>일위대가목록!E475</f>
        <v>440</v>
      </c>
      <c r="F2645" s="116">
        <f>TRUNC(E2645*D2645,1)</f>
        <v>176</v>
      </c>
      <c r="G2645" s="115">
        <f>일위대가목록!F475</f>
        <v>3393</v>
      </c>
      <c r="H2645" s="116">
        <f>TRUNC(G2645*D2645,1)</f>
        <v>1357.2</v>
      </c>
      <c r="I2645" s="115">
        <f>일위대가목록!G475</f>
        <v>0</v>
      </c>
      <c r="J2645" s="116">
        <f>TRUNC(I2645*D2645,1)</f>
        <v>0</v>
      </c>
      <c r="K2645" s="115">
        <f t="shared" si="630"/>
        <v>3833</v>
      </c>
      <c r="L2645" s="116">
        <f t="shared" si="630"/>
        <v>1533.2</v>
      </c>
      <c r="M2645" s="9"/>
      <c r="N2645" s="10"/>
      <c r="O2645" s="10"/>
      <c r="P2645" s="10"/>
      <c r="Q2645" s="10"/>
      <c r="R2645" s="10"/>
      <c r="S2645" s="119"/>
      <c r="T2645" s="119"/>
      <c r="U2645" s="119"/>
      <c r="V2645" s="119"/>
      <c r="W2645" s="119"/>
      <c r="X2645" s="119"/>
      <c r="Y2645" s="119"/>
      <c r="Z2645" s="119"/>
      <c r="AA2645" s="119"/>
      <c r="AB2645" s="119"/>
      <c r="AC2645" s="119"/>
      <c r="AD2645" s="119"/>
      <c r="AE2645" s="119"/>
      <c r="AF2645" s="119"/>
      <c r="AG2645" s="119"/>
      <c r="AH2645" s="119"/>
      <c r="AI2645" s="119"/>
      <c r="AJ2645" s="10"/>
      <c r="AK2645" s="10"/>
      <c r="AL2645" s="10"/>
    </row>
    <row r="2646" spans="1:38" ht="30" customHeight="1">
      <c r="A2646" s="1" t="s">
        <v>559</v>
      </c>
      <c r="B2646" s="1" t="s">
        <v>560</v>
      </c>
      <c r="C2646" s="13" t="s">
        <v>4388</v>
      </c>
      <c r="D2646" s="114">
        <v>0.2</v>
      </c>
      <c r="E2646" s="115">
        <f>일위대가목록!E473</f>
        <v>908</v>
      </c>
      <c r="F2646" s="116">
        <f>TRUNC(E2646*D2646,1)</f>
        <v>181.6</v>
      </c>
      <c r="G2646" s="115">
        <f>일위대가목록!F473</f>
        <v>9050</v>
      </c>
      <c r="H2646" s="116">
        <f>TRUNC(G2646*D2646,1)</f>
        <v>1810</v>
      </c>
      <c r="I2646" s="115">
        <f>일위대가목록!G473</f>
        <v>0</v>
      </c>
      <c r="J2646" s="116">
        <f>TRUNC(I2646*D2646,1)</f>
        <v>0</v>
      </c>
      <c r="K2646" s="115">
        <f t="shared" si="630"/>
        <v>9958</v>
      </c>
      <c r="L2646" s="116">
        <f t="shared" si="630"/>
        <v>1991.6</v>
      </c>
      <c r="M2646" s="9"/>
      <c r="N2646" s="10"/>
      <c r="O2646" s="10"/>
      <c r="P2646" s="10"/>
      <c r="Q2646" s="10"/>
      <c r="R2646" s="10"/>
      <c r="S2646" s="119"/>
      <c r="T2646" s="119"/>
      <c r="U2646" s="119"/>
      <c r="V2646" s="119"/>
      <c r="W2646" s="119"/>
      <c r="X2646" s="119"/>
      <c r="Y2646" s="119"/>
      <c r="Z2646" s="119"/>
      <c r="AA2646" s="119"/>
      <c r="AB2646" s="119"/>
      <c r="AC2646" s="119"/>
      <c r="AD2646" s="119"/>
      <c r="AE2646" s="119"/>
      <c r="AF2646" s="119"/>
      <c r="AG2646" s="119"/>
      <c r="AH2646" s="119"/>
      <c r="AI2646" s="119"/>
      <c r="AJ2646" s="10"/>
      <c r="AK2646" s="10"/>
      <c r="AL2646" s="10"/>
    </row>
    <row r="2647" spans="1:38" ht="30" customHeight="1">
      <c r="A2647" s="9" t="s">
        <v>828</v>
      </c>
      <c r="B2647" s="9" t="s">
        <v>3537</v>
      </c>
      <c r="C2647" s="9" t="s">
        <v>4387</v>
      </c>
      <c r="D2647" s="114">
        <v>-0.18899999999999983</v>
      </c>
      <c r="E2647" s="115">
        <f>단가대비표!E452</f>
        <v>200</v>
      </c>
      <c r="F2647" s="116">
        <f>TRUNC(E2647*D2647,1)</f>
        <v>-37.799999999999997</v>
      </c>
      <c r="G2647" s="115">
        <v>0</v>
      </c>
      <c r="H2647" s="116">
        <f>TRUNC(G2647*D2647,1)</f>
        <v>0</v>
      </c>
      <c r="I2647" s="115">
        <v>0</v>
      </c>
      <c r="J2647" s="116">
        <f>TRUNC(I2647*D2647,1)</f>
        <v>0</v>
      </c>
      <c r="K2647" s="115">
        <f t="shared" si="630"/>
        <v>200</v>
      </c>
      <c r="L2647" s="116">
        <f t="shared" si="630"/>
        <v>-37.799999999999997</v>
      </c>
      <c r="M2647" s="9" t="s">
        <v>27</v>
      </c>
      <c r="N2647" s="10" t="s">
        <v>444</v>
      </c>
      <c r="O2647" s="10" t="s">
        <v>964</v>
      </c>
      <c r="P2647" s="10" t="s">
        <v>30</v>
      </c>
      <c r="Q2647" s="10" t="s">
        <v>30</v>
      </c>
      <c r="R2647" s="10" t="s">
        <v>30</v>
      </c>
      <c r="S2647" s="119">
        <v>0</v>
      </c>
      <c r="T2647" s="119">
        <v>0</v>
      </c>
      <c r="U2647" s="119">
        <v>0.03</v>
      </c>
      <c r="V2647" s="119"/>
      <c r="W2647" s="119"/>
      <c r="X2647" s="119"/>
      <c r="Y2647" s="119"/>
      <c r="Z2647" s="119"/>
      <c r="AA2647" s="119"/>
      <c r="AB2647" s="119"/>
      <c r="AC2647" s="119"/>
      <c r="AD2647" s="119"/>
      <c r="AE2647" s="119"/>
      <c r="AF2647" s="119"/>
      <c r="AG2647" s="119"/>
      <c r="AH2647" s="119"/>
      <c r="AI2647" s="119"/>
      <c r="AJ2647" s="10" t="s">
        <v>27</v>
      </c>
      <c r="AK2647" s="10" t="s">
        <v>1966</v>
      </c>
      <c r="AL2647" s="10" t="s">
        <v>27</v>
      </c>
    </row>
    <row r="2648" spans="1:38" ht="30" customHeight="1">
      <c r="A2648" s="9" t="s">
        <v>965</v>
      </c>
      <c r="B2648" s="9" t="s">
        <v>27</v>
      </c>
      <c r="C2648" s="9" t="s">
        <v>27</v>
      </c>
      <c r="D2648" s="114"/>
      <c r="E2648" s="115"/>
      <c r="F2648" s="116">
        <f>TRUNC(SUM(F2643:F2647),0)</f>
        <v>2558</v>
      </c>
      <c r="G2648" s="115"/>
      <c r="H2648" s="116">
        <f>TRUNC(SUM(H2643:H2647),0)</f>
        <v>14754</v>
      </c>
      <c r="I2648" s="115"/>
      <c r="J2648" s="116">
        <f>TRUNC(SUM(J2643:J2647),0)</f>
        <v>373</v>
      </c>
      <c r="K2648" s="115"/>
      <c r="L2648" s="116">
        <f>F2648+H2648+J2648</f>
        <v>17685</v>
      </c>
      <c r="M2648" s="9" t="s">
        <v>27</v>
      </c>
      <c r="N2648" s="10" t="s">
        <v>117</v>
      </c>
      <c r="O2648" s="10" t="s">
        <v>117</v>
      </c>
      <c r="P2648" s="10" t="s">
        <v>27</v>
      </c>
      <c r="Q2648" s="10" t="s">
        <v>27</v>
      </c>
      <c r="R2648" s="10" t="s">
        <v>27</v>
      </c>
      <c r="S2648" s="119"/>
      <c r="T2648" s="119"/>
      <c r="U2648" s="119"/>
      <c r="V2648" s="119"/>
      <c r="W2648" s="119"/>
      <c r="X2648" s="119"/>
      <c r="Y2648" s="119"/>
      <c r="Z2648" s="119"/>
      <c r="AA2648" s="119"/>
      <c r="AB2648" s="119"/>
      <c r="AC2648" s="119"/>
      <c r="AD2648" s="119"/>
      <c r="AE2648" s="119"/>
      <c r="AF2648" s="119"/>
      <c r="AG2648" s="119"/>
      <c r="AH2648" s="119"/>
      <c r="AI2648" s="119"/>
      <c r="AJ2648" s="10" t="s">
        <v>27</v>
      </c>
      <c r="AK2648" s="10" t="s">
        <v>27</v>
      </c>
      <c r="AL2648" s="10" t="s">
        <v>27</v>
      </c>
    </row>
    <row r="2649" spans="1:38" ht="30" customHeight="1">
      <c r="A2649" s="9"/>
      <c r="B2649" s="9"/>
      <c r="C2649" s="9"/>
      <c r="D2649" s="114"/>
      <c r="E2649" s="115"/>
      <c r="F2649" s="116"/>
      <c r="G2649" s="115"/>
      <c r="H2649" s="116"/>
      <c r="I2649" s="115"/>
      <c r="J2649" s="116"/>
      <c r="K2649" s="115"/>
      <c r="L2649" s="116"/>
      <c r="M2649" s="9"/>
      <c r="N2649" s="10"/>
      <c r="O2649" s="10"/>
      <c r="P2649" s="10"/>
      <c r="Q2649" s="10"/>
      <c r="R2649" s="10"/>
      <c r="S2649" s="119"/>
      <c r="T2649" s="119"/>
      <c r="U2649" s="119"/>
      <c r="V2649" s="119"/>
      <c r="W2649" s="119"/>
      <c r="X2649" s="119"/>
      <c r="Y2649" s="119"/>
      <c r="Z2649" s="119"/>
      <c r="AA2649" s="119"/>
      <c r="AB2649" s="119"/>
      <c r="AC2649" s="119"/>
      <c r="AD2649" s="119"/>
      <c r="AE2649" s="119"/>
      <c r="AF2649" s="119"/>
      <c r="AG2649" s="119"/>
      <c r="AH2649" s="119"/>
      <c r="AI2649" s="119"/>
      <c r="AJ2649" s="10"/>
      <c r="AK2649" s="10"/>
      <c r="AL2649" s="10"/>
    </row>
    <row r="2650" spans="1:38" ht="30" customHeight="1">
      <c r="A2650" s="127" t="s">
        <v>4393</v>
      </c>
      <c r="B2650" s="127"/>
      <c r="C2650" s="127"/>
      <c r="D2650" s="127"/>
      <c r="E2650" s="128"/>
      <c r="F2650" s="129"/>
      <c r="G2650" s="128"/>
      <c r="H2650" s="129"/>
      <c r="I2650" s="128"/>
      <c r="J2650" s="129"/>
      <c r="K2650" s="128"/>
      <c r="L2650" s="129"/>
      <c r="M2650" s="127"/>
      <c r="N2650" s="118" t="s">
        <v>444</v>
      </c>
    </row>
    <row r="2651" spans="1:38" ht="30" customHeight="1">
      <c r="A2651" s="9" t="s">
        <v>3327</v>
      </c>
      <c r="B2651" s="9" t="s">
        <v>4421</v>
      </c>
      <c r="C2651" s="9" t="s">
        <v>4387</v>
      </c>
      <c r="D2651" s="114">
        <v>3.1190000000000002</v>
      </c>
      <c r="E2651" s="115">
        <f>단가대비표!E303</f>
        <v>979.2</v>
      </c>
      <c r="F2651" s="116">
        <f>TRUNC(E2651*D2651,1)</f>
        <v>3054.1</v>
      </c>
      <c r="G2651" s="115">
        <v>0</v>
      </c>
      <c r="H2651" s="116">
        <f>TRUNC(G2651*D2651,1)</f>
        <v>0</v>
      </c>
      <c r="I2651" s="115">
        <v>0</v>
      </c>
      <c r="J2651" s="116">
        <f>TRUNC(I2651*D2651,1)</f>
        <v>0</v>
      </c>
      <c r="K2651" s="115">
        <f t="shared" ref="K2651:L2655" si="631">TRUNC(E2651+G2651+I2651,1)</f>
        <v>979.2</v>
      </c>
      <c r="L2651" s="116">
        <f t="shared" si="631"/>
        <v>3054.1</v>
      </c>
      <c r="M2651" s="9"/>
      <c r="N2651" s="10"/>
      <c r="O2651" s="10"/>
      <c r="P2651" s="10"/>
      <c r="Q2651" s="10"/>
      <c r="R2651" s="10"/>
      <c r="S2651" s="119"/>
      <c r="T2651" s="119"/>
      <c r="U2651" s="119"/>
      <c r="V2651" s="119"/>
      <c r="W2651" s="119"/>
      <c r="X2651" s="119"/>
      <c r="Y2651" s="119"/>
      <c r="Z2651" s="119"/>
      <c r="AA2651" s="119"/>
      <c r="AB2651" s="119"/>
      <c r="AC2651" s="119"/>
      <c r="AD2651" s="119"/>
      <c r="AE2651" s="119"/>
      <c r="AF2651" s="119"/>
      <c r="AG2651" s="119"/>
      <c r="AH2651" s="119"/>
      <c r="AI2651" s="119"/>
      <c r="AJ2651" s="10"/>
      <c r="AK2651" s="10"/>
      <c r="AL2651" s="10"/>
    </row>
    <row r="2652" spans="1:38" ht="30" customHeight="1">
      <c r="A2652" s="9" t="s">
        <v>4386</v>
      </c>
      <c r="B2652" s="9" t="s">
        <v>456</v>
      </c>
      <c r="C2652" s="9" t="s">
        <v>4387</v>
      </c>
      <c r="D2652" s="114">
        <v>2.8353999999999999</v>
      </c>
      <c r="E2652" s="115">
        <f>일위대가목록!E368/1000</f>
        <v>107.062</v>
      </c>
      <c r="F2652" s="116">
        <f>TRUNC(E2652*D2652,1)</f>
        <v>303.5</v>
      </c>
      <c r="G2652" s="115">
        <f>일위대가목록!F368/1000</f>
        <v>6129.7669999999998</v>
      </c>
      <c r="H2652" s="116">
        <f>TRUNC(G2652*D2652,1)</f>
        <v>17380.3</v>
      </c>
      <c r="I2652" s="115">
        <f>일위대가목록!G368/1000</f>
        <v>197.72800000000001</v>
      </c>
      <c r="J2652" s="116">
        <f>TRUNC(I2652*D2652,1)</f>
        <v>560.6</v>
      </c>
      <c r="K2652" s="115">
        <f t="shared" si="631"/>
        <v>6434.5</v>
      </c>
      <c r="L2652" s="116">
        <f t="shared" si="631"/>
        <v>18244.400000000001</v>
      </c>
      <c r="M2652" s="9"/>
      <c r="N2652" s="10"/>
      <c r="O2652" s="10"/>
      <c r="P2652" s="10"/>
      <c r="Q2652" s="10"/>
      <c r="R2652" s="10"/>
      <c r="S2652" s="119"/>
      <c r="T2652" s="119"/>
      <c r="U2652" s="119"/>
      <c r="V2652" s="119"/>
      <c r="W2652" s="119"/>
      <c r="X2652" s="119"/>
      <c r="Y2652" s="119"/>
      <c r="Z2652" s="119"/>
      <c r="AA2652" s="119"/>
      <c r="AB2652" s="119"/>
      <c r="AC2652" s="119"/>
      <c r="AD2652" s="119"/>
      <c r="AE2652" s="119"/>
      <c r="AF2652" s="119"/>
      <c r="AG2652" s="119"/>
      <c r="AH2652" s="119"/>
      <c r="AI2652" s="119"/>
      <c r="AJ2652" s="10"/>
      <c r="AK2652" s="10"/>
      <c r="AL2652" s="10"/>
    </row>
    <row r="2653" spans="1:38" ht="30" customHeight="1">
      <c r="A2653" s="1" t="s">
        <v>563</v>
      </c>
      <c r="B2653" s="1" t="s">
        <v>564</v>
      </c>
      <c r="C2653" s="13" t="s">
        <v>4388</v>
      </c>
      <c r="D2653" s="114">
        <v>0.6</v>
      </c>
      <c r="E2653" s="115">
        <f>일위대가목록!E475</f>
        <v>440</v>
      </c>
      <c r="F2653" s="116">
        <f>TRUNC(E2653*D2653,1)</f>
        <v>264</v>
      </c>
      <c r="G2653" s="115">
        <f>일위대가목록!F475</f>
        <v>3393</v>
      </c>
      <c r="H2653" s="116">
        <f>TRUNC(G2653*D2653,1)</f>
        <v>2035.8</v>
      </c>
      <c r="I2653" s="115">
        <f>일위대가목록!G475</f>
        <v>0</v>
      </c>
      <c r="J2653" s="116">
        <f>TRUNC(I2653*D2653,1)</f>
        <v>0</v>
      </c>
      <c r="K2653" s="115">
        <f t="shared" si="631"/>
        <v>3833</v>
      </c>
      <c r="L2653" s="116">
        <f t="shared" si="631"/>
        <v>2299.8000000000002</v>
      </c>
      <c r="M2653" s="9"/>
      <c r="N2653" s="10"/>
      <c r="O2653" s="10"/>
      <c r="P2653" s="10"/>
      <c r="Q2653" s="10"/>
      <c r="R2653" s="10"/>
      <c r="S2653" s="119"/>
      <c r="T2653" s="119"/>
      <c r="U2653" s="119"/>
      <c r="V2653" s="119"/>
      <c r="W2653" s="119"/>
      <c r="X2653" s="119"/>
      <c r="Y2653" s="119"/>
      <c r="Z2653" s="119"/>
      <c r="AA2653" s="119"/>
      <c r="AB2653" s="119"/>
      <c r="AC2653" s="119"/>
      <c r="AD2653" s="119"/>
      <c r="AE2653" s="119"/>
      <c r="AF2653" s="119"/>
      <c r="AG2653" s="119"/>
      <c r="AH2653" s="119"/>
      <c r="AI2653" s="119"/>
      <c r="AJ2653" s="10"/>
      <c r="AK2653" s="10"/>
      <c r="AL2653" s="10"/>
    </row>
    <row r="2654" spans="1:38" ht="30" customHeight="1">
      <c r="A2654" s="1" t="s">
        <v>559</v>
      </c>
      <c r="B2654" s="1" t="s">
        <v>560</v>
      </c>
      <c r="C2654" s="13" t="s">
        <v>4388</v>
      </c>
      <c r="D2654" s="114">
        <v>0.3</v>
      </c>
      <c r="E2654" s="115">
        <f>일위대가목록!E473</f>
        <v>908</v>
      </c>
      <c r="F2654" s="116">
        <f>TRUNC(E2654*D2654,1)</f>
        <v>272.39999999999998</v>
      </c>
      <c r="G2654" s="115">
        <f>일위대가목록!F473</f>
        <v>9050</v>
      </c>
      <c r="H2654" s="116">
        <f>TRUNC(G2654*D2654,1)</f>
        <v>2715</v>
      </c>
      <c r="I2654" s="115">
        <f>일위대가목록!G473</f>
        <v>0</v>
      </c>
      <c r="J2654" s="116">
        <f>TRUNC(I2654*D2654,1)</f>
        <v>0</v>
      </c>
      <c r="K2654" s="115">
        <f t="shared" si="631"/>
        <v>9958</v>
      </c>
      <c r="L2654" s="116">
        <f t="shared" si="631"/>
        <v>2987.4</v>
      </c>
      <c r="M2654" s="9"/>
      <c r="N2654" s="10"/>
      <c r="O2654" s="10"/>
      <c r="P2654" s="10"/>
      <c r="Q2654" s="10"/>
      <c r="R2654" s="10"/>
      <c r="S2654" s="119"/>
      <c r="T2654" s="119"/>
      <c r="U2654" s="119"/>
      <c r="V2654" s="119"/>
      <c r="W2654" s="119"/>
      <c r="X2654" s="119"/>
      <c r="Y2654" s="119"/>
      <c r="Z2654" s="119"/>
      <c r="AA2654" s="119"/>
      <c r="AB2654" s="119"/>
      <c r="AC2654" s="119"/>
      <c r="AD2654" s="119"/>
      <c r="AE2654" s="119"/>
      <c r="AF2654" s="119"/>
      <c r="AG2654" s="119"/>
      <c r="AH2654" s="119"/>
      <c r="AI2654" s="119"/>
      <c r="AJ2654" s="10"/>
      <c r="AK2654" s="10"/>
      <c r="AL2654" s="10"/>
    </row>
    <row r="2655" spans="1:38" ht="30" customHeight="1">
      <c r="A2655" s="9" t="s">
        <v>828</v>
      </c>
      <c r="B2655" s="9" t="s">
        <v>3537</v>
      </c>
      <c r="C2655" s="9" t="s">
        <v>4387</v>
      </c>
      <c r="D2655" s="114">
        <v>-0.2836000000000003</v>
      </c>
      <c r="E2655" s="115">
        <f>단가대비표!E452</f>
        <v>200</v>
      </c>
      <c r="F2655" s="116">
        <f>TRUNC(E2655*D2655,1)</f>
        <v>-56.7</v>
      </c>
      <c r="G2655" s="115">
        <v>0</v>
      </c>
      <c r="H2655" s="116">
        <f>TRUNC(G2655*D2655,1)</f>
        <v>0</v>
      </c>
      <c r="I2655" s="115">
        <v>0</v>
      </c>
      <c r="J2655" s="116">
        <f>TRUNC(I2655*D2655,1)</f>
        <v>0</v>
      </c>
      <c r="K2655" s="115">
        <f t="shared" si="631"/>
        <v>200</v>
      </c>
      <c r="L2655" s="116">
        <f t="shared" si="631"/>
        <v>-56.7</v>
      </c>
      <c r="M2655" s="9" t="s">
        <v>27</v>
      </c>
      <c r="N2655" s="10" t="s">
        <v>444</v>
      </c>
      <c r="O2655" s="10" t="s">
        <v>964</v>
      </c>
      <c r="P2655" s="10" t="s">
        <v>30</v>
      </c>
      <c r="Q2655" s="10" t="s">
        <v>30</v>
      </c>
      <c r="R2655" s="10" t="s">
        <v>30</v>
      </c>
      <c r="S2655" s="119">
        <v>0</v>
      </c>
      <c r="T2655" s="119">
        <v>0</v>
      </c>
      <c r="U2655" s="119">
        <v>0.03</v>
      </c>
      <c r="V2655" s="119"/>
      <c r="W2655" s="119"/>
      <c r="X2655" s="119"/>
      <c r="Y2655" s="119"/>
      <c r="Z2655" s="119"/>
      <c r="AA2655" s="119"/>
      <c r="AB2655" s="119"/>
      <c r="AC2655" s="119"/>
      <c r="AD2655" s="119"/>
      <c r="AE2655" s="119"/>
      <c r="AF2655" s="119"/>
      <c r="AG2655" s="119"/>
      <c r="AH2655" s="119"/>
      <c r="AI2655" s="119"/>
      <c r="AJ2655" s="10" t="s">
        <v>27</v>
      </c>
      <c r="AK2655" s="10" t="s">
        <v>1966</v>
      </c>
      <c r="AL2655" s="10" t="s">
        <v>27</v>
      </c>
    </row>
    <row r="2656" spans="1:38" ht="30" customHeight="1">
      <c r="A2656" s="9" t="s">
        <v>965</v>
      </c>
      <c r="B2656" s="9" t="s">
        <v>27</v>
      </c>
      <c r="C2656" s="9" t="s">
        <v>27</v>
      </c>
      <c r="D2656" s="114"/>
      <c r="E2656" s="115"/>
      <c r="F2656" s="116">
        <f>TRUNC(SUM(F2651:F2655),0)</f>
        <v>3837</v>
      </c>
      <c r="G2656" s="115"/>
      <c r="H2656" s="116">
        <f>TRUNC(SUM(H2651:H2655),0)</f>
        <v>22131</v>
      </c>
      <c r="I2656" s="115"/>
      <c r="J2656" s="116">
        <f>TRUNC(SUM(J2651:J2655),0)</f>
        <v>560</v>
      </c>
      <c r="K2656" s="115"/>
      <c r="L2656" s="116">
        <f>F2656+H2656+J2656</f>
        <v>26528</v>
      </c>
      <c r="M2656" s="9" t="s">
        <v>27</v>
      </c>
      <c r="N2656" s="10" t="s">
        <v>117</v>
      </c>
      <c r="O2656" s="10" t="s">
        <v>117</v>
      </c>
      <c r="P2656" s="10" t="s">
        <v>27</v>
      </c>
      <c r="Q2656" s="10" t="s">
        <v>27</v>
      </c>
      <c r="R2656" s="10" t="s">
        <v>27</v>
      </c>
      <c r="S2656" s="119"/>
      <c r="T2656" s="119"/>
      <c r="U2656" s="119"/>
      <c r="V2656" s="119"/>
      <c r="W2656" s="119"/>
      <c r="X2656" s="119"/>
      <c r="Y2656" s="119"/>
      <c r="Z2656" s="119"/>
      <c r="AA2656" s="119"/>
      <c r="AB2656" s="119"/>
      <c r="AC2656" s="119"/>
      <c r="AD2656" s="119"/>
      <c r="AE2656" s="119"/>
      <c r="AF2656" s="119"/>
      <c r="AG2656" s="119"/>
      <c r="AH2656" s="119"/>
      <c r="AI2656" s="119"/>
      <c r="AJ2656" s="10" t="s">
        <v>27</v>
      </c>
      <c r="AK2656" s="10" t="s">
        <v>27</v>
      </c>
      <c r="AL2656" s="10" t="s">
        <v>27</v>
      </c>
    </row>
    <row r="2657" spans="1:38" ht="30" customHeight="1">
      <c r="A2657" s="9"/>
      <c r="B2657" s="9"/>
      <c r="C2657" s="9"/>
      <c r="D2657" s="114"/>
      <c r="E2657" s="115"/>
      <c r="F2657" s="116"/>
      <c r="G2657" s="115"/>
      <c r="H2657" s="116"/>
      <c r="I2657" s="115"/>
      <c r="J2657" s="116"/>
      <c r="K2657" s="115"/>
      <c r="L2657" s="116"/>
      <c r="M2657" s="9"/>
      <c r="N2657" s="10"/>
      <c r="O2657" s="10"/>
      <c r="P2657" s="10"/>
      <c r="Q2657" s="10"/>
      <c r="R2657" s="10"/>
      <c r="S2657" s="119"/>
      <c r="T2657" s="119"/>
      <c r="U2657" s="119"/>
      <c r="V2657" s="119"/>
      <c r="W2657" s="119"/>
      <c r="X2657" s="119"/>
      <c r="Y2657" s="119"/>
      <c r="Z2657" s="119"/>
      <c r="AA2657" s="119"/>
      <c r="AB2657" s="119"/>
      <c r="AC2657" s="119"/>
      <c r="AD2657" s="119"/>
      <c r="AE2657" s="119"/>
      <c r="AF2657" s="119"/>
      <c r="AG2657" s="119"/>
      <c r="AH2657" s="119"/>
      <c r="AI2657" s="119"/>
      <c r="AJ2657" s="10"/>
      <c r="AK2657" s="10"/>
      <c r="AL2657" s="10"/>
    </row>
    <row r="2658" spans="1:38" ht="30" customHeight="1">
      <c r="A2658" s="127" t="s">
        <v>4373</v>
      </c>
      <c r="B2658" s="127"/>
      <c r="C2658" s="127"/>
      <c r="D2658" s="127"/>
      <c r="E2658" s="128"/>
      <c r="F2658" s="129"/>
      <c r="G2658" s="128"/>
      <c r="H2658" s="129"/>
      <c r="I2658" s="128"/>
      <c r="J2658" s="129"/>
      <c r="K2658" s="128"/>
      <c r="L2658" s="129"/>
      <c r="M2658" s="127"/>
      <c r="N2658" s="118" t="s">
        <v>457</v>
      </c>
    </row>
    <row r="2659" spans="1:38" ht="30" customHeight="1">
      <c r="A2659" s="9" t="s">
        <v>1986</v>
      </c>
      <c r="B2659" s="9" t="s">
        <v>456</v>
      </c>
      <c r="C2659" s="9" t="s">
        <v>180</v>
      </c>
      <c r="D2659" s="114">
        <v>1</v>
      </c>
      <c r="E2659" s="115">
        <f>일위대가목록!E379</f>
        <v>91269</v>
      </c>
      <c r="F2659" s="116">
        <f>TRUNC(E2659*D2659,1)</f>
        <v>91269</v>
      </c>
      <c r="G2659" s="115">
        <f>일위대가목록!F379</f>
        <v>4881802</v>
      </c>
      <c r="H2659" s="116">
        <f>TRUNC(G2659*D2659,1)</f>
        <v>4881802</v>
      </c>
      <c r="I2659" s="115">
        <f>일위대가목록!G379</f>
        <v>158215</v>
      </c>
      <c r="J2659" s="116">
        <f>TRUNC(I2659*D2659,1)</f>
        <v>158215</v>
      </c>
      <c r="K2659" s="115">
        <f>TRUNC(E2659+G2659+I2659,1)</f>
        <v>5131286</v>
      </c>
      <c r="L2659" s="116">
        <f>TRUNC(F2659+H2659+J2659,1)</f>
        <v>5131286</v>
      </c>
      <c r="M2659" s="9" t="s">
        <v>27</v>
      </c>
      <c r="N2659" s="10" t="s">
        <v>457</v>
      </c>
      <c r="O2659" s="10" t="s">
        <v>1987</v>
      </c>
      <c r="P2659" s="10" t="s">
        <v>29</v>
      </c>
      <c r="Q2659" s="10" t="s">
        <v>30</v>
      </c>
      <c r="R2659" s="10" t="s">
        <v>30</v>
      </c>
      <c r="S2659" s="119"/>
      <c r="T2659" s="119"/>
      <c r="U2659" s="119"/>
      <c r="V2659" s="119"/>
      <c r="W2659" s="119"/>
      <c r="X2659" s="119"/>
      <c r="Y2659" s="119"/>
      <c r="Z2659" s="119"/>
      <c r="AA2659" s="119"/>
      <c r="AB2659" s="119"/>
      <c r="AC2659" s="119"/>
      <c r="AD2659" s="119"/>
      <c r="AE2659" s="119"/>
      <c r="AF2659" s="119"/>
      <c r="AG2659" s="119"/>
      <c r="AH2659" s="119"/>
      <c r="AI2659" s="119"/>
      <c r="AJ2659" s="10" t="s">
        <v>27</v>
      </c>
      <c r="AK2659" s="10" t="s">
        <v>1988</v>
      </c>
      <c r="AL2659" s="10" t="s">
        <v>27</v>
      </c>
    </row>
    <row r="2660" spans="1:38" ht="30" customHeight="1">
      <c r="A2660" s="9" t="s">
        <v>1989</v>
      </c>
      <c r="B2660" s="9" t="s">
        <v>456</v>
      </c>
      <c r="C2660" s="9" t="s">
        <v>180</v>
      </c>
      <c r="D2660" s="114">
        <v>1</v>
      </c>
      <c r="E2660" s="115">
        <f>일위대가목록!E380</f>
        <v>15793</v>
      </c>
      <c r="F2660" s="116">
        <f>TRUNC(E2660*D2660,1)</f>
        <v>15793</v>
      </c>
      <c r="G2660" s="115">
        <f>일위대가목록!F380</f>
        <v>1247965</v>
      </c>
      <c r="H2660" s="116">
        <f>TRUNC(G2660*D2660,1)</f>
        <v>1247965</v>
      </c>
      <c r="I2660" s="115">
        <f>일위대가목록!G380</f>
        <v>39513</v>
      </c>
      <c r="J2660" s="116">
        <f>TRUNC(I2660*D2660,1)</f>
        <v>39513</v>
      </c>
      <c r="K2660" s="115">
        <f>TRUNC(E2660+G2660+I2660,1)</f>
        <v>1303271</v>
      </c>
      <c r="L2660" s="116">
        <f>TRUNC(F2660+H2660+J2660,1)</f>
        <v>1303271</v>
      </c>
      <c r="M2660" s="9" t="s">
        <v>27</v>
      </c>
      <c r="N2660" s="10" t="s">
        <v>457</v>
      </c>
      <c r="O2660" s="10" t="s">
        <v>1990</v>
      </c>
      <c r="P2660" s="10" t="s">
        <v>29</v>
      </c>
      <c r="Q2660" s="10" t="s">
        <v>30</v>
      </c>
      <c r="R2660" s="10" t="s">
        <v>30</v>
      </c>
      <c r="S2660" s="119"/>
      <c r="T2660" s="119"/>
      <c r="U2660" s="119"/>
      <c r="V2660" s="119"/>
      <c r="W2660" s="119"/>
      <c r="X2660" s="119"/>
      <c r="Y2660" s="119"/>
      <c r="Z2660" s="119"/>
      <c r="AA2660" s="119"/>
      <c r="AB2660" s="119"/>
      <c r="AC2660" s="119"/>
      <c r="AD2660" s="119"/>
      <c r="AE2660" s="119"/>
      <c r="AF2660" s="119"/>
      <c r="AG2660" s="119"/>
      <c r="AH2660" s="119"/>
      <c r="AI2660" s="119"/>
      <c r="AJ2660" s="10" t="s">
        <v>27</v>
      </c>
      <c r="AK2660" s="10" t="s">
        <v>1991</v>
      </c>
      <c r="AL2660" s="10" t="s">
        <v>27</v>
      </c>
    </row>
    <row r="2661" spans="1:38" ht="30" customHeight="1">
      <c r="A2661" s="9" t="s">
        <v>965</v>
      </c>
      <c r="B2661" s="9" t="s">
        <v>27</v>
      </c>
      <c r="C2661" s="9" t="s">
        <v>27</v>
      </c>
      <c r="D2661" s="114"/>
      <c r="E2661" s="115"/>
      <c r="F2661" s="116">
        <f>TRUNC(SUM(F2659:F2660),0)</f>
        <v>107062</v>
      </c>
      <c r="G2661" s="115"/>
      <c r="H2661" s="116">
        <f>TRUNC(SUM(H2659:H2660),0)</f>
        <v>6129767</v>
      </c>
      <c r="I2661" s="115"/>
      <c r="J2661" s="116">
        <f>TRUNC(SUM(J2659:J2660),0)</f>
        <v>197728</v>
      </c>
      <c r="K2661" s="115"/>
      <c r="L2661" s="116">
        <f>F2661+H2661+J2661</f>
        <v>6434557</v>
      </c>
      <c r="M2661" s="9" t="s">
        <v>27</v>
      </c>
      <c r="N2661" s="10" t="s">
        <v>117</v>
      </c>
      <c r="O2661" s="10" t="s">
        <v>117</v>
      </c>
      <c r="P2661" s="10" t="s">
        <v>27</v>
      </c>
      <c r="Q2661" s="10" t="s">
        <v>27</v>
      </c>
      <c r="R2661" s="10" t="s">
        <v>27</v>
      </c>
      <c r="S2661" s="119"/>
      <c r="T2661" s="119"/>
      <c r="U2661" s="119"/>
      <c r="V2661" s="119"/>
      <c r="W2661" s="119"/>
      <c r="X2661" s="119"/>
      <c r="Y2661" s="119"/>
      <c r="Z2661" s="119"/>
      <c r="AA2661" s="119"/>
      <c r="AB2661" s="119"/>
      <c r="AC2661" s="119"/>
      <c r="AD2661" s="119"/>
      <c r="AE2661" s="119"/>
      <c r="AF2661" s="119"/>
      <c r="AG2661" s="119"/>
      <c r="AH2661" s="119"/>
      <c r="AI2661" s="119"/>
      <c r="AJ2661" s="10" t="s">
        <v>27</v>
      </c>
      <c r="AK2661" s="10" t="s">
        <v>27</v>
      </c>
      <c r="AL2661" s="10" t="s">
        <v>27</v>
      </c>
    </row>
    <row r="2662" spans="1:38" ht="30" customHeight="1">
      <c r="A2662" s="114"/>
      <c r="B2662" s="114"/>
      <c r="C2662" s="114"/>
      <c r="D2662" s="114"/>
      <c r="E2662" s="115"/>
      <c r="F2662" s="116"/>
      <c r="G2662" s="115"/>
      <c r="H2662" s="116"/>
      <c r="I2662" s="115"/>
      <c r="J2662" s="116"/>
      <c r="K2662" s="115"/>
      <c r="L2662" s="116"/>
      <c r="M2662" s="114"/>
    </row>
    <row r="2663" spans="1:38" ht="30" customHeight="1">
      <c r="A2663" s="127" t="s">
        <v>4372</v>
      </c>
      <c r="B2663" s="127"/>
      <c r="C2663" s="127"/>
      <c r="D2663" s="127"/>
      <c r="E2663" s="128"/>
      <c r="F2663" s="129"/>
      <c r="G2663" s="128"/>
      <c r="H2663" s="129"/>
      <c r="I2663" s="128"/>
      <c r="J2663" s="129"/>
      <c r="K2663" s="128"/>
      <c r="L2663" s="129"/>
      <c r="M2663" s="127"/>
      <c r="N2663" s="118" t="s">
        <v>459</v>
      </c>
    </row>
    <row r="2664" spans="1:38" ht="30" customHeight="1">
      <c r="A2664" s="9" t="s">
        <v>1986</v>
      </c>
      <c r="B2664" s="9" t="s">
        <v>4352</v>
      </c>
      <c r="C2664" s="9" t="s">
        <v>180</v>
      </c>
      <c r="D2664" s="114">
        <v>1.2</v>
      </c>
      <c r="E2664" s="115">
        <f>일위대가목록!E379</f>
        <v>91269</v>
      </c>
      <c r="F2664" s="116">
        <f>TRUNC(E2664*D2664,1)</f>
        <v>109522.8</v>
      </c>
      <c r="G2664" s="115">
        <f>일위대가목록!F379</f>
        <v>4881802</v>
      </c>
      <c r="H2664" s="116">
        <f>TRUNC(G2664*D2664,1)</f>
        <v>5858162.4000000004</v>
      </c>
      <c r="I2664" s="115">
        <f>일위대가목록!G379</f>
        <v>158215</v>
      </c>
      <c r="J2664" s="116">
        <f>TRUNC(I2664*D2664,1)</f>
        <v>189858</v>
      </c>
      <c r="K2664" s="115">
        <f>TRUNC(E2664+G2664+I2664,1)</f>
        <v>5131286</v>
      </c>
      <c r="L2664" s="116">
        <f>TRUNC(F2664+H2664+J2664,1)</f>
        <v>6157543.2000000002</v>
      </c>
      <c r="M2664" s="9" t="s">
        <v>27</v>
      </c>
      <c r="N2664" s="10" t="s">
        <v>459</v>
      </c>
      <c r="O2664" s="10" t="s">
        <v>1992</v>
      </c>
      <c r="P2664" s="10" t="s">
        <v>29</v>
      </c>
      <c r="Q2664" s="10" t="s">
        <v>30</v>
      </c>
      <c r="R2664" s="10" t="s">
        <v>30</v>
      </c>
      <c r="S2664" s="119"/>
      <c r="T2664" s="119"/>
      <c r="U2664" s="119"/>
      <c r="V2664" s="119"/>
      <c r="W2664" s="119"/>
      <c r="X2664" s="119"/>
      <c r="Y2664" s="119"/>
      <c r="Z2664" s="119"/>
      <c r="AA2664" s="119"/>
      <c r="AB2664" s="119"/>
      <c r="AC2664" s="119"/>
      <c r="AD2664" s="119"/>
      <c r="AE2664" s="119"/>
      <c r="AF2664" s="119"/>
      <c r="AG2664" s="119"/>
      <c r="AH2664" s="119"/>
      <c r="AI2664" s="119"/>
      <c r="AJ2664" s="10" t="s">
        <v>27</v>
      </c>
      <c r="AK2664" s="10" t="s">
        <v>1993</v>
      </c>
      <c r="AL2664" s="10" t="s">
        <v>27</v>
      </c>
    </row>
    <row r="2665" spans="1:38" ht="30" customHeight="1">
      <c r="A2665" s="9" t="s">
        <v>1989</v>
      </c>
      <c r="B2665" s="9" t="s">
        <v>4352</v>
      </c>
      <c r="C2665" s="9" t="s">
        <v>180</v>
      </c>
      <c r="D2665" s="114">
        <v>1.2</v>
      </c>
      <c r="E2665" s="115">
        <f>일위대가목록!E380</f>
        <v>15793</v>
      </c>
      <c r="F2665" s="116">
        <f>TRUNC(E2665*D2665,1)</f>
        <v>18951.599999999999</v>
      </c>
      <c r="G2665" s="115">
        <f>일위대가목록!F380</f>
        <v>1247965</v>
      </c>
      <c r="H2665" s="116">
        <f>TRUNC(G2665*D2665,1)</f>
        <v>1497558</v>
      </c>
      <c r="I2665" s="115">
        <f>일위대가목록!G380</f>
        <v>39513</v>
      </c>
      <c r="J2665" s="116">
        <f>TRUNC(I2665*D2665,1)</f>
        <v>47415.6</v>
      </c>
      <c r="K2665" s="115">
        <f>TRUNC(E2665+G2665+I2665,1)</f>
        <v>1303271</v>
      </c>
      <c r="L2665" s="116">
        <f>TRUNC(F2665+H2665+J2665,1)</f>
        <v>1563925.2</v>
      </c>
      <c r="M2665" s="9" t="s">
        <v>27</v>
      </c>
      <c r="N2665" s="10" t="s">
        <v>459</v>
      </c>
      <c r="O2665" s="10" t="s">
        <v>1994</v>
      </c>
      <c r="P2665" s="10" t="s">
        <v>29</v>
      </c>
      <c r="Q2665" s="10" t="s">
        <v>30</v>
      </c>
      <c r="R2665" s="10" t="s">
        <v>30</v>
      </c>
      <c r="S2665" s="119"/>
      <c r="T2665" s="119"/>
      <c r="U2665" s="119"/>
      <c r="V2665" s="119"/>
      <c r="W2665" s="119"/>
      <c r="X2665" s="119"/>
      <c r="Y2665" s="119"/>
      <c r="Z2665" s="119"/>
      <c r="AA2665" s="119"/>
      <c r="AB2665" s="119"/>
      <c r="AC2665" s="119"/>
      <c r="AD2665" s="119"/>
      <c r="AE2665" s="119"/>
      <c r="AF2665" s="119"/>
      <c r="AG2665" s="119"/>
      <c r="AH2665" s="119"/>
      <c r="AI2665" s="119"/>
      <c r="AJ2665" s="10" t="s">
        <v>27</v>
      </c>
      <c r="AK2665" s="10" t="s">
        <v>1995</v>
      </c>
      <c r="AL2665" s="10" t="s">
        <v>27</v>
      </c>
    </row>
    <row r="2666" spans="1:38" ht="30" customHeight="1">
      <c r="A2666" s="9" t="s">
        <v>965</v>
      </c>
      <c r="B2666" s="9" t="s">
        <v>27</v>
      </c>
      <c r="C2666" s="9" t="s">
        <v>27</v>
      </c>
      <c r="D2666" s="114"/>
      <c r="E2666" s="115"/>
      <c r="F2666" s="116">
        <f>TRUNC(SUM(F2664:F2665),0)</f>
        <v>128474</v>
      </c>
      <c r="G2666" s="115"/>
      <c r="H2666" s="116">
        <f>TRUNC(SUM(H2664:H2665),0)</f>
        <v>7355720</v>
      </c>
      <c r="I2666" s="115"/>
      <c r="J2666" s="116">
        <f>TRUNC(SUM(J2664:J2665),0)</f>
        <v>237273</v>
      </c>
      <c r="K2666" s="115"/>
      <c r="L2666" s="116">
        <f>F2666+H2666+J2666</f>
        <v>7721467</v>
      </c>
      <c r="M2666" s="9" t="s">
        <v>27</v>
      </c>
      <c r="N2666" s="10" t="s">
        <v>117</v>
      </c>
      <c r="O2666" s="10" t="s">
        <v>117</v>
      </c>
      <c r="P2666" s="10" t="s">
        <v>27</v>
      </c>
      <c r="Q2666" s="10" t="s">
        <v>27</v>
      </c>
      <c r="R2666" s="10" t="s">
        <v>27</v>
      </c>
      <c r="S2666" s="119"/>
      <c r="T2666" s="119"/>
      <c r="U2666" s="119"/>
      <c r="V2666" s="119"/>
      <c r="W2666" s="119"/>
      <c r="X2666" s="119"/>
      <c r="Y2666" s="119"/>
      <c r="Z2666" s="119"/>
      <c r="AA2666" s="119"/>
      <c r="AB2666" s="119"/>
      <c r="AC2666" s="119"/>
      <c r="AD2666" s="119"/>
      <c r="AE2666" s="119"/>
      <c r="AF2666" s="119"/>
      <c r="AG2666" s="119"/>
      <c r="AH2666" s="119"/>
      <c r="AI2666" s="119"/>
      <c r="AJ2666" s="10" t="s">
        <v>27</v>
      </c>
      <c r="AK2666" s="10" t="s">
        <v>27</v>
      </c>
      <c r="AL2666" s="10" t="s">
        <v>27</v>
      </c>
    </row>
    <row r="2667" spans="1:38" ht="30" customHeight="1">
      <c r="A2667" s="114"/>
      <c r="B2667" s="114"/>
      <c r="C2667" s="114"/>
      <c r="D2667" s="114"/>
      <c r="E2667" s="115"/>
      <c r="F2667" s="116"/>
      <c r="G2667" s="115"/>
      <c r="H2667" s="116"/>
      <c r="I2667" s="115"/>
      <c r="J2667" s="116"/>
      <c r="K2667" s="115"/>
      <c r="L2667" s="116"/>
      <c r="M2667" s="114"/>
    </row>
    <row r="2668" spans="1:38" ht="30" customHeight="1">
      <c r="A2668" s="127" t="s">
        <v>4371</v>
      </c>
      <c r="B2668" s="127"/>
      <c r="C2668" s="127"/>
      <c r="D2668" s="127"/>
      <c r="E2668" s="128"/>
      <c r="F2668" s="129"/>
      <c r="G2668" s="128"/>
      <c r="H2668" s="129"/>
      <c r="I2668" s="128"/>
      <c r="J2668" s="129"/>
      <c r="K2668" s="128"/>
      <c r="L2668" s="129"/>
      <c r="M2668" s="127"/>
      <c r="N2668" s="118" t="s">
        <v>461</v>
      </c>
    </row>
    <row r="2669" spans="1:38" ht="30" customHeight="1">
      <c r="A2669" s="9" t="s">
        <v>1986</v>
      </c>
      <c r="B2669" s="9" t="s">
        <v>460</v>
      </c>
      <c r="C2669" s="9" t="s">
        <v>180</v>
      </c>
      <c r="D2669" s="114">
        <v>1.4</v>
      </c>
      <c r="E2669" s="115">
        <f>일위대가목록!E379</f>
        <v>91269</v>
      </c>
      <c r="F2669" s="116">
        <f>TRUNC(E2669*D2669,1)</f>
        <v>127776.6</v>
      </c>
      <c r="G2669" s="115">
        <f>일위대가목록!F379</f>
        <v>4881802</v>
      </c>
      <c r="H2669" s="116">
        <f>TRUNC(G2669*D2669,1)</f>
        <v>6834522.7999999998</v>
      </c>
      <c r="I2669" s="115">
        <f>일위대가목록!G379</f>
        <v>158215</v>
      </c>
      <c r="J2669" s="116">
        <f>TRUNC(I2669*D2669,1)</f>
        <v>221501</v>
      </c>
      <c r="K2669" s="115">
        <f>TRUNC(E2669+G2669+I2669,1)</f>
        <v>5131286</v>
      </c>
      <c r="L2669" s="116">
        <f>TRUNC(F2669+H2669+J2669,1)</f>
        <v>7183800.4000000004</v>
      </c>
      <c r="M2669" s="9" t="s">
        <v>27</v>
      </c>
      <c r="N2669" s="10" t="s">
        <v>461</v>
      </c>
      <c r="O2669" s="10" t="s">
        <v>1996</v>
      </c>
      <c r="P2669" s="10" t="s">
        <v>29</v>
      </c>
      <c r="Q2669" s="10" t="s">
        <v>30</v>
      </c>
      <c r="R2669" s="10" t="s">
        <v>30</v>
      </c>
      <c r="S2669" s="119"/>
      <c r="T2669" s="119"/>
      <c r="U2669" s="119"/>
      <c r="V2669" s="119"/>
      <c r="W2669" s="119"/>
      <c r="X2669" s="119"/>
      <c r="Y2669" s="119"/>
      <c r="Z2669" s="119"/>
      <c r="AA2669" s="119"/>
      <c r="AB2669" s="119"/>
      <c r="AC2669" s="119"/>
      <c r="AD2669" s="119"/>
      <c r="AE2669" s="119"/>
      <c r="AF2669" s="119"/>
      <c r="AG2669" s="119"/>
      <c r="AH2669" s="119"/>
      <c r="AI2669" s="119"/>
      <c r="AJ2669" s="10" t="s">
        <v>27</v>
      </c>
      <c r="AK2669" s="10" t="s">
        <v>1997</v>
      </c>
      <c r="AL2669" s="10" t="s">
        <v>27</v>
      </c>
    </row>
    <row r="2670" spans="1:38" ht="30" customHeight="1">
      <c r="A2670" s="9" t="s">
        <v>1989</v>
      </c>
      <c r="B2670" s="9" t="s">
        <v>460</v>
      </c>
      <c r="C2670" s="9" t="s">
        <v>180</v>
      </c>
      <c r="D2670" s="114">
        <v>1.4</v>
      </c>
      <c r="E2670" s="115">
        <f>일위대가목록!E380</f>
        <v>15793</v>
      </c>
      <c r="F2670" s="116">
        <f>TRUNC(E2670*D2670,1)</f>
        <v>22110.2</v>
      </c>
      <c r="G2670" s="115">
        <f>일위대가목록!F380</f>
        <v>1247965</v>
      </c>
      <c r="H2670" s="116">
        <f>TRUNC(G2670*D2670,1)</f>
        <v>1747151</v>
      </c>
      <c r="I2670" s="115">
        <f>일위대가목록!G380</f>
        <v>39513</v>
      </c>
      <c r="J2670" s="116">
        <f>TRUNC(I2670*D2670,1)</f>
        <v>55318.2</v>
      </c>
      <c r="K2670" s="115">
        <f>TRUNC(E2670+G2670+I2670,1)</f>
        <v>1303271</v>
      </c>
      <c r="L2670" s="116">
        <f>TRUNC(F2670+H2670+J2670,1)</f>
        <v>1824579.4</v>
      </c>
      <c r="M2670" s="9" t="s">
        <v>27</v>
      </c>
      <c r="N2670" s="10" t="s">
        <v>461</v>
      </c>
      <c r="O2670" s="10" t="s">
        <v>1998</v>
      </c>
      <c r="P2670" s="10" t="s">
        <v>29</v>
      </c>
      <c r="Q2670" s="10" t="s">
        <v>30</v>
      </c>
      <c r="R2670" s="10" t="s">
        <v>30</v>
      </c>
      <c r="S2670" s="119"/>
      <c r="T2670" s="119"/>
      <c r="U2670" s="119"/>
      <c r="V2670" s="119"/>
      <c r="W2670" s="119"/>
      <c r="X2670" s="119"/>
      <c r="Y2670" s="119"/>
      <c r="Z2670" s="119"/>
      <c r="AA2670" s="119"/>
      <c r="AB2670" s="119"/>
      <c r="AC2670" s="119"/>
      <c r="AD2670" s="119"/>
      <c r="AE2670" s="119"/>
      <c r="AF2670" s="119"/>
      <c r="AG2670" s="119"/>
      <c r="AH2670" s="119"/>
      <c r="AI2670" s="119"/>
      <c r="AJ2670" s="10" t="s">
        <v>27</v>
      </c>
      <c r="AK2670" s="10" t="s">
        <v>1999</v>
      </c>
      <c r="AL2670" s="10" t="s">
        <v>27</v>
      </c>
    </row>
    <row r="2671" spans="1:38" ht="30" customHeight="1">
      <c r="A2671" s="9" t="s">
        <v>965</v>
      </c>
      <c r="B2671" s="9" t="s">
        <v>27</v>
      </c>
      <c r="C2671" s="9" t="s">
        <v>27</v>
      </c>
      <c r="D2671" s="114"/>
      <c r="E2671" s="115"/>
      <c r="F2671" s="116">
        <f>TRUNC(SUM(F2669:F2670),0)</f>
        <v>149886</v>
      </c>
      <c r="G2671" s="115"/>
      <c r="H2671" s="116">
        <f>TRUNC(SUM(H2669:H2670),0)</f>
        <v>8581673</v>
      </c>
      <c r="I2671" s="115"/>
      <c r="J2671" s="116">
        <f>TRUNC(SUM(J2669:J2670),0)</f>
        <v>276819</v>
      </c>
      <c r="K2671" s="115"/>
      <c r="L2671" s="116">
        <f>F2671+H2671+J2671</f>
        <v>9008378</v>
      </c>
      <c r="M2671" s="9" t="s">
        <v>27</v>
      </c>
      <c r="N2671" s="10" t="s">
        <v>117</v>
      </c>
      <c r="O2671" s="10" t="s">
        <v>117</v>
      </c>
      <c r="P2671" s="10" t="s">
        <v>27</v>
      </c>
      <c r="Q2671" s="10" t="s">
        <v>27</v>
      </c>
      <c r="R2671" s="10" t="s">
        <v>27</v>
      </c>
      <c r="S2671" s="119"/>
      <c r="T2671" s="119"/>
      <c r="U2671" s="119"/>
      <c r="V2671" s="119"/>
      <c r="W2671" s="119"/>
      <c r="X2671" s="119"/>
      <c r="Y2671" s="119"/>
      <c r="Z2671" s="119"/>
      <c r="AA2671" s="119"/>
      <c r="AB2671" s="119"/>
      <c r="AC2671" s="119"/>
      <c r="AD2671" s="119"/>
      <c r="AE2671" s="119"/>
      <c r="AF2671" s="119"/>
      <c r="AG2671" s="119"/>
      <c r="AH2671" s="119"/>
      <c r="AI2671" s="119"/>
      <c r="AJ2671" s="10" t="s">
        <v>27</v>
      </c>
      <c r="AK2671" s="10" t="s">
        <v>27</v>
      </c>
      <c r="AL2671" s="10" t="s">
        <v>27</v>
      </c>
    </row>
    <row r="2672" spans="1:38" ht="30" customHeight="1">
      <c r="A2672" s="114"/>
      <c r="B2672" s="114"/>
      <c r="C2672" s="114"/>
      <c r="D2672" s="114"/>
      <c r="E2672" s="115"/>
      <c r="F2672" s="116"/>
      <c r="G2672" s="115"/>
      <c r="H2672" s="116"/>
      <c r="I2672" s="115"/>
      <c r="J2672" s="116"/>
      <c r="K2672" s="115"/>
      <c r="L2672" s="116"/>
      <c r="M2672" s="114"/>
    </row>
    <row r="2673" spans="1:38" ht="30" customHeight="1">
      <c r="A2673" s="127" t="s">
        <v>4370</v>
      </c>
      <c r="B2673" s="127"/>
      <c r="C2673" s="127"/>
      <c r="D2673" s="127"/>
      <c r="E2673" s="128"/>
      <c r="F2673" s="129"/>
      <c r="G2673" s="128"/>
      <c r="H2673" s="129"/>
      <c r="I2673" s="128"/>
      <c r="J2673" s="129"/>
      <c r="K2673" s="128"/>
      <c r="L2673" s="129"/>
      <c r="M2673" s="127"/>
      <c r="N2673" s="118" t="s">
        <v>463</v>
      </c>
    </row>
    <row r="2674" spans="1:38" ht="30" customHeight="1">
      <c r="A2674" s="9" t="s">
        <v>2000</v>
      </c>
      <c r="B2674" s="9" t="s">
        <v>456</v>
      </c>
      <c r="C2674" s="9" t="s">
        <v>180</v>
      </c>
      <c r="D2674" s="114">
        <v>1</v>
      </c>
      <c r="E2674" s="115">
        <f>일위대가목록!E381</f>
        <v>182403</v>
      </c>
      <c r="F2674" s="116">
        <f>TRUNC(E2674*D2674,1)</f>
        <v>182403</v>
      </c>
      <c r="G2674" s="115">
        <f>일위대가목록!F381</f>
        <v>4881802</v>
      </c>
      <c r="H2674" s="116">
        <f>TRUNC(G2674*D2674,1)</f>
        <v>4881802</v>
      </c>
      <c r="I2674" s="115">
        <f>일위대가목록!G381</f>
        <v>158215</v>
      </c>
      <c r="J2674" s="116">
        <f>TRUNC(I2674*D2674,1)</f>
        <v>158215</v>
      </c>
      <c r="K2674" s="115">
        <f>TRUNC(E2674+G2674+I2674,1)</f>
        <v>5222420</v>
      </c>
      <c r="L2674" s="116">
        <f>TRUNC(F2674+H2674+J2674,1)</f>
        <v>5222420</v>
      </c>
      <c r="M2674" s="9" t="s">
        <v>27</v>
      </c>
      <c r="N2674" s="10" t="s">
        <v>463</v>
      </c>
      <c r="O2674" s="10" t="s">
        <v>2001</v>
      </c>
      <c r="P2674" s="10" t="s">
        <v>29</v>
      </c>
      <c r="Q2674" s="10" t="s">
        <v>30</v>
      </c>
      <c r="R2674" s="10" t="s">
        <v>30</v>
      </c>
      <c r="S2674" s="119"/>
      <c r="T2674" s="119"/>
      <c r="U2674" s="119"/>
      <c r="V2674" s="119"/>
      <c r="W2674" s="119"/>
      <c r="X2674" s="119"/>
      <c r="Y2674" s="119"/>
      <c r="Z2674" s="119"/>
      <c r="AA2674" s="119"/>
      <c r="AB2674" s="119"/>
      <c r="AC2674" s="119"/>
      <c r="AD2674" s="119"/>
      <c r="AE2674" s="119"/>
      <c r="AF2674" s="119"/>
      <c r="AG2674" s="119"/>
      <c r="AH2674" s="119"/>
      <c r="AI2674" s="119"/>
      <c r="AJ2674" s="10" t="s">
        <v>27</v>
      </c>
      <c r="AK2674" s="10" t="s">
        <v>2002</v>
      </c>
      <c r="AL2674" s="10" t="s">
        <v>27</v>
      </c>
    </row>
    <row r="2675" spans="1:38" ht="30" customHeight="1">
      <c r="A2675" s="9" t="s">
        <v>2003</v>
      </c>
      <c r="B2675" s="9" t="s">
        <v>456</v>
      </c>
      <c r="C2675" s="9" t="s">
        <v>180</v>
      </c>
      <c r="D2675" s="114">
        <v>1</v>
      </c>
      <c r="E2675" s="115">
        <f>일위대가목록!E382</f>
        <v>31862</v>
      </c>
      <c r="F2675" s="116">
        <f>TRUNC(E2675*D2675,1)</f>
        <v>31862</v>
      </c>
      <c r="G2675" s="115">
        <f>일위대가목록!F382</f>
        <v>1247965</v>
      </c>
      <c r="H2675" s="116">
        <f>TRUNC(G2675*D2675,1)</f>
        <v>1247965</v>
      </c>
      <c r="I2675" s="115">
        <f>일위대가목록!G382</f>
        <v>39513</v>
      </c>
      <c r="J2675" s="116">
        <f>TRUNC(I2675*D2675,1)</f>
        <v>39513</v>
      </c>
      <c r="K2675" s="115">
        <f>TRUNC(E2675+G2675+I2675,1)</f>
        <v>1319340</v>
      </c>
      <c r="L2675" s="116">
        <f>TRUNC(F2675+H2675+J2675,1)</f>
        <v>1319340</v>
      </c>
      <c r="M2675" s="9" t="s">
        <v>27</v>
      </c>
      <c r="N2675" s="10" t="s">
        <v>463</v>
      </c>
      <c r="O2675" s="10" t="s">
        <v>2004</v>
      </c>
      <c r="P2675" s="10" t="s">
        <v>29</v>
      </c>
      <c r="Q2675" s="10" t="s">
        <v>30</v>
      </c>
      <c r="R2675" s="10" t="s">
        <v>30</v>
      </c>
      <c r="S2675" s="119"/>
      <c r="T2675" s="119"/>
      <c r="U2675" s="119"/>
      <c r="V2675" s="119"/>
      <c r="W2675" s="119"/>
      <c r="X2675" s="119"/>
      <c r="Y2675" s="119"/>
      <c r="Z2675" s="119"/>
      <c r="AA2675" s="119"/>
      <c r="AB2675" s="119"/>
      <c r="AC2675" s="119"/>
      <c r="AD2675" s="119"/>
      <c r="AE2675" s="119"/>
      <c r="AF2675" s="119"/>
      <c r="AG2675" s="119"/>
      <c r="AH2675" s="119"/>
      <c r="AI2675" s="119"/>
      <c r="AJ2675" s="10" t="s">
        <v>27</v>
      </c>
      <c r="AK2675" s="10" t="s">
        <v>2005</v>
      </c>
      <c r="AL2675" s="10" t="s">
        <v>27</v>
      </c>
    </row>
    <row r="2676" spans="1:38" ht="30" customHeight="1">
      <c r="A2676" s="9" t="s">
        <v>965</v>
      </c>
      <c r="B2676" s="9" t="s">
        <v>27</v>
      </c>
      <c r="C2676" s="9" t="s">
        <v>27</v>
      </c>
      <c r="D2676" s="114"/>
      <c r="E2676" s="115"/>
      <c r="F2676" s="116">
        <f>TRUNC(SUM(F2674:F2675),0)</f>
        <v>214265</v>
      </c>
      <c r="G2676" s="115"/>
      <c r="H2676" s="116">
        <f>TRUNC(SUM(H2674:H2675),0)</f>
        <v>6129767</v>
      </c>
      <c r="I2676" s="115"/>
      <c r="J2676" s="116">
        <f>TRUNC(SUM(J2674:J2675),0)</f>
        <v>197728</v>
      </c>
      <c r="K2676" s="115"/>
      <c r="L2676" s="116">
        <f>F2676+H2676+J2676</f>
        <v>6541760</v>
      </c>
      <c r="M2676" s="9" t="s">
        <v>27</v>
      </c>
      <c r="N2676" s="10" t="s">
        <v>117</v>
      </c>
      <c r="O2676" s="10" t="s">
        <v>117</v>
      </c>
      <c r="P2676" s="10" t="s">
        <v>27</v>
      </c>
      <c r="Q2676" s="10" t="s">
        <v>27</v>
      </c>
      <c r="R2676" s="10" t="s">
        <v>27</v>
      </c>
      <c r="S2676" s="119"/>
      <c r="T2676" s="119"/>
      <c r="U2676" s="119"/>
      <c r="V2676" s="119"/>
      <c r="W2676" s="119"/>
      <c r="X2676" s="119"/>
      <c r="Y2676" s="119"/>
      <c r="Z2676" s="119"/>
      <c r="AA2676" s="119"/>
      <c r="AB2676" s="119"/>
      <c r="AC2676" s="119"/>
      <c r="AD2676" s="119"/>
      <c r="AE2676" s="119"/>
      <c r="AF2676" s="119"/>
      <c r="AG2676" s="119"/>
      <c r="AH2676" s="119"/>
      <c r="AI2676" s="119"/>
      <c r="AJ2676" s="10" t="s">
        <v>27</v>
      </c>
      <c r="AK2676" s="10" t="s">
        <v>27</v>
      </c>
      <c r="AL2676" s="10" t="s">
        <v>27</v>
      </c>
    </row>
    <row r="2677" spans="1:38" ht="30" customHeight="1">
      <c r="A2677" s="114"/>
      <c r="B2677" s="114"/>
      <c r="C2677" s="114"/>
      <c r="D2677" s="114"/>
      <c r="E2677" s="115"/>
      <c r="F2677" s="116"/>
      <c r="G2677" s="115"/>
      <c r="H2677" s="116"/>
      <c r="I2677" s="115"/>
      <c r="J2677" s="116"/>
      <c r="K2677" s="115"/>
      <c r="L2677" s="116"/>
      <c r="M2677" s="114"/>
    </row>
    <row r="2678" spans="1:38" ht="30" customHeight="1">
      <c r="A2678" s="127" t="s">
        <v>4369</v>
      </c>
      <c r="B2678" s="127"/>
      <c r="C2678" s="127"/>
      <c r="D2678" s="127"/>
      <c r="E2678" s="128"/>
      <c r="F2678" s="129"/>
      <c r="G2678" s="128"/>
      <c r="H2678" s="129"/>
      <c r="I2678" s="128"/>
      <c r="J2678" s="129"/>
      <c r="K2678" s="128"/>
      <c r="L2678" s="129"/>
      <c r="M2678" s="127"/>
      <c r="N2678" s="118" t="s">
        <v>464</v>
      </c>
    </row>
    <row r="2679" spans="1:38" ht="30" customHeight="1">
      <c r="A2679" s="9" t="s">
        <v>2000</v>
      </c>
      <c r="B2679" s="9" t="s">
        <v>4355</v>
      </c>
      <c r="C2679" s="9" t="s">
        <v>180</v>
      </c>
      <c r="D2679" s="114">
        <v>1.2</v>
      </c>
      <c r="E2679" s="115">
        <f>일위대가목록!E381</f>
        <v>182403</v>
      </c>
      <c r="F2679" s="116">
        <f>TRUNC(E2679*D2679,1)</f>
        <v>218883.6</v>
      </c>
      <c r="G2679" s="115">
        <f>일위대가목록!F381</f>
        <v>4881802</v>
      </c>
      <c r="H2679" s="116">
        <f>TRUNC(G2679*D2679,1)</f>
        <v>5858162.4000000004</v>
      </c>
      <c r="I2679" s="115">
        <f>일위대가목록!G381</f>
        <v>158215</v>
      </c>
      <c r="J2679" s="116">
        <f>TRUNC(I2679*D2679,1)</f>
        <v>189858</v>
      </c>
      <c r="K2679" s="115">
        <f>TRUNC(E2679+G2679+I2679,1)</f>
        <v>5222420</v>
      </c>
      <c r="L2679" s="116">
        <f>TRUNC(F2679+H2679+J2679,1)</f>
        <v>6266904</v>
      </c>
      <c r="M2679" s="9" t="s">
        <v>27</v>
      </c>
      <c r="N2679" s="10" t="s">
        <v>464</v>
      </c>
      <c r="O2679" s="10" t="s">
        <v>2006</v>
      </c>
      <c r="P2679" s="10" t="s">
        <v>29</v>
      </c>
      <c r="Q2679" s="10" t="s">
        <v>30</v>
      </c>
      <c r="R2679" s="10" t="s">
        <v>30</v>
      </c>
      <c r="S2679" s="119"/>
      <c r="T2679" s="119"/>
      <c r="U2679" s="119"/>
      <c r="V2679" s="119"/>
      <c r="W2679" s="119"/>
      <c r="X2679" s="119"/>
      <c r="Y2679" s="119"/>
      <c r="Z2679" s="119"/>
      <c r="AA2679" s="119"/>
      <c r="AB2679" s="119"/>
      <c r="AC2679" s="119"/>
      <c r="AD2679" s="119"/>
      <c r="AE2679" s="119"/>
      <c r="AF2679" s="119"/>
      <c r="AG2679" s="119"/>
      <c r="AH2679" s="119"/>
      <c r="AI2679" s="119"/>
      <c r="AJ2679" s="10" t="s">
        <v>27</v>
      </c>
      <c r="AK2679" s="10" t="s">
        <v>2007</v>
      </c>
      <c r="AL2679" s="10" t="s">
        <v>27</v>
      </c>
    </row>
    <row r="2680" spans="1:38" ht="30" customHeight="1">
      <c r="A2680" s="9" t="s">
        <v>2003</v>
      </c>
      <c r="B2680" s="9" t="s">
        <v>4352</v>
      </c>
      <c r="C2680" s="9" t="s">
        <v>180</v>
      </c>
      <c r="D2680" s="114">
        <v>1.2</v>
      </c>
      <c r="E2680" s="115">
        <f>일위대가목록!E382</f>
        <v>31862</v>
      </c>
      <c r="F2680" s="116">
        <f>TRUNC(E2680*D2680,1)</f>
        <v>38234.400000000001</v>
      </c>
      <c r="G2680" s="115">
        <f>일위대가목록!F382</f>
        <v>1247965</v>
      </c>
      <c r="H2680" s="116">
        <f>TRUNC(G2680*D2680,1)</f>
        <v>1497558</v>
      </c>
      <c r="I2680" s="115">
        <f>일위대가목록!G382</f>
        <v>39513</v>
      </c>
      <c r="J2680" s="116">
        <f>TRUNC(I2680*D2680,1)</f>
        <v>47415.6</v>
      </c>
      <c r="K2680" s="115">
        <f>TRUNC(E2680+G2680+I2680,1)</f>
        <v>1319340</v>
      </c>
      <c r="L2680" s="116">
        <f>TRUNC(F2680+H2680+J2680,1)</f>
        <v>1583208</v>
      </c>
      <c r="M2680" s="9" t="s">
        <v>27</v>
      </c>
      <c r="N2680" s="10" t="s">
        <v>464</v>
      </c>
      <c r="O2680" s="10" t="s">
        <v>2008</v>
      </c>
      <c r="P2680" s="10" t="s">
        <v>29</v>
      </c>
      <c r="Q2680" s="10" t="s">
        <v>30</v>
      </c>
      <c r="R2680" s="10" t="s">
        <v>30</v>
      </c>
      <c r="S2680" s="119"/>
      <c r="T2680" s="119"/>
      <c r="U2680" s="119"/>
      <c r="V2680" s="119"/>
      <c r="W2680" s="119"/>
      <c r="X2680" s="119"/>
      <c r="Y2680" s="119"/>
      <c r="Z2680" s="119"/>
      <c r="AA2680" s="119"/>
      <c r="AB2680" s="119"/>
      <c r="AC2680" s="119"/>
      <c r="AD2680" s="119"/>
      <c r="AE2680" s="119"/>
      <c r="AF2680" s="119"/>
      <c r="AG2680" s="119"/>
      <c r="AH2680" s="119"/>
      <c r="AI2680" s="119"/>
      <c r="AJ2680" s="10" t="s">
        <v>27</v>
      </c>
      <c r="AK2680" s="10" t="s">
        <v>2009</v>
      </c>
      <c r="AL2680" s="10" t="s">
        <v>27</v>
      </c>
    </row>
    <row r="2681" spans="1:38" ht="30" customHeight="1">
      <c r="A2681" s="9" t="s">
        <v>965</v>
      </c>
      <c r="B2681" s="9" t="s">
        <v>27</v>
      </c>
      <c r="C2681" s="9" t="s">
        <v>27</v>
      </c>
      <c r="D2681" s="114"/>
      <c r="E2681" s="115"/>
      <c r="F2681" s="116">
        <f>TRUNC(SUM(F2679:F2680),0)</f>
        <v>257118</v>
      </c>
      <c r="G2681" s="115"/>
      <c r="H2681" s="116">
        <f>TRUNC(SUM(H2679:H2680),0)</f>
        <v>7355720</v>
      </c>
      <c r="I2681" s="115"/>
      <c r="J2681" s="116">
        <f>TRUNC(SUM(J2679:J2680),0)</f>
        <v>237273</v>
      </c>
      <c r="K2681" s="115"/>
      <c r="L2681" s="116">
        <f>F2681+H2681+J2681</f>
        <v>7850111</v>
      </c>
      <c r="M2681" s="9" t="s">
        <v>27</v>
      </c>
      <c r="N2681" s="10" t="s">
        <v>117</v>
      </c>
      <c r="O2681" s="10" t="s">
        <v>117</v>
      </c>
      <c r="P2681" s="10" t="s">
        <v>27</v>
      </c>
      <c r="Q2681" s="10" t="s">
        <v>27</v>
      </c>
      <c r="R2681" s="10" t="s">
        <v>27</v>
      </c>
      <c r="S2681" s="119"/>
      <c r="T2681" s="119"/>
      <c r="U2681" s="119"/>
      <c r="V2681" s="119"/>
      <c r="W2681" s="119"/>
      <c r="X2681" s="119"/>
      <c r="Y2681" s="119"/>
      <c r="Z2681" s="119"/>
      <c r="AA2681" s="119"/>
      <c r="AB2681" s="119"/>
      <c r="AC2681" s="119"/>
      <c r="AD2681" s="119"/>
      <c r="AE2681" s="119"/>
      <c r="AF2681" s="119"/>
      <c r="AG2681" s="119"/>
      <c r="AH2681" s="119"/>
      <c r="AI2681" s="119"/>
      <c r="AJ2681" s="10" t="s">
        <v>27</v>
      </c>
      <c r="AK2681" s="10" t="s">
        <v>27</v>
      </c>
      <c r="AL2681" s="10" t="s">
        <v>27</v>
      </c>
    </row>
    <row r="2682" spans="1:38" ht="30" customHeight="1">
      <c r="A2682" s="114"/>
      <c r="B2682" s="114"/>
      <c r="C2682" s="114"/>
      <c r="D2682" s="114"/>
      <c r="E2682" s="115"/>
      <c r="F2682" s="116"/>
      <c r="G2682" s="115"/>
      <c r="H2682" s="116"/>
      <c r="I2682" s="115"/>
      <c r="J2682" s="116"/>
      <c r="K2682" s="115"/>
      <c r="L2682" s="116"/>
      <c r="M2682" s="114"/>
    </row>
    <row r="2683" spans="1:38" ht="30" customHeight="1">
      <c r="A2683" s="127" t="s">
        <v>4368</v>
      </c>
      <c r="B2683" s="127"/>
      <c r="C2683" s="127"/>
      <c r="D2683" s="127"/>
      <c r="E2683" s="128"/>
      <c r="F2683" s="129"/>
      <c r="G2683" s="128"/>
      <c r="H2683" s="129"/>
      <c r="I2683" s="128"/>
      <c r="J2683" s="129"/>
      <c r="K2683" s="128"/>
      <c r="L2683" s="129"/>
      <c r="M2683" s="127"/>
      <c r="N2683" s="118" t="s">
        <v>465</v>
      </c>
    </row>
    <row r="2684" spans="1:38" ht="30" customHeight="1">
      <c r="A2684" s="9" t="s">
        <v>2000</v>
      </c>
      <c r="B2684" s="9" t="s">
        <v>460</v>
      </c>
      <c r="C2684" s="9" t="s">
        <v>180</v>
      </c>
      <c r="D2684" s="114">
        <v>1.4</v>
      </c>
      <c r="E2684" s="115">
        <f>일위대가목록!E381</f>
        <v>182403</v>
      </c>
      <c r="F2684" s="116">
        <f>TRUNC(E2684*D2684,1)</f>
        <v>255364.2</v>
      </c>
      <c r="G2684" s="115">
        <f>일위대가목록!F381</f>
        <v>4881802</v>
      </c>
      <c r="H2684" s="116">
        <f>TRUNC(G2684*D2684,1)</f>
        <v>6834522.7999999998</v>
      </c>
      <c r="I2684" s="115">
        <f>일위대가목록!G381</f>
        <v>158215</v>
      </c>
      <c r="J2684" s="116">
        <f>TRUNC(I2684*D2684,1)</f>
        <v>221501</v>
      </c>
      <c r="K2684" s="115">
        <f>TRUNC(E2684+G2684+I2684,1)</f>
        <v>5222420</v>
      </c>
      <c r="L2684" s="116">
        <f>TRUNC(F2684+H2684+J2684,1)</f>
        <v>7311388</v>
      </c>
      <c r="M2684" s="9" t="s">
        <v>27</v>
      </c>
      <c r="N2684" s="10" t="s">
        <v>465</v>
      </c>
      <c r="O2684" s="10" t="s">
        <v>2010</v>
      </c>
      <c r="P2684" s="10" t="s">
        <v>29</v>
      </c>
      <c r="Q2684" s="10" t="s">
        <v>30</v>
      </c>
      <c r="R2684" s="10" t="s">
        <v>30</v>
      </c>
      <c r="S2684" s="119"/>
      <c r="T2684" s="119"/>
      <c r="U2684" s="119"/>
      <c r="V2684" s="119"/>
      <c r="W2684" s="119"/>
      <c r="X2684" s="119"/>
      <c r="Y2684" s="119"/>
      <c r="Z2684" s="119"/>
      <c r="AA2684" s="119"/>
      <c r="AB2684" s="119"/>
      <c r="AC2684" s="119"/>
      <c r="AD2684" s="119"/>
      <c r="AE2684" s="119"/>
      <c r="AF2684" s="119"/>
      <c r="AG2684" s="119"/>
      <c r="AH2684" s="119"/>
      <c r="AI2684" s="119"/>
      <c r="AJ2684" s="10" t="s">
        <v>27</v>
      </c>
      <c r="AK2684" s="10" t="s">
        <v>2011</v>
      </c>
      <c r="AL2684" s="10" t="s">
        <v>27</v>
      </c>
    </row>
    <row r="2685" spans="1:38" ht="30" customHeight="1">
      <c r="A2685" s="9" t="s">
        <v>2003</v>
      </c>
      <c r="B2685" s="9" t="s">
        <v>460</v>
      </c>
      <c r="C2685" s="9" t="s">
        <v>180</v>
      </c>
      <c r="D2685" s="114">
        <v>1.4</v>
      </c>
      <c r="E2685" s="115">
        <f>일위대가목록!E382</f>
        <v>31862</v>
      </c>
      <c r="F2685" s="116">
        <f>TRUNC(E2685*D2685,1)</f>
        <v>44606.8</v>
      </c>
      <c r="G2685" s="115">
        <f>일위대가목록!F382</f>
        <v>1247965</v>
      </c>
      <c r="H2685" s="116">
        <f>TRUNC(G2685*D2685,1)</f>
        <v>1747151</v>
      </c>
      <c r="I2685" s="115">
        <f>일위대가목록!G382</f>
        <v>39513</v>
      </c>
      <c r="J2685" s="116">
        <f>TRUNC(I2685*D2685,1)</f>
        <v>55318.2</v>
      </c>
      <c r="K2685" s="115">
        <f>TRUNC(E2685+G2685+I2685,1)</f>
        <v>1319340</v>
      </c>
      <c r="L2685" s="116">
        <f>TRUNC(F2685+H2685+J2685,1)</f>
        <v>1847076</v>
      </c>
      <c r="M2685" s="9" t="s">
        <v>27</v>
      </c>
      <c r="N2685" s="10" t="s">
        <v>465</v>
      </c>
      <c r="O2685" s="10" t="s">
        <v>2012</v>
      </c>
      <c r="P2685" s="10" t="s">
        <v>29</v>
      </c>
      <c r="Q2685" s="10" t="s">
        <v>30</v>
      </c>
      <c r="R2685" s="10" t="s">
        <v>30</v>
      </c>
      <c r="S2685" s="119"/>
      <c r="T2685" s="119"/>
      <c r="U2685" s="119"/>
      <c r="V2685" s="119"/>
      <c r="W2685" s="119"/>
      <c r="X2685" s="119"/>
      <c r="Y2685" s="119"/>
      <c r="Z2685" s="119"/>
      <c r="AA2685" s="119"/>
      <c r="AB2685" s="119"/>
      <c r="AC2685" s="119"/>
      <c r="AD2685" s="119"/>
      <c r="AE2685" s="119"/>
      <c r="AF2685" s="119"/>
      <c r="AG2685" s="119"/>
      <c r="AH2685" s="119"/>
      <c r="AI2685" s="119"/>
      <c r="AJ2685" s="10" t="s">
        <v>27</v>
      </c>
      <c r="AK2685" s="10" t="s">
        <v>2013</v>
      </c>
      <c r="AL2685" s="10" t="s">
        <v>27</v>
      </c>
    </row>
    <row r="2686" spans="1:38" ht="30" customHeight="1">
      <c r="A2686" s="9" t="s">
        <v>965</v>
      </c>
      <c r="B2686" s="9" t="s">
        <v>27</v>
      </c>
      <c r="C2686" s="9" t="s">
        <v>27</v>
      </c>
      <c r="D2686" s="114"/>
      <c r="E2686" s="115"/>
      <c r="F2686" s="116">
        <f>TRUNC(SUM(F2684:F2685),0)</f>
        <v>299971</v>
      </c>
      <c r="G2686" s="115"/>
      <c r="H2686" s="116">
        <f>TRUNC(SUM(H2684:H2685),0)</f>
        <v>8581673</v>
      </c>
      <c r="I2686" s="115"/>
      <c r="J2686" s="116">
        <f>TRUNC(SUM(J2684:J2685),0)</f>
        <v>276819</v>
      </c>
      <c r="K2686" s="115"/>
      <c r="L2686" s="116">
        <f>F2686+H2686+J2686</f>
        <v>9158463</v>
      </c>
      <c r="M2686" s="9" t="s">
        <v>27</v>
      </c>
      <c r="N2686" s="10" t="s">
        <v>117</v>
      </c>
      <c r="O2686" s="10" t="s">
        <v>117</v>
      </c>
      <c r="P2686" s="10" t="s">
        <v>27</v>
      </c>
      <c r="Q2686" s="10" t="s">
        <v>27</v>
      </c>
      <c r="R2686" s="10" t="s">
        <v>27</v>
      </c>
      <c r="S2686" s="119"/>
      <c r="T2686" s="119"/>
      <c r="U2686" s="119"/>
      <c r="V2686" s="119"/>
      <c r="W2686" s="119"/>
      <c r="X2686" s="119"/>
      <c r="Y2686" s="119"/>
      <c r="Z2686" s="119"/>
      <c r="AA2686" s="119"/>
      <c r="AB2686" s="119"/>
      <c r="AC2686" s="119"/>
      <c r="AD2686" s="119"/>
      <c r="AE2686" s="119"/>
      <c r="AF2686" s="119"/>
      <c r="AG2686" s="119"/>
      <c r="AH2686" s="119"/>
      <c r="AI2686" s="119"/>
      <c r="AJ2686" s="10" t="s">
        <v>27</v>
      </c>
      <c r="AK2686" s="10" t="s">
        <v>27</v>
      </c>
      <c r="AL2686" s="10" t="s">
        <v>27</v>
      </c>
    </row>
    <row r="2687" spans="1:38" ht="30" customHeight="1">
      <c r="A2687" s="114"/>
      <c r="B2687" s="114"/>
      <c r="C2687" s="114"/>
      <c r="D2687" s="114"/>
      <c r="E2687" s="115"/>
      <c r="F2687" s="116"/>
      <c r="G2687" s="115"/>
      <c r="H2687" s="116"/>
      <c r="I2687" s="115"/>
      <c r="J2687" s="116"/>
      <c r="K2687" s="115"/>
      <c r="L2687" s="116"/>
      <c r="M2687" s="114"/>
    </row>
    <row r="2688" spans="1:38" ht="30" customHeight="1">
      <c r="A2688" s="127" t="s">
        <v>4409</v>
      </c>
      <c r="B2688" s="127"/>
      <c r="C2688" s="127"/>
      <c r="D2688" s="127"/>
      <c r="E2688" s="128"/>
      <c r="F2688" s="129"/>
      <c r="G2688" s="128"/>
      <c r="H2688" s="129"/>
      <c r="I2688" s="128"/>
      <c r="J2688" s="129"/>
      <c r="K2688" s="128"/>
      <c r="L2688" s="129"/>
      <c r="M2688" s="127"/>
      <c r="N2688" s="118" t="s">
        <v>467</v>
      </c>
    </row>
    <row r="2689" spans="1:38" ht="30" customHeight="1">
      <c r="A2689" s="1" t="s">
        <v>2808</v>
      </c>
      <c r="B2689" s="1" t="s">
        <v>3306</v>
      </c>
      <c r="C2689" s="13" t="s">
        <v>466</v>
      </c>
      <c r="D2689" s="114">
        <v>1.848E-2</v>
      </c>
      <c r="E2689" s="115">
        <f>단가대비표!E285</f>
        <v>3084</v>
      </c>
      <c r="F2689" s="116">
        <f>TRUNC(E2689*D2689,1)</f>
        <v>56.9</v>
      </c>
      <c r="G2689" s="115">
        <v>0</v>
      </c>
      <c r="H2689" s="116">
        <f t="shared" ref="H2689:H2698" si="632">TRUNC(G2689*D2689,1)</f>
        <v>0</v>
      </c>
      <c r="I2689" s="115">
        <v>0</v>
      </c>
      <c r="J2689" s="116">
        <f t="shared" ref="J2689:J2698" si="633">TRUNC(I2689*D2689,1)</f>
        <v>0</v>
      </c>
      <c r="K2689" s="115">
        <f t="shared" ref="K2689:L2693" si="634">TRUNC(E2689+G2689+I2689,1)</f>
        <v>3084</v>
      </c>
      <c r="L2689" s="116">
        <f t="shared" si="634"/>
        <v>56.9</v>
      </c>
      <c r="M2689" s="114"/>
      <c r="N2689" s="118"/>
    </row>
    <row r="2690" spans="1:38" ht="30" customHeight="1">
      <c r="A2690" s="9" t="s">
        <v>1257</v>
      </c>
      <c r="B2690" s="9" t="s">
        <v>1258</v>
      </c>
      <c r="C2690" s="9" t="s">
        <v>792</v>
      </c>
      <c r="D2690" s="114">
        <v>6.3</v>
      </c>
      <c r="E2690" s="115">
        <f>단가대비표!E74</f>
        <v>2.17</v>
      </c>
      <c r="F2690" s="116">
        <f>TRUNC(E2690*D2690,1)</f>
        <v>13.6</v>
      </c>
      <c r="G2690" s="115">
        <v>0</v>
      </c>
      <c r="H2690" s="116">
        <f t="shared" si="632"/>
        <v>0</v>
      </c>
      <c r="I2690" s="115">
        <v>0</v>
      </c>
      <c r="J2690" s="116">
        <f t="shared" si="633"/>
        <v>0</v>
      </c>
      <c r="K2690" s="115">
        <f t="shared" si="634"/>
        <v>2.1</v>
      </c>
      <c r="L2690" s="116">
        <f t="shared" si="634"/>
        <v>13.6</v>
      </c>
      <c r="M2690" s="9" t="s">
        <v>1259</v>
      </c>
      <c r="N2690" s="10" t="s">
        <v>1987</v>
      </c>
      <c r="O2690" s="10" t="s">
        <v>1260</v>
      </c>
      <c r="P2690" s="10" t="s">
        <v>30</v>
      </c>
      <c r="Q2690" s="10" t="s">
        <v>30</v>
      </c>
      <c r="R2690" s="10" t="s">
        <v>29</v>
      </c>
      <c r="S2690" s="119"/>
      <c r="T2690" s="119"/>
      <c r="U2690" s="119"/>
      <c r="V2690" s="119"/>
      <c r="W2690" s="119"/>
      <c r="X2690" s="119"/>
      <c r="Y2690" s="119"/>
      <c r="Z2690" s="119"/>
      <c r="AA2690" s="119"/>
      <c r="AB2690" s="119"/>
      <c r="AC2690" s="119"/>
      <c r="AD2690" s="119"/>
      <c r="AE2690" s="119"/>
      <c r="AF2690" s="119"/>
      <c r="AG2690" s="119"/>
      <c r="AH2690" s="119"/>
      <c r="AI2690" s="119"/>
      <c r="AJ2690" s="10" t="s">
        <v>27</v>
      </c>
      <c r="AK2690" s="10" t="s">
        <v>2811</v>
      </c>
      <c r="AL2690" s="10" t="s">
        <v>27</v>
      </c>
    </row>
    <row r="2691" spans="1:38" ht="30" customHeight="1">
      <c r="A2691" s="9" t="s">
        <v>1348</v>
      </c>
      <c r="B2691" s="9" t="s">
        <v>1349</v>
      </c>
      <c r="C2691" s="9" t="s">
        <v>466</v>
      </c>
      <c r="D2691" s="114">
        <v>2.8E-3</v>
      </c>
      <c r="E2691" s="115">
        <f>단가대비표!E77</f>
        <v>13000</v>
      </c>
      <c r="F2691" s="116">
        <f>TRUNC(E2691*D2691,1)</f>
        <v>36.4</v>
      </c>
      <c r="G2691" s="115">
        <v>0</v>
      </c>
      <c r="H2691" s="116">
        <f t="shared" si="632"/>
        <v>0</v>
      </c>
      <c r="I2691" s="115">
        <v>0</v>
      </c>
      <c r="J2691" s="116">
        <f t="shared" si="633"/>
        <v>0</v>
      </c>
      <c r="K2691" s="115">
        <f t="shared" si="634"/>
        <v>13000</v>
      </c>
      <c r="L2691" s="116">
        <f t="shared" si="634"/>
        <v>36.4</v>
      </c>
      <c r="M2691" s="9" t="s">
        <v>27</v>
      </c>
      <c r="N2691" s="10" t="s">
        <v>1987</v>
      </c>
      <c r="O2691" s="10" t="s">
        <v>1350</v>
      </c>
      <c r="P2691" s="10" t="s">
        <v>30</v>
      </c>
      <c r="Q2691" s="10" t="s">
        <v>30</v>
      </c>
      <c r="R2691" s="10" t="s">
        <v>29</v>
      </c>
      <c r="S2691" s="119"/>
      <c r="T2691" s="119"/>
      <c r="U2691" s="119"/>
      <c r="V2691" s="119"/>
      <c r="W2691" s="119"/>
      <c r="X2691" s="119"/>
      <c r="Y2691" s="119"/>
      <c r="Z2691" s="119"/>
      <c r="AA2691" s="119"/>
      <c r="AB2691" s="119"/>
      <c r="AC2691" s="119"/>
      <c r="AD2691" s="119"/>
      <c r="AE2691" s="119"/>
      <c r="AF2691" s="119"/>
      <c r="AG2691" s="119"/>
      <c r="AH2691" s="119"/>
      <c r="AI2691" s="119"/>
      <c r="AJ2691" s="10" t="s">
        <v>27</v>
      </c>
      <c r="AK2691" s="10" t="s">
        <v>2812</v>
      </c>
      <c r="AL2691" s="10" t="s">
        <v>27</v>
      </c>
    </row>
    <row r="2692" spans="1:38" ht="30" customHeight="1">
      <c r="A2692" s="1" t="s">
        <v>2753</v>
      </c>
      <c r="B2692" s="1" t="s">
        <v>2759</v>
      </c>
      <c r="C2692" s="13" t="s">
        <v>269</v>
      </c>
      <c r="D2692" s="114">
        <v>2.0829999999999998E-2</v>
      </c>
      <c r="E2692" s="115">
        <v>0</v>
      </c>
      <c r="F2692" s="116">
        <v>0</v>
      </c>
      <c r="G2692" s="115">
        <v>0</v>
      </c>
      <c r="H2692" s="116">
        <f t="shared" si="632"/>
        <v>0</v>
      </c>
      <c r="I2692" s="115">
        <f>단가대비표!G520</f>
        <v>138</v>
      </c>
      <c r="J2692" s="116">
        <f t="shared" si="633"/>
        <v>2.8</v>
      </c>
      <c r="K2692" s="115">
        <f t="shared" si="634"/>
        <v>138</v>
      </c>
      <c r="L2692" s="116">
        <f t="shared" si="634"/>
        <v>2.8</v>
      </c>
      <c r="M2692" s="114"/>
      <c r="N2692" s="118"/>
    </row>
    <row r="2693" spans="1:38" ht="30" customHeight="1">
      <c r="A2693" s="1" t="s">
        <v>1755</v>
      </c>
      <c r="B2693" s="1" t="s">
        <v>2756</v>
      </c>
      <c r="C2693" s="13" t="s">
        <v>2757</v>
      </c>
      <c r="D2693" s="114">
        <v>0.126</v>
      </c>
      <c r="E2693" s="115">
        <v>0</v>
      </c>
      <c r="F2693" s="116">
        <f t="shared" ref="F2693:F2698" si="635">TRUNC(E2693*D2693,1)</f>
        <v>0</v>
      </c>
      <c r="G2693" s="115">
        <v>0</v>
      </c>
      <c r="H2693" s="116">
        <f t="shared" si="632"/>
        <v>0</v>
      </c>
      <c r="I2693" s="115">
        <f>단가대비표!G440</f>
        <v>87</v>
      </c>
      <c r="J2693" s="116">
        <f t="shared" si="633"/>
        <v>10.9</v>
      </c>
      <c r="K2693" s="115">
        <f t="shared" si="634"/>
        <v>87</v>
      </c>
      <c r="L2693" s="116">
        <f t="shared" si="634"/>
        <v>10.9</v>
      </c>
      <c r="M2693" s="114"/>
      <c r="N2693" s="118"/>
    </row>
    <row r="2694" spans="1:38" ht="30" customHeight="1">
      <c r="A2694" s="9" t="s">
        <v>877</v>
      </c>
      <c r="B2694" s="9" t="s">
        <v>840</v>
      </c>
      <c r="C2694" s="9" t="s">
        <v>841</v>
      </c>
      <c r="D2694" s="114">
        <v>9.7300000000000008E-3</v>
      </c>
      <c r="E2694" s="115">
        <f>단가대비표!E560</f>
        <v>0</v>
      </c>
      <c r="F2694" s="116">
        <f t="shared" si="635"/>
        <v>0</v>
      </c>
      <c r="G2694" s="115">
        <f>단가대비표!F560</f>
        <v>223094</v>
      </c>
      <c r="H2694" s="116">
        <f t="shared" si="632"/>
        <v>2170.6999999999998</v>
      </c>
      <c r="I2694" s="115">
        <f>단가대비표!G560</f>
        <v>0</v>
      </c>
      <c r="J2694" s="116">
        <f t="shared" si="633"/>
        <v>0</v>
      </c>
      <c r="K2694" s="115">
        <f t="shared" ref="K2694:L2698" si="636">TRUNC(E2694+G2694+I2694,1)</f>
        <v>223094</v>
      </c>
      <c r="L2694" s="116">
        <f t="shared" si="636"/>
        <v>2170.6999999999998</v>
      </c>
      <c r="M2694" s="9" t="s">
        <v>27</v>
      </c>
      <c r="N2694" s="10" t="s">
        <v>467</v>
      </c>
      <c r="O2694" s="10" t="s">
        <v>878</v>
      </c>
      <c r="P2694" s="10" t="s">
        <v>30</v>
      </c>
      <c r="Q2694" s="10" t="s">
        <v>30</v>
      </c>
      <c r="R2694" s="10" t="s">
        <v>29</v>
      </c>
      <c r="S2694" s="119"/>
      <c r="T2694" s="119"/>
      <c r="U2694" s="119"/>
      <c r="V2694" s="119">
        <v>1</v>
      </c>
      <c r="W2694" s="119">
        <v>2</v>
      </c>
      <c r="X2694" s="119"/>
      <c r="Y2694" s="119"/>
      <c r="Z2694" s="119"/>
      <c r="AA2694" s="119"/>
      <c r="AB2694" s="119"/>
      <c r="AC2694" s="119"/>
      <c r="AD2694" s="119"/>
      <c r="AE2694" s="119"/>
      <c r="AF2694" s="119"/>
      <c r="AG2694" s="119"/>
      <c r="AH2694" s="119"/>
      <c r="AI2694" s="119"/>
      <c r="AJ2694" s="10" t="s">
        <v>27</v>
      </c>
      <c r="AK2694" s="10" t="s">
        <v>2014</v>
      </c>
      <c r="AL2694" s="10" t="s">
        <v>27</v>
      </c>
    </row>
    <row r="2695" spans="1:38" ht="30" customHeight="1">
      <c r="A2695" s="9" t="s">
        <v>844</v>
      </c>
      <c r="B2695" s="9" t="s">
        <v>840</v>
      </c>
      <c r="C2695" s="9" t="s">
        <v>841</v>
      </c>
      <c r="D2695" s="114">
        <v>1.081E-2</v>
      </c>
      <c r="E2695" s="115">
        <f>단가대비표!E581</f>
        <v>0</v>
      </c>
      <c r="F2695" s="116">
        <f t="shared" si="635"/>
        <v>0</v>
      </c>
      <c r="G2695" s="115">
        <f>단가대비표!F581</f>
        <v>166063</v>
      </c>
      <c r="H2695" s="116">
        <f t="shared" si="632"/>
        <v>1795.1</v>
      </c>
      <c r="I2695" s="115">
        <f>단가대비표!G581</f>
        <v>0</v>
      </c>
      <c r="J2695" s="116">
        <f t="shared" si="633"/>
        <v>0</v>
      </c>
      <c r="K2695" s="115">
        <f t="shared" si="636"/>
        <v>166063</v>
      </c>
      <c r="L2695" s="116">
        <f t="shared" si="636"/>
        <v>1795.1</v>
      </c>
      <c r="M2695" s="9" t="s">
        <v>27</v>
      </c>
      <c r="N2695" s="10" t="s">
        <v>467</v>
      </c>
      <c r="O2695" s="10" t="s">
        <v>911</v>
      </c>
      <c r="P2695" s="10" t="s">
        <v>30</v>
      </c>
      <c r="Q2695" s="10" t="s">
        <v>30</v>
      </c>
      <c r="R2695" s="10" t="s">
        <v>29</v>
      </c>
      <c r="S2695" s="119"/>
      <c r="T2695" s="119"/>
      <c r="U2695" s="119"/>
      <c r="V2695" s="119">
        <v>1</v>
      </c>
      <c r="W2695" s="119">
        <v>2</v>
      </c>
      <c r="X2695" s="119"/>
      <c r="Y2695" s="119"/>
      <c r="Z2695" s="119"/>
      <c r="AA2695" s="119"/>
      <c r="AB2695" s="119"/>
      <c r="AC2695" s="119"/>
      <c r="AD2695" s="119"/>
      <c r="AE2695" s="119"/>
      <c r="AF2695" s="119"/>
      <c r="AG2695" s="119"/>
      <c r="AH2695" s="119"/>
      <c r="AI2695" s="119"/>
      <c r="AJ2695" s="10" t="s">
        <v>27</v>
      </c>
      <c r="AK2695" s="10" t="s">
        <v>2015</v>
      </c>
      <c r="AL2695" s="10" t="s">
        <v>27</v>
      </c>
    </row>
    <row r="2696" spans="1:38" ht="30" customHeight="1">
      <c r="A2696" s="9" t="s">
        <v>867</v>
      </c>
      <c r="B2696" s="9" t="s">
        <v>840</v>
      </c>
      <c r="C2696" s="9" t="s">
        <v>841</v>
      </c>
      <c r="D2696" s="114">
        <v>3.16E-3</v>
      </c>
      <c r="E2696" s="115">
        <f>단가대비표!E553</f>
        <v>0</v>
      </c>
      <c r="F2696" s="116">
        <f t="shared" si="635"/>
        <v>0</v>
      </c>
      <c r="G2696" s="115">
        <f>단가대비표!F553</f>
        <v>138290</v>
      </c>
      <c r="H2696" s="116">
        <f t="shared" si="632"/>
        <v>436.9</v>
      </c>
      <c r="I2696" s="115">
        <f>단가대비표!G553</f>
        <v>0</v>
      </c>
      <c r="J2696" s="116">
        <f t="shared" si="633"/>
        <v>0</v>
      </c>
      <c r="K2696" s="115">
        <f t="shared" si="636"/>
        <v>138290</v>
      </c>
      <c r="L2696" s="116">
        <f t="shared" si="636"/>
        <v>436.9</v>
      </c>
      <c r="M2696" s="9" t="s">
        <v>27</v>
      </c>
      <c r="N2696" s="10" t="s">
        <v>467</v>
      </c>
      <c r="O2696" s="10" t="s">
        <v>868</v>
      </c>
      <c r="P2696" s="10" t="s">
        <v>30</v>
      </c>
      <c r="Q2696" s="10" t="s">
        <v>30</v>
      </c>
      <c r="R2696" s="10" t="s">
        <v>29</v>
      </c>
      <c r="S2696" s="119"/>
      <c r="T2696" s="119"/>
      <c r="U2696" s="119"/>
      <c r="V2696" s="119">
        <v>1</v>
      </c>
      <c r="W2696" s="119">
        <v>2</v>
      </c>
      <c r="X2696" s="119"/>
      <c r="Y2696" s="119"/>
      <c r="Z2696" s="119"/>
      <c r="AA2696" s="119"/>
      <c r="AB2696" s="119"/>
      <c r="AC2696" s="119"/>
      <c r="AD2696" s="119"/>
      <c r="AE2696" s="119"/>
      <c r="AF2696" s="119"/>
      <c r="AG2696" s="119"/>
      <c r="AH2696" s="119"/>
      <c r="AI2696" s="119"/>
      <c r="AJ2696" s="10" t="s">
        <v>27</v>
      </c>
      <c r="AK2696" s="10" t="s">
        <v>2016</v>
      </c>
      <c r="AL2696" s="10" t="s">
        <v>27</v>
      </c>
    </row>
    <row r="2697" spans="1:38" ht="30" customHeight="1">
      <c r="A2697" s="9" t="s">
        <v>1109</v>
      </c>
      <c r="B2697" s="9" t="s">
        <v>1110</v>
      </c>
      <c r="C2697" s="9" t="s">
        <v>963</v>
      </c>
      <c r="D2697" s="114">
        <v>1</v>
      </c>
      <c r="E2697" s="115">
        <v>0</v>
      </c>
      <c r="F2697" s="116">
        <f t="shared" si="635"/>
        <v>0</v>
      </c>
      <c r="G2697" s="115">
        <v>0</v>
      </c>
      <c r="H2697" s="116">
        <f t="shared" si="632"/>
        <v>0</v>
      </c>
      <c r="I2697" s="115">
        <f>ROUNDDOWN(SUMIF(V2694:V2698, RIGHTB(O2697, 1), H2694:H2698)*U2697, 2)</f>
        <v>88.05</v>
      </c>
      <c r="J2697" s="116">
        <f t="shared" si="633"/>
        <v>88</v>
      </c>
      <c r="K2697" s="115">
        <f t="shared" si="636"/>
        <v>88</v>
      </c>
      <c r="L2697" s="116">
        <f t="shared" si="636"/>
        <v>88</v>
      </c>
      <c r="M2697" s="9" t="s">
        <v>27</v>
      </c>
      <c r="N2697" s="10" t="s">
        <v>467</v>
      </c>
      <c r="O2697" s="10" t="s">
        <v>964</v>
      </c>
      <c r="P2697" s="10" t="s">
        <v>30</v>
      </c>
      <c r="Q2697" s="10" t="s">
        <v>30</v>
      </c>
      <c r="R2697" s="10" t="s">
        <v>30</v>
      </c>
      <c r="S2697" s="119">
        <v>1</v>
      </c>
      <c r="T2697" s="119">
        <v>2</v>
      </c>
      <c r="U2697" s="119">
        <v>0.02</v>
      </c>
      <c r="V2697" s="119"/>
      <c r="W2697" s="119"/>
      <c r="X2697" s="119"/>
      <c r="Y2697" s="119"/>
      <c r="Z2697" s="119"/>
      <c r="AA2697" s="119"/>
      <c r="AB2697" s="119"/>
      <c r="AC2697" s="119"/>
      <c r="AD2697" s="119"/>
      <c r="AE2697" s="119"/>
      <c r="AF2697" s="119"/>
      <c r="AG2697" s="119"/>
      <c r="AH2697" s="119"/>
      <c r="AI2697" s="119"/>
      <c r="AJ2697" s="10" t="s">
        <v>27</v>
      </c>
      <c r="AK2697" s="10" t="s">
        <v>2017</v>
      </c>
      <c r="AL2697" s="10" t="s">
        <v>27</v>
      </c>
    </row>
    <row r="2698" spans="1:38" ht="30" customHeight="1">
      <c r="A2698" s="9" t="s">
        <v>1040</v>
      </c>
      <c r="B2698" s="9" t="s">
        <v>1110</v>
      </c>
      <c r="C2698" s="9" t="s">
        <v>963</v>
      </c>
      <c r="D2698" s="114">
        <v>1</v>
      </c>
      <c r="E2698" s="115">
        <f>ROUNDDOWN(SUMIF(W2694:W2698, RIGHTB(O2698, 1), H2694:H2698)*U2698, 2)</f>
        <v>88.05</v>
      </c>
      <c r="F2698" s="116">
        <f t="shared" si="635"/>
        <v>88</v>
      </c>
      <c r="G2698" s="115">
        <v>0</v>
      </c>
      <c r="H2698" s="116">
        <f t="shared" si="632"/>
        <v>0</v>
      </c>
      <c r="I2698" s="115">
        <v>0</v>
      </c>
      <c r="J2698" s="116">
        <f t="shared" si="633"/>
        <v>0</v>
      </c>
      <c r="K2698" s="115">
        <f t="shared" si="636"/>
        <v>88</v>
      </c>
      <c r="L2698" s="116">
        <f t="shared" si="636"/>
        <v>88</v>
      </c>
      <c r="M2698" s="9" t="s">
        <v>27</v>
      </c>
      <c r="N2698" s="10" t="s">
        <v>467</v>
      </c>
      <c r="O2698" s="10" t="s">
        <v>1280</v>
      </c>
      <c r="P2698" s="10" t="s">
        <v>30</v>
      </c>
      <c r="Q2698" s="10" t="s">
        <v>30</v>
      </c>
      <c r="R2698" s="10" t="s">
        <v>30</v>
      </c>
      <c r="S2698" s="119">
        <v>1</v>
      </c>
      <c r="T2698" s="119">
        <v>0</v>
      </c>
      <c r="U2698" s="119">
        <v>0.02</v>
      </c>
      <c r="V2698" s="119"/>
      <c r="W2698" s="119"/>
      <c r="X2698" s="119"/>
      <c r="Y2698" s="119"/>
      <c r="Z2698" s="119"/>
      <c r="AA2698" s="119"/>
      <c r="AB2698" s="119"/>
      <c r="AC2698" s="119"/>
      <c r="AD2698" s="119"/>
      <c r="AE2698" s="119"/>
      <c r="AF2698" s="119"/>
      <c r="AG2698" s="119"/>
      <c r="AH2698" s="119"/>
      <c r="AI2698" s="119"/>
      <c r="AJ2698" s="10" t="s">
        <v>27</v>
      </c>
      <c r="AK2698" s="10" t="s">
        <v>2017</v>
      </c>
      <c r="AL2698" s="10" t="s">
        <v>27</v>
      </c>
    </row>
    <row r="2699" spans="1:38" ht="30" customHeight="1">
      <c r="A2699" s="9" t="s">
        <v>965</v>
      </c>
      <c r="B2699" s="9" t="s">
        <v>27</v>
      </c>
      <c r="C2699" s="9" t="s">
        <v>27</v>
      </c>
      <c r="D2699" s="114"/>
      <c r="E2699" s="115"/>
      <c r="F2699" s="116">
        <f>TRUNC(SUM(F2689:F2698),0)</f>
        <v>194</v>
      </c>
      <c r="G2699" s="115"/>
      <c r="H2699" s="116">
        <f>TRUNC(SUM(H2689:H2698),0)</f>
        <v>4402</v>
      </c>
      <c r="I2699" s="115"/>
      <c r="J2699" s="116">
        <f>TRUNC(SUM(J2689:J2698),0)</f>
        <v>101</v>
      </c>
      <c r="K2699" s="115"/>
      <c r="L2699" s="116">
        <f>F2699+H2699+J2699</f>
        <v>4697</v>
      </c>
      <c r="M2699" s="9" t="s">
        <v>27</v>
      </c>
      <c r="N2699" s="10" t="s">
        <v>117</v>
      </c>
      <c r="O2699" s="10" t="s">
        <v>117</v>
      </c>
      <c r="P2699" s="10" t="s">
        <v>27</v>
      </c>
      <c r="Q2699" s="10" t="s">
        <v>27</v>
      </c>
      <c r="R2699" s="10" t="s">
        <v>27</v>
      </c>
      <c r="S2699" s="119"/>
      <c r="T2699" s="119"/>
      <c r="U2699" s="119"/>
      <c r="V2699" s="119"/>
      <c r="W2699" s="119"/>
      <c r="X2699" s="119"/>
      <c r="Y2699" s="119"/>
      <c r="Z2699" s="119"/>
      <c r="AA2699" s="119"/>
      <c r="AB2699" s="119"/>
      <c r="AC2699" s="119"/>
      <c r="AD2699" s="119"/>
      <c r="AE2699" s="119"/>
      <c r="AF2699" s="119"/>
      <c r="AG2699" s="119"/>
      <c r="AH2699" s="119"/>
      <c r="AI2699" s="119"/>
      <c r="AJ2699" s="10" t="s">
        <v>27</v>
      </c>
      <c r="AK2699" s="10" t="s">
        <v>27</v>
      </c>
      <c r="AL2699" s="10" t="s">
        <v>27</v>
      </c>
    </row>
    <row r="2700" spans="1:38" ht="30" customHeight="1">
      <c r="A2700" s="114"/>
      <c r="B2700" s="114"/>
      <c r="C2700" s="114"/>
      <c r="D2700" s="114"/>
      <c r="E2700" s="115"/>
      <c r="F2700" s="116"/>
      <c r="G2700" s="115"/>
      <c r="H2700" s="116"/>
      <c r="I2700" s="115"/>
      <c r="J2700" s="116"/>
      <c r="K2700" s="115"/>
      <c r="L2700" s="116"/>
      <c r="M2700" s="114"/>
    </row>
    <row r="2701" spans="1:38" ht="30" customHeight="1">
      <c r="A2701" s="127" t="s">
        <v>4417</v>
      </c>
      <c r="B2701" s="127"/>
      <c r="C2701" s="127"/>
      <c r="D2701" s="127"/>
      <c r="E2701" s="128"/>
      <c r="F2701" s="129"/>
      <c r="G2701" s="128"/>
      <c r="H2701" s="129"/>
      <c r="I2701" s="128"/>
      <c r="J2701" s="129"/>
      <c r="K2701" s="128"/>
      <c r="L2701" s="129"/>
      <c r="M2701" s="127"/>
      <c r="N2701" s="118" t="s">
        <v>468</v>
      </c>
    </row>
    <row r="2702" spans="1:38" ht="30" customHeight="1">
      <c r="A2702" s="1" t="s">
        <v>2751</v>
      </c>
      <c r="B2702" s="1" t="s">
        <v>3308</v>
      </c>
      <c r="C2702" s="13" t="s">
        <v>466</v>
      </c>
      <c r="D2702" s="114">
        <v>2.7699999999999999E-3</v>
      </c>
      <c r="E2702" s="115">
        <f>단가대비표!E286</f>
        <v>8885</v>
      </c>
      <c r="F2702" s="116">
        <f t="shared" ref="F2702:F2711" si="637">TRUNC(E2702*D2702,1)</f>
        <v>24.6</v>
      </c>
      <c r="G2702" s="115">
        <v>0</v>
      </c>
      <c r="H2702" s="116">
        <f t="shared" ref="H2702:H2711" si="638">TRUNC(G2702*D2702,1)</f>
        <v>0</v>
      </c>
      <c r="I2702" s="115">
        <v>0</v>
      </c>
      <c r="J2702" s="116">
        <f t="shared" ref="J2702:J2711" si="639">TRUNC(I2702*D2702,1)</f>
        <v>0</v>
      </c>
      <c r="K2702" s="115">
        <f t="shared" ref="K2702:L2706" si="640">TRUNC(E2702+G2702+I2702,1)</f>
        <v>8885</v>
      </c>
      <c r="L2702" s="116">
        <f t="shared" si="640"/>
        <v>24.6</v>
      </c>
      <c r="M2702" s="114"/>
      <c r="N2702" s="118"/>
    </row>
    <row r="2703" spans="1:38" ht="30" customHeight="1">
      <c r="A2703" s="9" t="s">
        <v>1257</v>
      </c>
      <c r="B2703" s="9" t="s">
        <v>1258</v>
      </c>
      <c r="C2703" s="9" t="s">
        <v>792</v>
      </c>
      <c r="D2703" s="114">
        <v>0.94499999999999995</v>
      </c>
      <c r="E2703" s="115">
        <f>단가대비표!E74</f>
        <v>2.17</v>
      </c>
      <c r="F2703" s="116">
        <f t="shared" si="637"/>
        <v>2</v>
      </c>
      <c r="G2703" s="115">
        <v>0</v>
      </c>
      <c r="H2703" s="116">
        <f t="shared" si="638"/>
        <v>0</v>
      </c>
      <c r="I2703" s="115">
        <v>0</v>
      </c>
      <c r="J2703" s="116">
        <f t="shared" si="639"/>
        <v>0</v>
      </c>
      <c r="K2703" s="115">
        <f t="shared" si="640"/>
        <v>2.1</v>
      </c>
      <c r="L2703" s="116">
        <f t="shared" si="640"/>
        <v>2</v>
      </c>
      <c r="M2703" s="9" t="s">
        <v>1259</v>
      </c>
      <c r="N2703" s="10" t="s">
        <v>1987</v>
      </c>
      <c r="O2703" s="10" t="s">
        <v>1260</v>
      </c>
      <c r="P2703" s="10" t="s">
        <v>30</v>
      </c>
      <c r="Q2703" s="10" t="s">
        <v>30</v>
      </c>
      <c r="R2703" s="10" t="s">
        <v>29</v>
      </c>
      <c r="S2703" s="119"/>
      <c r="T2703" s="119"/>
      <c r="U2703" s="119"/>
      <c r="V2703" s="119"/>
      <c r="W2703" s="119"/>
      <c r="X2703" s="119"/>
      <c r="Y2703" s="119"/>
      <c r="Z2703" s="119"/>
      <c r="AA2703" s="119"/>
      <c r="AB2703" s="119"/>
      <c r="AC2703" s="119"/>
      <c r="AD2703" s="119"/>
      <c r="AE2703" s="119"/>
      <c r="AF2703" s="119"/>
      <c r="AG2703" s="119"/>
      <c r="AH2703" s="119"/>
      <c r="AI2703" s="119"/>
      <c r="AJ2703" s="10" t="s">
        <v>27</v>
      </c>
      <c r="AK2703" s="10" t="s">
        <v>2811</v>
      </c>
      <c r="AL2703" s="10" t="s">
        <v>27</v>
      </c>
    </row>
    <row r="2704" spans="1:38" ht="30" customHeight="1">
      <c r="A2704" s="9" t="s">
        <v>1348</v>
      </c>
      <c r="B2704" s="9" t="s">
        <v>1349</v>
      </c>
      <c r="C2704" s="9" t="s">
        <v>466</v>
      </c>
      <c r="D2704" s="114">
        <v>4.0000000000000002E-4</v>
      </c>
      <c r="E2704" s="115">
        <f>단가대비표!E77</f>
        <v>13000</v>
      </c>
      <c r="F2704" s="116">
        <f t="shared" si="637"/>
        <v>5.2</v>
      </c>
      <c r="G2704" s="115">
        <v>0</v>
      </c>
      <c r="H2704" s="116">
        <f t="shared" si="638"/>
        <v>0</v>
      </c>
      <c r="I2704" s="115">
        <v>0</v>
      </c>
      <c r="J2704" s="116">
        <f t="shared" si="639"/>
        <v>0</v>
      </c>
      <c r="K2704" s="115">
        <f t="shared" si="640"/>
        <v>13000</v>
      </c>
      <c r="L2704" s="116">
        <f t="shared" si="640"/>
        <v>5.2</v>
      </c>
      <c r="M2704" s="9" t="s">
        <v>27</v>
      </c>
      <c r="N2704" s="10" t="s">
        <v>1987</v>
      </c>
      <c r="O2704" s="10" t="s">
        <v>1350</v>
      </c>
      <c r="P2704" s="10" t="s">
        <v>30</v>
      </c>
      <c r="Q2704" s="10" t="s">
        <v>30</v>
      </c>
      <c r="R2704" s="10" t="s">
        <v>29</v>
      </c>
      <c r="S2704" s="119"/>
      <c r="T2704" s="119"/>
      <c r="U2704" s="119"/>
      <c r="V2704" s="119"/>
      <c r="W2704" s="119"/>
      <c r="X2704" s="119"/>
      <c r="Y2704" s="119"/>
      <c r="Z2704" s="119"/>
      <c r="AA2704" s="119"/>
      <c r="AB2704" s="119"/>
      <c r="AC2704" s="119"/>
      <c r="AD2704" s="119"/>
      <c r="AE2704" s="119"/>
      <c r="AF2704" s="119"/>
      <c r="AG2704" s="119"/>
      <c r="AH2704" s="119"/>
      <c r="AI2704" s="119"/>
      <c r="AJ2704" s="10" t="s">
        <v>27</v>
      </c>
      <c r="AK2704" s="10" t="s">
        <v>2812</v>
      </c>
      <c r="AL2704" s="10" t="s">
        <v>27</v>
      </c>
    </row>
    <row r="2705" spans="1:38" ht="30" customHeight="1">
      <c r="A2705" s="1" t="s">
        <v>2753</v>
      </c>
      <c r="B2705" s="1" t="s">
        <v>2759</v>
      </c>
      <c r="C2705" s="13" t="s">
        <v>269</v>
      </c>
      <c r="D2705" s="114">
        <v>3.1199999999999999E-3</v>
      </c>
      <c r="E2705" s="115">
        <v>0</v>
      </c>
      <c r="F2705" s="116">
        <f t="shared" si="637"/>
        <v>0</v>
      </c>
      <c r="G2705" s="115">
        <v>0</v>
      </c>
      <c r="H2705" s="116">
        <f t="shared" si="638"/>
        <v>0</v>
      </c>
      <c r="I2705" s="115">
        <f>단가대비표!G520</f>
        <v>138</v>
      </c>
      <c r="J2705" s="116">
        <f t="shared" si="639"/>
        <v>0.4</v>
      </c>
      <c r="K2705" s="115">
        <f t="shared" si="640"/>
        <v>138</v>
      </c>
      <c r="L2705" s="116">
        <f t="shared" si="640"/>
        <v>0.4</v>
      </c>
      <c r="M2705" s="114"/>
      <c r="N2705" s="118"/>
    </row>
    <row r="2706" spans="1:38" ht="30" customHeight="1">
      <c r="A2706" s="1" t="s">
        <v>1755</v>
      </c>
      <c r="B2706" s="1" t="s">
        <v>2756</v>
      </c>
      <c r="C2706" s="13" t="s">
        <v>2757</v>
      </c>
      <c r="D2706" s="114">
        <v>1.89E-2</v>
      </c>
      <c r="E2706" s="115">
        <v>0</v>
      </c>
      <c r="F2706" s="116">
        <f t="shared" si="637"/>
        <v>0</v>
      </c>
      <c r="G2706" s="115">
        <v>0</v>
      </c>
      <c r="H2706" s="116">
        <f t="shared" si="638"/>
        <v>0</v>
      </c>
      <c r="I2706" s="115">
        <f>단가대비표!G440</f>
        <v>87</v>
      </c>
      <c r="J2706" s="116">
        <f t="shared" si="639"/>
        <v>1.6</v>
      </c>
      <c r="K2706" s="115">
        <f t="shared" si="640"/>
        <v>87</v>
      </c>
      <c r="L2706" s="116">
        <f t="shared" si="640"/>
        <v>1.6</v>
      </c>
      <c r="M2706" s="114"/>
      <c r="N2706" s="118"/>
    </row>
    <row r="2707" spans="1:38" ht="30" customHeight="1">
      <c r="A2707" s="9" t="s">
        <v>877</v>
      </c>
      <c r="B2707" s="9" t="s">
        <v>840</v>
      </c>
      <c r="C2707" s="9" t="s">
        <v>841</v>
      </c>
      <c r="D2707" s="114">
        <v>6.0200000000000002E-3</v>
      </c>
      <c r="E2707" s="115">
        <f>단가대비표!E560</f>
        <v>0</v>
      </c>
      <c r="F2707" s="116">
        <f t="shared" si="637"/>
        <v>0</v>
      </c>
      <c r="G2707" s="115">
        <f>단가대비표!F560</f>
        <v>223094</v>
      </c>
      <c r="H2707" s="116">
        <f t="shared" si="638"/>
        <v>1343</v>
      </c>
      <c r="I2707" s="115">
        <f>단가대비표!G560</f>
        <v>0</v>
      </c>
      <c r="J2707" s="116">
        <f t="shared" si="639"/>
        <v>0</v>
      </c>
      <c r="K2707" s="115">
        <f t="shared" ref="K2707:L2711" si="641">TRUNC(E2707+G2707+I2707,1)</f>
        <v>223094</v>
      </c>
      <c r="L2707" s="116">
        <f t="shared" si="641"/>
        <v>1343</v>
      </c>
      <c r="M2707" s="9" t="s">
        <v>27</v>
      </c>
      <c r="N2707" s="10" t="s">
        <v>468</v>
      </c>
      <c r="O2707" s="10" t="s">
        <v>878</v>
      </c>
      <c r="P2707" s="10" t="s">
        <v>30</v>
      </c>
      <c r="Q2707" s="10" t="s">
        <v>30</v>
      </c>
      <c r="R2707" s="10" t="s">
        <v>29</v>
      </c>
      <c r="S2707" s="119"/>
      <c r="T2707" s="119"/>
      <c r="U2707" s="119"/>
      <c r="V2707" s="119">
        <v>1</v>
      </c>
      <c r="W2707" s="119">
        <v>2</v>
      </c>
      <c r="X2707" s="119"/>
      <c r="Y2707" s="119"/>
      <c r="Z2707" s="119"/>
      <c r="AA2707" s="119"/>
      <c r="AB2707" s="119"/>
      <c r="AC2707" s="119"/>
      <c r="AD2707" s="119"/>
      <c r="AE2707" s="119"/>
      <c r="AF2707" s="119"/>
      <c r="AG2707" s="119"/>
      <c r="AH2707" s="119"/>
      <c r="AI2707" s="119"/>
      <c r="AJ2707" s="10" t="s">
        <v>27</v>
      </c>
      <c r="AK2707" s="10" t="s">
        <v>2018</v>
      </c>
      <c r="AL2707" s="10" t="s">
        <v>27</v>
      </c>
    </row>
    <row r="2708" spans="1:38" ht="30" customHeight="1">
      <c r="A2708" s="9" t="s">
        <v>844</v>
      </c>
      <c r="B2708" s="9" t="s">
        <v>840</v>
      </c>
      <c r="C2708" s="9" t="s">
        <v>841</v>
      </c>
      <c r="D2708" s="114">
        <v>6.6899999999999998E-3</v>
      </c>
      <c r="E2708" s="115">
        <f>단가대비표!E581</f>
        <v>0</v>
      </c>
      <c r="F2708" s="116">
        <f t="shared" si="637"/>
        <v>0</v>
      </c>
      <c r="G2708" s="115">
        <f>단가대비표!F581</f>
        <v>166063</v>
      </c>
      <c r="H2708" s="116">
        <f t="shared" si="638"/>
        <v>1110.9000000000001</v>
      </c>
      <c r="I2708" s="115">
        <f>단가대비표!G581</f>
        <v>0</v>
      </c>
      <c r="J2708" s="116">
        <f t="shared" si="639"/>
        <v>0</v>
      </c>
      <c r="K2708" s="115">
        <f t="shared" si="641"/>
        <v>166063</v>
      </c>
      <c r="L2708" s="116">
        <f t="shared" si="641"/>
        <v>1110.9000000000001</v>
      </c>
      <c r="M2708" s="9" t="s">
        <v>27</v>
      </c>
      <c r="N2708" s="10" t="s">
        <v>468</v>
      </c>
      <c r="O2708" s="10" t="s">
        <v>911</v>
      </c>
      <c r="P2708" s="10" t="s">
        <v>30</v>
      </c>
      <c r="Q2708" s="10" t="s">
        <v>30</v>
      </c>
      <c r="R2708" s="10" t="s">
        <v>29</v>
      </c>
      <c r="S2708" s="119"/>
      <c r="T2708" s="119"/>
      <c r="U2708" s="119"/>
      <c r="V2708" s="119">
        <v>1</v>
      </c>
      <c r="W2708" s="119">
        <v>2</v>
      </c>
      <c r="X2708" s="119"/>
      <c r="Y2708" s="119"/>
      <c r="Z2708" s="119"/>
      <c r="AA2708" s="119"/>
      <c r="AB2708" s="119"/>
      <c r="AC2708" s="119"/>
      <c r="AD2708" s="119"/>
      <c r="AE2708" s="119"/>
      <c r="AF2708" s="119"/>
      <c r="AG2708" s="119"/>
      <c r="AH2708" s="119"/>
      <c r="AI2708" s="119"/>
      <c r="AJ2708" s="10" t="s">
        <v>27</v>
      </c>
      <c r="AK2708" s="10" t="s">
        <v>2019</v>
      </c>
      <c r="AL2708" s="10" t="s">
        <v>27</v>
      </c>
    </row>
    <row r="2709" spans="1:38" ht="30" customHeight="1">
      <c r="A2709" s="9" t="s">
        <v>867</v>
      </c>
      <c r="B2709" s="9" t="s">
        <v>840</v>
      </c>
      <c r="C2709" s="9" t="s">
        <v>841</v>
      </c>
      <c r="D2709" s="114">
        <v>1.9499999999999999E-3</v>
      </c>
      <c r="E2709" s="115">
        <f>단가대비표!E553</f>
        <v>0</v>
      </c>
      <c r="F2709" s="116">
        <f t="shared" si="637"/>
        <v>0</v>
      </c>
      <c r="G2709" s="115">
        <f>단가대비표!F553</f>
        <v>138290</v>
      </c>
      <c r="H2709" s="116">
        <f t="shared" si="638"/>
        <v>269.60000000000002</v>
      </c>
      <c r="I2709" s="115">
        <f>단가대비표!G553</f>
        <v>0</v>
      </c>
      <c r="J2709" s="116">
        <f t="shared" si="639"/>
        <v>0</v>
      </c>
      <c r="K2709" s="115">
        <f t="shared" si="641"/>
        <v>138290</v>
      </c>
      <c r="L2709" s="116">
        <f t="shared" si="641"/>
        <v>269.60000000000002</v>
      </c>
      <c r="M2709" s="9" t="s">
        <v>27</v>
      </c>
      <c r="N2709" s="10" t="s">
        <v>468</v>
      </c>
      <c r="O2709" s="10" t="s">
        <v>868</v>
      </c>
      <c r="P2709" s="10" t="s">
        <v>30</v>
      </c>
      <c r="Q2709" s="10" t="s">
        <v>30</v>
      </c>
      <c r="R2709" s="10" t="s">
        <v>29</v>
      </c>
      <c r="S2709" s="119"/>
      <c r="T2709" s="119"/>
      <c r="U2709" s="119"/>
      <c r="V2709" s="119">
        <v>1</v>
      </c>
      <c r="W2709" s="119">
        <v>2</v>
      </c>
      <c r="X2709" s="119"/>
      <c r="Y2709" s="119"/>
      <c r="Z2709" s="119"/>
      <c r="AA2709" s="119"/>
      <c r="AB2709" s="119"/>
      <c r="AC2709" s="119"/>
      <c r="AD2709" s="119"/>
      <c r="AE2709" s="119"/>
      <c r="AF2709" s="119"/>
      <c r="AG2709" s="119"/>
      <c r="AH2709" s="119"/>
      <c r="AI2709" s="119"/>
      <c r="AJ2709" s="10" t="s">
        <v>27</v>
      </c>
      <c r="AK2709" s="10" t="s">
        <v>2020</v>
      </c>
      <c r="AL2709" s="10" t="s">
        <v>27</v>
      </c>
    </row>
    <row r="2710" spans="1:38" ht="30" customHeight="1">
      <c r="A2710" s="9" t="s">
        <v>1109</v>
      </c>
      <c r="B2710" s="9" t="s">
        <v>1110</v>
      </c>
      <c r="C2710" s="9" t="s">
        <v>963</v>
      </c>
      <c r="D2710" s="114">
        <v>1</v>
      </c>
      <c r="E2710" s="115">
        <v>0</v>
      </c>
      <c r="F2710" s="116">
        <f t="shared" si="637"/>
        <v>0</v>
      </c>
      <c r="G2710" s="115">
        <v>0</v>
      </c>
      <c r="H2710" s="116">
        <f t="shared" si="638"/>
        <v>0</v>
      </c>
      <c r="I2710" s="115">
        <f>ROUNDDOWN(SUMIF(V2707:V2711, RIGHTB(O2710, 1), H2707:H2711)*U2710, 2)</f>
        <v>54.47</v>
      </c>
      <c r="J2710" s="116">
        <f t="shared" si="639"/>
        <v>54.4</v>
      </c>
      <c r="K2710" s="115">
        <f t="shared" si="641"/>
        <v>54.4</v>
      </c>
      <c r="L2710" s="116">
        <f t="shared" si="641"/>
        <v>54.4</v>
      </c>
      <c r="M2710" s="9" t="s">
        <v>27</v>
      </c>
      <c r="N2710" s="10" t="s">
        <v>468</v>
      </c>
      <c r="O2710" s="10" t="s">
        <v>964</v>
      </c>
      <c r="P2710" s="10" t="s">
        <v>30</v>
      </c>
      <c r="Q2710" s="10" t="s">
        <v>30</v>
      </c>
      <c r="R2710" s="10" t="s">
        <v>30</v>
      </c>
      <c r="S2710" s="119">
        <v>1</v>
      </c>
      <c r="T2710" s="119">
        <v>2</v>
      </c>
      <c r="U2710" s="119">
        <v>0.02</v>
      </c>
      <c r="V2710" s="119"/>
      <c r="W2710" s="119"/>
      <c r="X2710" s="119"/>
      <c r="Y2710" s="119"/>
      <c r="Z2710" s="119"/>
      <c r="AA2710" s="119"/>
      <c r="AB2710" s="119"/>
      <c r="AC2710" s="119"/>
      <c r="AD2710" s="119"/>
      <c r="AE2710" s="119"/>
      <c r="AF2710" s="119"/>
      <c r="AG2710" s="119"/>
      <c r="AH2710" s="119"/>
      <c r="AI2710" s="119"/>
      <c r="AJ2710" s="10" t="s">
        <v>27</v>
      </c>
      <c r="AK2710" s="10" t="s">
        <v>2021</v>
      </c>
      <c r="AL2710" s="10" t="s">
        <v>27</v>
      </c>
    </row>
    <row r="2711" spans="1:38" ht="30" customHeight="1">
      <c r="A2711" s="9" t="s">
        <v>1040</v>
      </c>
      <c r="B2711" s="9" t="s">
        <v>1110</v>
      </c>
      <c r="C2711" s="9" t="s">
        <v>963</v>
      </c>
      <c r="D2711" s="114">
        <v>1</v>
      </c>
      <c r="E2711" s="115">
        <f>ROUNDDOWN(SUMIF(W2707:W2711, RIGHTB(O2711, 1), H2707:H2711)*U2711, 2)</f>
        <v>54.47</v>
      </c>
      <c r="F2711" s="116">
        <f t="shared" si="637"/>
        <v>54.4</v>
      </c>
      <c r="G2711" s="115">
        <v>0</v>
      </c>
      <c r="H2711" s="116">
        <f t="shared" si="638"/>
        <v>0</v>
      </c>
      <c r="I2711" s="115">
        <v>0</v>
      </c>
      <c r="J2711" s="116">
        <f t="shared" si="639"/>
        <v>0</v>
      </c>
      <c r="K2711" s="115">
        <f t="shared" si="641"/>
        <v>54.4</v>
      </c>
      <c r="L2711" s="116">
        <f t="shared" si="641"/>
        <v>54.4</v>
      </c>
      <c r="M2711" s="9" t="s">
        <v>27</v>
      </c>
      <c r="N2711" s="10" t="s">
        <v>468</v>
      </c>
      <c r="O2711" s="10" t="s">
        <v>1280</v>
      </c>
      <c r="P2711" s="10" t="s">
        <v>30</v>
      </c>
      <c r="Q2711" s="10" t="s">
        <v>30</v>
      </c>
      <c r="R2711" s="10" t="s">
        <v>30</v>
      </c>
      <c r="S2711" s="119">
        <v>1</v>
      </c>
      <c r="T2711" s="119">
        <v>0</v>
      </c>
      <c r="U2711" s="119">
        <v>0.02</v>
      </c>
      <c r="V2711" s="119"/>
      <c r="W2711" s="119"/>
      <c r="X2711" s="119"/>
      <c r="Y2711" s="119"/>
      <c r="Z2711" s="119"/>
      <c r="AA2711" s="119"/>
      <c r="AB2711" s="119"/>
      <c r="AC2711" s="119"/>
      <c r="AD2711" s="119"/>
      <c r="AE2711" s="119"/>
      <c r="AF2711" s="119"/>
      <c r="AG2711" s="119"/>
      <c r="AH2711" s="119"/>
      <c r="AI2711" s="119"/>
      <c r="AJ2711" s="10" t="s">
        <v>27</v>
      </c>
      <c r="AK2711" s="10" t="s">
        <v>2021</v>
      </c>
      <c r="AL2711" s="10" t="s">
        <v>27</v>
      </c>
    </row>
    <row r="2712" spans="1:38" ht="30" customHeight="1">
      <c r="A2712" s="9" t="s">
        <v>965</v>
      </c>
      <c r="B2712" s="9" t="s">
        <v>27</v>
      </c>
      <c r="C2712" s="9" t="s">
        <v>27</v>
      </c>
      <c r="D2712" s="114"/>
      <c r="E2712" s="115"/>
      <c r="F2712" s="116">
        <f>TRUNC(SUM(F2702:F2711),0)</f>
        <v>86</v>
      </c>
      <c r="G2712" s="115"/>
      <c r="H2712" s="116">
        <f>TRUNC(SUM(H2702:H2711),0)</f>
        <v>2723</v>
      </c>
      <c r="I2712" s="115"/>
      <c r="J2712" s="116">
        <f>TRUNC(SUM(J2702:J2711),0)</f>
        <v>56</v>
      </c>
      <c r="K2712" s="115"/>
      <c r="L2712" s="116">
        <f>F2712+H2712+J2712</f>
        <v>2865</v>
      </c>
      <c r="M2712" s="9" t="s">
        <v>27</v>
      </c>
      <c r="N2712" s="10" t="s">
        <v>117</v>
      </c>
      <c r="O2712" s="10" t="s">
        <v>117</v>
      </c>
      <c r="P2712" s="10" t="s">
        <v>27</v>
      </c>
      <c r="Q2712" s="10" t="s">
        <v>27</v>
      </c>
      <c r="R2712" s="10" t="s">
        <v>27</v>
      </c>
      <c r="S2712" s="119"/>
      <c r="T2712" s="119"/>
      <c r="U2712" s="119"/>
      <c r="V2712" s="119"/>
      <c r="W2712" s="119"/>
      <c r="X2712" s="119"/>
      <c r="Y2712" s="119"/>
      <c r="Z2712" s="119"/>
      <c r="AA2712" s="119"/>
      <c r="AB2712" s="119"/>
      <c r="AC2712" s="119"/>
      <c r="AD2712" s="119"/>
      <c r="AE2712" s="119"/>
      <c r="AF2712" s="119"/>
      <c r="AG2712" s="119"/>
      <c r="AH2712" s="119"/>
      <c r="AI2712" s="119"/>
      <c r="AJ2712" s="10" t="s">
        <v>27</v>
      </c>
      <c r="AK2712" s="10" t="s">
        <v>27</v>
      </c>
      <c r="AL2712" s="10" t="s">
        <v>27</v>
      </c>
    </row>
    <row r="2713" spans="1:38" ht="30" customHeight="1">
      <c r="A2713" s="114"/>
      <c r="B2713" s="114"/>
      <c r="C2713" s="114"/>
      <c r="D2713" s="114"/>
      <c r="E2713" s="115"/>
      <c r="F2713" s="116"/>
      <c r="G2713" s="115"/>
      <c r="H2713" s="116"/>
      <c r="I2713" s="115"/>
      <c r="J2713" s="116"/>
      <c r="K2713" s="115"/>
      <c r="L2713" s="116"/>
      <c r="M2713" s="114"/>
    </row>
    <row r="2714" spans="1:38" ht="30" customHeight="1">
      <c r="A2714" s="127" t="s">
        <v>4410</v>
      </c>
      <c r="B2714" s="127"/>
      <c r="C2714" s="127"/>
      <c r="D2714" s="127"/>
      <c r="E2714" s="128"/>
      <c r="F2714" s="129"/>
      <c r="G2714" s="128"/>
      <c r="H2714" s="129"/>
      <c r="I2714" s="128"/>
      <c r="J2714" s="129"/>
      <c r="K2714" s="128"/>
      <c r="L2714" s="129"/>
      <c r="M2714" s="127"/>
      <c r="N2714" s="118" t="s">
        <v>469</v>
      </c>
    </row>
    <row r="2715" spans="1:38" ht="30" customHeight="1">
      <c r="A2715" s="1" t="s">
        <v>4411</v>
      </c>
      <c r="B2715" s="1" t="s">
        <v>4414</v>
      </c>
      <c r="C2715" s="9" t="s">
        <v>231</v>
      </c>
      <c r="D2715" s="114">
        <v>3.3</v>
      </c>
      <c r="E2715" s="115">
        <f>단가대비표!E85</f>
        <v>750</v>
      </c>
      <c r="F2715" s="116">
        <f>TRUNC(E2715*D2715,1)</f>
        <v>2475</v>
      </c>
      <c r="G2715" s="115">
        <f>단가대비표!F84</f>
        <v>0</v>
      </c>
      <c r="H2715" s="116">
        <f>TRUNC(G2715*D2715,1)</f>
        <v>0</v>
      </c>
      <c r="I2715" s="115">
        <f>단가대비표!G84</f>
        <v>0</v>
      </c>
      <c r="J2715" s="116">
        <f>TRUNC(I2715*D2715,1)</f>
        <v>0</v>
      </c>
      <c r="K2715" s="115">
        <f t="shared" ref="K2715:L2719" si="642">TRUNC(E2715+G2715+I2715,1)</f>
        <v>750</v>
      </c>
      <c r="L2715" s="116">
        <f t="shared" si="642"/>
        <v>2475</v>
      </c>
      <c r="M2715" s="9" t="s">
        <v>27</v>
      </c>
      <c r="N2715" s="10" t="s">
        <v>469</v>
      </c>
      <c r="O2715" s="10" t="s">
        <v>1538</v>
      </c>
      <c r="P2715" s="10" t="s">
        <v>30</v>
      </c>
      <c r="Q2715" s="10" t="s">
        <v>30</v>
      </c>
      <c r="R2715" s="10" t="s">
        <v>29</v>
      </c>
      <c r="S2715" s="119"/>
      <c r="T2715" s="119"/>
      <c r="U2715" s="119"/>
      <c r="V2715" s="119"/>
      <c r="W2715" s="119"/>
      <c r="X2715" s="119"/>
      <c r="Y2715" s="119"/>
      <c r="Z2715" s="119"/>
      <c r="AA2715" s="119"/>
      <c r="AB2715" s="119"/>
      <c r="AC2715" s="119"/>
      <c r="AD2715" s="119"/>
      <c r="AE2715" s="119"/>
      <c r="AF2715" s="119"/>
      <c r="AG2715" s="119"/>
      <c r="AH2715" s="119"/>
      <c r="AI2715" s="119"/>
      <c r="AJ2715" s="10" t="s">
        <v>27</v>
      </c>
      <c r="AK2715" s="10" t="s">
        <v>2022</v>
      </c>
      <c r="AL2715" s="10" t="s">
        <v>27</v>
      </c>
    </row>
    <row r="2716" spans="1:38" ht="30" customHeight="1">
      <c r="A2716" s="9" t="s">
        <v>4415</v>
      </c>
      <c r="B2716" s="9" t="s">
        <v>3348</v>
      </c>
      <c r="C2716" s="9" t="s">
        <v>231</v>
      </c>
      <c r="D2716" s="114">
        <v>0.7</v>
      </c>
      <c r="E2716" s="115">
        <f>단가대비표!E313</f>
        <v>13</v>
      </c>
      <c r="F2716" s="116">
        <f>TRUNC(E2716*D2716,1)</f>
        <v>9.1</v>
      </c>
      <c r="G2716" s="115">
        <f>단가대비표!F313</f>
        <v>0</v>
      </c>
      <c r="H2716" s="116">
        <f>TRUNC(G2716*D2716,1)</f>
        <v>0</v>
      </c>
      <c r="I2716" s="115">
        <f>단가대비표!G313</f>
        <v>0</v>
      </c>
      <c r="J2716" s="116">
        <f>TRUNC(I2716*D2716,1)</f>
        <v>0</v>
      </c>
      <c r="K2716" s="115">
        <f t="shared" si="642"/>
        <v>13</v>
      </c>
      <c r="L2716" s="116">
        <f t="shared" si="642"/>
        <v>9.1</v>
      </c>
      <c r="M2716" s="9" t="s">
        <v>27</v>
      </c>
      <c r="N2716" s="10" t="s">
        <v>469</v>
      </c>
      <c r="O2716" s="10" t="s">
        <v>2023</v>
      </c>
      <c r="P2716" s="10" t="s">
        <v>30</v>
      </c>
      <c r="Q2716" s="10" t="s">
        <v>30</v>
      </c>
      <c r="R2716" s="10" t="s">
        <v>29</v>
      </c>
      <c r="S2716" s="119"/>
      <c r="T2716" s="119"/>
      <c r="U2716" s="119"/>
      <c r="V2716" s="119"/>
      <c r="W2716" s="119"/>
      <c r="X2716" s="119"/>
      <c r="Y2716" s="119"/>
      <c r="Z2716" s="119"/>
      <c r="AA2716" s="119"/>
      <c r="AB2716" s="119"/>
      <c r="AC2716" s="119"/>
      <c r="AD2716" s="119"/>
      <c r="AE2716" s="119"/>
      <c r="AF2716" s="119"/>
      <c r="AG2716" s="119"/>
      <c r="AH2716" s="119"/>
      <c r="AI2716" s="119"/>
      <c r="AJ2716" s="10" t="s">
        <v>27</v>
      </c>
      <c r="AK2716" s="10" t="s">
        <v>2024</v>
      </c>
      <c r="AL2716" s="10" t="s">
        <v>27</v>
      </c>
    </row>
    <row r="2717" spans="1:38" ht="30" customHeight="1">
      <c r="A2717" s="9" t="s">
        <v>899</v>
      </c>
      <c r="B2717" s="9" t="s">
        <v>840</v>
      </c>
      <c r="C2717" s="9" t="s">
        <v>841</v>
      </c>
      <c r="D2717" s="114">
        <v>4.2000000000000003E-2</v>
      </c>
      <c r="E2717" s="115">
        <f>단가대비표!E574</f>
        <v>0</v>
      </c>
      <c r="F2717" s="116">
        <f>TRUNC(E2717*D2717,1)</f>
        <v>0</v>
      </c>
      <c r="G2717" s="115">
        <f>단가대비표!F574</f>
        <v>192968</v>
      </c>
      <c r="H2717" s="116">
        <f>TRUNC(G2717*D2717,1)</f>
        <v>8104.6</v>
      </c>
      <c r="I2717" s="115">
        <f>단가대비표!G574</f>
        <v>0</v>
      </c>
      <c r="J2717" s="116">
        <f>TRUNC(I2717*D2717,1)</f>
        <v>0</v>
      </c>
      <c r="K2717" s="115">
        <f t="shared" si="642"/>
        <v>192968</v>
      </c>
      <c r="L2717" s="116">
        <f t="shared" si="642"/>
        <v>8104.6</v>
      </c>
      <c r="M2717" s="9" t="s">
        <v>27</v>
      </c>
      <c r="N2717" s="10" t="s">
        <v>469</v>
      </c>
      <c r="O2717" s="10" t="s">
        <v>900</v>
      </c>
      <c r="P2717" s="10" t="s">
        <v>30</v>
      </c>
      <c r="Q2717" s="10" t="s">
        <v>30</v>
      </c>
      <c r="R2717" s="10" t="s">
        <v>29</v>
      </c>
      <c r="S2717" s="119"/>
      <c r="T2717" s="119"/>
      <c r="U2717" s="119"/>
      <c r="V2717" s="119">
        <v>1</v>
      </c>
      <c r="W2717" s="119"/>
      <c r="X2717" s="119"/>
      <c r="Y2717" s="119"/>
      <c r="Z2717" s="119"/>
      <c r="AA2717" s="119"/>
      <c r="AB2717" s="119"/>
      <c r="AC2717" s="119"/>
      <c r="AD2717" s="119"/>
      <c r="AE2717" s="119"/>
      <c r="AF2717" s="119"/>
      <c r="AG2717" s="119"/>
      <c r="AH2717" s="119"/>
      <c r="AI2717" s="119"/>
      <c r="AJ2717" s="10" t="s">
        <v>27</v>
      </c>
      <c r="AK2717" s="10" t="s">
        <v>2025</v>
      </c>
      <c r="AL2717" s="10" t="s">
        <v>27</v>
      </c>
    </row>
    <row r="2718" spans="1:38" ht="30" customHeight="1">
      <c r="A2718" s="9" t="s">
        <v>867</v>
      </c>
      <c r="B2718" s="9" t="s">
        <v>840</v>
      </c>
      <c r="C2718" s="9" t="s">
        <v>841</v>
      </c>
      <c r="D2718" s="114">
        <v>2.9000000000000001E-2</v>
      </c>
      <c r="E2718" s="115">
        <f>단가대비표!E553</f>
        <v>0</v>
      </c>
      <c r="F2718" s="116">
        <f>TRUNC(E2718*D2718,1)</f>
        <v>0</v>
      </c>
      <c r="G2718" s="115">
        <f>단가대비표!F553</f>
        <v>138290</v>
      </c>
      <c r="H2718" s="116">
        <f>TRUNC(G2718*D2718,1)</f>
        <v>4010.4</v>
      </c>
      <c r="I2718" s="115">
        <f>단가대비표!G553</f>
        <v>0</v>
      </c>
      <c r="J2718" s="116">
        <f>TRUNC(I2718*D2718,1)</f>
        <v>0</v>
      </c>
      <c r="K2718" s="115">
        <f t="shared" si="642"/>
        <v>138290</v>
      </c>
      <c r="L2718" s="116">
        <f t="shared" si="642"/>
        <v>4010.4</v>
      </c>
      <c r="M2718" s="9" t="s">
        <v>27</v>
      </c>
      <c r="N2718" s="10" t="s">
        <v>469</v>
      </c>
      <c r="O2718" s="10" t="s">
        <v>868</v>
      </c>
      <c r="P2718" s="10" t="s">
        <v>30</v>
      </c>
      <c r="Q2718" s="10" t="s">
        <v>30</v>
      </c>
      <c r="R2718" s="10" t="s">
        <v>29</v>
      </c>
      <c r="S2718" s="119"/>
      <c r="T2718" s="119"/>
      <c r="U2718" s="119"/>
      <c r="V2718" s="119">
        <v>1</v>
      </c>
      <c r="W2718" s="119"/>
      <c r="X2718" s="119"/>
      <c r="Y2718" s="119"/>
      <c r="Z2718" s="119"/>
      <c r="AA2718" s="119"/>
      <c r="AB2718" s="119"/>
      <c r="AC2718" s="119"/>
      <c r="AD2718" s="119"/>
      <c r="AE2718" s="119"/>
      <c r="AF2718" s="119"/>
      <c r="AG2718" s="119"/>
      <c r="AH2718" s="119"/>
      <c r="AI2718" s="119"/>
      <c r="AJ2718" s="10" t="s">
        <v>27</v>
      </c>
      <c r="AK2718" s="10" t="s">
        <v>2026</v>
      </c>
      <c r="AL2718" s="10" t="s">
        <v>27</v>
      </c>
    </row>
    <row r="2719" spans="1:38" ht="30" customHeight="1">
      <c r="A2719" s="9" t="s">
        <v>1109</v>
      </c>
      <c r="B2719" s="9" t="s">
        <v>1270</v>
      </c>
      <c r="C2719" s="9" t="s">
        <v>963</v>
      </c>
      <c r="D2719" s="114">
        <v>1</v>
      </c>
      <c r="E2719" s="115">
        <v>0</v>
      </c>
      <c r="F2719" s="116">
        <f>TRUNC(E2719*D2719,1)</f>
        <v>0</v>
      </c>
      <c r="G2719" s="115">
        <v>0</v>
      </c>
      <c r="H2719" s="116">
        <f>TRUNC(G2719*D2719,1)</f>
        <v>0</v>
      </c>
      <c r="I2719" s="115">
        <f>ROUNDDOWN(SUMIF(V2715:V2719, RIGHTB(O2719, 1), H2715:H2719)*U2719, 2)</f>
        <v>363.45</v>
      </c>
      <c r="J2719" s="116">
        <f>TRUNC(I2719*D2719,1)</f>
        <v>363.4</v>
      </c>
      <c r="K2719" s="115">
        <f t="shared" si="642"/>
        <v>363.4</v>
      </c>
      <c r="L2719" s="116">
        <f t="shared" si="642"/>
        <v>363.4</v>
      </c>
      <c r="M2719" s="9" t="s">
        <v>27</v>
      </c>
      <c r="N2719" s="10" t="s">
        <v>469</v>
      </c>
      <c r="O2719" s="10" t="s">
        <v>964</v>
      </c>
      <c r="P2719" s="10" t="s">
        <v>30</v>
      </c>
      <c r="Q2719" s="10" t="s">
        <v>30</v>
      </c>
      <c r="R2719" s="10" t="s">
        <v>30</v>
      </c>
      <c r="S2719" s="119">
        <v>1</v>
      </c>
      <c r="T2719" s="119">
        <v>2</v>
      </c>
      <c r="U2719" s="119">
        <v>0.03</v>
      </c>
      <c r="V2719" s="119"/>
      <c r="W2719" s="119"/>
      <c r="X2719" s="119"/>
      <c r="Y2719" s="119"/>
      <c r="Z2719" s="119"/>
      <c r="AA2719" s="119"/>
      <c r="AB2719" s="119"/>
      <c r="AC2719" s="119"/>
      <c r="AD2719" s="119"/>
      <c r="AE2719" s="119"/>
      <c r="AF2719" s="119"/>
      <c r="AG2719" s="119"/>
      <c r="AH2719" s="119"/>
      <c r="AI2719" s="119"/>
      <c r="AJ2719" s="10" t="s">
        <v>27</v>
      </c>
      <c r="AK2719" s="10" t="s">
        <v>2027</v>
      </c>
      <c r="AL2719" s="10" t="s">
        <v>27</v>
      </c>
    </row>
    <row r="2720" spans="1:38" ht="30" customHeight="1">
      <c r="A2720" s="9" t="s">
        <v>965</v>
      </c>
      <c r="B2720" s="9" t="s">
        <v>27</v>
      </c>
      <c r="C2720" s="9" t="s">
        <v>27</v>
      </c>
      <c r="D2720" s="114"/>
      <c r="E2720" s="115"/>
      <c r="F2720" s="116">
        <f>TRUNC(SUM(F2715:F2719),0)</f>
        <v>2484</v>
      </c>
      <c r="G2720" s="115"/>
      <c r="H2720" s="116">
        <f>TRUNC(SUM(H2715:H2719),0)</f>
        <v>12115</v>
      </c>
      <c r="I2720" s="115"/>
      <c r="J2720" s="116">
        <f>TRUNC(SUM(J2715:J2719),0)</f>
        <v>363</v>
      </c>
      <c r="K2720" s="115"/>
      <c r="L2720" s="116">
        <f>F2720+H2720+J2720</f>
        <v>14962</v>
      </c>
      <c r="M2720" s="9" t="s">
        <v>27</v>
      </c>
      <c r="N2720" s="10" t="s">
        <v>117</v>
      </c>
      <c r="O2720" s="10" t="s">
        <v>117</v>
      </c>
      <c r="P2720" s="10" t="s">
        <v>27</v>
      </c>
      <c r="Q2720" s="10" t="s">
        <v>27</v>
      </c>
      <c r="R2720" s="10" t="s">
        <v>27</v>
      </c>
      <c r="S2720" s="119"/>
      <c r="T2720" s="119"/>
      <c r="U2720" s="119"/>
      <c r="V2720" s="119"/>
      <c r="W2720" s="119"/>
      <c r="X2720" s="119"/>
      <c r="Y2720" s="119"/>
      <c r="Z2720" s="119"/>
      <c r="AA2720" s="119"/>
      <c r="AB2720" s="119"/>
      <c r="AC2720" s="119"/>
      <c r="AD2720" s="119"/>
      <c r="AE2720" s="119"/>
      <c r="AF2720" s="119"/>
      <c r="AG2720" s="119"/>
      <c r="AH2720" s="119"/>
      <c r="AI2720" s="119"/>
      <c r="AJ2720" s="10" t="s">
        <v>27</v>
      </c>
      <c r="AK2720" s="10" t="s">
        <v>27</v>
      </c>
      <c r="AL2720" s="10" t="s">
        <v>27</v>
      </c>
    </row>
    <row r="2721" spans="1:38" ht="30" customHeight="1">
      <c r="A2721" s="114"/>
      <c r="B2721" s="114"/>
      <c r="C2721" s="114"/>
      <c r="D2721" s="114"/>
      <c r="E2721" s="115"/>
      <c r="F2721" s="116"/>
      <c r="G2721" s="115"/>
      <c r="H2721" s="116"/>
      <c r="I2721" s="115"/>
      <c r="J2721" s="116"/>
      <c r="K2721" s="115"/>
      <c r="L2721" s="116"/>
      <c r="M2721" s="114"/>
    </row>
    <row r="2722" spans="1:38" ht="30" customHeight="1">
      <c r="A2722" s="127" t="s">
        <v>4427</v>
      </c>
      <c r="B2722" s="127"/>
      <c r="C2722" s="127"/>
      <c r="D2722" s="127"/>
      <c r="E2722" s="128"/>
      <c r="F2722" s="129"/>
      <c r="G2722" s="128"/>
      <c r="H2722" s="129"/>
      <c r="I2722" s="128"/>
      <c r="J2722" s="129"/>
      <c r="K2722" s="128"/>
      <c r="L2722" s="129"/>
      <c r="M2722" s="127"/>
      <c r="N2722" s="118" t="s">
        <v>469</v>
      </c>
    </row>
    <row r="2723" spans="1:38" ht="30" customHeight="1">
      <c r="A2723" s="1" t="s">
        <v>3313</v>
      </c>
      <c r="B2723" s="1" t="s">
        <v>4420</v>
      </c>
      <c r="C2723" s="9" t="s">
        <v>4419</v>
      </c>
      <c r="D2723" s="114">
        <v>2.1</v>
      </c>
      <c r="E2723" s="115">
        <f>단가대비표!E287</f>
        <v>5670</v>
      </c>
      <c r="F2723" s="116">
        <f>TRUNC(E2723*D2723,1)</f>
        <v>11907</v>
      </c>
      <c r="G2723" s="115">
        <v>0</v>
      </c>
      <c r="H2723" s="116">
        <f>TRUNC(G2723*D2723,1)</f>
        <v>0</v>
      </c>
      <c r="I2723" s="115">
        <v>0</v>
      </c>
      <c r="J2723" s="116">
        <f>TRUNC(I2723*D2723,1)</f>
        <v>0</v>
      </c>
      <c r="K2723" s="115">
        <f t="shared" ref="K2723:L2726" si="643">TRUNC(E2723+G2723+I2723,1)</f>
        <v>5670</v>
      </c>
      <c r="L2723" s="116">
        <f t="shared" si="643"/>
        <v>11907</v>
      </c>
      <c r="M2723" s="9" t="s">
        <v>27</v>
      </c>
      <c r="N2723" s="10" t="s">
        <v>469</v>
      </c>
      <c r="O2723" s="10" t="s">
        <v>1538</v>
      </c>
      <c r="P2723" s="10" t="s">
        <v>30</v>
      </c>
      <c r="Q2723" s="10" t="s">
        <v>30</v>
      </c>
      <c r="R2723" s="10" t="s">
        <v>29</v>
      </c>
      <c r="S2723" s="119"/>
      <c r="T2723" s="119"/>
      <c r="U2723" s="119"/>
      <c r="V2723" s="119"/>
      <c r="W2723" s="119"/>
      <c r="X2723" s="119"/>
      <c r="Y2723" s="119"/>
      <c r="Z2723" s="119"/>
      <c r="AA2723" s="119"/>
      <c r="AB2723" s="119"/>
      <c r="AC2723" s="119"/>
      <c r="AD2723" s="119"/>
      <c r="AE2723" s="119"/>
      <c r="AF2723" s="119"/>
      <c r="AG2723" s="119"/>
      <c r="AH2723" s="119"/>
      <c r="AI2723" s="119"/>
      <c r="AJ2723" s="10" t="s">
        <v>27</v>
      </c>
      <c r="AK2723" s="10" t="s">
        <v>2022</v>
      </c>
      <c r="AL2723" s="10" t="s">
        <v>27</v>
      </c>
    </row>
    <row r="2724" spans="1:38" ht="30" customHeight="1">
      <c r="A2724" s="1" t="s">
        <v>462</v>
      </c>
      <c r="B2724" s="1" t="s">
        <v>456</v>
      </c>
      <c r="C2724" s="13" t="s">
        <v>466</v>
      </c>
      <c r="D2724" s="114">
        <v>2.734</v>
      </c>
      <c r="E2724" s="115">
        <f>일위대가목록!E371/1000</f>
        <v>214.26499999999999</v>
      </c>
      <c r="F2724" s="116">
        <f>TRUNC(E2724*D2724,1)</f>
        <v>585.79999999999995</v>
      </c>
      <c r="G2724" s="115">
        <f>일위대가목록!F371/1000</f>
        <v>6129.7669999999998</v>
      </c>
      <c r="H2724" s="116">
        <f>TRUNC(G2724*D2724,1)</f>
        <v>16758.7</v>
      </c>
      <c r="I2724" s="115">
        <f>일위대가목록!G371/1000</f>
        <v>197.72800000000001</v>
      </c>
      <c r="J2724" s="116">
        <f>TRUNC(I2724*D2724,1)</f>
        <v>540.5</v>
      </c>
      <c r="K2724" s="115">
        <f t="shared" si="643"/>
        <v>6541.7</v>
      </c>
      <c r="L2724" s="116">
        <f t="shared" si="643"/>
        <v>17885</v>
      </c>
      <c r="M2724" s="9" t="s">
        <v>27</v>
      </c>
      <c r="N2724" s="10" t="s">
        <v>469</v>
      </c>
      <c r="O2724" s="10" t="s">
        <v>2023</v>
      </c>
      <c r="P2724" s="10" t="s">
        <v>30</v>
      </c>
      <c r="Q2724" s="10" t="s">
        <v>30</v>
      </c>
      <c r="R2724" s="10" t="s">
        <v>29</v>
      </c>
      <c r="S2724" s="119"/>
      <c r="T2724" s="119"/>
      <c r="U2724" s="119"/>
      <c r="V2724" s="119"/>
      <c r="W2724" s="119"/>
      <c r="X2724" s="119"/>
      <c r="Y2724" s="119"/>
      <c r="Z2724" s="119"/>
      <c r="AA2724" s="119"/>
      <c r="AB2724" s="119"/>
      <c r="AC2724" s="119"/>
      <c r="AD2724" s="119"/>
      <c r="AE2724" s="119"/>
      <c r="AF2724" s="119"/>
      <c r="AG2724" s="119"/>
      <c r="AH2724" s="119"/>
      <c r="AI2724" s="119"/>
      <c r="AJ2724" s="10" t="s">
        <v>27</v>
      </c>
      <c r="AK2724" s="10" t="s">
        <v>2024</v>
      </c>
      <c r="AL2724" s="10" t="s">
        <v>27</v>
      </c>
    </row>
    <row r="2725" spans="1:38" ht="30" customHeight="1">
      <c r="A2725" s="9" t="s">
        <v>4404</v>
      </c>
      <c r="B2725" s="9" t="s">
        <v>4418</v>
      </c>
      <c r="C2725" s="13" t="s">
        <v>466</v>
      </c>
      <c r="D2725" s="114">
        <v>2.734</v>
      </c>
      <c r="E2725" s="115">
        <f>일위대가목록!E375</f>
        <v>86</v>
      </c>
      <c r="F2725" s="116">
        <f>TRUNC(E2725*D2725,1)</f>
        <v>235.1</v>
      </c>
      <c r="G2725" s="115">
        <f>일위대가목록!F375</f>
        <v>2723</v>
      </c>
      <c r="H2725" s="116">
        <f>TRUNC(G2725*D2725,1)</f>
        <v>7444.6</v>
      </c>
      <c r="I2725" s="115">
        <f>일위대가목록!G375</f>
        <v>56</v>
      </c>
      <c r="J2725" s="116">
        <f>TRUNC(I2725*D2725,1)</f>
        <v>153.1</v>
      </c>
      <c r="K2725" s="115">
        <f t="shared" si="643"/>
        <v>2865</v>
      </c>
      <c r="L2725" s="116">
        <f t="shared" si="643"/>
        <v>7832.8</v>
      </c>
      <c r="M2725" s="9" t="s">
        <v>27</v>
      </c>
      <c r="N2725" s="10" t="s">
        <v>469</v>
      </c>
      <c r="O2725" s="10" t="s">
        <v>900</v>
      </c>
      <c r="P2725" s="10" t="s">
        <v>30</v>
      </c>
      <c r="Q2725" s="10" t="s">
        <v>30</v>
      </c>
      <c r="R2725" s="10" t="s">
        <v>29</v>
      </c>
      <c r="S2725" s="119"/>
      <c r="T2725" s="119"/>
      <c r="U2725" s="119"/>
      <c r="V2725" s="119">
        <v>1</v>
      </c>
      <c r="W2725" s="119"/>
      <c r="X2725" s="119"/>
      <c r="Y2725" s="119"/>
      <c r="Z2725" s="119"/>
      <c r="AA2725" s="119"/>
      <c r="AB2725" s="119"/>
      <c r="AC2725" s="119"/>
      <c r="AD2725" s="119"/>
      <c r="AE2725" s="119"/>
      <c r="AF2725" s="119"/>
      <c r="AG2725" s="119"/>
      <c r="AH2725" s="119"/>
      <c r="AI2725" s="119"/>
      <c r="AJ2725" s="10" t="s">
        <v>27</v>
      </c>
      <c r="AK2725" s="10" t="s">
        <v>2025</v>
      </c>
      <c r="AL2725" s="10" t="s">
        <v>27</v>
      </c>
    </row>
    <row r="2726" spans="1:38" ht="30" customHeight="1">
      <c r="A2726" s="1" t="s">
        <v>828</v>
      </c>
      <c r="B2726" s="1" t="s">
        <v>3537</v>
      </c>
      <c r="C2726" s="13" t="s">
        <v>466</v>
      </c>
      <c r="D2726" s="114">
        <v>-0.13670000000000027</v>
      </c>
      <c r="E2726" s="115">
        <f>단가대비표!E453</f>
        <v>1020</v>
      </c>
      <c r="F2726" s="116">
        <f>TRUNC(E2726*D2726,1)</f>
        <v>-139.4</v>
      </c>
      <c r="G2726" s="115">
        <v>0</v>
      </c>
      <c r="H2726" s="116">
        <f>TRUNC(G2726*D2726,1)</f>
        <v>0</v>
      </c>
      <c r="I2726" s="115">
        <v>0</v>
      </c>
      <c r="J2726" s="116">
        <f>TRUNC(I2726*D2726,1)</f>
        <v>0</v>
      </c>
      <c r="K2726" s="115">
        <f t="shared" si="643"/>
        <v>1020</v>
      </c>
      <c r="L2726" s="116">
        <f t="shared" si="643"/>
        <v>-139.4</v>
      </c>
      <c r="M2726" s="9" t="s">
        <v>27</v>
      </c>
      <c r="N2726" s="10" t="s">
        <v>469</v>
      </c>
      <c r="O2726" s="10" t="s">
        <v>868</v>
      </c>
      <c r="P2726" s="10" t="s">
        <v>30</v>
      </c>
      <c r="Q2726" s="10" t="s">
        <v>30</v>
      </c>
      <c r="R2726" s="10" t="s">
        <v>29</v>
      </c>
      <c r="S2726" s="119"/>
      <c r="T2726" s="119"/>
      <c r="U2726" s="119"/>
      <c r="V2726" s="119">
        <v>1</v>
      </c>
      <c r="W2726" s="119"/>
      <c r="X2726" s="119"/>
      <c r="Y2726" s="119"/>
      <c r="Z2726" s="119"/>
      <c r="AA2726" s="119"/>
      <c r="AB2726" s="119"/>
      <c r="AC2726" s="119"/>
      <c r="AD2726" s="119"/>
      <c r="AE2726" s="119"/>
      <c r="AF2726" s="119"/>
      <c r="AG2726" s="119"/>
      <c r="AH2726" s="119"/>
      <c r="AI2726" s="119"/>
      <c r="AJ2726" s="10" t="s">
        <v>27</v>
      </c>
      <c r="AK2726" s="10" t="s">
        <v>2026</v>
      </c>
      <c r="AL2726" s="10" t="s">
        <v>27</v>
      </c>
    </row>
    <row r="2727" spans="1:38" ht="30" customHeight="1">
      <c r="A2727" s="9" t="s">
        <v>965</v>
      </c>
      <c r="B2727" s="9" t="s">
        <v>27</v>
      </c>
      <c r="C2727" s="9" t="s">
        <v>27</v>
      </c>
      <c r="D2727" s="114"/>
      <c r="E2727" s="115"/>
      <c r="F2727" s="116">
        <f>TRUNC(SUM(F2723:F2726),0)</f>
        <v>12588</v>
      </c>
      <c r="G2727" s="115"/>
      <c r="H2727" s="116">
        <f>TRUNC(SUM(H2723:H2726),0)</f>
        <v>24203</v>
      </c>
      <c r="I2727" s="115"/>
      <c r="J2727" s="116">
        <f>TRUNC(SUM(J2723:J2726),0)</f>
        <v>693</v>
      </c>
      <c r="K2727" s="115"/>
      <c r="L2727" s="116">
        <f>F2727+H2727+J2727</f>
        <v>37484</v>
      </c>
      <c r="M2727" s="9" t="s">
        <v>27</v>
      </c>
      <c r="N2727" s="10" t="s">
        <v>117</v>
      </c>
      <c r="O2727" s="10" t="s">
        <v>117</v>
      </c>
      <c r="P2727" s="10" t="s">
        <v>27</v>
      </c>
      <c r="Q2727" s="10" t="s">
        <v>27</v>
      </c>
      <c r="R2727" s="10" t="s">
        <v>27</v>
      </c>
      <c r="S2727" s="119"/>
      <c r="T2727" s="119"/>
      <c r="U2727" s="119"/>
      <c r="V2727" s="119"/>
      <c r="W2727" s="119"/>
      <c r="X2727" s="119"/>
      <c r="Y2727" s="119"/>
      <c r="Z2727" s="119"/>
      <c r="AA2727" s="119"/>
      <c r="AB2727" s="119"/>
      <c r="AC2727" s="119"/>
      <c r="AD2727" s="119"/>
      <c r="AE2727" s="119"/>
      <c r="AF2727" s="119"/>
      <c r="AG2727" s="119"/>
      <c r="AH2727" s="119"/>
      <c r="AI2727" s="119"/>
      <c r="AJ2727" s="10" t="s">
        <v>27</v>
      </c>
      <c r="AK2727" s="10" t="s">
        <v>27</v>
      </c>
      <c r="AL2727" s="10" t="s">
        <v>27</v>
      </c>
    </row>
    <row r="2728" spans="1:38" ht="30" customHeight="1">
      <c r="A2728" s="9"/>
      <c r="B2728" s="9"/>
      <c r="C2728" s="9"/>
      <c r="D2728" s="114"/>
      <c r="E2728" s="115"/>
      <c r="F2728" s="116"/>
      <c r="G2728" s="115"/>
      <c r="H2728" s="116"/>
      <c r="I2728" s="115"/>
      <c r="J2728" s="116"/>
      <c r="K2728" s="115"/>
      <c r="L2728" s="116"/>
      <c r="M2728" s="9"/>
      <c r="N2728" s="10"/>
      <c r="O2728" s="10"/>
      <c r="P2728" s="10"/>
      <c r="Q2728" s="10"/>
      <c r="R2728" s="10"/>
      <c r="S2728" s="119"/>
      <c r="T2728" s="119"/>
      <c r="U2728" s="119"/>
      <c r="V2728" s="119"/>
      <c r="W2728" s="119"/>
      <c r="X2728" s="119"/>
      <c r="Y2728" s="119"/>
      <c r="Z2728" s="119"/>
      <c r="AA2728" s="119"/>
      <c r="AB2728" s="119"/>
      <c r="AC2728" s="119"/>
      <c r="AD2728" s="119"/>
      <c r="AE2728" s="119"/>
      <c r="AF2728" s="119"/>
      <c r="AG2728" s="119"/>
      <c r="AH2728" s="119"/>
      <c r="AI2728" s="119"/>
      <c r="AJ2728" s="10"/>
      <c r="AK2728" s="10"/>
      <c r="AL2728" s="10"/>
    </row>
    <row r="2729" spans="1:38" ht="30" customHeight="1">
      <c r="A2729" s="127" t="s">
        <v>4425</v>
      </c>
      <c r="B2729" s="127"/>
      <c r="C2729" s="127"/>
      <c r="D2729" s="127"/>
      <c r="E2729" s="128"/>
      <c r="F2729" s="129"/>
      <c r="G2729" s="128"/>
      <c r="H2729" s="129"/>
      <c r="I2729" s="128"/>
      <c r="J2729" s="129"/>
      <c r="K2729" s="128"/>
      <c r="L2729" s="129"/>
      <c r="M2729" s="127"/>
      <c r="N2729" s="118" t="s">
        <v>469</v>
      </c>
    </row>
    <row r="2730" spans="1:38" ht="30" customHeight="1">
      <c r="A2730" s="1" t="s">
        <v>4424</v>
      </c>
      <c r="B2730" s="1" t="s">
        <v>4426</v>
      </c>
      <c r="C2730" s="9" t="s">
        <v>4419</v>
      </c>
      <c r="D2730" s="114">
        <v>2.1</v>
      </c>
      <c r="E2730" s="115">
        <f>단가대비표!E288</f>
        <v>7600</v>
      </c>
      <c r="F2730" s="116">
        <f>TRUNC(E2730*D2730,1)</f>
        <v>15960</v>
      </c>
      <c r="G2730" s="115">
        <v>0</v>
      </c>
      <c r="H2730" s="116">
        <f>TRUNC(G2730*D2730,1)</f>
        <v>0</v>
      </c>
      <c r="I2730" s="115">
        <v>0</v>
      </c>
      <c r="J2730" s="116">
        <f>TRUNC(I2730*D2730,1)</f>
        <v>0</v>
      </c>
      <c r="K2730" s="115">
        <f t="shared" ref="K2730:L2733" si="644">TRUNC(E2730+G2730+I2730,1)</f>
        <v>7600</v>
      </c>
      <c r="L2730" s="116">
        <f t="shared" si="644"/>
        <v>15960</v>
      </c>
      <c r="M2730" s="9" t="s">
        <v>27</v>
      </c>
      <c r="N2730" s="10" t="s">
        <v>469</v>
      </c>
      <c r="O2730" s="10" t="s">
        <v>1538</v>
      </c>
      <c r="P2730" s="10" t="s">
        <v>30</v>
      </c>
      <c r="Q2730" s="10" t="s">
        <v>30</v>
      </c>
      <c r="R2730" s="10" t="s">
        <v>29</v>
      </c>
      <c r="S2730" s="119"/>
      <c r="T2730" s="119"/>
      <c r="U2730" s="119"/>
      <c r="V2730" s="119"/>
      <c r="W2730" s="119"/>
      <c r="X2730" s="119"/>
      <c r="Y2730" s="119"/>
      <c r="Z2730" s="119"/>
      <c r="AA2730" s="119"/>
      <c r="AB2730" s="119"/>
      <c r="AC2730" s="119"/>
      <c r="AD2730" s="119"/>
      <c r="AE2730" s="119"/>
      <c r="AF2730" s="119"/>
      <c r="AG2730" s="119"/>
      <c r="AH2730" s="119"/>
      <c r="AI2730" s="119"/>
      <c r="AJ2730" s="10" t="s">
        <v>27</v>
      </c>
      <c r="AK2730" s="10" t="s">
        <v>2022</v>
      </c>
      <c r="AL2730" s="10" t="s">
        <v>27</v>
      </c>
    </row>
    <row r="2731" spans="1:38" ht="30" customHeight="1">
      <c r="A2731" s="1" t="s">
        <v>462</v>
      </c>
      <c r="B2731" s="1" t="s">
        <v>456</v>
      </c>
      <c r="C2731" s="13" t="s">
        <v>466</v>
      </c>
      <c r="D2731" s="114">
        <v>3.6819999999999999</v>
      </c>
      <c r="E2731" s="115">
        <f>일위대가목록!E371/1000</f>
        <v>214.26499999999999</v>
      </c>
      <c r="F2731" s="116">
        <f>TRUNC(E2731*D2731,1)</f>
        <v>788.9</v>
      </c>
      <c r="G2731" s="115">
        <f>일위대가목록!F371/1000</f>
        <v>6129.7669999999998</v>
      </c>
      <c r="H2731" s="116">
        <f>TRUNC(G2731*D2731,1)</f>
        <v>22569.8</v>
      </c>
      <c r="I2731" s="115">
        <f>일위대가목록!G371/1000</f>
        <v>197.72800000000001</v>
      </c>
      <c r="J2731" s="116">
        <f>TRUNC(I2731*D2731,1)</f>
        <v>728</v>
      </c>
      <c r="K2731" s="115">
        <f t="shared" si="644"/>
        <v>6541.7</v>
      </c>
      <c r="L2731" s="116">
        <f t="shared" si="644"/>
        <v>24086.7</v>
      </c>
      <c r="M2731" s="9" t="s">
        <v>27</v>
      </c>
      <c r="N2731" s="10" t="s">
        <v>469</v>
      </c>
      <c r="O2731" s="10" t="s">
        <v>2023</v>
      </c>
      <c r="P2731" s="10" t="s">
        <v>30</v>
      </c>
      <c r="Q2731" s="10" t="s">
        <v>30</v>
      </c>
      <c r="R2731" s="10" t="s">
        <v>29</v>
      </c>
      <c r="S2731" s="119"/>
      <c r="T2731" s="119"/>
      <c r="U2731" s="119"/>
      <c r="V2731" s="119"/>
      <c r="W2731" s="119"/>
      <c r="X2731" s="119"/>
      <c r="Y2731" s="119"/>
      <c r="Z2731" s="119"/>
      <c r="AA2731" s="119"/>
      <c r="AB2731" s="119"/>
      <c r="AC2731" s="119"/>
      <c r="AD2731" s="119"/>
      <c r="AE2731" s="119"/>
      <c r="AF2731" s="119"/>
      <c r="AG2731" s="119"/>
      <c r="AH2731" s="119"/>
      <c r="AI2731" s="119"/>
      <c r="AJ2731" s="10" t="s">
        <v>27</v>
      </c>
      <c r="AK2731" s="10" t="s">
        <v>2024</v>
      </c>
      <c r="AL2731" s="10" t="s">
        <v>27</v>
      </c>
    </row>
    <row r="2732" spans="1:38" ht="30" customHeight="1">
      <c r="A2732" s="9" t="s">
        <v>4404</v>
      </c>
      <c r="B2732" s="9" t="s">
        <v>4418</v>
      </c>
      <c r="C2732" s="13" t="s">
        <v>466</v>
      </c>
      <c r="D2732" s="114">
        <v>3.6819999999999999</v>
      </c>
      <c r="E2732" s="115">
        <f>일위대가목록!E375</f>
        <v>86</v>
      </c>
      <c r="F2732" s="116">
        <f>TRUNC(E2732*D2732,1)</f>
        <v>316.60000000000002</v>
      </c>
      <c r="G2732" s="115">
        <f>일위대가목록!F375</f>
        <v>2723</v>
      </c>
      <c r="H2732" s="116">
        <f>TRUNC(G2732*D2732,1)</f>
        <v>10026</v>
      </c>
      <c r="I2732" s="115">
        <f>일위대가목록!G375</f>
        <v>56</v>
      </c>
      <c r="J2732" s="116">
        <f>TRUNC(I2732*D2732,1)</f>
        <v>206.1</v>
      </c>
      <c r="K2732" s="115">
        <f t="shared" si="644"/>
        <v>2865</v>
      </c>
      <c r="L2732" s="116">
        <f t="shared" si="644"/>
        <v>10548.7</v>
      </c>
      <c r="M2732" s="9" t="s">
        <v>27</v>
      </c>
      <c r="N2732" s="10" t="s">
        <v>469</v>
      </c>
      <c r="O2732" s="10" t="s">
        <v>900</v>
      </c>
      <c r="P2732" s="10" t="s">
        <v>30</v>
      </c>
      <c r="Q2732" s="10" t="s">
        <v>30</v>
      </c>
      <c r="R2732" s="10" t="s">
        <v>29</v>
      </c>
      <c r="S2732" s="119"/>
      <c r="T2732" s="119"/>
      <c r="U2732" s="119"/>
      <c r="V2732" s="119">
        <v>1</v>
      </c>
      <c r="W2732" s="119"/>
      <c r="X2732" s="119"/>
      <c r="Y2732" s="119"/>
      <c r="Z2732" s="119"/>
      <c r="AA2732" s="119"/>
      <c r="AB2732" s="119"/>
      <c r="AC2732" s="119"/>
      <c r="AD2732" s="119"/>
      <c r="AE2732" s="119"/>
      <c r="AF2732" s="119"/>
      <c r="AG2732" s="119"/>
      <c r="AH2732" s="119"/>
      <c r="AI2732" s="119"/>
      <c r="AJ2732" s="10" t="s">
        <v>27</v>
      </c>
      <c r="AK2732" s="10" t="s">
        <v>2025</v>
      </c>
      <c r="AL2732" s="10" t="s">
        <v>27</v>
      </c>
    </row>
    <row r="2733" spans="1:38" ht="30" customHeight="1">
      <c r="A2733" s="1" t="s">
        <v>828</v>
      </c>
      <c r="B2733" s="1" t="s">
        <v>3537</v>
      </c>
      <c r="C2733" s="13" t="s">
        <v>466</v>
      </c>
      <c r="D2733" s="114">
        <v>-0.18410000000000037</v>
      </c>
      <c r="E2733" s="115">
        <f>단가대비표!E453</f>
        <v>1020</v>
      </c>
      <c r="F2733" s="116">
        <f>TRUNC(E2733*D2733,1)</f>
        <v>-187.7</v>
      </c>
      <c r="G2733" s="115">
        <v>0</v>
      </c>
      <c r="H2733" s="116">
        <f>TRUNC(G2733*D2733,1)</f>
        <v>0</v>
      </c>
      <c r="I2733" s="115">
        <v>0</v>
      </c>
      <c r="J2733" s="116">
        <f>TRUNC(I2733*D2733,1)</f>
        <v>0</v>
      </c>
      <c r="K2733" s="115">
        <f t="shared" si="644"/>
        <v>1020</v>
      </c>
      <c r="L2733" s="116">
        <f t="shared" si="644"/>
        <v>-187.7</v>
      </c>
      <c r="M2733" s="9" t="s">
        <v>27</v>
      </c>
      <c r="N2733" s="10" t="s">
        <v>469</v>
      </c>
      <c r="O2733" s="10" t="s">
        <v>868</v>
      </c>
      <c r="P2733" s="10" t="s">
        <v>30</v>
      </c>
      <c r="Q2733" s="10" t="s">
        <v>30</v>
      </c>
      <c r="R2733" s="10" t="s">
        <v>29</v>
      </c>
      <c r="S2733" s="119"/>
      <c r="T2733" s="119"/>
      <c r="U2733" s="119"/>
      <c r="V2733" s="119">
        <v>1</v>
      </c>
      <c r="W2733" s="119"/>
      <c r="X2733" s="119"/>
      <c r="Y2733" s="119"/>
      <c r="Z2733" s="119"/>
      <c r="AA2733" s="119"/>
      <c r="AB2733" s="119"/>
      <c r="AC2733" s="119"/>
      <c r="AD2733" s="119"/>
      <c r="AE2733" s="119"/>
      <c r="AF2733" s="119"/>
      <c r="AG2733" s="119"/>
      <c r="AH2733" s="119"/>
      <c r="AI2733" s="119"/>
      <c r="AJ2733" s="10" t="s">
        <v>27</v>
      </c>
      <c r="AK2733" s="10" t="s">
        <v>2026</v>
      </c>
      <c r="AL2733" s="10" t="s">
        <v>27</v>
      </c>
    </row>
    <row r="2734" spans="1:38" ht="30" customHeight="1">
      <c r="A2734" s="9" t="s">
        <v>965</v>
      </c>
      <c r="B2734" s="9" t="s">
        <v>27</v>
      </c>
      <c r="C2734" s="9" t="s">
        <v>27</v>
      </c>
      <c r="D2734" s="114"/>
      <c r="E2734" s="115"/>
      <c r="F2734" s="116">
        <f>TRUNC(SUM(F2730:F2733),0)</f>
        <v>16877</v>
      </c>
      <c r="G2734" s="115"/>
      <c r="H2734" s="116">
        <f>TRUNC(SUM(H2730:H2733),0)</f>
        <v>32595</v>
      </c>
      <c r="I2734" s="115"/>
      <c r="J2734" s="116">
        <f>TRUNC(SUM(J2730:J2733),0)</f>
        <v>934</v>
      </c>
      <c r="K2734" s="115"/>
      <c r="L2734" s="116">
        <f>F2734+H2734+J2734</f>
        <v>50406</v>
      </c>
      <c r="M2734" s="9" t="s">
        <v>27</v>
      </c>
      <c r="N2734" s="10" t="s">
        <v>117</v>
      </c>
      <c r="O2734" s="10" t="s">
        <v>117</v>
      </c>
      <c r="P2734" s="10" t="s">
        <v>27</v>
      </c>
      <c r="Q2734" s="10" t="s">
        <v>27</v>
      </c>
      <c r="R2734" s="10" t="s">
        <v>27</v>
      </c>
      <c r="S2734" s="119"/>
      <c r="T2734" s="119"/>
      <c r="U2734" s="119"/>
      <c r="V2734" s="119"/>
      <c r="W2734" s="119"/>
      <c r="X2734" s="119"/>
      <c r="Y2734" s="119"/>
      <c r="Z2734" s="119"/>
      <c r="AA2734" s="119"/>
      <c r="AB2734" s="119"/>
      <c r="AC2734" s="119"/>
      <c r="AD2734" s="119"/>
      <c r="AE2734" s="119"/>
      <c r="AF2734" s="119"/>
      <c r="AG2734" s="119"/>
      <c r="AH2734" s="119"/>
      <c r="AI2734" s="119"/>
      <c r="AJ2734" s="10" t="s">
        <v>27</v>
      </c>
      <c r="AK2734" s="10" t="s">
        <v>27</v>
      </c>
      <c r="AL2734" s="10" t="s">
        <v>27</v>
      </c>
    </row>
    <row r="2735" spans="1:38" ht="30" customHeight="1">
      <c r="A2735" s="114"/>
      <c r="B2735" s="114"/>
      <c r="C2735" s="114"/>
      <c r="D2735" s="114"/>
      <c r="E2735" s="115"/>
      <c r="F2735" s="116"/>
      <c r="G2735" s="115"/>
      <c r="H2735" s="116"/>
      <c r="I2735" s="115"/>
      <c r="J2735" s="116"/>
      <c r="K2735" s="115"/>
      <c r="L2735" s="116"/>
      <c r="M2735" s="114"/>
    </row>
    <row r="2736" spans="1:38" ht="30" customHeight="1">
      <c r="A2736" s="127" t="s">
        <v>4364</v>
      </c>
      <c r="B2736" s="127"/>
      <c r="C2736" s="127"/>
      <c r="D2736" s="127"/>
      <c r="E2736" s="128"/>
      <c r="F2736" s="129"/>
      <c r="G2736" s="128"/>
      <c r="H2736" s="129"/>
      <c r="I2736" s="128"/>
      <c r="J2736" s="129"/>
      <c r="K2736" s="128"/>
      <c r="L2736" s="129"/>
      <c r="M2736" s="127"/>
      <c r="N2736" s="118" t="s">
        <v>1987</v>
      </c>
    </row>
    <row r="2737" spans="1:38" ht="30" customHeight="1">
      <c r="A2737" s="9" t="s">
        <v>2808</v>
      </c>
      <c r="B2737" s="9" t="s">
        <v>3310</v>
      </c>
      <c r="C2737" s="9" t="s">
        <v>466</v>
      </c>
      <c r="D2737" s="114">
        <v>15.71</v>
      </c>
      <c r="E2737" s="115">
        <f>단가대비표!E285</f>
        <v>3084</v>
      </c>
      <c r="F2737" s="116">
        <f t="shared" ref="F2737:F2746" si="645">TRUNC(E2737*D2737,1)</f>
        <v>48449.599999999999</v>
      </c>
      <c r="G2737" s="115">
        <f>단가대비표!F285</f>
        <v>0</v>
      </c>
      <c r="H2737" s="116">
        <f t="shared" ref="H2737:H2746" si="646">TRUNC(G2737*D2737,1)</f>
        <v>0</v>
      </c>
      <c r="I2737" s="115">
        <f>단가대비표!G285</f>
        <v>0</v>
      </c>
      <c r="J2737" s="116">
        <f t="shared" ref="J2737:J2746" si="647">TRUNC(I2737*D2737,1)</f>
        <v>0</v>
      </c>
      <c r="K2737" s="115">
        <f t="shared" ref="K2737:K2746" si="648">TRUNC(E2737+G2737+I2737,1)</f>
        <v>3084</v>
      </c>
      <c r="L2737" s="116">
        <f t="shared" ref="L2737:L2746" si="649">TRUNC(F2737+H2737+J2737,1)</f>
        <v>48449.599999999999</v>
      </c>
      <c r="M2737" s="9" t="s">
        <v>27</v>
      </c>
      <c r="N2737" s="10" t="s">
        <v>1987</v>
      </c>
      <c r="O2737" s="10" t="s">
        <v>2809</v>
      </c>
      <c r="P2737" s="10" t="s">
        <v>30</v>
      </c>
      <c r="Q2737" s="10" t="s">
        <v>30</v>
      </c>
      <c r="R2737" s="10" t="s">
        <v>29</v>
      </c>
      <c r="S2737" s="119"/>
      <c r="T2737" s="119"/>
      <c r="U2737" s="119"/>
      <c r="V2737" s="119"/>
      <c r="W2737" s="119"/>
      <c r="X2737" s="119"/>
      <c r="Y2737" s="119"/>
      <c r="Z2737" s="119"/>
      <c r="AA2737" s="119"/>
      <c r="AB2737" s="119"/>
      <c r="AC2737" s="119"/>
      <c r="AD2737" s="119"/>
      <c r="AE2737" s="119"/>
      <c r="AF2737" s="119"/>
      <c r="AG2737" s="119"/>
      <c r="AH2737" s="119"/>
      <c r="AI2737" s="119"/>
      <c r="AJ2737" s="10" t="s">
        <v>27</v>
      </c>
      <c r="AK2737" s="10" t="s">
        <v>2810</v>
      </c>
      <c r="AL2737" s="10" t="s">
        <v>27</v>
      </c>
    </row>
    <row r="2738" spans="1:38" ht="30" customHeight="1">
      <c r="A2738" s="9" t="s">
        <v>1257</v>
      </c>
      <c r="B2738" s="9" t="s">
        <v>1258</v>
      </c>
      <c r="C2738" s="9" t="s">
        <v>792</v>
      </c>
      <c r="D2738" s="114">
        <v>5355</v>
      </c>
      <c r="E2738" s="115">
        <f>단가대비표!E74</f>
        <v>2.17</v>
      </c>
      <c r="F2738" s="116">
        <f t="shared" si="645"/>
        <v>11620.3</v>
      </c>
      <c r="G2738" s="115">
        <f>단가대비표!F74</f>
        <v>0</v>
      </c>
      <c r="H2738" s="116">
        <f t="shared" si="646"/>
        <v>0</v>
      </c>
      <c r="I2738" s="115">
        <f>단가대비표!G74</f>
        <v>0</v>
      </c>
      <c r="J2738" s="116">
        <f t="shared" si="647"/>
        <v>0</v>
      </c>
      <c r="K2738" s="115">
        <f t="shared" si="648"/>
        <v>2.1</v>
      </c>
      <c r="L2738" s="116">
        <f t="shared" si="649"/>
        <v>11620.3</v>
      </c>
      <c r="M2738" s="9" t="s">
        <v>1259</v>
      </c>
      <c r="N2738" s="10" t="s">
        <v>1987</v>
      </c>
      <c r="O2738" s="10" t="s">
        <v>1260</v>
      </c>
      <c r="P2738" s="10" t="s">
        <v>30</v>
      </c>
      <c r="Q2738" s="10" t="s">
        <v>30</v>
      </c>
      <c r="R2738" s="10" t="s">
        <v>29</v>
      </c>
      <c r="S2738" s="119"/>
      <c r="T2738" s="119"/>
      <c r="U2738" s="119"/>
      <c r="V2738" s="119"/>
      <c r="W2738" s="119"/>
      <c r="X2738" s="119"/>
      <c r="Y2738" s="119"/>
      <c r="Z2738" s="119"/>
      <c r="AA2738" s="119"/>
      <c r="AB2738" s="119"/>
      <c r="AC2738" s="119"/>
      <c r="AD2738" s="119"/>
      <c r="AE2738" s="119"/>
      <c r="AF2738" s="119"/>
      <c r="AG2738" s="119"/>
      <c r="AH2738" s="119"/>
      <c r="AI2738" s="119"/>
      <c r="AJ2738" s="10" t="s">
        <v>27</v>
      </c>
      <c r="AK2738" s="10" t="s">
        <v>2811</v>
      </c>
      <c r="AL2738" s="10" t="s">
        <v>27</v>
      </c>
    </row>
    <row r="2739" spans="1:38" ht="30" customHeight="1">
      <c r="A2739" s="9" t="s">
        <v>1348</v>
      </c>
      <c r="B2739" s="9" t="s">
        <v>1349</v>
      </c>
      <c r="C2739" s="9" t="s">
        <v>466</v>
      </c>
      <c r="D2739" s="114">
        <v>2.4</v>
      </c>
      <c r="E2739" s="115">
        <f>단가대비표!E77</f>
        <v>13000</v>
      </c>
      <c r="F2739" s="116">
        <f t="shared" si="645"/>
        <v>31200</v>
      </c>
      <c r="G2739" s="115">
        <f>단가대비표!F77</f>
        <v>0</v>
      </c>
      <c r="H2739" s="116">
        <f t="shared" si="646"/>
        <v>0</v>
      </c>
      <c r="I2739" s="115">
        <f>단가대비표!G77</f>
        <v>0</v>
      </c>
      <c r="J2739" s="116">
        <f t="shared" si="647"/>
        <v>0</v>
      </c>
      <c r="K2739" s="115">
        <f t="shared" si="648"/>
        <v>13000</v>
      </c>
      <c r="L2739" s="116">
        <f t="shared" si="649"/>
        <v>31200</v>
      </c>
      <c r="M2739" s="9" t="s">
        <v>27</v>
      </c>
      <c r="N2739" s="10" t="s">
        <v>1987</v>
      </c>
      <c r="O2739" s="10" t="s">
        <v>1350</v>
      </c>
      <c r="P2739" s="10" t="s">
        <v>30</v>
      </c>
      <c r="Q2739" s="10" t="s">
        <v>30</v>
      </c>
      <c r="R2739" s="10" t="s">
        <v>29</v>
      </c>
      <c r="S2739" s="119"/>
      <c r="T2739" s="119"/>
      <c r="U2739" s="119"/>
      <c r="V2739" s="119"/>
      <c r="W2739" s="119"/>
      <c r="X2739" s="119"/>
      <c r="Y2739" s="119"/>
      <c r="Z2739" s="119"/>
      <c r="AA2739" s="119"/>
      <c r="AB2739" s="119"/>
      <c r="AC2739" s="119"/>
      <c r="AD2739" s="119"/>
      <c r="AE2739" s="119"/>
      <c r="AF2739" s="119"/>
      <c r="AG2739" s="119"/>
      <c r="AH2739" s="119"/>
      <c r="AI2739" s="119"/>
      <c r="AJ2739" s="10" t="s">
        <v>27</v>
      </c>
      <c r="AK2739" s="10" t="s">
        <v>2812</v>
      </c>
      <c r="AL2739" s="10" t="s">
        <v>27</v>
      </c>
    </row>
    <row r="2740" spans="1:38" ht="30" customHeight="1">
      <c r="A2740" s="9" t="s">
        <v>2753</v>
      </c>
      <c r="B2740" s="9" t="s">
        <v>2754</v>
      </c>
      <c r="C2740" s="9" t="s">
        <v>269</v>
      </c>
      <c r="D2740" s="114">
        <v>17.71</v>
      </c>
      <c r="E2740" s="115">
        <v>0</v>
      </c>
      <c r="F2740" s="116">
        <f t="shared" si="645"/>
        <v>0</v>
      </c>
      <c r="G2740" s="115">
        <v>0</v>
      </c>
      <c r="H2740" s="116">
        <f t="shared" si="646"/>
        <v>0</v>
      </c>
      <c r="I2740" s="115">
        <f>단가대비표!G520</f>
        <v>138</v>
      </c>
      <c r="J2740" s="116">
        <f t="shared" si="647"/>
        <v>2443.9</v>
      </c>
      <c r="K2740" s="115">
        <f t="shared" si="648"/>
        <v>138</v>
      </c>
      <c r="L2740" s="116">
        <f t="shared" si="649"/>
        <v>2443.9</v>
      </c>
      <c r="M2740" s="9" t="s">
        <v>27</v>
      </c>
      <c r="N2740" s="10" t="s">
        <v>1987</v>
      </c>
      <c r="O2740" s="10" t="s">
        <v>2755</v>
      </c>
      <c r="P2740" s="10" t="s">
        <v>29</v>
      </c>
      <c r="Q2740" s="10" t="s">
        <v>30</v>
      </c>
      <c r="R2740" s="10" t="s">
        <v>30</v>
      </c>
      <c r="S2740" s="119"/>
      <c r="T2740" s="119"/>
      <c r="U2740" s="119"/>
      <c r="V2740" s="119"/>
      <c r="W2740" s="119"/>
      <c r="X2740" s="119"/>
      <c r="Y2740" s="119"/>
      <c r="Z2740" s="119"/>
      <c r="AA2740" s="119"/>
      <c r="AB2740" s="119"/>
      <c r="AC2740" s="119"/>
      <c r="AD2740" s="119"/>
      <c r="AE2740" s="119"/>
      <c r="AF2740" s="119"/>
      <c r="AG2740" s="119"/>
      <c r="AH2740" s="119"/>
      <c r="AI2740" s="119"/>
      <c r="AJ2740" s="10" t="s">
        <v>27</v>
      </c>
      <c r="AK2740" s="10" t="s">
        <v>2813</v>
      </c>
      <c r="AL2740" s="10" t="s">
        <v>27</v>
      </c>
    </row>
    <row r="2741" spans="1:38" ht="30" customHeight="1">
      <c r="A2741" s="9" t="s">
        <v>1755</v>
      </c>
      <c r="B2741" s="9" t="s">
        <v>2756</v>
      </c>
      <c r="C2741" s="9" t="s">
        <v>2757</v>
      </c>
      <c r="D2741" s="114">
        <v>107.1</v>
      </c>
      <c r="E2741" s="115">
        <f>단가대비표!E440</f>
        <v>0</v>
      </c>
      <c r="F2741" s="116">
        <f t="shared" si="645"/>
        <v>0</v>
      </c>
      <c r="G2741" s="115">
        <f>단가대비표!F440</f>
        <v>0</v>
      </c>
      <c r="H2741" s="116">
        <f t="shared" si="646"/>
        <v>0</v>
      </c>
      <c r="I2741" s="115">
        <f>단가대비표!G440</f>
        <v>87</v>
      </c>
      <c r="J2741" s="116">
        <f t="shared" si="647"/>
        <v>9317.7000000000007</v>
      </c>
      <c r="K2741" s="115">
        <f t="shared" si="648"/>
        <v>87</v>
      </c>
      <c r="L2741" s="116">
        <f t="shared" si="649"/>
        <v>9317.7000000000007</v>
      </c>
      <c r="M2741" s="9" t="s">
        <v>27</v>
      </c>
      <c r="N2741" s="10" t="s">
        <v>1987</v>
      </c>
      <c r="O2741" s="10" t="s">
        <v>2758</v>
      </c>
      <c r="P2741" s="10" t="s">
        <v>30</v>
      </c>
      <c r="Q2741" s="10" t="s">
        <v>30</v>
      </c>
      <c r="R2741" s="10" t="s">
        <v>29</v>
      </c>
      <c r="S2741" s="119"/>
      <c r="T2741" s="119"/>
      <c r="U2741" s="119"/>
      <c r="V2741" s="119"/>
      <c r="W2741" s="119"/>
      <c r="X2741" s="119"/>
      <c r="Y2741" s="119"/>
      <c r="Z2741" s="119"/>
      <c r="AA2741" s="119"/>
      <c r="AB2741" s="119"/>
      <c r="AC2741" s="119"/>
      <c r="AD2741" s="119"/>
      <c r="AE2741" s="119"/>
      <c r="AF2741" s="119"/>
      <c r="AG2741" s="119"/>
      <c r="AH2741" s="119"/>
      <c r="AI2741" s="119"/>
      <c r="AJ2741" s="10" t="s">
        <v>27</v>
      </c>
      <c r="AK2741" s="10" t="s">
        <v>2814</v>
      </c>
      <c r="AL2741" s="10" t="s">
        <v>27</v>
      </c>
    </row>
    <row r="2742" spans="1:38" ht="30" customHeight="1">
      <c r="A2742" s="9" t="s">
        <v>899</v>
      </c>
      <c r="B2742" s="9" t="s">
        <v>840</v>
      </c>
      <c r="C2742" s="9" t="s">
        <v>841</v>
      </c>
      <c r="D2742" s="114">
        <v>21.8</v>
      </c>
      <c r="E2742" s="115">
        <f>단가대비표!E574</f>
        <v>0</v>
      </c>
      <c r="F2742" s="116">
        <f t="shared" si="645"/>
        <v>0</v>
      </c>
      <c r="G2742" s="115">
        <f>단가대비표!F574</f>
        <v>192968</v>
      </c>
      <c r="H2742" s="116">
        <f t="shared" si="646"/>
        <v>4206702.4000000004</v>
      </c>
      <c r="I2742" s="115">
        <f>단가대비표!G574</f>
        <v>0</v>
      </c>
      <c r="J2742" s="116">
        <f t="shared" si="647"/>
        <v>0</v>
      </c>
      <c r="K2742" s="115">
        <f t="shared" si="648"/>
        <v>192968</v>
      </c>
      <c r="L2742" s="116">
        <f t="shared" si="649"/>
        <v>4206702.4000000004</v>
      </c>
      <c r="M2742" s="9" t="s">
        <v>27</v>
      </c>
      <c r="N2742" s="10" t="s">
        <v>1987</v>
      </c>
      <c r="O2742" s="10" t="s">
        <v>900</v>
      </c>
      <c r="P2742" s="10" t="s">
        <v>30</v>
      </c>
      <c r="Q2742" s="10" t="s">
        <v>30</v>
      </c>
      <c r="R2742" s="10" t="s">
        <v>29</v>
      </c>
      <c r="S2742" s="119"/>
      <c r="T2742" s="119"/>
      <c r="U2742" s="119"/>
      <c r="V2742" s="119">
        <v>1</v>
      </c>
      <c r="W2742" s="119"/>
      <c r="X2742" s="119"/>
      <c r="Y2742" s="119"/>
      <c r="Z2742" s="119"/>
      <c r="AA2742" s="119"/>
      <c r="AB2742" s="119"/>
      <c r="AC2742" s="119"/>
      <c r="AD2742" s="119"/>
      <c r="AE2742" s="119"/>
      <c r="AF2742" s="119"/>
      <c r="AG2742" s="119"/>
      <c r="AH2742" s="119"/>
      <c r="AI2742" s="119"/>
      <c r="AJ2742" s="10" t="s">
        <v>27</v>
      </c>
      <c r="AK2742" s="10" t="s">
        <v>2815</v>
      </c>
      <c r="AL2742" s="10" t="s">
        <v>27</v>
      </c>
    </row>
    <row r="2743" spans="1:38" ht="30" customHeight="1">
      <c r="A2743" s="9" t="s">
        <v>867</v>
      </c>
      <c r="B2743" s="9" t="s">
        <v>840</v>
      </c>
      <c r="C2743" s="9" t="s">
        <v>841</v>
      </c>
      <c r="D2743" s="114">
        <v>0.56000000000000005</v>
      </c>
      <c r="E2743" s="115">
        <f>단가대비표!E553</f>
        <v>0</v>
      </c>
      <c r="F2743" s="116">
        <f t="shared" si="645"/>
        <v>0</v>
      </c>
      <c r="G2743" s="115">
        <f>단가대비표!F553</f>
        <v>138290</v>
      </c>
      <c r="H2743" s="116">
        <f t="shared" si="646"/>
        <v>77442.399999999994</v>
      </c>
      <c r="I2743" s="115">
        <f>단가대비표!G553</f>
        <v>0</v>
      </c>
      <c r="J2743" s="116">
        <f t="shared" si="647"/>
        <v>0</v>
      </c>
      <c r="K2743" s="115">
        <f t="shared" si="648"/>
        <v>138290</v>
      </c>
      <c r="L2743" s="116">
        <f t="shared" si="649"/>
        <v>77442.399999999994</v>
      </c>
      <c r="M2743" s="9" t="s">
        <v>27</v>
      </c>
      <c r="N2743" s="10" t="s">
        <v>1987</v>
      </c>
      <c r="O2743" s="10" t="s">
        <v>868</v>
      </c>
      <c r="P2743" s="10" t="s">
        <v>30</v>
      </c>
      <c r="Q2743" s="10" t="s">
        <v>30</v>
      </c>
      <c r="R2743" s="10" t="s">
        <v>29</v>
      </c>
      <c r="S2743" s="119"/>
      <c r="T2743" s="119"/>
      <c r="U2743" s="119"/>
      <c r="V2743" s="119">
        <v>1</v>
      </c>
      <c r="W2743" s="119"/>
      <c r="X2743" s="119"/>
      <c r="Y2743" s="119"/>
      <c r="Z2743" s="119"/>
      <c r="AA2743" s="119"/>
      <c r="AB2743" s="119"/>
      <c r="AC2743" s="119"/>
      <c r="AD2743" s="119"/>
      <c r="AE2743" s="119"/>
      <c r="AF2743" s="119"/>
      <c r="AG2743" s="119"/>
      <c r="AH2743" s="119"/>
      <c r="AI2743" s="119"/>
      <c r="AJ2743" s="10" t="s">
        <v>27</v>
      </c>
      <c r="AK2743" s="10" t="s">
        <v>2816</v>
      </c>
      <c r="AL2743" s="10" t="s">
        <v>27</v>
      </c>
    </row>
    <row r="2744" spans="1:38" ht="30" customHeight="1">
      <c r="A2744" s="9" t="s">
        <v>877</v>
      </c>
      <c r="B2744" s="9" t="s">
        <v>840</v>
      </c>
      <c r="C2744" s="9" t="s">
        <v>841</v>
      </c>
      <c r="D2744" s="114">
        <v>2.21</v>
      </c>
      <c r="E2744" s="115">
        <f>단가대비표!E560</f>
        <v>0</v>
      </c>
      <c r="F2744" s="116">
        <f t="shared" si="645"/>
        <v>0</v>
      </c>
      <c r="G2744" s="115">
        <f>단가대비표!F560</f>
        <v>223094</v>
      </c>
      <c r="H2744" s="116">
        <f t="shared" si="646"/>
        <v>493037.7</v>
      </c>
      <c r="I2744" s="115">
        <f>단가대비표!G560</f>
        <v>0</v>
      </c>
      <c r="J2744" s="116">
        <f t="shared" si="647"/>
        <v>0</v>
      </c>
      <c r="K2744" s="115">
        <f t="shared" si="648"/>
        <v>223094</v>
      </c>
      <c r="L2744" s="116">
        <f t="shared" si="649"/>
        <v>493037.7</v>
      </c>
      <c r="M2744" s="9" t="s">
        <v>27</v>
      </c>
      <c r="N2744" s="10" t="s">
        <v>1987</v>
      </c>
      <c r="O2744" s="10" t="s">
        <v>878</v>
      </c>
      <c r="P2744" s="10" t="s">
        <v>30</v>
      </c>
      <c r="Q2744" s="10" t="s">
        <v>30</v>
      </c>
      <c r="R2744" s="10" t="s">
        <v>29</v>
      </c>
      <c r="S2744" s="119"/>
      <c r="T2744" s="119"/>
      <c r="U2744" s="119"/>
      <c r="V2744" s="119">
        <v>1</v>
      </c>
      <c r="W2744" s="119"/>
      <c r="X2744" s="119"/>
      <c r="Y2744" s="119"/>
      <c r="Z2744" s="119"/>
      <c r="AA2744" s="119"/>
      <c r="AB2744" s="119"/>
      <c r="AC2744" s="119"/>
      <c r="AD2744" s="119"/>
      <c r="AE2744" s="119"/>
      <c r="AF2744" s="119"/>
      <c r="AG2744" s="119"/>
      <c r="AH2744" s="119"/>
      <c r="AI2744" s="119"/>
      <c r="AJ2744" s="10" t="s">
        <v>27</v>
      </c>
      <c r="AK2744" s="10" t="s">
        <v>2817</v>
      </c>
      <c r="AL2744" s="10" t="s">
        <v>27</v>
      </c>
    </row>
    <row r="2745" spans="1:38" ht="30" customHeight="1">
      <c r="A2745" s="9" t="s">
        <v>844</v>
      </c>
      <c r="B2745" s="9" t="s">
        <v>840</v>
      </c>
      <c r="C2745" s="9" t="s">
        <v>841</v>
      </c>
      <c r="D2745" s="114">
        <v>0.63</v>
      </c>
      <c r="E2745" s="115">
        <f>단가대비표!E581</f>
        <v>0</v>
      </c>
      <c r="F2745" s="116">
        <f t="shared" si="645"/>
        <v>0</v>
      </c>
      <c r="G2745" s="115">
        <f>단가대비표!F581</f>
        <v>166063</v>
      </c>
      <c r="H2745" s="116">
        <f t="shared" si="646"/>
        <v>104619.6</v>
      </c>
      <c r="I2745" s="115">
        <f>단가대비표!G581</f>
        <v>0</v>
      </c>
      <c r="J2745" s="116">
        <f t="shared" si="647"/>
        <v>0</v>
      </c>
      <c r="K2745" s="115">
        <f t="shared" si="648"/>
        <v>166063</v>
      </c>
      <c r="L2745" s="116">
        <f t="shared" si="649"/>
        <v>104619.6</v>
      </c>
      <c r="M2745" s="9" t="s">
        <v>27</v>
      </c>
      <c r="N2745" s="10" t="s">
        <v>1987</v>
      </c>
      <c r="O2745" s="10" t="s">
        <v>911</v>
      </c>
      <c r="P2745" s="10" t="s">
        <v>30</v>
      </c>
      <c r="Q2745" s="10" t="s">
        <v>30</v>
      </c>
      <c r="R2745" s="10" t="s">
        <v>29</v>
      </c>
      <c r="S2745" s="119"/>
      <c r="T2745" s="119"/>
      <c r="U2745" s="119"/>
      <c r="V2745" s="119">
        <v>1</v>
      </c>
      <c r="W2745" s="119"/>
      <c r="X2745" s="119"/>
      <c r="Y2745" s="119"/>
      <c r="Z2745" s="119"/>
      <c r="AA2745" s="119"/>
      <c r="AB2745" s="119"/>
      <c r="AC2745" s="119"/>
      <c r="AD2745" s="119"/>
      <c r="AE2745" s="119"/>
      <c r="AF2745" s="119"/>
      <c r="AG2745" s="119"/>
      <c r="AH2745" s="119"/>
      <c r="AI2745" s="119"/>
      <c r="AJ2745" s="10" t="s">
        <v>27</v>
      </c>
      <c r="AK2745" s="10" t="s">
        <v>2818</v>
      </c>
      <c r="AL2745" s="10" t="s">
        <v>27</v>
      </c>
    </row>
    <row r="2746" spans="1:38" ht="30" customHeight="1">
      <c r="A2746" s="9" t="s">
        <v>1109</v>
      </c>
      <c r="B2746" s="9" t="s">
        <v>1270</v>
      </c>
      <c r="C2746" s="9" t="s">
        <v>963</v>
      </c>
      <c r="D2746" s="114">
        <v>1</v>
      </c>
      <c r="E2746" s="115">
        <v>0</v>
      </c>
      <c r="F2746" s="116">
        <f t="shared" si="645"/>
        <v>0</v>
      </c>
      <c r="G2746" s="115">
        <v>0</v>
      </c>
      <c r="H2746" s="116">
        <f t="shared" si="646"/>
        <v>0</v>
      </c>
      <c r="I2746" s="115">
        <f>ROUNDDOWN(SUMIF(V2737:V2746, RIGHTB(O2746, 1), H2737:H2746)*U2746, 2)</f>
        <v>146454.06</v>
      </c>
      <c r="J2746" s="116">
        <f t="shared" si="647"/>
        <v>146454</v>
      </c>
      <c r="K2746" s="115">
        <f t="shared" si="648"/>
        <v>146454</v>
      </c>
      <c r="L2746" s="116">
        <f t="shared" si="649"/>
        <v>146454</v>
      </c>
      <c r="M2746" s="9" t="s">
        <v>27</v>
      </c>
      <c r="N2746" s="10" t="s">
        <v>1987</v>
      </c>
      <c r="O2746" s="10" t="s">
        <v>964</v>
      </c>
      <c r="P2746" s="10" t="s">
        <v>30</v>
      </c>
      <c r="Q2746" s="10" t="s">
        <v>30</v>
      </c>
      <c r="R2746" s="10" t="s">
        <v>30</v>
      </c>
      <c r="S2746" s="119">
        <v>1</v>
      </c>
      <c r="T2746" s="119">
        <v>2</v>
      </c>
      <c r="U2746" s="119">
        <v>0.03</v>
      </c>
      <c r="V2746" s="119"/>
      <c r="W2746" s="119"/>
      <c r="X2746" s="119"/>
      <c r="Y2746" s="119"/>
      <c r="Z2746" s="119"/>
      <c r="AA2746" s="119"/>
      <c r="AB2746" s="119"/>
      <c r="AC2746" s="119"/>
      <c r="AD2746" s="119"/>
      <c r="AE2746" s="119"/>
      <c r="AF2746" s="119"/>
      <c r="AG2746" s="119"/>
      <c r="AH2746" s="119"/>
      <c r="AI2746" s="119"/>
      <c r="AJ2746" s="10" t="s">
        <v>27</v>
      </c>
      <c r="AK2746" s="10" t="s">
        <v>2819</v>
      </c>
      <c r="AL2746" s="10" t="s">
        <v>27</v>
      </c>
    </row>
    <row r="2747" spans="1:38" ht="30" customHeight="1">
      <c r="A2747" s="9" t="s">
        <v>965</v>
      </c>
      <c r="B2747" s="9" t="s">
        <v>27</v>
      </c>
      <c r="C2747" s="9" t="s">
        <v>27</v>
      </c>
      <c r="D2747" s="114"/>
      <c r="E2747" s="115"/>
      <c r="F2747" s="116">
        <f>TRUNC(SUM(F2737:F2746),0)</f>
        <v>91269</v>
      </c>
      <c r="G2747" s="115"/>
      <c r="H2747" s="116">
        <f>TRUNC(SUM(H2737:H2746),0)</f>
        <v>4881802</v>
      </c>
      <c r="I2747" s="115"/>
      <c r="J2747" s="116">
        <f>TRUNC(SUM(J2737:J2746),0)</f>
        <v>158215</v>
      </c>
      <c r="K2747" s="115"/>
      <c r="L2747" s="116">
        <f>F2747+H2747+J2747</f>
        <v>5131286</v>
      </c>
      <c r="M2747" s="9" t="s">
        <v>27</v>
      </c>
      <c r="N2747" s="10" t="s">
        <v>117</v>
      </c>
      <c r="O2747" s="10" t="s">
        <v>117</v>
      </c>
      <c r="P2747" s="10" t="s">
        <v>27</v>
      </c>
      <c r="Q2747" s="10" t="s">
        <v>27</v>
      </c>
      <c r="R2747" s="10" t="s">
        <v>27</v>
      </c>
      <c r="S2747" s="119"/>
      <c r="T2747" s="119"/>
      <c r="U2747" s="119"/>
      <c r="V2747" s="119"/>
      <c r="W2747" s="119"/>
      <c r="X2747" s="119"/>
      <c r="Y2747" s="119"/>
      <c r="Z2747" s="119"/>
      <c r="AA2747" s="119"/>
      <c r="AB2747" s="119"/>
      <c r="AC2747" s="119"/>
      <c r="AD2747" s="119"/>
      <c r="AE2747" s="119"/>
      <c r="AF2747" s="119"/>
      <c r="AG2747" s="119"/>
      <c r="AH2747" s="119"/>
      <c r="AI2747" s="119"/>
      <c r="AJ2747" s="10" t="s">
        <v>27</v>
      </c>
      <c r="AK2747" s="10" t="s">
        <v>27</v>
      </c>
      <c r="AL2747" s="10" t="s">
        <v>27</v>
      </c>
    </row>
    <row r="2748" spans="1:38" ht="30" customHeight="1">
      <c r="A2748" s="114"/>
      <c r="B2748" s="114"/>
      <c r="C2748" s="114"/>
      <c r="D2748" s="114"/>
      <c r="E2748" s="115"/>
      <c r="F2748" s="116"/>
      <c r="G2748" s="115"/>
      <c r="H2748" s="116"/>
      <c r="I2748" s="115"/>
      <c r="J2748" s="116"/>
      <c r="K2748" s="115"/>
      <c r="L2748" s="116"/>
      <c r="M2748" s="114"/>
    </row>
    <row r="2749" spans="1:38" ht="30" customHeight="1">
      <c r="A2749" s="127" t="s">
        <v>4365</v>
      </c>
      <c r="B2749" s="127"/>
      <c r="C2749" s="127"/>
      <c r="D2749" s="127"/>
      <c r="E2749" s="128"/>
      <c r="F2749" s="129"/>
      <c r="G2749" s="128"/>
      <c r="H2749" s="129"/>
      <c r="I2749" s="128"/>
      <c r="J2749" s="129"/>
      <c r="K2749" s="128"/>
      <c r="L2749" s="129"/>
      <c r="M2749" s="127"/>
      <c r="N2749" s="118" t="s">
        <v>1990</v>
      </c>
    </row>
    <row r="2750" spans="1:38" ht="30" customHeight="1">
      <c r="A2750" s="9" t="s">
        <v>2808</v>
      </c>
      <c r="B2750" s="9" t="s">
        <v>3310</v>
      </c>
      <c r="C2750" s="9" t="s">
        <v>466</v>
      </c>
      <c r="D2750" s="114">
        <v>2.77</v>
      </c>
      <c r="E2750" s="115">
        <f>단가대비표!E285</f>
        <v>3084</v>
      </c>
      <c r="F2750" s="116">
        <f t="shared" ref="F2750:F2759" si="650">TRUNC(E2750*D2750,1)</f>
        <v>8542.6</v>
      </c>
      <c r="G2750" s="115">
        <f>단가대비표!F285</f>
        <v>0</v>
      </c>
      <c r="H2750" s="116">
        <f t="shared" ref="H2750:H2759" si="651">TRUNC(G2750*D2750,1)</f>
        <v>0</v>
      </c>
      <c r="I2750" s="115">
        <f>단가대비표!G285</f>
        <v>0</v>
      </c>
      <c r="J2750" s="116">
        <f t="shared" ref="J2750:J2759" si="652">TRUNC(I2750*D2750,1)</f>
        <v>0</v>
      </c>
      <c r="K2750" s="115">
        <f t="shared" ref="K2750:K2759" si="653">TRUNC(E2750+G2750+I2750,1)</f>
        <v>3084</v>
      </c>
      <c r="L2750" s="116">
        <f t="shared" ref="L2750:L2759" si="654">TRUNC(F2750+H2750+J2750,1)</f>
        <v>8542.6</v>
      </c>
      <c r="M2750" s="9" t="s">
        <v>27</v>
      </c>
      <c r="N2750" s="10" t="s">
        <v>1990</v>
      </c>
      <c r="O2750" s="10" t="s">
        <v>2809</v>
      </c>
      <c r="P2750" s="10" t="s">
        <v>30</v>
      </c>
      <c r="Q2750" s="10" t="s">
        <v>30</v>
      </c>
      <c r="R2750" s="10" t="s">
        <v>29</v>
      </c>
      <c r="S2750" s="119"/>
      <c r="T2750" s="119"/>
      <c r="U2750" s="119"/>
      <c r="V2750" s="119"/>
      <c r="W2750" s="119"/>
      <c r="X2750" s="119"/>
      <c r="Y2750" s="119"/>
      <c r="Z2750" s="119"/>
      <c r="AA2750" s="119"/>
      <c r="AB2750" s="119"/>
      <c r="AC2750" s="119"/>
      <c r="AD2750" s="119"/>
      <c r="AE2750" s="119"/>
      <c r="AF2750" s="119"/>
      <c r="AG2750" s="119"/>
      <c r="AH2750" s="119"/>
      <c r="AI2750" s="119"/>
      <c r="AJ2750" s="10" t="s">
        <v>27</v>
      </c>
      <c r="AK2750" s="10" t="s">
        <v>2820</v>
      </c>
      <c r="AL2750" s="10" t="s">
        <v>27</v>
      </c>
    </row>
    <row r="2751" spans="1:38" ht="30" customHeight="1">
      <c r="A2751" s="9" t="s">
        <v>1257</v>
      </c>
      <c r="B2751" s="9" t="s">
        <v>1258</v>
      </c>
      <c r="C2751" s="9" t="s">
        <v>792</v>
      </c>
      <c r="D2751" s="114">
        <v>945</v>
      </c>
      <c r="E2751" s="115">
        <f>단가대비표!E74</f>
        <v>2.17</v>
      </c>
      <c r="F2751" s="116">
        <f t="shared" si="650"/>
        <v>2050.6</v>
      </c>
      <c r="G2751" s="115">
        <f>단가대비표!F74</f>
        <v>0</v>
      </c>
      <c r="H2751" s="116">
        <f t="shared" si="651"/>
        <v>0</v>
      </c>
      <c r="I2751" s="115">
        <f>단가대비표!G74</f>
        <v>0</v>
      </c>
      <c r="J2751" s="116">
        <f t="shared" si="652"/>
        <v>0</v>
      </c>
      <c r="K2751" s="115">
        <f t="shared" si="653"/>
        <v>2.1</v>
      </c>
      <c r="L2751" s="116">
        <f t="shared" si="654"/>
        <v>2050.6</v>
      </c>
      <c r="M2751" s="9" t="s">
        <v>1259</v>
      </c>
      <c r="N2751" s="10" t="s">
        <v>1990</v>
      </c>
      <c r="O2751" s="10" t="s">
        <v>1260</v>
      </c>
      <c r="P2751" s="10" t="s">
        <v>30</v>
      </c>
      <c r="Q2751" s="10" t="s">
        <v>30</v>
      </c>
      <c r="R2751" s="10" t="s">
        <v>29</v>
      </c>
      <c r="S2751" s="119"/>
      <c r="T2751" s="119"/>
      <c r="U2751" s="119"/>
      <c r="V2751" s="119"/>
      <c r="W2751" s="119"/>
      <c r="X2751" s="119"/>
      <c r="Y2751" s="119"/>
      <c r="Z2751" s="119"/>
      <c r="AA2751" s="119"/>
      <c r="AB2751" s="119"/>
      <c r="AC2751" s="119"/>
      <c r="AD2751" s="119"/>
      <c r="AE2751" s="119"/>
      <c r="AF2751" s="119"/>
      <c r="AG2751" s="119"/>
      <c r="AH2751" s="119"/>
      <c r="AI2751" s="119"/>
      <c r="AJ2751" s="10" t="s">
        <v>27</v>
      </c>
      <c r="AK2751" s="10" t="s">
        <v>2821</v>
      </c>
      <c r="AL2751" s="10" t="s">
        <v>27</v>
      </c>
    </row>
    <row r="2752" spans="1:38" ht="30" customHeight="1">
      <c r="A2752" s="9" t="s">
        <v>1348</v>
      </c>
      <c r="B2752" s="9" t="s">
        <v>1349</v>
      </c>
      <c r="C2752" s="9" t="s">
        <v>466</v>
      </c>
      <c r="D2752" s="114">
        <v>0.4</v>
      </c>
      <c r="E2752" s="115">
        <f>단가대비표!E77</f>
        <v>13000</v>
      </c>
      <c r="F2752" s="116">
        <f t="shared" si="650"/>
        <v>5200</v>
      </c>
      <c r="G2752" s="115">
        <f>단가대비표!F77</f>
        <v>0</v>
      </c>
      <c r="H2752" s="116">
        <f t="shared" si="651"/>
        <v>0</v>
      </c>
      <c r="I2752" s="115">
        <f>단가대비표!G77</f>
        <v>0</v>
      </c>
      <c r="J2752" s="116">
        <f t="shared" si="652"/>
        <v>0</v>
      </c>
      <c r="K2752" s="115">
        <f t="shared" si="653"/>
        <v>13000</v>
      </c>
      <c r="L2752" s="116">
        <f t="shared" si="654"/>
        <v>5200</v>
      </c>
      <c r="M2752" s="9" t="s">
        <v>27</v>
      </c>
      <c r="N2752" s="10" t="s">
        <v>1990</v>
      </c>
      <c r="O2752" s="10" t="s">
        <v>1350</v>
      </c>
      <c r="P2752" s="10" t="s">
        <v>30</v>
      </c>
      <c r="Q2752" s="10" t="s">
        <v>30</v>
      </c>
      <c r="R2752" s="10" t="s">
        <v>29</v>
      </c>
      <c r="S2752" s="119"/>
      <c r="T2752" s="119"/>
      <c r="U2752" s="119"/>
      <c r="V2752" s="119"/>
      <c r="W2752" s="119"/>
      <c r="X2752" s="119"/>
      <c r="Y2752" s="119"/>
      <c r="Z2752" s="119"/>
      <c r="AA2752" s="119"/>
      <c r="AB2752" s="119"/>
      <c r="AC2752" s="119"/>
      <c r="AD2752" s="119"/>
      <c r="AE2752" s="119"/>
      <c r="AF2752" s="119"/>
      <c r="AG2752" s="119"/>
      <c r="AH2752" s="119"/>
      <c r="AI2752" s="119"/>
      <c r="AJ2752" s="10" t="s">
        <v>27</v>
      </c>
      <c r="AK2752" s="10" t="s">
        <v>2822</v>
      </c>
      <c r="AL2752" s="10" t="s">
        <v>27</v>
      </c>
    </row>
    <row r="2753" spans="1:38" ht="30" customHeight="1">
      <c r="A2753" s="9" t="s">
        <v>2753</v>
      </c>
      <c r="B2753" s="9" t="s">
        <v>2754</v>
      </c>
      <c r="C2753" s="9" t="s">
        <v>269</v>
      </c>
      <c r="D2753" s="114">
        <v>3.12</v>
      </c>
      <c r="E2753" s="115">
        <v>0</v>
      </c>
      <c r="F2753" s="116">
        <f t="shared" si="650"/>
        <v>0</v>
      </c>
      <c r="G2753" s="115">
        <v>0</v>
      </c>
      <c r="H2753" s="116">
        <f t="shared" si="651"/>
        <v>0</v>
      </c>
      <c r="I2753" s="115">
        <f>단가대비표!G520</f>
        <v>138</v>
      </c>
      <c r="J2753" s="116">
        <f t="shared" si="652"/>
        <v>430.5</v>
      </c>
      <c r="K2753" s="115">
        <f t="shared" si="653"/>
        <v>138</v>
      </c>
      <c r="L2753" s="116">
        <f t="shared" si="654"/>
        <v>430.5</v>
      </c>
      <c r="M2753" s="9" t="s">
        <v>27</v>
      </c>
      <c r="N2753" s="10" t="s">
        <v>1990</v>
      </c>
      <c r="O2753" s="10" t="s">
        <v>2755</v>
      </c>
      <c r="P2753" s="10" t="s">
        <v>29</v>
      </c>
      <c r="Q2753" s="10" t="s">
        <v>30</v>
      </c>
      <c r="R2753" s="10" t="s">
        <v>30</v>
      </c>
      <c r="S2753" s="119"/>
      <c r="T2753" s="119"/>
      <c r="U2753" s="119"/>
      <c r="V2753" s="119"/>
      <c r="W2753" s="119"/>
      <c r="X2753" s="119"/>
      <c r="Y2753" s="119"/>
      <c r="Z2753" s="119"/>
      <c r="AA2753" s="119"/>
      <c r="AB2753" s="119"/>
      <c r="AC2753" s="119"/>
      <c r="AD2753" s="119"/>
      <c r="AE2753" s="119"/>
      <c r="AF2753" s="119"/>
      <c r="AG2753" s="119"/>
      <c r="AH2753" s="119"/>
      <c r="AI2753" s="119"/>
      <c r="AJ2753" s="10" t="s">
        <v>27</v>
      </c>
      <c r="AK2753" s="10" t="s">
        <v>2823</v>
      </c>
      <c r="AL2753" s="10" t="s">
        <v>27</v>
      </c>
    </row>
    <row r="2754" spans="1:38" ht="30" customHeight="1">
      <c r="A2754" s="9" t="s">
        <v>1755</v>
      </c>
      <c r="B2754" s="9" t="s">
        <v>2756</v>
      </c>
      <c r="C2754" s="9" t="s">
        <v>2757</v>
      </c>
      <c r="D2754" s="114">
        <v>18.899999999999999</v>
      </c>
      <c r="E2754" s="115">
        <f>단가대비표!E440</f>
        <v>0</v>
      </c>
      <c r="F2754" s="116">
        <f t="shared" si="650"/>
        <v>0</v>
      </c>
      <c r="G2754" s="115">
        <f>단가대비표!F440</f>
        <v>0</v>
      </c>
      <c r="H2754" s="116">
        <f t="shared" si="651"/>
        <v>0</v>
      </c>
      <c r="I2754" s="115">
        <f>단가대비표!G440</f>
        <v>87</v>
      </c>
      <c r="J2754" s="116">
        <f t="shared" si="652"/>
        <v>1644.3</v>
      </c>
      <c r="K2754" s="115">
        <f t="shared" si="653"/>
        <v>87</v>
      </c>
      <c r="L2754" s="116">
        <f t="shared" si="654"/>
        <v>1644.3</v>
      </c>
      <c r="M2754" s="9" t="s">
        <v>27</v>
      </c>
      <c r="N2754" s="10" t="s">
        <v>1990</v>
      </c>
      <c r="O2754" s="10" t="s">
        <v>2758</v>
      </c>
      <c r="P2754" s="10" t="s">
        <v>30</v>
      </c>
      <c r="Q2754" s="10" t="s">
        <v>30</v>
      </c>
      <c r="R2754" s="10" t="s">
        <v>29</v>
      </c>
      <c r="S2754" s="119"/>
      <c r="T2754" s="119"/>
      <c r="U2754" s="119"/>
      <c r="V2754" s="119"/>
      <c r="W2754" s="119"/>
      <c r="X2754" s="119"/>
      <c r="Y2754" s="119"/>
      <c r="Z2754" s="119"/>
      <c r="AA2754" s="119"/>
      <c r="AB2754" s="119"/>
      <c r="AC2754" s="119"/>
      <c r="AD2754" s="119"/>
      <c r="AE2754" s="119"/>
      <c r="AF2754" s="119"/>
      <c r="AG2754" s="119"/>
      <c r="AH2754" s="119"/>
      <c r="AI2754" s="119"/>
      <c r="AJ2754" s="10" t="s">
        <v>27</v>
      </c>
      <c r="AK2754" s="10" t="s">
        <v>2824</v>
      </c>
      <c r="AL2754" s="10" t="s">
        <v>27</v>
      </c>
    </row>
    <row r="2755" spans="1:38" ht="30" customHeight="1">
      <c r="A2755" s="9" t="s">
        <v>899</v>
      </c>
      <c r="B2755" s="9" t="s">
        <v>840</v>
      </c>
      <c r="C2755" s="9" t="s">
        <v>841</v>
      </c>
      <c r="D2755" s="114">
        <v>5.85</v>
      </c>
      <c r="E2755" s="115">
        <f>단가대비표!E574</f>
        <v>0</v>
      </c>
      <c r="F2755" s="116">
        <f t="shared" si="650"/>
        <v>0</v>
      </c>
      <c r="G2755" s="115">
        <f>단가대비표!F574</f>
        <v>192968</v>
      </c>
      <c r="H2755" s="116">
        <f t="shared" si="651"/>
        <v>1128862.8</v>
      </c>
      <c r="I2755" s="115">
        <f>단가대비표!G574</f>
        <v>0</v>
      </c>
      <c r="J2755" s="116">
        <f t="shared" si="652"/>
        <v>0</v>
      </c>
      <c r="K2755" s="115">
        <f t="shared" si="653"/>
        <v>192968</v>
      </c>
      <c r="L2755" s="116">
        <f t="shared" si="654"/>
        <v>1128862.8</v>
      </c>
      <c r="M2755" s="9" t="s">
        <v>27</v>
      </c>
      <c r="N2755" s="10" t="s">
        <v>1990</v>
      </c>
      <c r="O2755" s="10" t="s">
        <v>900</v>
      </c>
      <c r="P2755" s="10" t="s">
        <v>30</v>
      </c>
      <c r="Q2755" s="10" t="s">
        <v>30</v>
      </c>
      <c r="R2755" s="10" t="s">
        <v>29</v>
      </c>
      <c r="S2755" s="119"/>
      <c r="T2755" s="119"/>
      <c r="U2755" s="119"/>
      <c r="V2755" s="119">
        <v>1</v>
      </c>
      <c r="W2755" s="119"/>
      <c r="X2755" s="119"/>
      <c r="Y2755" s="119"/>
      <c r="Z2755" s="119"/>
      <c r="AA2755" s="119"/>
      <c r="AB2755" s="119"/>
      <c r="AC2755" s="119"/>
      <c r="AD2755" s="119"/>
      <c r="AE2755" s="119"/>
      <c r="AF2755" s="119"/>
      <c r="AG2755" s="119"/>
      <c r="AH2755" s="119"/>
      <c r="AI2755" s="119"/>
      <c r="AJ2755" s="10" t="s">
        <v>27</v>
      </c>
      <c r="AK2755" s="10" t="s">
        <v>2825</v>
      </c>
      <c r="AL2755" s="10" t="s">
        <v>27</v>
      </c>
    </row>
    <row r="2756" spans="1:38" ht="30" customHeight="1">
      <c r="A2756" s="9" t="s">
        <v>867</v>
      </c>
      <c r="B2756" s="9" t="s">
        <v>840</v>
      </c>
      <c r="C2756" s="9" t="s">
        <v>841</v>
      </c>
      <c r="D2756" s="114">
        <v>0.1</v>
      </c>
      <c r="E2756" s="115">
        <f>단가대비표!E553</f>
        <v>0</v>
      </c>
      <c r="F2756" s="116">
        <f t="shared" si="650"/>
        <v>0</v>
      </c>
      <c r="G2756" s="115">
        <f>단가대비표!F553</f>
        <v>138290</v>
      </c>
      <c r="H2756" s="116">
        <f t="shared" si="651"/>
        <v>13829</v>
      </c>
      <c r="I2756" s="115">
        <f>단가대비표!G553</f>
        <v>0</v>
      </c>
      <c r="J2756" s="116">
        <f t="shared" si="652"/>
        <v>0</v>
      </c>
      <c r="K2756" s="115">
        <f t="shared" si="653"/>
        <v>138290</v>
      </c>
      <c r="L2756" s="116">
        <f t="shared" si="654"/>
        <v>13829</v>
      </c>
      <c r="M2756" s="9" t="s">
        <v>27</v>
      </c>
      <c r="N2756" s="10" t="s">
        <v>1990</v>
      </c>
      <c r="O2756" s="10" t="s">
        <v>868</v>
      </c>
      <c r="P2756" s="10" t="s">
        <v>30</v>
      </c>
      <c r="Q2756" s="10" t="s">
        <v>30</v>
      </c>
      <c r="R2756" s="10" t="s">
        <v>29</v>
      </c>
      <c r="S2756" s="119"/>
      <c r="T2756" s="119"/>
      <c r="U2756" s="119"/>
      <c r="V2756" s="119">
        <v>1</v>
      </c>
      <c r="W2756" s="119"/>
      <c r="X2756" s="119"/>
      <c r="Y2756" s="119"/>
      <c r="Z2756" s="119"/>
      <c r="AA2756" s="119"/>
      <c r="AB2756" s="119"/>
      <c r="AC2756" s="119"/>
      <c r="AD2756" s="119"/>
      <c r="AE2756" s="119"/>
      <c r="AF2756" s="119"/>
      <c r="AG2756" s="119"/>
      <c r="AH2756" s="119"/>
      <c r="AI2756" s="119"/>
      <c r="AJ2756" s="10" t="s">
        <v>27</v>
      </c>
      <c r="AK2756" s="10" t="s">
        <v>2826</v>
      </c>
      <c r="AL2756" s="10" t="s">
        <v>27</v>
      </c>
    </row>
    <row r="2757" spans="1:38" ht="30" customHeight="1">
      <c r="A2757" s="9" t="s">
        <v>877</v>
      </c>
      <c r="B2757" s="9" t="s">
        <v>840</v>
      </c>
      <c r="C2757" s="9" t="s">
        <v>841</v>
      </c>
      <c r="D2757" s="114">
        <v>0.39</v>
      </c>
      <c r="E2757" s="115">
        <f>단가대비표!E560</f>
        <v>0</v>
      </c>
      <c r="F2757" s="116">
        <f t="shared" si="650"/>
        <v>0</v>
      </c>
      <c r="G2757" s="115">
        <f>단가대비표!F560</f>
        <v>223094</v>
      </c>
      <c r="H2757" s="116">
        <f t="shared" si="651"/>
        <v>87006.6</v>
      </c>
      <c r="I2757" s="115">
        <f>단가대비표!G560</f>
        <v>0</v>
      </c>
      <c r="J2757" s="116">
        <f t="shared" si="652"/>
        <v>0</v>
      </c>
      <c r="K2757" s="115">
        <f t="shared" si="653"/>
        <v>223094</v>
      </c>
      <c r="L2757" s="116">
        <f t="shared" si="654"/>
        <v>87006.6</v>
      </c>
      <c r="M2757" s="9" t="s">
        <v>27</v>
      </c>
      <c r="N2757" s="10" t="s">
        <v>1990</v>
      </c>
      <c r="O2757" s="10" t="s">
        <v>878</v>
      </c>
      <c r="P2757" s="10" t="s">
        <v>30</v>
      </c>
      <c r="Q2757" s="10" t="s">
        <v>30</v>
      </c>
      <c r="R2757" s="10" t="s">
        <v>29</v>
      </c>
      <c r="S2757" s="119"/>
      <c r="T2757" s="119"/>
      <c r="U2757" s="119"/>
      <c r="V2757" s="119">
        <v>1</v>
      </c>
      <c r="W2757" s="119"/>
      <c r="X2757" s="119"/>
      <c r="Y2757" s="119"/>
      <c r="Z2757" s="119"/>
      <c r="AA2757" s="119"/>
      <c r="AB2757" s="119"/>
      <c r="AC2757" s="119"/>
      <c r="AD2757" s="119"/>
      <c r="AE2757" s="119"/>
      <c r="AF2757" s="119"/>
      <c r="AG2757" s="119"/>
      <c r="AH2757" s="119"/>
      <c r="AI2757" s="119"/>
      <c r="AJ2757" s="10" t="s">
        <v>27</v>
      </c>
      <c r="AK2757" s="10" t="s">
        <v>2827</v>
      </c>
      <c r="AL2757" s="10" t="s">
        <v>27</v>
      </c>
    </row>
    <row r="2758" spans="1:38" ht="30" customHeight="1">
      <c r="A2758" s="9" t="s">
        <v>844</v>
      </c>
      <c r="B2758" s="9" t="s">
        <v>840</v>
      </c>
      <c r="C2758" s="9" t="s">
        <v>841</v>
      </c>
      <c r="D2758" s="114">
        <v>0.11</v>
      </c>
      <c r="E2758" s="115">
        <f>단가대비표!E581</f>
        <v>0</v>
      </c>
      <c r="F2758" s="116">
        <f t="shared" si="650"/>
        <v>0</v>
      </c>
      <c r="G2758" s="115">
        <f>단가대비표!F581</f>
        <v>166063</v>
      </c>
      <c r="H2758" s="116">
        <f t="shared" si="651"/>
        <v>18266.900000000001</v>
      </c>
      <c r="I2758" s="115">
        <f>단가대비표!G581</f>
        <v>0</v>
      </c>
      <c r="J2758" s="116">
        <f t="shared" si="652"/>
        <v>0</v>
      </c>
      <c r="K2758" s="115">
        <f t="shared" si="653"/>
        <v>166063</v>
      </c>
      <c r="L2758" s="116">
        <f t="shared" si="654"/>
        <v>18266.900000000001</v>
      </c>
      <c r="M2758" s="9" t="s">
        <v>27</v>
      </c>
      <c r="N2758" s="10" t="s">
        <v>1990</v>
      </c>
      <c r="O2758" s="10" t="s">
        <v>911</v>
      </c>
      <c r="P2758" s="10" t="s">
        <v>30</v>
      </c>
      <c r="Q2758" s="10" t="s">
        <v>30</v>
      </c>
      <c r="R2758" s="10" t="s">
        <v>29</v>
      </c>
      <c r="S2758" s="119"/>
      <c r="T2758" s="119"/>
      <c r="U2758" s="119"/>
      <c r="V2758" s="119">
        <v>1</v>
      </c>
      <c r="W2758" s="119"/>
      <c r="X2758" s="119"/>
      <c r="Y2758" s="119"/>
      <c r="Z2758" s="119"/>
      <c r="AA2758" s="119"/>
      <c r="AB2758" s="119"/>
      <c r="AC2758" s="119"/>
      <c r="AD2758" s="119"/>
      <c r="AE2758" s="119"/>
      <c r="AF2758" s="119"/>
      <c r="AG2758" s="119"/>
      <c r="AH2758" s="119"/>
      <c r="AI2758" s="119"/>
      <c r="AJ2758" s="10" t="s">
        <v>27</v>
      </c>
      <c r="AK2758" s="10" t="s">
        <v>2828</v>
      </c>
      <c r="AL2758" s="10" t="s">
        <v>27</v>
      </c>
    </row>
    <row r="2759" spans="1:38" ht="30" customHeight="1">
      <c r="A2759" s="9" t="s">
        <v>1109</v>
      </c>
      <c r="B2759" s="9" t="s">
        <v>1270</v>
      </c>
      <c r="C2759" s="9" t="s">
        <v>963</v>
      </c>
      <c r="D2759" s="114">
        <v>1</v>
      </c>
      <c r="E2759" s="115">
        <v>0</v>
      </c>
      <c r="F2759" s="116">
        <f t="shared" si="650"/>
        <v>0</v>
      </c>
      <c r="G2759" s="115">
        <v>0</v>
      </c>
      <c r="H2759" s="116">
        <f t="shared" si="651"/>
        <v>0</v>
      </c>
      <c r="I2759" s="115">
        <f>ROUNDDOWN(SUMIF(V2750:V2759, RIGHTB(O2759, 1), H2750:H2759)*U2759, 2)</f>
        <v>37438.949999999997</v>
      </c>
      <c r="J2759" s="116">
        <f t="shared" si="652"/>
        <v>37438.9</v>
      </c>
      <c r="K2759" s="115">
        <f t="shared" si="653"/>
        <v>37438.9</v>
      </c>
      <c r="L2759" s="116">
        <f t="shared" si="654"/>
        <v>37438.9</v>
      </c>
      <c r="M2759" s="9" t="s">
        <v>27</v>
      </c>
      <c r="N2759" s="10" t="s">
        <v>1990</v>
      </c>
      <c r="O2759" s="10" t="s">
        <v>964</v>
      </c>
      <c r="P2759" s="10" t="s">
        <v>30</v>
      </c>
      <c r="Q2759" s="10" t="s">
        <v>30</v>
      </c>
      <c r="R2759" s="10" t="s">
        <v>30</v>
      </c>
      <c r="S2759" s="119">
        <v>1</v>
      </c>
      <c r="T2759" s="119">
        <v>2</v>
      </c>
      <c r="U2759" s="119">
        <v>0.03</v>
      </c>
      <c r="V2759" s="119"/>
      <c r="W2759" s="119"/>
      <c r="X2759" s="119"/>
      <c r="Y2759" s="119"/>
      <c r="Z2759" s="119"/>
      <c r="AA2759" s="119"/>
      <c r="AB2759" s="119"/>
      <c r="AC2759" s="119"/>
      <c r="AD2759" s="119"/>
      <c r="AE2759" s="119"/>
      <c r="AF2759" s="119"/>
      <c r="AG2759" s="119"/>
      <c r="AH2759" s="119"/>
      <c r="AI2759" s="119"/>
      <c r="AJ2759" s="10" t="s">
        <v>27</v>
      </c>
      <c r="AK2759" s="10" t="s">
        <v>2829</v>
      </c>
      <c r="AL2759" s="10" t="s">
        <v>27</v>
      </c>
    </row>
    <row r="2760" spans="1:38" ht="30" customHeight="1">
      <c r="A2760" s="9" t="s">
        <v>965</v>
      </c>
      <c r="B2760" s="9" t="s">
        <v>27</v>
      </c>
      <c r="C2760" s="9" t="s">
        <v>27</v>
      </c>
      <c r="D2760" s="114"/>
      <c r="E2760" s="115"/>
      <c r="F2760" s="116">
        <f>TRUNC(SUM(F2750:F2759),0)</f>
        <v>15793</v>
      </c>
      <c r="G2760" s="115"/>
      <c r="H2760" s="116">
        <f>TRUNC(SUM(H2750:H2759),0)</f>
        <v>1247965</v>
      </c>
      <c r="I2760" s="115"/>
      <c r="J2760" s="116">
        <f>TRUNC(SUM(J2750:J2759),0)</f>
        <v>39513</v>
      </c>
      <c r="K2760" s="115"/>
      <c r="L2760" s="116">
        <f>F2760+H2760+J2760</f>
        <v>1303271</v>
      </c>
      <c r="M2760" s="9" t="s">
        <v>27</v>
      </c>
      <c r="N2760" s="10" t="s">
        <v>117</v>
      </c>
      <c r="O2760" s="10" t="s">
        <v>117</v>
      </c>
      <c r="P2760" s="10" t="s">
        <v>27</v>
      </c>
      <c r="Q2760" s="10" t="s">
        <v>27</v>
      </c>
      <c r="R2760" s="10" t="s">
        <v>27</v>
      </c>
      <c r="S2760" s="119"/>
      <c r="T2760" s="119"/>
      <c r="U2760" s="119"/>
      <c r="V2760" s="119"/>
      <c r="W2760" s="119"/>
      <c r="X2760" s="119"/>
      <c r="Y2760" s="119"/>
      <c r="Z2760" s="119"/>
      <c r="AA2760" s="119"/>
      <c r="AB2760" s="119"/>
      <c r="AC2760" s="119"/>
      <c r="AD2760" s="119"/>
      <c r="AE2760" s="119"/>
      <c r="AF2760" s="119"/>
      <c r="AG2760" s="119"/>
      <c r="AH2760" s="119"/>
      <c r="AI2760" s="119"/>
      <c r="AJ2760" s="10" t="s">
        <v>27</v>
      </c>
      <c r="AK2760" s="10" t="s">
        <v>27</v>
      </c>
      <c r="AL2760" s="10" t="s">
        <v>27</v>
      </c>
    </row>
    <row r="2761" spans="1:38" ht="30" customHeight="1">
      <c r="A2761" s="114"/>
      <c r="B2761" s="114"/>
      <c r="C2761" s="114"/>
      <c r="D2761" s="114"/>
      <c r="E2761" s="115"/>
      <c r="F2761" s="116"/>
      <c r="G2761" s="115"/>
      <c r="H2761" s="116"/>
      <c r="I2761" s="115"/>
      <c r="J2761" s="116"/>
      <c r="K2761" s="115"/>
      <c r="L2761" s="116"/>
      <c r="M2761" s="114"/>
    </row>
    <row r="2762" spans="1:38" ht="30" customHeight="1">
      <c r="A2762" s="127" t="s">
        <v>4366</v>
      </c>
      <c r="B2762" s="127"/>
      <c r="C2762" s="127"/>
      <c r="D2762" s="127"/>
      <c r="E2762" s="128"/>
      <c r="F2762" s="129"/>
      <c r="G2762" s="128"/>
      <c r="H2762" s="129"/>
      <c r="I2762" s="128"/>
      <c r="J2762" s="129"/>
      <c r="K2762" s="128"/>
      <c r="L2762" s="129"/>
      <c r="M2762" s="127"/>
      <c r="N2762" s="118" t="s">
        <v>2001</v>
      </c>
    </row>
    <row r="2763" spans="1:38" ht="30" customHeight="1">
      <c r="A2763" s="9" t="s">
        <v>2751</v>
      </c>
      <c r="B2763" s="9" t="s">
        <v>3307</v>
      </c>
      <c r="C2763" s="9" t="s">
        <v>466</v>
      </c>
      <c r="D2763" s="114">
        <v>15.71</v>
      </c>
      <c r="E2763" s="115">
        <f>단가대비표!E286</f>
        <v>8885</v>
      </c>
      <c r="F2763" s="116">
        <f t="shared" ref="F2763:F2772" si="655">TRUNC(E2763*D2763,1)</f>
        <v>139583.29999999999</v>
      </c>
      <c r="G2763" s="115">
        <f>단가대비표!F286</f>
        <v>0</v>
      </c>
      <c r="H2763" s="116">
        <f t="shared" ref="H2763:H2772" si="656">TRUNC(G2763*D2763,1)</f>
        <v>0</v>
      </c>
      <c r="I2763" s="115">
        <f>단가대비표!G286</f>
        <v>0</v>
      </c>
      <c r="J2763" s="116">
        <f t="shared" ref="J2763:J2772" si="657">TRUNC(I2763*D2763,1)</f>
        <v>0</v>
      </c>
      <c r="K2763" s="115">
        <f t="shared" ref="K2763:K2772" si="658">TRUNC(E2763+G2763+I2763,1)</f>
        <v>8885</v>
      </c>
      <c r="L2763" s="116">
        <f t="shared" ref="L2763:L2772" si="659">TRUNC(F2763+H2763+J2763,1)</f>
        <v>139583.29999999999</v>
      </c>
      <c r="M2763" s="9" t="s">
        <v>27</v>
      </c>
      <c r="N2763" s="10" t="s">
        <v>2001</v>
      </c>
      <c r="O2763" s="10" t="s">
        <v>2752</v>
      </c>
      <c r="P2763" s="10" t="s">
        <v>30</v>
      </c>
      <c r="Q2763" s="10" t="s">
        <v>30</v>
      </c>
      <c r="R2763" s="10" t="s">
        <v>29</v>
      </c>
      <c r="S2763" s="119"/>
      <c r="T2763" s="119"/>
      <c r="U2763" s="119"/>
      <c r="V2763" s="119"/>
      <c r="W2763" s="119"/>
      <c r="X2763" s="119"/>
      <c r="Y2763" s="119"/>
      <c r="Z2763" s="119"/>
      <c r="AA2763" s="119"/>
      <c r="AB2763" s="119"/>
      <c r="AC2763" s="119"/>
      <c r="AD2763" s="119"/>
      <c r="AE2763" s="119"/>
      <c r="AF2763" s="119"/>
      <c r="AG2763" s="119"/>
      <c r="AH2763" s="119"/>
      <c r="AI2763" s="119"/>
      <c r="AJ2763" s="10" t="s">
        <v>27</v>
      </c>
      <c r="AK2763" s="10" t="s">
        <v>2830</v>
      </c>
      <c r="AL2763" s="10" t="s">
        <v>27</v>
      </c>
    </row>
    <row r="2764" spans="1:38" ht="30" customHeight="1">
      <c r="A2764" s="9" t="s">
        <v>1257</v>
      </c>
      <c r="B2764" s="9" t="s">
        <v>1258</v>
      </c>
      <c r="C2764" s="9" t="s">
        <v>792</v>
      </c>
      <c r="D2764" s="114">
        <v>5355</v>
      </c>
      <c r="E2764" s="115">
        <f>단가대비표!E74</f>
        <v>2.17</v>
      </c>
      <c r="F2764" s="116">
        <f t="shared" si="655"/>
        <v>11620.3</v>
      </c>
      <c r="G2764" s="115">
        <f>단가대비표!F74</f>
        <v>0</v>
      </c>
      <c r="H2764" s="116">
        <f t="shared" si="656"/>
        <v>0</v>
      </c>
      <c r="I2764" s="115">
        <f>단가대비표!G74</f>
        <v>0</v>
      </c>
      <c r="J2764" s="116">
        <f t="shared" si="657"/>
        <v>0</v>
      </c>
      <c r="K2764" s="115">
        <f t="shared" si="658"/>
        <v>2.1</v>
      </c>
      <c r="L2764" s="116">
        <f t="shared" si="659"/>
        <v>11620.3</v>
      </c>
      <c r="M2764" s="9" t="s">
        <v>1259</v>
      </c>
      <c r="N2764" s="10" t="s">
        <v>2001</v>
      </c>
      <c r="O2764" s="10" t="s">
        <v>1260</v>
      </c>
      <c r="P2764" s="10" t="s">
        <v>30</v>
      </c>
      <c r="Q2764" s="10" t="s">
        <v>30</v>
      </c>
      <c r="R2764" s="10" t="s">
        <v>29</v>
      </c>
      <c r="S2764" s="119"/>
      <c r="T2764" s="119"/>
      <c r="U2764" s="119"/>
      <c r="V2764" s="119"/>
      <c r="W2764" s="119"/>
      <c r="X2764" s="119"/>
      <c r="Y2764" s="119"/>
      <c r="Z2764" s="119"/>
      <c r="AA2764" s="119"/>
      <c r="AB2764" s="119"/>
      <c r="AC2764" s="119"/>
      <c r="AD2764" s="119"/>
      <c r="AE2764" s="119"/>
      <c r="AF2764" s="119"/>
      <c r="AG2764" s="119"/>
      <c r="AH2764" s="119"/>
      <c r="AI2764" s="119"/>
      <c r="AJ2764" s="10" t="s">
        <v>27</v>
      </c>
      <c r="AK2764" s="10" t="s">
        <v>2831</v>
      </c>
      <c r="AL2764" s="10" t="s">
        <v>27</v>
      </c>
    </row>
    <row r="2765" spans="1:38" ht="30" customHeight="1">
      <c r="A2765" s="9" t="s">
        <v>1348</v>
      </c>
      <c r="B2765" s="9" t="s">
        <v>1349</v>
      </c>
      <c r="C2765" s="9" t="s">
        <v>466</v>
      </c>
      <c r="D2765" s="114">
        <v>2.4</v>
      </c>
      <c r="E2765" s="115">
        <f>단가대비표!E77</f>
        <v>13000</v>
      </c>
      <c r="F2765" s="116">
        <f t="shared" si="655"/>
        <v>31200</v>
      </c>
      <c r="G2765" s="115">
        <f>단가대비표!F77</f>
        <v>0</v>
      </c>
      <c r="H2765" s="116">
        <f t="shared" si="656"/>
        <v>0</v>
      </c>
      <c r="I2765" s="115">
        <f>단가대비표!G77</f>
        <v>0</v>
      </c>
      <c r="J2765" s="116">
        <f t="shared" si="657"/>
        <v>0</v>
      </c>
      <c r="K2765" s="115">
        <f t="shared" si="658"/>
        <v>13000</v>
      </c>
      <c r="L2765" s="116">
        <f t="shared" si="659"/>
        <v>31200</v>
      </c>
      <c r="M2765" s="9" t="s">
        <v>27</v>
      </c>
      <c r="N2765" s="10" t="s">
        <v>2001</v>
      </c>
      <c r="O2765" s="10" t="s">
        <v>1350</v>
      </c>
      <c r="P2765" s="10" t="s">
        <v>30</v>
      </c>
      <c r="Q2765" s="10" t="s">
        <v>30</v>
      </c>
      <c r="R2765" s="10" t="s">
        <v>29</v>
      </c>
      <c r="S2765" s="119"/>
      <c r="T2765" s="119"/>
      <c r="U2765" s="119"/>
      <c r="V2765" s="119"/>
      <c r="W2765" s="119"/>
      <c r="X2765" s="119"/>
      <c r="Y2765" s="119"/>
      <c r="Z2765" s="119"/>
      <c r="AA2765" s="119"/>
      <c r="AB2765" s="119"/>
      <c r="AC2765" s="119"/>
      <c r="AD2765" s="119"/>
      <c r="AE2765" s="119"/>
      <c r="AF2765" s="119"/>
      <c r="AG2765" s="119"/>
      <c r="AH2765" s="119"/>
      <c r="AI2765" s="119"/>
      <c r="AJ2765" s="10" t="s">
        <v>27</v>
      </c>
      <c r="AK2765" s="10" t="s">
        <v>2832</v>
      </c>
      <c r="AL2765" s="10" t="s">
        <v>27</v>
      </c>
    </row>
    <row r="2766" spans="1:38" ht="30" customHeight="1">
      <c r="A2766" s="9" t="s">
        <v>2753</v>
      </c>
      <c r="B2766" s="9" t="s">
        <v>2754</v>
      </c>
      <c r="C2766" s="9" t="s">
        <v>269</v>
      </c>
      <c r="D2766" s="114">
        <v>17.71</v>
      </c>
      <c r="E2766" s="115">
        <v>0</v>
      </c>
      <c r="F2766" s="116">
        <f t="shared" si="655"/>
        <v>0</v>
      </c>
      <c r="G2766" s="115">
        <v>0</v>
      </c>
      <c r="H2766" s="116">
        <f t="shared" si="656"/>
        <v>0</v>
      </c>
      <c r="I2766" s="115">
        <f>단가대비표!G520</f>
        <v>138</v>
      </c>
      <c r="J2766" s="116">
        <f t="shared" si="657"/>
        <v>2443.9</v>
      </c>
      <c r="K2766" s="115">
        <f t="shared" si="658"/>
        <v>138</v>
      </c>
      <c r="L2766" s="116">
        <f t="shared" si="659"/>
        <v>2443.9</v>
      </c>
      <c r="M2766" s="9" t="s">
        <v>27</v>
      </c>
      <c r="N2766" s="10" t="s">
        <v>2001</v>
      </c>
      <c r="O2766" s="10" t="s">
        <v>2755</v>
      </c>
      <c r="P2766" s="10" t="s">
        <v>29</v>
      </c>
      <c r="Q2766" s="10" t="s">
        <v>30</v>
      </c>
      <c r="R2766" s="10" t="s">
        <v>30</v>
      </c>
      <c r="S2766" s="119"/>
      <c r="T2766" s="119"/>
      <c r="U2766" s="119"/>
      <c r="V2766" s="119"/>
      <c r="W2766" s="119"/>
      <c r="X2766" s="119"/>
      <c r="Y2766" s="119"/>
      <c r="Z2766" s="119"/>
      <c r="AA2766" s="119"/>
      <c r="AB2766" s="119"/>
      <c r="AC2766" s="119"/>
      <c r="AD2766" s="119"/>
      <c r="AE2766" s="119"/>
      <c r="AF2766" s="119"/>
      <c r="AG2766" s="119"/>
      <c r="AH2766" s="119"/>
      <c r="AI2766" s="119"/>
      <c r="AJ2766" s="10" t="s">
        <v>27</v>
      </c>
      <c r="AK2766" s="10" t="s">
        <v>2833</v>
      </c>
      <c r="AL2766" s="10" t="s">
        <v>27</v>
      </c>
    </row>
    <row r="2767" spans="1:38" ht="30" customHeight="1">
      <c r="A2767" s="9" t="s">
        <v>1755</v>
      </c>
      <c r="B2767" s="9" t="s">
        <v>2756</v>
      </c>
      <c r="C2767" s="9" t="s">
        <v>2757</v>
      </c>
      <c r="D2767" s="114">
        <v>107.1</v>
      </c>
      <c r="E2767" s="115">
        <f>단가대비표!E440</f>
        <v>0</v>
      </c>
      <c r="F2767" s="116">
        <f t="shared" si="655"/>
        <v>0</v>
      </c>
      <c r="G2767" s="115">
        <f>단가대비표!F440</f>
        <v>0</v>
      </c>
      <c r="H2767" s="116">
        <f t="shared" si="656"/>
        <v>0</v>
      </c>
      <c r="I2767" s="115">
        <f>단가대비표!G440</f>
        <v>87</v>
      </c>
      <c r="J2767" s="116">
        <f t="shared" si="657"/>
        <v>9317.7000000000007</v>
      </c>
      <c r="K2767" s="115">
        <f t="shared" si="658"/>
        <v>87</v>
      </c>
      <c r="L2767" s="116">
        <f t="shared" si="659"/>
        <v>9317.7000000000007</v>
      </c>
      <c r="M2767" s="9" t="s">
        <v>27</v>
      </c>
      <c r="N2767" s="10" t="s">
        <v>2001</v>
      </c>
      <c r="O2767" s="10" t="s">
        <v>2758</v>
      </c>
      <c r="P2767" s="10" t="s">
        <v>30</v>
      </c>
      <c r="Q2767" s="10" t="s">
        <v>30</v>
      </c>
      <c r="R2767" s="10" t="s">
        <v>29</v>
      </c>
      <c r="S2767" s="119"/>
      <c r="T2767" s="119"/>
      <c r="U2767" s="119"/>
      <c r="V2767" s="119"/>
      <c r="W2767" s="119"/>
      <c r="X2767" s="119"/>
      <c r="Y2767" s="119"/>
      <c r="Z2767" s="119"/>
      <c r="AA2767" s="119"/>
      <c r="AB2767" s="119"/>
      <c r="AC2767" s="119"/>
      <c r="AD2767" s="119"/>
      <c r="AE2767" s="119"/>
      <c r="AF2767" s="119"/>
      <c r="AG2767" s="119"/>
      <c r="AH2767" s="119"/>
      <c r="AI2767" s="119"/>
      <c r="AJ2767" s="10" t="s">
        <v>27</v>
      </c>
      <c r="AK2767" s="10" t="s">
        <v>2834</v>
      </c>
      <c r="AL2767" s="10" t="s">
        <v>27</v>
      </c>
    </row>
    <row r="2768" spans="1:38" ht="30" customHeight="1">
      <c r="A2768" s="9" t="s">
        <v>899</v>
      </c>
      <c r="B2768" s="9" t="s">
        <v>840</v>
      </c>
      <c r="C2768" s="9" t="s">
        <v>841</v>
      </c>
      <c r="D2768" s="114">
        <v>21.8</v>
      </c>
      <c r="E2768" s="115">
        <f>단가대비표!E574</f>
        <v>0</v>
      </c>
      <c r="F2768" s="116">
        <f t="shared" si="655"/>
        <v>0</v>
      </c>
      <c r="G2768" s="115">
        <f>단가대비표!F574</f>
        <v>192968</v>
      </c>
      <c r="H2768" s="116">
        <f t="shared" si="656"/>
        <v>4206702.4000000004</v>
      </c>
      <c r="I2768" s="115">
        <f>단가대비표!G574</f>
        <v>0</v>
      </c>
      <c r="J2768" s="116">
        <f t="shared" si="657"/>
        <v>0</v>
      </c>
      <c r="K2768" s="115">
        <f t="shared" si="658"/>
        <v>192968</v>
      </c>
      <c r="L2768" s="116">
        <f t="shared" si="659"/>
        <v>4206702.4000000004</v>
      </c>
      <c r="M2768" s="9" t="s">
        <v>27</v>
      </c>
      <c r="N2768" s="10" t="s">
        <v>2001</v>
      </c>
      <c r="O2768" s="10" t="s">
        <v>900</v>
      </c>
      <c r="P2768" s="10" t="s">
        <v>30</v>
      </c>
      <c r="Q2768" s="10" t="s">
        <v>30</v>
      </c>
      <c r="R2768" s="10" t="s">
        <v>29</v>
      </c>
      <c r="S2768" s="119"/>
      <c r="T2768" s="119"/>
      <c r="U2768" s="119"/>
      <c r="V2768" s="119">
        <v>1</v>
      </c>
      <c r="W2768" s="119"/>
      <c r="X2768" s="119"/>
      <c r="Y2768" s="119"/>
      <c r="Z2768" s="119"/>
      <c r="AA2768" s="119"/>
      <c r="AB2768" s="119"/>
      <c r="AC2768" s="119"/>
      <c r="AD2768" s="119"/>
      <c r="AE2768" s="119"/>
      <c r="AF2768" s="119"/>
      <c r="AG2768" s="119"/>
      <c r="AH2768" s="119"/>
      <c r="AI2768" s="119"/>
      <c r="AJ2768" s="10" t="s">
        <v>27</v>
      </c>
      <c r="AK2768" s="10" t="s">
        <v>2835</v>
      </c>
      <c r="AL2768" s="10" t="s">
        <v>27</v>
      </c>
    </row>
    <row r="2769" spans="1:38" ht="30" customHeight="1">
      <c r="A2769" s="9" t="s">
        <v>867</v>
      </c>
      <c r="B2769" s="9" t="s">
        <v>840</v>
      </c>
      <c r="C2769" s="9" t="s">
        <v>841</v>
      </c>
      <c r="D2769" s="114">
        <v>0.56000000000000005</v>
      </c>
      <c r="E2769" s="115">
        <f>단가대비표!E553</f>
        <v>0</v>
      </c>
      <c r="F2769" s="116">
        <f t="shared" si="655"/>
        <v>0</v>
      </c>
      <c r="G2769" s="115">
        <f>단가대비표!F553</f>
        <v>138290</v>
      </c>
      <c r="H2769" s="116">
        <f t="shared" si="656"/>
        <v>77442.399999999994</v>
      </c>
      <c r="I2769" s="115">
        <f>단가대비표!G553</f>
        <v>0</v>
      </c>
      <c r="J2769" s="116">
        <f t="shared" si="657"/>
        <v>0</v>
      </c>
      <c r="K2769" s="115">
        <f t="shared" si="658"/>
        <v>138290</v>
      </c>
      <c r="L2769" s="116">
        <f t="shared" si="659"/>
        <v>77442.399999999994</v>
      </c>
      <c r="M2769" s="9" t="s">
        <v>27</v>
      </c>
      <c r="N2769" s="10" t="s">
        <v>2001</v>
      </c>
      <c r="O2769" s="10" t="s">
        <v>868</v>
      </c>
      <c r="P2769" s="10" t="s">
        <v>30</v>
      </c>
      <c r="Q2769" s="10" t="s">
        <v>30</v>
      </c>
      <c r="R2769" s="10" t="s">
        <v>29</v>
      </c>
      <c r="S2769" s="119"/>
      <c r="T2769" s="119"/>
      <c r="U2769" s="119"/>
      <c r="V2769" s="119">
        <v>1</v>
      </c>
      <c r="W2769" s="119"/>
      <c r="X2769" s="119"/>
      <c r="Y2769" s="119"/>
      <c r="Z2769" s="119"/>
      <c r="AA2769" s="119"/>
      <c r="AB2769" s="119"/>
      <c r="AC2769" s="119"/>
      <c r="AD2769" s="119"/>
      <c r="AE2769" s="119"/>
      <c r="AF2769" s="119"/>
      <c r="AG2769" s="119"/>
      <c r="AH2769" s="119"/>
      <c r="AI2769" s="119"/>
      <c r="AJ2769" s="10" t="s">
        <v>27</v>
      </c>
      <c r="AK2769" s="10" t="s">
        <v>2836</v>
      </c>
      <c r="AL2769" s="10" t="s">
        <v>27</v>
      </c>
    </row>
    <row r="2770" spans="1:38" ht="30" customHeight="1">
      <c r="A2770" s="9" t="s">
        <v>877</v>
      </c>
      <c r="B2770" s="9" t="s">
        <v>840</v>
      </c>
      <c r="C2770" s="9" t="s">
        <v>841</v>
      </c>
      <c r="D2770" s="114">
        <v>2.21</v>
      </c>
      <c r="E2770" s="115">
        <f>단가대비표!E560</f>
        <v>0</v>
      </c>
      <c r="F2770" s="116">
        <f t="shared" si="655"/>
        <v>0</v>
      </c>
      <c r="G2770" s="115">
        <f>단가대비표!F560</f>
        <v>223094</v>
      </c>
      <c r="H2770" s="116">
        <f t="shared" si="656"/>
        <v>493037.7</v>
      </c>
      <c r="I2770" s="115">
        <f>단가대비표!G560</f>
        <v>0</v>
      </c>
      <c r="J2770" s="116">
        <f t="shared" si="657"/>
        <v>0</v>
      </c>
      <c r="K2770" s="115">
        <f t="shared" si="658"/>
        <v>223094</v>
      </c>
      <c r="L2770" s="116">
        <f t="shared" si="659"/>
        <v>493037.7</v>
      </c>
      <c r="M2770" s="9" t="s">
        <v>27</v>
      </c>
      <c r="N2770" s="10" t="s">
        <v>2001</v>
      </c>
      <c r="O2770" s="10" t="s">
        <v>878</v>
      </c>
      <c r="P2770" s="10" t="s">
        <v>30</v>
      </c>
      <c r="Q2770" s="10" t="s">
        <v>30</v>
      </c>
      <c r="R2770" s="10" t="s">
        <v>29</v>
      </c>
      <c r="S2770" s="119"/>
      <c r="T2770" s="119"/>
      <c r="U2770" s="119"/>
      <c r="V2770" s="119">
        <v>1</v>
      </c>
      <c r="W2770" s="119"/>
      <c r="X2770" s="119"/>
      <c r="Y2770" s="119"/>
      <c r="Z2770" s="119"/>
      <c r="AA2770" s="119"/>
      <c r="AB2770" s="119"/>
      <c r="AC2770" s="119"/>
      <c r="AD2770" s="119"/>
      <c r="AE2770" s="119"/>
      <c r="AF2770" s="119"/>
      <c r="AG2770" s="119"/>
      <c r="AH2770" s="119"/>
      <c r="AI2770" s="119"/>
      <c r="AJ2770" s="10" t="s">
        <v>27</v>
      </c>
      <c r="AK2770" s="10" t="s">
        <v>2837</v>
      </c>
      <c r="AL2770" s="10" t="s">
        <v>27</v>
      </c>
    </row>
    <row r="2771" spans="1:38" ht="30" customHeight="1">
      <c r="A2771" s="9" t="s">
        <v>844</v>
      </c>
      <c r="B2771" s="9" t="s">
        <v>840</v>
      </c>
      <c r="C2771" s="9" t="s">
        <v>841</v>
      </c>
      <c r="D2771" s="114">
        <v>0.63</v>
      </c>
      <c r="E2771" s="115">
        <f>단가대비표!E581</f>
        <v>0</v>
      </c>
      <c r="F2771" s="116">
        <f t="shared" si="655"/>
        <v>0</v>
      </c>
      <c r="G2771" s="115">
        <f>단가대비표!F581</f>
        <v>166063</v>
      </c>
      <c r="H2771" s="116">
        <f t="shared" si="656"/>
        <v>104619.6</v>
      </c>
      <c r="I2771" s="115">
        <f>단가대비표!G581</f>
        <v>0</v>
      </c>
      <c r="J2771" s="116">
        <f t="shared" si="657"/>
        <v>0</v>
      </c>
      <c r="K2771" s="115">
        <f t="shared" si="658"/>
        <v>166063</v>
      </c>
      <c r="L2771" s="116">
        <f t="shared" si="659"/>
        <v>104619.6</v>
      </c>
      <c r="M2771" s="9" t="s">
        <v>27</v>
      </c>
      <c r="N2771" s="10" t="s">
        <v>2001</v>
      </c>
      <c r="O2771" s="10" t="s">
        <v>911</v>
      </c>
      <c r="P2771" s="10" t="s">
        <v>30</v>
      </c>
      <c r="Q2771" s="10" t="s">
        <v>30</v>
      </c>
      <c r="R2771" s="10" t="s">
        <v>29</v>
      </c>
      <c r="S2771" s="119"/>
      <c r="T2771" s="119"/>
      <c r="U2771" s="119"/>
      <c r="V2771" s="119">
        <v>1</v>
      </c>
      <c r="W2771" s="119"/>
      <c r="X2771" s="119"/>
      <c r="Y2771" s="119"/>
      <c r="Z2771" s="119"/>
      <c r="AA2771" s="119"/>
      <c r="AB2771" s="119"/>
      <c r="AC2771" s="119"/>
      <c r="AD2771" s="119"/>
      <c r="AE2771" s="119"/>
      <c r="AF2771" s="119"/>
      <c r="AG2771" s="119"/>
      <c r="AH2771" s="119"/>
      <c r="AI2771" s="119"/>
      <c r="AJ2771" s="10" t="s">
        <v>27</v>
      </c>
      <c r="AK2771" s="10" t="s">
        <v>2838</v>
      </c>
      <c r="AL2771" s="10" t="s">
        <v>27</v>
      </c>
    </row>
    <row r="2772" spans="1:38" ht="30" customHeight="1">
      <c r="A2772" s="9" t="s">
        <v>1109</v>
      </c>
      <c r="B2772" s="9" t="s">
        <v>1270</v>
      </c>
      <c r="C2772" s="9" t="s">
        <v>963</v>
      </c>
      <c r="D2772" s="114">
        <v>1</v>
      </c>
      <c r="E2772" s="115">
        <v>0</v>
      </c>
      <c r="F2772" s="116">
        <f t="shared" si="655"/>
        <v>0</v>
      </c>
      <c r="G2772" s="115">
        <v>0</v>
      </c>
      <c r="H2772" s="116">
        <f t="shared" si="656"/>
        <v>0</v>
      </c>
      <c r="I2772" s="115">
        <f>ROUNDDOWN(SUMIF(V2763:V2772, RIGHTB(O2772, 1), H2763:H2772)*U2772, 2)</f>
        <v>146454.06</v>
      </c>
      <c r="J2772" s="116">
        <f t="shared" si="657"/>
        <v>146454</v>
      </c>
      <c r="K2772" s="115">
        <f t="shared" si="658"/>
        <v>146454</v>
      </c>
      <c r="L2772" s="116">
        <f t="shared" si="659"/>
        <v>146454</v>
      </c>
      <c r="M2772" s="9" t="s">
        <v>27</v>
      </c>
      <c r="N2772" s="10" t="s">
        <v>2001</v>
      </c>
      <c r="O2772" s="10" t="s">
        <v>964</v>
      </c>
      <c r="P2772" s="10" t="s">
        <v>30</v>
      </c>
      <c r="Q2772" s="10" t="s">
        <v>30</v>
      </c>
      <c r="R2772" s="10" t="s">
        <v>30</v>
      </c>
      <c r="S2772" s="119">
        <v>1</v>
      </c>
      <c r="T2772" s="119">
        <v>2</v>
      </c>
      <c r="U2772" s="119">
        <v>0.03</v>
      </c>
      <c r="V2772" s="119"/>
      <c r="W2772" s="119"/>
      <c r="X2772" s="119"/>
      <c r="Y2772" s="119"/>
      <c r="Z2772" s="119"/>
      <c r="AA2772" s="119"/>
      <c r="AB2772" s="119"/>
      <c r="AC2772" s="119"/>
      <c r="AD2772" s="119"/>
      <c r="AE2772" s="119"/>
      <c r="AF2772" s="119"/>
      <c r="AG2772" s="119"/>
      <c r="AH2772" s="119"/>
      <c r="AI2772" s="119"/>
      <c r="AJ2772" s="10" t="s">
        <v>27</v>
      </c>
      <c r="AK2772" s="10" t="s">
        <v>2839</v>
      </c>
      <c r="AL2772" s="10" t="s">
        <v>27</v>
      </c>
    </row>
    <row r="2773" spans="1:38" ht="30" customHeight="1">
      <c r="A2773" s="9" t="s">
        <v>965</v>
      </c>
      <c r="B2773" s="9" t="s">
        <v>27</v>
      </c>
      <c r="C2773" s="9" t="s">
        <v>27</v>
      </c>
      <c r="D2773" s="114"/>
      <c r="E2773" s="115"/>
      <c r="F2773" s="116">
        <f>TRUNC(SUM(F2763:F2772),0)</f>
        <v>182403</v>
      </c>
      <c r="G2773" s="115"/>
      <c r="H2773" s="116">
        <f>TRUNC(SUM(H2763:H2772),0)</f>
        <v>4881802</v>
      </c>
      <c r="I2773" s="115"/>
      <c r="J2773" s="116">
        <f>TRUNC(SUM(J2763:J2772),0)</f>
        <v>158215</v>
      </c>
      <c r="K2773" s="115"/>
      <c r="L2773" s="116">
        <f>F2773+H2773+J2773</f>
        <v>5222420</v>
      </c>
      <c r="M2773" s="9" t="s">
        <v>27</v>
      </c>
      <c r="N2773" s="10" t="s">
        <v>117</v>
      </c>
      <c r="O2773" s="10" t="s">
        <v>117</v>
      </c>
      <c r="P2773" s="10" t="s">
        <v>27</v>
      </c>
      <c r="Q2773" s="10" t="s">
        <v>27</v>
      </c>
      <c r="R2773" s="10" t="s">
        <v>27</v>
      </c>
      <c r="S2773" s="119"/>
      <c r="T2773" s="119"/>
      <c r="U2773" s="119"/>
      <c r="V2773" s="119"/>
      <c r="W2773" s="119"/>
      <c r="X2773" s="119"/>
      <c r="Y2773" s="119"/>
      <c r="Z2773" s="119"/>
      <c r="AA2773" s="119"/>
      <c r="AB2773" s="119"/>
      <c r="AC2773" s="119"/>
      <c r="AD2773" s="119"/>
      <c r="AE2773" s="119"/>
      <c r="AF2773" s="119"/>
      <c r="AG2773" s="119"/>
      <c r="AH2773" s="119"/>
      <c r="AI2773" s="119"/>
      <c r="AJ2773" s="10" t="s">
        <v>27</v>
      </c>
      <c r="AK2773" s="10" t="s">
        <v>27</v>
      </c>
      <c r="AL2773" s="10" t="s">
        <v>27</v>
      </c>
    </row>
    <row r="2774" spans="1:38" ht="30" customHeight="1">
      <c r="A2774" s="114"/>
      <c r="B2774" s="114"/>
      <c r="C2774" s="114"/>
      <c r="D2774" s="114"/>
      <c r="E2774" s="115"/>
      <c r="F2774" s="116"/>
      <c r="G2774" s="115"/>
      <c r="H2774" s="116"/>
      <c r="I2774" s="115"/>
      <c r="J2774" s="116"/>
      <c r="K2774" s="115"/>
      <c r="L2774" s="116"/>
      <c r="M2774" s="114"/>
    </row>
    <row r="2775" spans="1:38" ht="30" customHeight="1">
      <c r="A2775" s="127" t="s">
        <v>4367</v>
      </c>
      <c r="B2775" s="127"/>
      <c r="C2775" s="127"/>
      <c r="D2775" s="127"/>
      <c r="E2775" s="128"/>
      <c r="F2775" s="129"/>
      <c r="G2775" s="128"/>
      <c r="H2775" s="129"/>
      <c r="I2775" s="128"/>
      <c r="J2775" s="129"/>
      <c r="K2775" s="128"/>
      <c r="L2775" s="129"/>
      <c r="M2775" s="127"/>
      <c r="N2775" s="118" t="s">
        <v>2004</v>
      </c>
    </row>
    <row r="2776" spans="1:38" ht="30" customHeight="1">
      <c r="A2776" s="9" t="s">
        <v>2751</v>
      </c>
      <c r="B2776" s="9" t="s">
        <v>3307</v>
      </c>
      <c r="C2776" s="9" t="s">
        <v>466</v>
      </c>
      <c r="D2776" s="114">
        <v>2.77</v>
      </c>
      <c r="E2776" s="115">
        <f>단가대비표!E286</f>
        <v>8885</v>
      </c>
      <c r="F2776" s="116">
        <f t="shared" ref="F2776:F2785" si="660">TRUNC(E2776*D2776,1)</f>
        <v>24611.4</v>
      </c>
      <c r="G2776" s="115">
        <f>단가대비표!F286</f>
        <v>0</v>
      </c>
      <c r="H2776" s="116">
        <f t="shared" ref="H2776:H2785" si="661">TRUNC(G2776*D2776,1)</f>
        <v>0</v>
      </c>
      <c r="I2776" s="115">
        <f>단가대비표!G286</f>
        <v>0</v>
      </c>
      <c r="J2776" s="116">
        <f t="shared" ref="J2776:J2785" si="662">TRUNC(I2776*D2776,1)</f>
        <v>0</v>
      </c>
      <c r="K2776" s="115">
        <f t="shared" ref="K2776:K2785" si="663">TRUNC(E2776+G2776+I2776,1)</f>
        <v>8885</v>
      </c>
      <c r="L2776" s="116">
        <f t="shared" ref="L2776:L2785" si="664">TRUNC(F2776+H2776+J2776,1)</f>
        <v>24611.4</v>
      </c>
      <c r="M2776" s="9" t="s">
        <v>27</v>
      </c>
      <c r="N2776" s="10" t="s">
        <v>2004</v>
      </c>
      <c r="O2776" s="10" t="s">
        <v>2752</v>
      </c>
      <c r="P2776" s="10" t="s">
        <v>30</v>
      </c>
      <c r="Q2776" s="10" t="s">
        <v>30</v>
      </c>
      <c r="R2776" s="10" t="s">
        <v>29</v>
      </c>
      <c r="S2776" s="119"/>
      <c r="T2776" s="119"/>
      <c r="U2776" s="119"/>
      <c r="V2776" s="119"/>
      <c r="W2776" s="119"/>
      <c r="X2776" s="119"/>
      <c r="Y2776" s="119"/>
      <c r="Z2776" s="119"/>
      <c r="AA2776" s="119"/>
      <c r="AB2776" s="119"/>
      <c r="AC2776" s="119"/>
      <c r="AD2776" s="119"/>
      <c r="AE2776" s="119"/>
      <c r="AF2776" s="119"/>
      <c r="AG2776" s="119"/>
      <c r="AH2776" s="119"/>
      <c r="AI2776" s="119"/>
      <c r="AJ2776" s="10" t="s">
        <v>27</v>
      </c>
      <c r="AK2776" s="10" t="s">
        <v>2840</v>
      </c>
      <c r="AL2776" s="10" t="s">
        <v>27</v>
      </c>
    </row>
    <row r="2777" spans="1:38" ht="30" customHeight="1">
      <c r="A2777" s="9" t="s">
        <v>1257</v>
      </c>
      <c r="B2777" s="9" t="s">
        <v>1258</v>
      </c>
      <c r="C2777" s="9" t="s">
        <v>792</v>
      </c>
      <c r="D2777" s="114">
        <v>945</v>
      </c>
      <c r="E2777" s="115">
        <f>단가대비표!E74</f>
        <v>2.17</v>
      </c>
      <c r="F2777" s="116">
        <f t="shared" si="660"/>
        <v>2050.6</v>
      </c>
      <c r="G2777" s="115">
        <f>단가대비표!F74</f>
        <v>0</v>
      </c>
      <c r="H2777" s="116">
        <f t="shared" si="661"/>
        <v>0</v>
      </c>
      <c r="I2777" s="115">
        <f>단가대비표!G74</f>
        <v>0</v>
      </c>
      <c r="J2777" s="116">
        <f t="shared" si="662"/>
        <v>0</v>
      </c>
      <c r="K2777" s="115">
        <f t="shared" si="663"/>
        <v>2.1</v>
      </c>
      <c r="L2777" s="116">
        <f t="shared" si="664"/>
        <v>2050.6</v>
      </c>
      <c r="M2777" s="9" t="s">
        <v>1259</v>
      </c>
      <c r="N2777" s="10" t="s">
        <v>2004</v>
      </c>
      <c r="O2777" s="10" t="s">
        <v>1260</v>
      </c>
      <c r="P2777" s="10" t="s">
        <v>30</v>
      </c>
      <c r="Q2777" s="10" t="s">
        <v>30</v>
      </c>
      <c r="R2777" s="10" t="s">
        <v>29</v>
      </c>
      <c r="S2777" s="119"/>
      <c r="T2777" s="119"/>
      <c r="U2777" s="119"/>
      <c r="V2777" s="119"/>
      <c r="W2777" s="119"/>
      <c r="X2777" s="119"/>
      <c r="Y2777" s="119"/>
      <c r="Z2777" s="119"/>
      <c r="AA2777" s="119"/>
      <c r="AB2777" s="119"/>
      <c r="AC2777" s="119"/>
      <c r="AD2777" s="119"/>
      <c r="AE2777" s="119"/>
      <c r="AF2777" s="119"/>
      <c r="AG2777" s="119"/>
      <c r="AH2777" s="119"/>
      <c r="AI2777" s="119"/>
      <c r="AJ2777" s="10" t="s">
        <v>27</v>
      </c>
      <c r="AK2777" s="10" t="s">
        <v>2841</v>
      </c>
      <c r="AL2777" s="10" t="s">
        <v>27</v>
      </c>
    </row>
    <row r="2778" spans="1:38" ht="30" customHeight="1">
      <c r="A2778" s="9" t="s">
        <v>1348</v>
      </c>
      <c r="B2778" s="9" t="s">
        <v>1349</v>
      </c>
      <c r="C2778" s="9" t="s">
        <v>466</v>
      </c>
      <c r="D2778" s="114">
        <v>0.4</v>
      </c>
      <c r="E2778" s="115">
        <f>단가대비표!E77</f>
        <v>13000</v>
      </c>
      <c r="F2778" s="116">
        <f t="shared" si="660"/>
        <v>5200</v>
      </c>
      <c r="G2778" s="115">
        <f>단가대비표!F77</f>
        <v>0</v>
      </c>
      <c r="H2778" s="116">
        <f t="shared" si="661"/>
        <v>0</v>
      </c>
      <c r="I2778" s="115">
        <f>단가대비표!G77</f>
        <v>0</v>
      </c>
      <c r="J2778" s="116">
        <f t="shared" si="662"/>
        <v>0</v>
      </c>
      <c r="K2778" s="115">
        <f t="shared" si="663"/>
        <v>13000</v>
      </c>
      <c r="L2778" s="116">
        <f t="shared" si="664"/>
        <v>5200</v>
      </c>
      <c r="M2778" s="9" t="s">
        <v>27</v>
      </c>
      <c r="N2778" s="10" t="s">
        <v>2004</v>
      </c>
      <c r="O2778" s="10" t="s">
        <v>1350</v>
      </c>
      <c r="P2778" s="10" t="s">
        <v>30</v>
      </c>
      <c r="Q2778" s="10" t="s">
        <v>30</v>
      </c>
      <c r="R2778" s="10" t="s">
        <v>29</v>
      </c>
      <c r="S2778" s="119"/>
      <c r="T2778" s="119"/>
      <c r="U2778" s="119"/>
      <c r="V2778" s="119"/>
      <c r="W2778" s="119"/>
      <c r="X2778" s="119"/>
      <c r="Y2778" s="119"/>
      <c r="Z2778" s="119"/>
      <c r="AA2778" s="119"/>
      <c r="AB2778" s="119"/>
      <c r="AC2778" s="119"/>
      <c r="AD2778" s="119"/>
      <c r="AE2778" s="119"/>
      <c r="AF2778" s="119"/>
      <c r="AG2778" s="119"/>
      <c r="AH2778" s="119"/>
      <c r="AI2778" s="119"/>
      <c r="AJ2778" s="10" t="s">
        <v>27</v>
      </c>
      <c r="AK2778" s="10" t="s">
        <v>2842</v>
      </c>
      <c r="AL2778" s="10" t="s">
        <v>27</v>
      </c>
    </row>
    <row r="2779" spans="1:38" ht="30" customHeight="1">
      <c r="A2779" s="9" t="s">
        <v>2753</v>
      </c>
      <c r="B2779" s="9" t="s">
        <v>2754</v>
      </c>
      <c r="C2779" s="9" t="s">
        <v>269</v>
      </c>
      <c r="D2779" s="114">
        <v>3.12</v>
      </c>
      <c r="E2779" s="115">
        <v>0</v>
      </c>
      <c r="F2779" s="116">
        <f t="shared" si="660"/>
        <v>0</v>
      </c>
      <c r="G2779" s="115">
        <v>0</v>
      </c>
      <c r="H2779" s="116">
        <f t="shared" si="661"/>
        <v>0</v>
      </c>
      <c r="I2779" s="115">
        <f>단가대비표!G520</f>
        <v>138</v>
      </c>
      <c r="J2779" s="116">
        <f t="shared" si="662"/>
        <v>430.5</v>
      </c>
      <c r="K2779" s="115">
        <f t="shared" si="663"/>
        <v>138</v>
      </c>
      <c r="L2779" s="116">
        <f t="shared" si="664"/>
        <v>430.5</v>
      </c>
      <c r="M2779" s="9" t="s">
        <v>27</v>
      </c>
      <c r="N2779" s="10" t="s">
        <v>2004</v>
      </c>
      <c r="O2779" s="10" t="s">
        <v>2755</v>
      </c>
      <c r="P2779" s="10" t="s">
        <v>29</v>
      </c>
      <c r="Q2779" s="10" t="s">
        <v>30</v>
      </c>
      <c r="R2779" s="10" t="s">
        <v>30</v>
      </c>
      <c r="S2779" s="119"/>
      <c r="T2779" s="119"/>
      <c r="U2779" s="119"/>
      <c r="V2779" s="119"/>
      <c r="W2779" s="119"/>
      <c r="X2779" s="119"/>
      <c r="Y2779" s="119"/>
      <c r="Z2779" s="119"/>
      <c r="AA2779" s="119"/>
      <c r="AB2779" s="119"/>
      <c r="AC2779" s="119"/>
      <c r="AD2779" s="119"/>
      <c r="AE2779" s="119"/>
      <c r="AF2779" s="119"/>
      <c r="AG2779" s="119"/>
      <c r="AH2779" s="119"/>
      <c r="AI2779" s="119"/>
      <c r="AJ2779" s="10" t="s">
        <v>27</v>
      </c>
      <c r="AK2779" s="10" t="s">
        <v>2843</v>
      </c>
      <c r="AL2779" s="10" t="s">
        <v>27</v>
      </c>
    </row>
    <row r="2780" spans="1:38" ht="30" customHeight="1">
      <c r="A2780" s="9" t="s">
        <v>1755</v>
      </c>
      <c r="B2780" s="9" t="s">
        <v>2756</v>
      </c>
      <c r="C2780" s="9" t="s">
        <v>2757</v>
      </c>
      <c r="D2780" s="114">
        <v>18.899999999999999</v>
      </c>
      <c r="E2780" s="115">
        <f>단가대비표!E440</f>
        <v>0</v>
      </c>
      <c r="F2780" s="116">
        <f t="shared" si="660"/>
        <v>0</v>
      </c>
      <c r="G2780" s="115">
        <f>단가대비표!F440</f>
        <v>0</v>
      </c>
      <c r="H2780" s="116">
        <f t="shared" si="661"/>
        <v>0</v>
      </c>
      <c r="I2780" s="115">
        <f>단가대비표!G440</f>
        <v>87</v>
      </c>
      <c r="J2780" s="116">
        <f t="shared" si="662"/>
        <v>1644.3</v>
      </c>
      <c r="K2780" s="115">
        <f t="shared" si="663"/>
        <v>87</v>
      </c>
      <c r="L2780" s="116">
        <f t="shared" si="664"/>
        <v>1644.3</v>
      </c>
      <c r="M2780" s="9" t="s">
        <v>27</v>
      </c>
      <c r="N2780" s="10" t="s">
        <v>2004</v>
      </c>
      <c r="O2780" s="10" t="s">
        <v>2758</v>
      </c>
      <c r="P2780" s="10" t="s">
        <v>30</v>
      </c>
      <c r="Q2780" s="10" t="s">
        <v>30</v>
      </c>
      <c r="R2780" s="10" t="s">
        <v>29</v>
      </c>
      <c r="S2780" s="119"/>
      <c r="T2780" s="119"/>
      <c r="U2780" s="119"/>
      <c r="V2780" s="119"/>
      <c r="W2780" s="119"/>
      <c r="X2780" s="119"/>
      <c r="Y2780" s="119"/>
      <c r="Z2780" s="119"/>
      <c r="AA2780" s="119"/>
      <c r="AB2780" s="119"/>
      <c r="AC2780" s="119"/>
      <c r="AD2780" s="119"/>
      <c r="AE2780" s="119"/>
      <c r="AF2780" s="119"/>
      <c r="AG2780" s="119"/>
      <c r="AH2780" s="119"/>
      <c r="AI2780" s="119"/>
      <c r="AJ2780" s="10" t="s">
        <v>27</v>
      </c>
      <c r="AK2780" s="10" t="s">
        <v>2844</v>
      </c>
      <c r="AL2780" s="10" t="s">
        <v>27</v>
      </c>
    </row>
    <row r="2781" spans="1:38" ht="30" customHeight="1">
      <c r="A2781" s="9" t="s">
        <v>899</v>
      </c>
      <c r="B2781" s="9" t="s">
        <v>840</v>
      </c>
      <c r="C2781" s="9" t="s">
        <v>841</v>
      </c>
      <c r="D2781" s="114">
        <v>5.85</v>
      </c>
      <c r="E2781" s="115">
        <f>단가대비표!E574</f>
        <v>0</v>
      </c>
      <c r="F2781" s="116">
        <f t="shared" si="660"/>
        <v>0</v>
      </c>
      <c r="G2781" s="115">
        <f>단가대비표!F574</f>
        <v>192968</v>
      </c>
      <c r="H2781" s="116">
        <f t="shared" si="661"/>
        <v>1128862.8</v>
      </c>
      <c r="I2781" s="115">
        <f>단가대비표!G574</f>
        <v>0</v>
      </c>
      <c r="J2781" s="116">
        <f t="shared" si="662"/>
        <v>0</v>
      </c>
      <c r="K2781" s="115">
        <f t="shared" si="663"/>
        <v>192968</v>
      </c>
      <c r="L2781" s="116">
        <f t="shared" si="664"/>
        <v>1128862.8</v>
      </c>
      <c r="M2781" s="9" t="s">
        <v>27</v>
      </c>
      <c r="N2781" s="10" t="s">
        <v>2004</v>
      </c>
      <c r="O2781" s="10" t="s">
        <v>900</v>
      </c>
      <c r="P2781" s="10" t="s">
        <v>30</v>
      </c>
      <c r="Q2781" s="10" t="s">
        <v>30</v>
      </c>
      <c r="R2781" s="10" t="s">
        <v>29</v>
      </c>
      <c r="S2781" s="119"/>
      <c r="T2781" s="119"/>
      <c r="U2781" s="119"/>
      <c r="V2781" s="119">
        <v>1</v>
      </c>
      <c r="W2781" s="119"/>
      <c r="X2781" s="119"/>
      <c r="Y2781" s="119"/>
      <c r="Z2781" s="119"/>
      <c r="AA2781" s="119"/>
      <c r="AB2781" s="119"/>
      <c r="AC2781" s="119"/>
      <c r="AD2781" s="119"/>
      <c r="AE2781" s="119"/>
      <c r="AF2781" s="119"/>
      <c r="AG2781" s="119"/>
      <c r="AH2781" s="119"/>
      <c r="AI2781" s="119"/>
      <c r="AJ2781" s="10" t="s">
        <v>27</v>
      </c>
      <c r="AK2781" s="10" t="s">
        <v>2845</v>
      </c>
      <c r="AL2781" s="10" t="s">
        <v>27</v>
      </c>
    </row>
    <row r="2782" spans="1:38" ht="30" customHeight="1">
      <c r="A2782" s="9" t="s">
        <v>867</v>
      </c>
      <c r="B2782" s="9" t="s">
        <v>840</v>
      </c>
      <c r="C2782" s="9" t="s">
        <v>841</v>
      </c>
      <c r="D2782" s="114">
        <v>0.1</v>
      </c>
      <c r="E2782" s="115">
        <f>단가대비표!E553</f>
        <v>0</v>
      </c>
      <c r="F2782" s="116">
        <f t="shared" si="660"/>
        <v>0</v>
      </c>
      <c r="G2782" s="115">
        <f>단가대비표!F553</f>
        <v>138290</v>
      </c>
      <c r="H2782" s="116">
        <f t="shared" si="661"/>
        <v>13829</v>
      </c>
      <c r="I2782" s="115">
        <f>단가대비표!G553</f>
        <v>0</v>
      </c>
      <c r="J2782" s="116">
        <f t="shared" si="662"/>
        <v>0</v>
      </c>
      <c r="K2782" s="115">
        <f t="shared" si="663"/>
        <v>138290</v>
      </c>
      <c r="L2782" s="116">
        <f t="shared" si="664"/>
        <v>13829</v>
      </c>
      <c r="M2782" s="9" t="s">
        <v>27</v>
      </c>
      <c r="N2782" s="10" t="s">
        <v>2004</v>
      </c>
      <c r="O2782" s="10" t="s">
        <v>868</v>
      </c>
      <c r="P2782" s="10" t="s">
        <v>30</v>
      </c>
      <c r="Q2782" s="10" t="s">
        <v>30</v>
      </c>
      <c r="R2782" s="10" t="s">
        <v>29</v>
      </c>
      <c r="S2782" s="119"/>
      <c r="T2782" s="119"/>
      <c r="U2782" s="119"/>
      <c r="V2782" s="119">
        <v>1</v>
      </c>
      <c r="W2782" s="119"/>
      <c r="X2782" s="119"/>
      <c r="Y2782" s="119"/>
      <c r="Z2782" s="119"/>
      <c r="AA2782" s="119"/>
      <c r="AB2782" s="119"/>
      <c r="AC2782" s="119"/>
      <c r="AD2782" s="119"/>
      <c r="AE2782" s="119"/>
      <c r="AF2782" s="119"/>
      <c r="AG2782" s="119"/>
      <c r="AH2782" s="119"/>
      <c r="AI2782" s="119"/>
      <c r="AJ2782" s="10" t="s">
        <v>27</v>
      </c>
      <c r="AK2782" s="10" t="s">
        <v>2846</v>
      </c>
      <c r="AL2782" s="10" t="s">
        <v>27</v>
      </c>
    </row>
    <row r="2783" spans="1:38" ht="30" customHeight="1">
      <c r="A2783" s="9" t="s">
        <v>877</v>
      </c>
      <c r="B2783" s="9" t="s">
        <v>840</v>
      </c>
      <c r="C2783" s="9" t="s">
        <v>841</v>
      </c>
      <c r="D2783" s="114">
        <v>0.39</v>
      </c>
      <c r="E2783" s="115">
        <f>단가대비표!E560</f>
        <v>0</v>
      </c>
      <c r="F2783" s="116">
        <f t="shared" si="660"/>
        <v>0</v>
      </c>
      <c r="G2783" s="115">
        <f>단가대비표!F560</f>
        <v>223094</v>
      </c>
      <c r="H2783" s="116">
        <f t="shared" si="661"/>
        <v>87006.6</v>
      </c>
      <c r="I2783" s="115">
        <f>단가대비표!G560</f>
        <v>0</v>
      </c>
      <c r="J2783" s="116">
        <f t="shared" si="662"/>
        <v>0</v>
      </c>
      <c r="K2783" s="115">
        <f t="shared" si="663"/>
        <v>223094</v>
      </c>
      <c r="L2783" s="116">
        <f t="shared" si="664"/>
        <v>87006.6</v>
      </c>
      <c r="M2783" s="9" t="s">
        <v>27</v>
      </c>
      <c r="N2783" s="10" t="s">
        <v>2004</v>
      </c>
      <c r="O2783" s="10" t="s">
        <v>878</v>
      </c>
      <c r="P2783" s="10" t="s">
        <v>30</v>
      </c>
      <c r="Q2783" s="10" t="s">
        <v>30</v>
      </c>
      <c r="R2783" s="10" t="s">
        <v>29</v>
      </c>
      <c r="S2783" s="119"/>
      <c r="T2783" s="119"/>
      <c r="U2783" s="119"/>
      <c r="V2783" s="119">
        <v>1</v>
      </c>
      <c r="W2783" s="119"/>
      <c r="X2783" s="119"/>
      <c r="Y2783" s="119"/>
      <c r="Z2783" s="119"/>
      <c r="AA2783" s="119"/>
      <c r="AB2783" s="119"/>
      <c r="AC2783" s="119"/>
      <c r="AD2783" s="119"/>
      <c r="AE2783" s="119"/>
      <c r="AF2783" s="119"/>
      <c r="AG2783" s="119"/>
      <c r="AH2783" s="119"/>
      <c r="AI2783" s="119"/>
      <c r="AJ2783" s="10" t="s">
        <v>27</v>
      </c>
      <c r="AK2783" s="10" t="s">
        <v>2847</v>
      </c>
      <c r="AL2783" s="10" t="s">
        <v>27</v>
      </c>
    </row>
    <row r="2784" spans="1:38" ht="30" customHeight="1">
      <c r="A2784" s="9" t="s">
        <v>844</v>
      </c>
      <c r="B2784" s="9" t="s">
        <v>840</v>
      </c>
      <c r="C2784" s="9" t="s">
        <v>841</v>
      </c>
      <c r="D2784" s="114">
        <v>0.11</v>
      </c>
      <c r="E2784" s="115">
        <f>단가대비표!E581</f>
        <v>0</v>
      </c>
      <c r="F2784" s="116">
        <f t="shared" si="660"/>
        <v>0</v>
      </c>
      <c r="G2784" s="115">
        <f>단가대비표!F581</f>
        <v>166063</v>
      </c>
      <c r="H2784" s="116">
        <f t="shared" si="661"/>
        <v>18266.900000000001</v>
      </c>
      <c r="I2784" s="115">
        <f>단가대비표!G581</f>
        <v>0</v>
      </c>
      <c r="J2784" s="116">
        <f t="shared" si="662"/>
        <v>0</v>
      </c>
      <c r="K2784" s="115">
        <f t="shared" si="663"/>
        <v>166063</v>
      </c>
      <c r="L2784" s="116">
        <f t="shared" si="664"/>
        <v>18266.900000000001</v>
      </c>
      <c r="M2784" s="9" t="s">
        <v>27</v>
      </c>
      <c r="N2784" s="10" t="s">
        <v>2004</v>
      </c>
      <c r="O2784" s="10" t="s">
        <v>911</v>
      </c>
      <c r="P2784" s="10" t="s">
        <v>30</v>
      </c>
      <c r="Q2784" s="10" t="s">
        <v>30</v>
      </c>
      <c r="R2784" s="10" t="s">
        <v>29</v>
      </c>
      <c r="S2784" s="119"/>
      <c r="T2784" s="119"/>
      <c r="U2784" s="119"/>
      <c r="V2784" s="119">
        <v>1</v>
      </c>
      <c r="W2784" s="119"/>
      <c r="X2784" s="119"/>
      <c r="Y2784" s="119"/>
      <c r="Z2784" s="119"/>
      <c r="AA2784" s="119"/>
      <c r="AB2784" s="119"/>
      <c r="AC2784" s="119"/>
      <c r="AD2784" s="119"/>
      <c r="AE2784" s="119"/>
      <c r="AF2784" s="119"/>
      <c r="AG2784" s="119"/>
      <c r="AH2784" s="119"/>
      <c r="AI2784" s="119"/>
      <c r="AJ2784" s="10" t="s">
        <v>27</v>
      </c>
      <c r="AK2784" s="10" t="s">
        <v>2848</v>
      </c>
      <c r="AL2784" s="10" t="s">
        <v>27</v>
      </c>
    </row>
    <row r="2785" spans="1:38" ht="30" customHeight="1">
      <c r="A2785" s="9" t="s">
        <v>1109</v>
      </c>
      <c r="B2785" s="9" t="s">
        <v>1270</v>
      </c>
      <c r="C2785" s="9" t="s">
        <v>963</v>
      </c>
      <c r="D2785" s="114">
        <v>1</v>
      </c>
      <c r="E2785" s="115">
        <v>0</v>
      </c>
      <c r="F2785" s="116">
        <f t="shared" si="660"/>
        <v>0</v>
      </c>
      <c r="G2785" s="115">
        <v>0</v>
      </c>
      <c r="H2785" s="116">
        <f t="shared" si="661"/>
        <v>0</v>
      </c>
      <c r="I2785" s="115">
        <f>ROUNDDOWN(SUMIF(V2776:V2785, RIGHTB(O2785, 1), H2776:H2785)*U2785, 2)</f>
        <v>37438.949999999997</v>
      </c>
      <c r="J2785" s="116">
        <f t="shared" si="662"/>
        <v>37438.9</v>
      </c>
      <c r="K2785" s="115">
        <f t="shared" si="663"/>
        <v>37438.9</v>
      </c>
      <c r="L2785" s="116">
        <f t="shared" si="664"/>
        <v>37438.9</v>
      </c>
      <c r="M2785" s="9" t="s">
        <v>27</v>
      </c>
      <c r="N2785" s="10" t="s">
        <v>2004</v>
      </c>
      <c r="O2785" s="10" t="s">
        <v>964</v>
      </c>
      <c r="P2785" s="10" t="s">
        <v>30</v>
      </c>
      <c r="Q2785" s="10" t="s">
        <v>30</v>
      </c>
      <c r="R2785" s="10" t="s">
        <v>30</v>
      </c>
      <c r="S2785" s="119">
        <v>1</v>
      </c>
      <c r="T2785" s="119">
        <v>2</v>
      </c>
      <c r="U2785" s="119">
        <v>0.03</v>
      </c>
      <c r="V2785" s="119"/>
      <c r="W2785" s="119"/>
      <c r="X2785" s="119"/>
      <c r="Y2785" s="119"/>
      <c r="Z2785" s="119"/>
      <c r="AA2785" s="119"/>
      <c r="AB2785" s="119"/>
      <c r="AC2785" s="119"/>
      <c r="AD2785" s="119"/>
      <c r="AE2785" s="119"/>
      <c r="AF2785" s="119"/>
      <c r="AG2785" s="119"/>
      <c r="AH2785" s="119"/>
      <c r="AI2785" s="119"/>
      <c r="AJ2785" s="10" t="s">
        <v>27</v>
      </c>
      <c r="AK2785" s="10" t="s">
        <v>2849</v>
      </c>
      <c r="AL2785" s="10" t="s">
        <v>27</v>
      </c>
    </row>
    <row r="2786" spans="1:38" ht="30" customHeight="1">
      <c r="A2786" s="9" t="s">
        <v>965</v>
      </c>
      <c r="B2786" s="9" t="s">
        <v>27</v>
      </c>
      <c r="C2786" s="9" t="s">
        <v>27</v>
      </c>
      <c r="D2786" s="114"/>
      <c r="E2786" s="115"/>
      <c r="F2786" s="116">
        <f>TRUNC(SUM(F2776:F2785),0)</f>
        <v>31862</v>
      </c>
      <c r="G2786" s="115"/>
      <c r="H2786" s="116">
        <f>TRUNC(SUM(H2776:H2785),0)</f>
        <v>1247965</v>
      </c>
      <c r="I2786" s="115"/>
      <c r="J2786" s="116">
        <f>TRUNC(SUM(J2776:J2785),0)</f>
        <v>39513</v>
      </c>
      <c r="K2786" s="115"/>
      <c r="L2786" s="116">
        <f>F2786+H2786+J2786</f>
        <v>1319340</v>
      </c>
      <c r="M2786" s="9" t="s">
        <v>27</v>
      </c>
      <c r="N2786" s="10" t="s">
        <v>117</v>
      </c>
      <c r="O2786" s="10" t="s">
        <v>117</v>
      </c>
      <c r="P2786" s="10" t="s">
        <v>27</v>
      </c>
      <c r="Q2786" s="10" t="s">
        <v>27</v>
      </c>
      <c r="R2786" s="10" t="s">
        <v>27</v>
      </c>
      <c r="S2786" s="119"/>
      <c r="T2786" s="119"/>
      <c r="U2786" s="119"/>
      <c r="V2786" s="119"/>
      <c r="W2786" s="119"/>
      <c r="X2786" s="119"/>
      <c r="Y2786" s="119"/>
      <c r="Z2786" s="119"/>
      <c r="AA2786" s="119"/>
      <c r="AB2786" s="119"/>
      <c r="AC2786" s="119"/>
      <c r="AD2786" s="119"/>
      <c r="AE2786" s="119"/>
      <c r="AF2786" s="119"/>
      <c r="AG2786" s="119"/>
      <c r="AH2786" s="119"/>
      <c r="AI2786" s="119"/>
      <c r="AJ2786" s="10" t="s">
        <v>27</v>
      </c>
      <c r="AK2786" s="10" t="s">
        <v>27</v>
      </c>
      <c r="AL2786" s="10" t="s">
        <v>27</v>
      </c>
    </row>
    <row r="2787" spans="1:38" ht="30" customHeight="1">
      <c r="A2787" s="114"/>
      <c r="B2787" s="114"/>
      <c r="C2787" s="114"/>
      <c r="D2787" s="114"/>
      <c r="E2787" s="115"/>
      <c r="F2787" s="116"/>
      <c r="G2787" s="115"/>
      <c r="H2787" s="116"/>
      <c r="I2787" s="115"/>
      <c r="J2787" s="116"/>
      <c r="K2787" s="115"/>
      <c r="L2787" s="116"/>
      <c r="M2787" s="114"/>
    </row>
    <row r="2788" spans="1:38" ht="30" customHeight="1">
      <c r="A2788" s="389" t="s">
        <v>4664</v>
      </c>
      <c r="B2788" s="390"/>
      <c r="C2788" s="390"/>
      <c r="D2788" s="390"/>
      <c r="E2788" s="391"/>
      <c r="F2788" s="392"/>
      <c r="G2788" s="391"/>
      <c r="H2788" s="392"/>
      <c r="I2788" s="391"/>
      <c r="J2788" s="392"/>
      <c r="K2788" s="391"/>
      <c r="L2788" s="392"/>
      <c r="M2788" s="390"/>
      <c r="N2788" s="118"/>
    </row>
    <row r="2789" spans="1:38" ht="30" customHeight="1">
      <c r="A2789" s="127" t="s">
        <v>4464</v>
      </c>
      <c r="B2789" s="127"/>
      <c r="C2789" s="127"/>
      <c r="D2789" s="127"/>
      <c r="E2789" s="128"/>
      <c r="F2789" s="129"/>
      <c r="G2789" s="128"/>
      <c r="H2789" s="129"/>
      <c r="I2789" s="128"/>
      <c r="J2789" s="129"/>
      <c r="K2789" s="128"/>
      <c r="L2789" s="129"/>
      <c r="M2789" s="127"/>
      <c r="N2789" s="118" t="s">
        <v>472</v>
      </c>
    </row>
    <row r="2790" spans="1:38" ht="30" customHeight="1">
      <c r="A2790" s="9" t="s">
        <v>1271</v>
      </c>
      <c r="B2790" s="9" t="s">
        <v>1254</v>
      </c>
      <c r="C2790" s="9" t="s">
        <v>466</v>
      </c>
      <c r="D2790" s="114">
        <v>16.32</v>
      </c>
      <c r="E2790" s="115">
        <f>단가대비표!E79</f>
        <v>0</v>
      </c>
      <c r="F2790" s="116">
        <f>TRUNC(E2790*D2790,1)</f>
        <v>0</v>
      </c>
      <c r="G2790" s="115">
        <v>0</v>
      </c>
      <c r="H2790" s="116">
        <f>TRUNC(G2790*D2790,1)</f>
        <v>0</v>
      </c>
      <c r="I2790" s="115">
        <v>0</v>
      </c>
      <c r="J2790" s="116">
        <f>TRUNC(I2790*D2790,1)</f>
        <v>0</v>
      </c>
      <c r="K2790" s="115">
        <f t="shared" ref="K2790:L2794" si="665">TRUNC(E2790+G2790+I2790,1)</f>
        <v>0</v>
      </c>
      <c r="L2790" s="116">
        <f t="shared" si="665"/>
        <v>0</v>
      </c>
      <c r="M2790" s="9" t="s">
        <v>1255</v>
      </c>
      <c r="N2790" s="10" t="s">
        <v>470</v>
      </c>
      <c r="O2790" s="10" t="s">
        <v>1272</v>
      </c>
      <c r="P2790" s="10" t="s">
        <v>30</v>
      </c>
      <c r="Q2790" s="10" t="s">
        <v>30</v>
      </c>
      <c r="R2790" s="10" t="s">
        <v>29</v>
      </c>
      <c r="S2790" s="119"/>
      <c r="T2790" s="119"/>
      <c r="U2790" s="119"/>
      <c r="V2790" s="119"/>
      <c r="W2790" s="119"/>
      <c r="X2790" s="119"/>
      <c r="Y2790" s="119"/>
      <c r="Z2790" s="119"/>
      <c r="AA2790" s="119"/>
      <c r="AB2790" s="119"/>
      <c r="AC2790" s="119"/>
      <c r="AD2790" s="119"/>
      <c r="AE2790" s="119"/>
      <c r="AF2790" s="119"/>
      <c r="AG2790" s="119"/>
      <c r="AH2790" s="119"/>
      <c r="AI2790" s="119"/>
      <c r="AJ2790" s="10" t="s">
        <v>27</v>
      </c>
      <c r="AK2790" s="10" t="s">
        <v>2028</v>
      </c>
      <c r="AL2790" s="10" t="s">
        <v>27</v>
      </c>
    </row>
    <row r="2791" spans="1:38" ht="30" customHeight="1">
      <c r="A2791" s="1" t="s">
        <v>3294</v>
      </c>
      <c r="B2791" s="1" t="s">
        <v>3295</v>
      </c>
      <c r="C2791" s="9" t="s">
        <v>79</v>
      </c>
      <c r="D2791" s="36">
        <v>2.3519999999999999E-2</v>
      </c>
      <c r="E2791" s="115">
        <f>단가대비표!E60</f>
        <v>50000</v>
      </c>
      <c r="F2791" s="116">
        <f>TRUNC(E2791*D2791,1)</f>
        <v>1176</v>
      </c>
      <c r="G2791" s="115">
        <v>0</v>
      </c>
      <c r="H2791" s="116">
        <f>TRUNC(G2791*D2791,1)</f>
        <v>0</v>
      </c>
      <c r="I2791" s="115">
        <v>0</v>
      </c>
      <c r="J2791" s="116">
        <f>TRUNC(I2791*D2791,1)</f>
        <v>0</v>
      </c>
      <c r="K2791" s="115">
        <f t="shared" si="665"/>
        <v>50000</v>
      </c>
      <c r="L2791" s="116">
        <f t="shared" si="665"/>
        <v>1176</v>
      </c>
      <c r="M2791" s="9"/>
      <c r="N2791" s="10" t="s">
        <v>470</v>
      </c>
      <c r="O2791" s="10" t="s">
        <v>1256</v>
      </c>
      <c r="P2791" s="10" t="s">
        <v>30</v>
      </c>
      <c r="Q2791" s="10" t="s">
        <v>30</v>
      </c>
      <c r="R2791" s="10" t="s">
        <v>29</v>
      </c>
      <c r="S2791" s="119"/>
      <c r="T2791" s="119"/>
      <c r="U2791" s="119"/>
      <c r="V2791" s="119"/>
      <c r="W2791" s="119"/>
      <c r="X2791" s="119"/>
      <c r="Y2791" s="119"/>
      <c r="Z2791" s="119"/>
      <c r="AA2791" s="119"/>
      <c r="AB2791" s="119"/>
      <c r="AC2791" s="119"/>
      <c r="AD2791" s="119"/>
      <c r="AE2791" s="119"/>
      <c r="AF2791" s="119"/>
      <c r="AG2791" s="119"/>
      <c r="AH2791" s="119"/>
      <c r="AI2791" s="119"/>
      <c r="AJ2791" s="10" t="s">
        <v>27</v>
      </c>
      <c r="AK2791" s="10" t="s">
        <v>2029</v>
      </c>
      <c r="AL2791" s="10" t="s">
        <v>27</v>
      </c>
    </row>
    <row r="2792" spans="1:38" ht="30" customHeight="1">
      <c r="A2792" s="9" t="s">
        <v>860</v>
      </c>
      <c r="B2792" s="9" t="s">
        <v>840</v>
      </c>
      <c r="C2792" s="9" t="s">
        <v>841</v>
      </c>
      <c r="D2792" s="114">
        <v>3.5000000000000003E-2</v>
      </c>
      <c r="E2792" s="115">
        <v>0</v>
      </c>
      <c r="F2792" s="116">
        <f>TRUNC(E2792*D2792,1)</f>
        <v>0</v>
      </c>
      <c r="G2792" s="115">
        <f>단가대비표!F550</f>
        <v>216528</v>
      </c>
      <c r="H2792" s="116">
        <f>TRUNC(G2792*D2792,1)</f>
        <v>7578.4</v>
      </c>
      <c r="I2792" s="115">
        <v>0</v>
      </c>
      <c r="J2792" s="116">
        <f>TRUNC(I2792*D2792,1)</f>
        <v>0</v>
      </c>
      <c r="K2792" s="115">
        <f t="shared" si="665"/>
        <v>216528</v>
      </c>
      <c r="L2792" s="116">
        <f t="shared" si="665"/>
        <v>7578.4</v>
      </c>
      <c r="M2792" s="9" t="s">
        <v>27</v>
      </c>
      <c r="N2792" s="10" t="s">
        <v>475</v>
      </c>
      <c r="O2792" s="10" t="s">
        <v>861</v>
      </c>
      <c r="P2792" s="10" t="s">
        <v>30</v>
      </c>
      <c r="Q2792" s="10" t="s">
        <v>30</v>
      </c>
      <c r="R2792" s="10" t="s">
        <v>29</v>
      </c>
      <c r="S2792" s="119"/>
      <c r="T2792" s="119"/>
      <c r="U2792" s="119"/>
      <c r="V2792" s="119">
        <v>1</v>
      </c>
      <c r="W2792" s="119"/>
      <c r="X2792" s="119"/>
      <c r="Y2792" s="119"/>
      <c r="Z2792" s="119"/>
      <c r="AA2792" s="119"/>
      <c r="AB2792" s="119"/>
      <c r="AC2792" s="119"/>
      <c r="AD2792" s="119"/>
      <c r="AE2792" s="119"/>
      <c r="AF2792" s="119"/>
      <c r="AG2792" s="119"/>
      <c r="AH2792" s="119"/>
      <c r="AI2792" s="119"/>
      <c r="AJ2792" s="10" t="s">
        <v>27</v>
      </c>
      <c r="AK2792" s="10" t="s">
        <v>2030</v>
      </c>
      <c r="AL2792" s="10" t="s">
        <v>27</v>
      </c>
    </row>
    <row r="2793" spans="1:38" ht="30" customHeight="1">
      <c r="A2793" s="9" t="s">
        <v>867</v>
      </c>
      <c r="B2793" s="9" t="s">
        <v>840</v>
      </c>
      <c r="C2793" s="9" t="s">
        <v>841</v>
      </c>
      <c r="D2793" s="36">
        <v>2.8319999999999998E-2</v>
      </c>
      <c r="E2793" s="115">
        <v>0</v>
      </c>
      <c r="F2793" s="116">
        <f>TRUNC(E2793*D2793,1)</f>
        <v>0</v>
      </c>
      <c r="G2793" s="115">
        <f>단가대비표!F553</f>
        <v>138290</v>
      </c>
      <c r="H2793" s="116">
        <f>TRUNC(G2793*D2793,1)</f>
        <v>3916.3</v>
      </c>
      <c r="I2793" s="115">
        <v>0</v>
      </c>
      <c r="J2793" s="116">
        <f>TRUNC(I2793*D2793,1)</f>
        <v>0</v>
      </c>
      <c r="K2793" s="115">
        <f t="shared" si="665"/>
        <v>138290</v>
      </c>
      <c r="L2793" s="116">
        <f t="shared" si="665"/>
        <v>3916.3</v>
      </c>
      <c r="M2793" s="9" t="s">
        <v>27</v>
      </c>
      <c r="N2793" s="10" t="s">
        <v>475</v>
      </c>
      <c r="O2793" s="10" t="s">
        <v>868</v>
      </c>
      <c r="P2793" s="10" t="s">
        <v>30</v>
      </c>
      <c r="Q2793" s="10" t="s">
        <v>30</v>
      </c>
      <c r="R2793" s="10" t="s">
        <v>29</v>
      </c>
      <c r="S2793" s="119"/>
      <c r="T2793" s="119"/>
      <c r="U2793" s="119"/>
      <c r="V2793" s="119">
        <v>1</v>
      </c>
      <c r="W2793" s="119"/>
      <c r="X2793" s="119"/>
      <c r="Y2793" s="119"/>
      <c r="Z2793" s="119"/>
      <c r="AA2793" s="119"/>
      <c r="AB2793" s="119"/>
      <c r="AC2793" s="119"/>
      <c r="AD2793" s="119"/>
      <c r="AE2793" s="119"/>
      <c r="AF2793" s="119"/>
      <c r="AG2793" s="119"/>
      <c r="AH2793" s="119"/>
      <c r="AI2793" s="119"/>
      <c r="AJ2793" s="10" t="s">
        <v>27</v>
      </c>
      <c r="AK2793" s="10" t="s">
        <v>2031</v>
      </c>
      <c r="AL2793" s="10" t="s">
        <v>27</v>
      </c>
    </row>
    <row r="2794" spans="1:38" ht="30" customHeight="1">
      <c r="A2794" s="9" t="s">
        <v>4220</v>
      </c>
      <c r="B2794" s="9" t="s">
        <v>1110</v>
      </c>
      <c r="C2794" s="9" t="s">
        <v>963</v>
      </c>
      <c r="D2794" s="114">
        <v>1</v>
      </c>
      <c r="E2794" s="115">
        <v>0</v>
      </c>
      <c r="F2794" s="116">
        <f>TRUNC(E2794*D2794,1)</f>
        <v>0</v>
      </c>
      <c r="G2794" s="115">
        <v>0</v>
      </c>
      <c r="H2794" s="116">
        <f>TRUNC(G2794*D2794,1)</f>
        <v>0</v>
      </c>
      <c r="I2794" s="115">
        <f>H2795*2%</f>
        <v>229.88</v>
      </c>
      <c r="J2794" s="116">
        <f>TRUNC(I2794*D2794,1)</f>
        <v>229.8</v>
      </c>
      <c r="K2794" s="115">
        <f t="shared" si="665"/>
        <v>229.8</v>
      </c>
      <c r="L2794" s="116">
        <f t="shared" si="665"/>
        <v>229.8</v>
      </c>
      <c r="M2794" s="9" t="s">
        <v>27</v>
      </c>
      <c r="N2794" s="10" t="s">
        <v>475</v>
      </c>
      <c r="O2794" s="10" t="s">
        <v>964</v>
      </c>
      <c r="P2794" s="10" t="s">
        <v>30</v>
      </c>
      <c r="Q2794" s="10" t="s">
        <v>30</v>
      </c>
      <c r="R2794" s="10" t="s">
        <v>30</v>
      </c>
      <c r="S2794" s="119">
        <v>1</v>
      </c>
      <c r="T2794" s="119">
        <v>2</v>
      </c>
      <c r="U2794" s="119">
        <v>0.02</v>
      </c>
      <c r="V2794" s="119"/>
      <c r="W2794" s="119"/>
      <c r="X2794" s="119"/>
      <c r="Y2794" s="119"/>
      <c r="Z2794" s="119"/>
      <c r="AA2794" s="119"/>
      <c r="AB2794" s="119"/>
      <c r="AC2794" s="119"/>
      <c r="AD2794" s="119"/>
      <c r="AE2794" s="119"/>
      <c r="AF2794" s="119"/>
      <c r="AG2794" s="119"/>
      <c r="AH2794" s="119"/>
      <c r="AI2794" s="119"/>
      <c r="AJ2794" s="10" t="s">
        <v>27</v>
      </c>
      <c r="AK2794" s="10" t="s">
        <v>2032</v>
      </c>
      <c r="AL2794" s="10" t="s">
        <v>27</v>
      </c>
    </row>
    <row r="2795" spans="1:38" ht="30" customHeight="1">
      <c r="A2795" s="9" t="s">
        <v>965</v>
      </c>
      <c r="B2795" s="9" t="s">
        <v>27</v>
      </c>
      <c r="C2795" s="9" t="s">
        <v>27</v>
      </c>
      <c r="D2795" s="114"/>
      <c r="E2795" s="115"/>
      <c r="F2795" s="116">
        <f>TRUNC(SUM(F2790:F2794),0)</f>
        <v>1176</v>
      </c>
      <c r="G2795" s="115"/>
      <c r="H2795" s="116">
        <f>TRUNC(SUM(H2790:H2794),0)</f>
        <v>11494</v>
      </c>
      <c r="I2795" s="115"/>
      <c r="J2795" s="116">
        <f>TRUNC(SUM(J2790:J2794),0)</f>
        <v>229</v>
      </c>
      <c r="K2795" s="115"/>
      <c r="L2795" s="116">
        <f>F2795+H2795+J2795</f>
        <v>12899</v>
      </c>
      <c r="M2795" s="9" t="s">
        <v>27</v>
      </c>
      <c r="N2795" s="10" t="s">
        <v>117</v>
      </c>
      <c r="O2795" s="10" t="s">
        <v>117</v>
      </c>
      <c r="P2795" s="10" t="s">
        <v>27</v>
      </c>
      <c r="Q2795" s="10" t="s">
        <v>27</v>
      </c>
      <c r="R2795" s="10" t="s">
        <v>27</v>
      </c>
      <c r="S2795" s="119"/>
      <c r="T2795" s="119"/>
      <c r="U2795" s="119"/>
      <c r="V2795" s="119"/>
      <c r="W2795" s="119"/>
      <c r="X2795" s="119"/>
      <c r="Y2795" s="119"/>
      <c r="Z2795" s="119"/>
      <c r="AA2795" s="119"/>
      <c r="AB2795" s="119"/>
      <c r="AC2795" s="119"/>
      <c r="AD2795" s="119"/>
      <c r="AE2795" s="119"/>
      <c r="AF2795" s="119"/>
      <c r="AG2795" s="119"/>
      <c r="AH2795" s="119"/>
      <c r="AI2795" s="119"/>
      <c r="AJ2795" s="10" t="s">
        <v>27</v>
      </c>
      <c r="AK2795" s="10" t="s">
        <v>27</v>
      </c>
      <c r="AL2795" s="10" t="s">
        <v>27</v>
      </c>
    </row>
    <row r="2796" spans="1:38" ht="30" customHeight="1">
      <c r="A2796" s="114"/>
      <c r="B2796" s="114"/>
      <c r="C2796" s="114"/>
      <c r="D2796" s="114"/>
      <c r="E2796" s="115"/>
      <c r="F2796" s="116"/>
      <c r="G2796" s="115"/>
      <c r="H2796" s="116"/>
      <c r="I2796" s="115"/>
      <c r="J2796" s="116"/>
      <c r="K2796" s="115"/>
      <c r="L2796" s="116"/>
      <c r="M2796" s="114"/>
    </row>
    <row r="2797" spans="1:38" ht="30" customHeight="1">
      <c r="A2797" s="127" t="s">
        <v>4465</v>
      </c>
      <c r="B2797" s="127"/>
      <c r="C2797" s="127"/>
      <c r="D2797" s="127"/>
      <c r="E2797" s="128"/>
      <c r="F2797" s="129"/>
      <c r="G2797" s="128"/>
      <c r="H2797" s="129"/>
      <c r="I2797" s="128"/>
      <c r="J2797" s="129"/>
      <c r="K2797" s="128"/>
      <c r="L2797" s="129"/>
      <c r="M2797" s="127"/>
      <c r="N2797" s="118" t="s">
        <v>474</v>
      </c>
    </row>
    <row r="2798" spans="1:38" ht="30" customHeight="1">
      <c r="A2798" s="9" t="s">
        <v>1271</v>
      </c>
      <c r="B2798" s="9" t="s">
        <v>1254</v>
      </c>
      <c r="C2798" s="9" t="s">
        <v>466</v>
      </c>
      <c r="D2798" s="114">
        <v>20.399999999999999</v>
      </c>
      <c r="E2798" s="115">
        <f>단가대비표!E79</f>
        <v>0</v>
      </c>
      <c r="F2798" s="116">
        <f>TRUNC(E2798*D2798,1)</f>
        <v>0</v>
      </c>
      <c r="G2798" s="115">
        <v>0</v>
      </c>
      <c r="H2798" s="116">
        <f>TRUNC(G2798*D2798,1)</f>
        <v>0</v>
      </c>
      <c r="I2798" s="115">
        <v>0</v>
      </c>
      <c r="J2798" s="116">
        <f>TRUNC(I2798*D2798,1)</f>
        <v>0</v>
      </c>
      <c r="K2798" s="115">
        <f t="shared" ref="K2798:L2802" si="666">TRUNC(E2798+G2798+I2798,1)</f>
        <v>0</v>
      </c>
      <c r="L2798" s="116">
        <f t="shared" si="666"/>
        <v>0</v>
      </c>
      <c r="M2798" s="9" t="s">
        <v>1255</v>
      </c>
      <c r="N2798" s="10" t="s">
        <v>470</v>
      </c>
      <c r="O2798" s="10" t="s">
        <v>1272</v>
      </c>
      <c r="P2798" s="10" t="s">
        <v>30</v>
      </c>
      <c r="Q2798" s="10" t="s">
        <v>30</v>
      </c>
      <c r="R2798" s="10" t="s">
        <v>29</v>
      </c>
      <c r="S2798" s="119"/>
      <c r="T2798" s="119"/>
      <c r="U2798" s="119"/>
      <c r="V2798" s="119"/>
      <c r="W2798" s="119"/>
      <c r="X2798" s="119"/>
      <c r="Y2798" s="119"/>
      <c r="Z2798" s="119"/>
      <c r="AA2798" s="119"/>
      <c r="AB2798" s="119"/>
      <c r="AC2798" s="119"/>
      <c r="AD2798" s="119"/>
      <c r="AE2798" s="119"/>
      <c r="AF2798" s="119"/>
      <c r="AG2798" s="119"/>
      <c r="AH2798" s="119"/>
      <c r="AI2798" s="119"/>
      <c r="AJ2798" s="10" t="s">
        <v>27</v>
      </c>
      <c r="AK2798" s="10" t="s">
        <v>2028</v>
      </c>
      <c r="AL2798" s="10" t="s">
        <v>27</v>
      </c>
    </row>
    <row r="2799" spans="1:38" ht="30" customHeight="1">
      <c r="A2799" s="1" t="s">
        <v>3294</v>
      </c>
      <c r="B2799" s="1" t="s">
        <v>3295</v>
      </c>
      <c r="C2799" s="9" t="s">
        <v>79</v>
      </c>
      <c r="D2799" s="36">
        <v>2.9399999999999999E-2</v>
      </c>
      <c r="E2799" s="115">
        <f>단가대비표!E60</f>
        <v>50000</v>
      </c>
      <c r="F2799" s="116">
        <f>TRUNC(E2799*D2799,1)</f>
        <v>1470</v>
      </c>
      <c r="G2799" s="115">
        <v>0</v>
      </c>
      <c r="H2799" s="116">
        <f>TRUNC(G2799*D2799,1)</f>
        <v>0</v>
      </c>
      <c r="I2799" s="115">
        <v>0</v>
      </c>
      <c r="J2799" s="116">
        <f>TRUNC(I2799*D2799,1)</f>
        <v>0</v>
      </c>
      <c r="K2799" s="115">
        <f t="shared" si="666"/>
        <v>50000</v>
      </c>
      <c r="L2799" s="116">
        <f t="shared" si="666"/>
        <v>1470</v>
      </c>
      <c r="M2799" s="9"/>
      <c r="N2799" s="10" t="s">
        <v>470</v>
      </c>
      <c r="O2799" s="10" t="s">
        <v>1256</v>
      </c>
      <c r="P2799" s="10" t="s">
        <v>30</v>
      </c>
      <c r="Q2799" s="10" t="s">
        <v>30</v>
      </c>
      <c r="R2799" s="10" t="s">
        <v>29</v>
      </c>
      <c r="S2799" s="119"/>
      <c r="T2799" s="119"/>
      <c r="U2799" s="119"/>
      <c r="V2799" s="119"/>
      <c r="W2799" s="119"/>
      <c r="X2799" s="119"/>
      <c r="Y2799" s="119"/>
      <c r="Z2799" s="119"/>
      <c r="AA2799" s="119"/>
      <c r="AB2799" s="119"/>
      <c r="AC2799" s="119"/>
      <c r="AD2799" s="119"/>
      <c r="AE2799" s="119"/>
      <c r="AF2799" s="119"/>
      <c r="AG2799" s="119"/>
      <c r="AH2799" s="119"/>
      <c r="AI2799" s="119"/>
      <c r="AJ2799" s="10" t="s">
        <v>27</v>
      </c>
      <c r="AK2799" s="10" t="s">
        <v>2029</v>
      </c>
      <c r="AL2799" s="10" t="s">
        <v>27</v>
      </c>
    </row>
    <row r="2800" spans="1:38" ht="30" customHeight="1">
      <c r="A2800" s="9" t="s">
        <v>860</v>
      </c>
      <c r="B2800" s="9" t="s">
        <v>840</v>
      </c>
      <c r="C2800" s="9" t="s">
        <v>841</v>
      </c>
      <c r="D2800" s="114">
        <v>3.5000000000000003E-2</v>
      </c>
      <c r="E2800" s="115">
        <v>0</v>
      </c>
      <c r="F2800" s="116">
        <f>TRUNC(E2800*D2800,1)</f>
        <v>0</v>
      </c>
      <c r="G2800" s="115">
        <f>단가대비표!F550</f>
        <v>216528</v>
      </c>
      <c r="H2800" s="116">
        <f>TRUNC(G2800*D2800,1)</f>
        <v>7578.4</v>
      </c>
      <c r="I2800" s="115">
        <v>0</v>
      </c>
      <c r="J2800" s="116">
        <f>TRUNC(I2800*D2800,1)</f>
        <v>0</v>
      </c>
      <c r="K2800" s="115">
        <f t="shared" si="666"/>
        <v>216528</v>
      </c>
      <c r="L2800" s="116">
        <f t="shared" si="666"/>
        <v>7578.4</v>
      </c>
      <c r="M2800" s="9" t="s">
        <v>27</v>
      </c>
      <c r="N2800" s="10" t="s">
        <v>475</v>
      </c>
      <c r="O2800" s="10" t="s">
        <v>861</v>
      </c>
      <c r="P2800" s="10" t="s">
        <v>30</v>
      </c>
      <c r="Q2800" s="10" t="s">
        <v>30</v>
      </c>
      <c r="R2800" s="10" t="s">
        <v>29</v>
      </c>
      <c r="S2800" s="119"/>
      <c r="T2800" s="119"/>
      <c r="U2800" s="119"/>
      <c r="V2800" s="119">
        <v>1</v>
      </c>
      <c r="W2800" s="119"/>
      <c r="X2800" s="119"/>
      <c r="Y2800" s="119"/>
      <c r="Z2800" s="119"/>
      <c r="AA2800" s="119"/>
      <c r="AB2800" s="119"/>
      <c r="AC2800" s="119"/>
      <c r="AD2800" s="119"/>
      <c r="AE2800" s="119"/>
      <c r="AF2800" s="119"/>
      <c r="AG2800" s="119"/>
      <c r="AH2800" s="119"/>
      <c r="AI2800" s="119"/>
      <c r="AJ2800" s="10" t="s">
        <v>27</v>
      </c>
      <c r="AK2800" s="10" t="s">
        <v>2030</v>
      </c>
      <c r="AL2800" s="10" t="s">
        <v>27</v>
      </c>
    </row>
    <row r="2801" spans="1:38" ht="30" customHeight="1">
      <c r="A2801" s="9" t="s">
        <v>867</v>
      </c>
      <c r="B2801" s="9" t="s">
        <v>840</v>
      </c>
      <c r="C2801" s="9" t="s">
        <v>841</v>
      </c>
      <c r="D2801" s="36">
        <v>3.0899999999999997E-2</v>
      </c>
      <c r="E2801" s="115">
        <v>0</v>
      </c>
      <c r="F2801" s="116">
        <f>TRUNC(E2801*D2801,1)</f>
        <v>0</v>
      </c>
      <c r="G2801" s="115">
        <f>단가대비표!F553</f>
        <v>138290</v>
      </c>
      <c r="H2801" s="116">
        <f>TRUNC(G2801*D2801,1)</f>
        <v>4273.1000000000004</v>
      </c>
      <c r="I2801" s="115">
        <v>0</v>
      </c>
      <c r="J2801" s="116">
        <f>TRUNC(I2801*D2801,1)</f>
        <v>0</v>
      </c>
      <c r="K2801" s="115">
        <f t="shared" si="666"/>
        <v>138290</v>
      </c>
      <c r="L2801" s="116">
        <f t="shared" si="666"/>
        <v>4273.1000000000004</v>
      </c>
      <c r="M2801" s="9" t="s">
        <v>27</v>
      </c>
      <c r="N2801" s="10" t="s">
        <v>475</v>
      </c>
      <c r="O2801" s="10" t="s">
        <v>868</v>
      </c>
      <c r="P2801" s="10" t="s">
        <v>30</v>
      </c>
      <c r="Q2801" s="10" t="s">
        <v>30</v>
      </c>
      <c r="R2801" s="10" t="s">
        <v>29</v>
      </c>
      <c r="S2801" s="119"/>
      <c r="T2801" s="119"/>
      <c r="U2801" s="119"/>
      <c r="V2801" s="119">
        <v>1</v>
      </c>
      <c r="W2801" s="119"/>
      <c r="X2801" s="119"/>
      <c r="Y2801" s="119"/>
      <c r="Z2801" s="119"/>
      <c r="AA2801" s="119"/>
      <c r="AB2801" s="119"/>
      <c r="AC2801" s="119"/>
      <c r="AD2801" s="119"/>
      <c r="AE2801" s="119"/>
      <c r="AF2801" s="119"/>
      <c r="AG2801" s="119"/>
      <c r="AH2801" s="119"/>
      <c r="AI2801" s="119"/>
      <c r="AJ2801" s="10" t="s">
        <v>27</v>
      </c>
      <c r="AK2801" s="10" t="s">
        <v>2031</v>
      </c>
      <c r="AL2801" s="10" t="s">
        <v>27</v>
      </c>
    </row>
    <row r="2802" spans="1:38" ht="30" customHeight="1">
      <c r="A2802" s="9" t="s">
        <v>4220</v>
      </c>
      <c r="B2802" s="9" t="s">
        <v>1110</v>
      </c>
      <c r="C2802" s="9" t="s">
        <v>963</v>
      </c>
      <c r="D2802" s="114">
        <v>1</v>
      </c>
      <c r="E2802" s="115">
        <v>0</v>
      </c>
      <c r="F2802" s="116">
        <f>TRUNC(E2802*D2802,1)</f>
        <v>0</v>
      </c>
      <c r="G2802" s="115">
        <v>0</v>
      </c>
      <c r="H2802" s="116">
        <f>TRUNC(G2802*D2802,1)</f>
        <v>0</v>
      </c>
      <c r="I2802" s="115">
        <f>H2803*2%</f>
        <v>237.02</v>
      </c>
      <c r="J2802" s="116">
        <f>TRUNC(I2802*D2802,1)</f>
        <v>237</v>
      </c>
      <c r="K2802" s="115">
        <f t="shared" si="666"/>
        <v>237</v>
      </c>
      <c r="L2802" s="116">
        <f t="shared" si="666"/>
        <v>237</v>
      </c>
      <c r="M2802" s="9" t="s">
        <v>27</v>
      </c>
      <c r="N2802" s="10" t="s">
        <v>475</v>
      </c>
      <c r="O2802" s="10" t="s">
        <v>964</v>
      </c>
      <c r="P2802" s="10" t="s">
        <v>30</v>
      </c>
      <c r="Q2802" s="10" t="s">
        <v>30</v>
      </c>
      <c r="R2802" s="10" t="s">
        <v>30</v>
      </c>
      <c r="S2802" s="119">
        <v>1</v>
      </c>
      <c r="T2802" s="119">
        <v>2</v>
      </c>
      <c r="U2802" s="119">
        <v>0.02</v>
      </c>
      <c r="V2802" s="119"/>
      <c r="W2802" s="119"/>
      <c r="X2802" s="119"/>
      <c r="Y2802" s="119"/>
      <c r="Z2802" s="119"/>
      <c r="AA2802" s="119"/>
      <c r="AB2802" s="119"/>
      <c r="AC2802" s="119"/>
      <c r="AD2802" s="119"/>
      <c r="AE2802" s="119"/>
      <c r="AF2802" s="119"/>
      <c r="AG2802" s="119"/>
      <c r="AH2802" s="119"/>
      <c r="AI2802" s="119"/>
      <c r="AJ2802" s="10" t="s">
        <v>27</v>
      </c>
      <c r="AK2802" s="10" t="s">
        <v>2032</v>
      </c>
      <c r="AL2802" s="10" t="s">
        <v>27</v>
      </c>
    </row>
    <row r="2803" spans="1:38" ht="30" customHeight="1">
      <c r="A2803" s="9" t="s">
        <v>965</v>
      </c>
      <c r="B2803" s="9" t="s">
        <v>27</v>
      </c>
      <c r="C2803" s="9" t="s">
        <v>27</v>
      </c>
      <c r="D2803" s="114"/>
      <c r="E2803" s="115"/>
      <c r="F2803" s="116">
        <f>TRUNC(SUM(F2798:F2802),0)</f>
        <v>1470</v>
      </c>
      <c r="G2803" s="115"/>
      <c r="H2803" s="116">
        <f>TRUNC(SUM(H2798:H2802),0)</f>
        <v>11851</v>
      </c>
      <c r="I2803" s="115"/>
      <c r="J2803" s="116">
        <f>TRUNC(SUM(J2798:J2802),0)</f>
        <v>237</v>
      </c>
      <c r="K2803" s="115"/>
      <c r="L2803" s="116">
        <f>F2803+H2803+J2803</f>
        <v>13558</v>
      </c>
      <c r="M2803" s="9" t="s">
        <v>27</v>
      </c>
      <c r="N2803" s="10" t="s">
        <v>117</v>
      </c>
      <c r="O2803" s="10" t="s">
        <v>117</v>
      </c>
      <c r="P2803" s="10" t="s">
        <v>27</v>
      </c>
      <c r="Q2803" s="10" t="s">
        <v>27</v>
      </c>
      <c r="R2803" s="10" t="s">
        <v>27</v>
      </c>
      <c r="S2803" s="119"/>
      <c r="T2803" s="119"/>
      <c r="U2803" s="119"/>
      <c r="V2803" s="119"/>
      <c r="W2803" s="119"/>
      <c r="X2803" s="119"/>
      <c r="Y2803" s="119"/>
      <c r="Z2803" s="119"/>
      <c r="AA2803" s="119"/>
      <c r="AB2803" s="119"/>
      <c r="AC2803" s="119"/>
      <c r="AD2803" s="119"/>
      <c r="AE2803" s="119"/>
      <c r="AF2803" s="119"/>
      <c r="AG2803" s="119"/>
      <c r="AH2803" s="119"/>
      <c r="AI2803" s="119"/>
      <c r="AJ2803" s="10" t="s">
        <v>27</v>
      </c>
      <c r="AK2803" s="10" t="s">
        <v>27</v>
      </c>
      <c r="AL2803" s="10" t="s">
        <v>27</v>
      </c>
    </row>
    <row r="2804" spans="1:38" ht="30" customHeight="1">
      <c r="A2804" s="114"/>
      <c r="B2804" s="114"/>
      <c r="C2804" s="114"/>
      <c r="D2804" s="114"/>
      <c r="E2804" s="115"/>
      <c r="F2804" s="116"/>
      <c r="G2804" s="115"/>
      <c r="H2804" s="116"/>
      <c r="I2804" s="115"/>
      <c r="J2804" s="116"/>
      <c r="K2804" s="115"/>
      <c r="L2804" s="116"/>
      <c r="M2804" s="114"/>
    </row>
    <row r="2805" spans="1:38" ht="30" customHeight="1">
      <c r="A2805" s="127" t="s">
        <v>4469</v>
      </c>
      <c r="B2805" s="127"/>
      <c r="C2805" s="127"/>
      <c r="D2805" s="127"/>
      <c r="E2805" s="128"/>
      <c r="F2805" s="129"/>
      <c r="G2805" s="128"/>
      <c r="H2805" s="129"/>
      <c r="I2805" s="128"/>
      <c r="J2805" s="129"/>
      <c r="K2805" s="128"/>
      <c r="L2805" s="129"/>
      <c r="M2805" s="127"/>
      <c r="N2805" s="118" t="s">
        <v>477</v>
      </c>
    </row>
    <row r="2806" spans="1:38" ht="30" customHeight="1">
      <c r="A2806" s="9" t="s">
        <v>1271</v>
      </c>
      <c r="B2806" s="9" t="s">
        <v>1254</v>
      </c>
      <c r="C2806" s="9" t="s">
        <v>466</v>
      </c>
      <c r="D2806" s="114">
        <v>4.59</v>
      </c>
      <c r="E2806" s="115">
        <f>단가대비표!E79</f>
        <v>0</v>
      </c>
      <c r="F2806" s="116">
        <f>TRUNC(E2806*D2806,1)</f>
        <v>0</v>
      </c>
      <c r="G2806" s="115">
        <v>0</v>
      </c>
      <c r="H2806" s="116">
        <f>TRUNC(G2806*D2806,1)</f>
        <v>0</v>
      </c>
      <c r="I2806" s="115">
        <v>0</v>
      </c>
      <c r="J2806" s="116">
        <f>TRUNC(I2806*D2806,1)</f>
        <v>0</v>
      </c>
      <c r="K2806" s="115">
        <f t="shared" ref="K2806:L2809" si="667">TRUNC(E2806+G2806+I2806,1)</f>
        <v>0</v>
      </c>
      <c r="L2806" s="116">
        <f t="shared" si="667"/>
        <v>0</v>
      </c>
      <c r="M2806" s="9" t="s">
        <v>1255</v>
      </c>
      <c r="N2806" s="10" t="s">
        <v>470</v>
      </c>
      <c r="O2806" s="10" t="s">
        <v>1272</v>
      </c>
      <c r="P2806" s="10" t="s">
        <v>30</v>
      </c>
      <c r="Q2806" s="10" t="s">
        <v>30</v>
      </c>
      <c r="R2806" s="10" t="s">
        <v>29</v>
      </c>
      <c r="S2806" s="119"/>
      <c r="T2806" s="119"/>
      <c r="U2806" s="119"/>
      <c r="V2806" s="119"/>
      <c r="W2806" s="119"/>
      <c r="X2806" s="119"/>
      <c r="Y2806" s="119"/>
      <c r="Z2806" s="119"/>
      <c r="AA2806" s="119"/>
      <c r="AB2806" s="119"/>
      <c r="AC2806" s="119"/>
      <c r="AD2806" s="119"/>
      <c r="AE2806" s="119"/>
      <c r="AF2806" s="119"/>
      <c r="AG2806" s="119"/>
      <c r="AH2806" s="119"/>
      <c r="AI2806" s="119"/>
      <c r="AJ2806" s="10" t="s">
        <v>27</v>
      </c>
      <c r="AK2806" s="10" t="s">
        <v>2028</v>
      </c>
      <c r="AL2806" s="10" t="s">
        <v>27</v>
      </c>
    </row>
    <row r="2807" spans="1:38" ht="30" customHeight="1">
      <c r="A2807" s="1" t="s">
        <v>3294</v>
      </c>
      <c r="B2807" s="1" t="s">
        <v>3295</v>
      </c>
      <c r="C2807" s="9" t="s">
        <v>79</v>
      </c>
      <c r="D2807" s="36">
        <v>9.9000000000000008E-3</v>
      </c>
      <c r="E2807" s="115">
        <f>단가대비표!E60</f>
        <v>50000</v>
      </c>
      <c r="F2807" s="116">
        <f>TRUNC(E2807*D2807,1)</f>
        <v>495</v>
      </c>
      <c r="G2807" s="115">
        <v>0</v>
      </c>
      <c r="H2807" s="116">
        <f>TRUNC(G2807*D2807,1)</f>
        <v>0</v>
      </c>
      <c r="I2807" s="115">
        <v>0</v>
      </c>
      <c r="J2807" s="116">
        <f>TRUNC(I2807*D2807,1)</f>
        <v>0</v>
      </c>
      <c r="K2807" s="115">
        <f t="shared" si="667"/>
        <v>50000</v>
      </c>
      <c r="L2807" s="116">
        <f t="shared" si="667"/>
        <v>495</v>
      </c>
      <c r="M2807" s="9"/>
      <c r="N2807" s="10" t="s">
        <v>470</v>
      </c>
      <c r="O2807" s="10" t="s">
        <v>1256</v>
      </c>
      <c r="P2807" s="10" t="s">
        <v>30</v>
      </c>
      <c r="Q2807" s="10" t="s">
        <v>30</v>
      </c>
      <c r="R2807" s="10" t="s">
        <v>29</v>
      </c>
      <c r="S2807" s="119"/>
      <c r="T2807" s="119"/>
      <c r="U2807" s="119"/>
      <c r="V2807" s="119"/>
      <c r="W2807" s="119"/>
      <c r="X2807" s="119"/>
      <c r="Y2807" s="119"/>
      <c r="Z2807" s="119"/>
      <c r="AA2807" s="119"/>
      <c r="AB2807" s="119"/>
      <c r="AC2807" s="119"/>
      <c r="AD2807" s="119"/>
      <c r="AE2807" s="119"/>
      <c r="AF2807" s="119"/>
      <c r="AG2807" s="119"/>
      <c r="AH2807" s="119"/>
      <c r="AI2807" s="119"/>
      <c r="AJ2807" s="10" t="s">
        <v>27</v>
      </c>
      <c r="AK2807" s="10" t="s">
        <v>2029</v>
      </c>
      <c r="AL2807" s="10" t="s">
        <v>27</v>
      </c>
    </row>
    <row r="2808" spans="1:38" ht="30" customHeight="1">
      <c r="A2808" s="9" t="s">
        <v>860</v>
      </c>
      <c r="B2808" s="9" t="s">
        <v>840</v>
      </c>
      <c r="C2808" s="9" t="s">
        <v>841</v>
      </c>
      <c r="D2808" s="114">
        <v>0.05</v>
      </c>
      <c r="E2808" s="115">
        <v>0</v>
      </c>
      <c r="F2808" s="116">
        <f>TRUNC(E2808*D2808,1)</f>
        <v>0</v>
      </c>
      <c r="G2808" s="115">
        <f>단가대비표!F550</f>
        <v>216528</v>
      </c>
      <c r="H2808" s="116">
        <f>TRUNC(G2808*D2808,1)</f>
        <v>10826.4</v>
      </c>
      <c r="I2808" s="115">
        <v>0</v>
      </c>
      <c r="J2808" s="116">
        <f>TRUNC(I2808*D2808,1)</f>
        <v>0</v>
      </c>
      <c r="K2808" s="115">
        <f t="shared" si="667"/>
        <v>216528</v>
      </c>
      <c r="L2808" s="116">
        <f t="shared" si="667"/>
        <v>10826.4</v>
      </c>
      <c r="M2808" s="9" t="s">
        <v>27</v>
      </c>
      <c r="N2808" s="10" t="s">
        <v>475</v>
      </c>
      <c r="O2808" s="10" t="s">
        <v>861</v>
      </c>
      <c r="P2808" s="10" t="s">
        <v>30</v>
      </c>
      <c r="Q2808" s="10" t="s">
        <v>30</v>
      </c>
      <c r="R2808" s="10" t="s">
        <v>29</v>
      </c>
      <c r="S2808" s="119"/>
      <c r="T2808" s="119"/>
      <c r="U2808" s="119"/>
      <c r="V2808" s="119">
        <v>1</v>
      </c>
      <c r="W2808" s="119"/>
      <c r="X2808" s="119"/>
      <c r="Y2808" s="119"/>
      <c r="Z2808" s="119"/>
      <c r="AA2808" s="119"/>
      <c r="AB2808" s="119"/>
      <c r="AC2808" s="119"/>
      <c r="AD2808" s="119"/>
      <c r="AE2808" s="119"/>
      <c r="AF2808" s="119"/>
      <c r="AG2808" s="119"/>
      <c r="AH2808" s="119"/>
      <c r="AI2808" s="119"/>
      <c r="AJ2808" s="10" t="s">
        <v>27</v>
      </c>
      <c r="AK2808" s="10" t="s">
        <v>2030</v>
      </c>
      <c r="AL2808" s="10" t="s">
        <v>27</v>
      </c>
    </row>
    <row r="2809" spans="1:38" ht="30" customHeight="1">
      <c r="A2809" s="9" t="s">
        <v>867</v>
      </c>
      <c r="B2809" s="9" t="s">
        <v>840</v>
      </c>
      <c r="C2809" s="9" t="s">
        <v>841</v>
      </c>
      <c r="D2809" s="36">
        <v>2.3869999999999999E-2</v>
      </c>
      <c r="E2809" s="115">
        <v>0</v>
      </c>
      <c r="F2809" s="116">
        <f>TRUNC(E2809*D2809,1)</f>
        <v>0</v>
      </c>
      <c r="G2809" s="115">
        <f>단가대비표!F553</f>
        <v>138290</v>
      </c>
      <c r="H2809" s="116">
        <f>TRUNC(G2809*D2809,1)</f>
        <v>3300.9</v>
      </c>
      <c r="I2809" s="115">
        <v>0</v>
      </c>
      <c r="J2809" s="116">
        <f>TRUNC(I2809*D2809,1)</f>
        <v>0</v>
      </c>
      <c r="K2809" s="115">
        <f t="shared" si="667"/>
        <v>138290</v>
      </c>
      <c r="L2809" s="116">
        <f t="shared" si="667"/>
        <v>3300.9</v>
      </c>
      <c r="M2809" s="9" t="s">
        <v>27</v>
      </c>
      <c r="N2809" s="10" t="s">
        <v>475</v>
      </c>
      <c r="O2809" s="10" t="s">
        <v>868</v>
      </c>
      <c r="P2809" s="10" t="s">
        <v>30</v>
      </c>
      <c r="Q2809" s="10" t="s">
        <v>30</v>
      </c>
      <c r="R2809" s="10" t="s">
        <v>29</v>
      </c>
      <c r="S2809" s="119"/>
      <c r="T2809" s="119"/>
      <c r="U2809" s="119"/>
      <c r="V2809" s="119">
        <v>1</v>
      </c>
      <c r="W2809" s="119"/>
      <c r="X2809" s="119"/>
      <c r="Y2809" s="119"/>
      <c r="Z2809" s="119"/>
      <c r="AA2809" s="119"/>
      <c r="AB2809" s="119"/>
      <c r="AC2809" s="119"/>
      <c r="AD2809" s="119"/>
      <c r="AE2809" s="119"/>
      <c r="AF2809" s="119"/>
      <c r="AG2809" s="119"/>
      <c r="AH2809" s="119"/>
      <c r="AI2809" s="119"/>
      <c r="AJ2809" s="10" t="s">
        <v>27</v>
      </c>
      <c r="AK2809" s="10" t="s">
        <v>2031</v>
      </c>
      <c r="AL2809" s="10" t="s">
        <v>27</v>
      </c>
    </row>
    <row r="2810" spans="1:38" ht="30" customHeight="1">
      <c r="A2810" s="9" t="s">
        <v>4220</v>
      </c>
      <c r="B2810" s="9" t="s">
        <v>1110</v>
      </c>
      <c r="C2810" s="9" t="s">
        <v>963</v>
      </c>
      <c r="D2810" s="114">
        <v>1</v>
      </c>
      <c r="E2810" s="115">
        <v>0</v>
      </c>
      <c r="F2810" s="116">
        <f>TRUNC(E2810*D2810,1)</f>
        <v>0</v>
      </c>
      <c r="G2810" s="115">
        <v>0</v>
      </c>
      <c r="H2810" s="116">
        <f>TRUNC(G2810*D2810,1)</f>
        <v>0</v>
      </c>
      <c r="I2810" s="115">
        <f>H2811*2%</f>
        <v>282.54000000000002</v>
      </c>
      <c r="J2810" s="116">
        <f>TRUNC(I2810*D2810,1)</f>
        <v>282.5</v>
      </c>
      <c r="K2810" s="115">
        <f>TRUNC(E2810+G2810+I2810,1)</f>
        <v>282.5</v>
      </c>
      <c r="L2810" s="116">
        <f>TRUNC(F2810+H2810+J2810,1)</f>
        <v>282.5</v>
      </c>
      <c r="M2810" s="9" t="s">
        <v>27</v>
      </c>
      <c r="N2810" s="10" t="s">
        <v>476</v>
      </c>
      <c r="O2810" s="10" t="s">
        <v>964</v>
      </c>
      <c r="P2810" s="10" t="s">
        <v>30</v>
      </c>
      <c r="Q2810" s="10" t="s">
        <v>30</v>
      </c>
      <c r="R2810" s="10" t="s">
        <v>30</v>
      </c>
      <c r="S2810" s="119">
        <v>1</v>
      </c>
      <c r="T2810" s="119">
        <v>2</v>
      </c>
      <c r="U2810" s="119">
        <v>0.02</v>
      </c>
      <c r="V2810" s="119"/>
      <c r="W2810" s="119"/>
      <c r="X2810" s="119"/>
      <c r="Y2810" s="119"/>
      <c r="Z2810" s="119"/>
      <c r="AA2810" s="119"/>
      <c r="AB2810" s="119"/>
      <c r="AC2810" s="119"/>
      <c r="AD2810" s="119"/>
      <c r="AE2810" s="119"/>
      <c r="AF2810" s="119"/>
      <c r="AG2810" s="119"/>
      <c r="AH2810" s="119"/>
      <c r="AI2810" s="119"/>
      <c r="AJ2810" s="10" t="s">
        <v>27</v>
      </c>
      <c r="AK2810" s="10" t="s">
        <v>2033</v>
      </c>
      <c r="AL2810" s="10" t="s">
        <v>27</v>
      </c>
    </row>
    <row r="2811" spans="1:38" ht="30" customHeight="1">
      <c r="A2811" s="9" t="s">
        <v>965</v>
      </c>
      <c r="B2811" s="9" t="s">
        <v>27</v>
      </c>
      <c r="C2811" s="9" t="s">
        <v>27</v>
      </c>
      <c r="D2811" s="114"/>
      <c r="E2811" s="115"/>
      <c r="F2811" s="116">
        <f>TRUNC(SUM(F2806:F2810),0)</f>
        <v>495</v>
      </c>
      <c r="G2811" s="115"/>
      <c r="H2811" s="116">
        <f>TRUNC(SUM(H2806:H2810),0)</f>
        <v>14127</v>
      </c>
      <c r="I2811" s="115"/>
      <c r="J2811" s="116">
        <f>TRUNC(SUM(J2806:J2810),0)</f>
        <v>282</v>
      </c>
      <c r="K2811" s="115"/>
      <c r="L2811" s="116">
        <f>F2811+H2811+J2811</f>
        <v>14904</v>
      </c>
      <c r="M2811" s="9" t="s">
        <v>27</v>
      </c>
      <c r="N2811" s="10" t="s">
        <v>117</v>
      </c>
      <c r="O2811" s="10" t="s">
        <v>117</v>
      </c>
      <c r="P2811" s="10" t="s">
        <v>27</v>
      </c>
      <c r="Q2811" s="10" t="s">
        <v>27</v>
      </c>
      <c r="R2811" s="10" t="s">
        <v>27</v>
      </c>
      <c r="S2811" s="119"/>
      <c r="T2811" s="119"/>
      <c r="U2811" s="119"/>
      <c r="V2811" s="119"/>
      <c r="W2811" s="119"/>
      <c r="X2811" s="119"/>
      <c r="Y2811" s="119"/>
      <c r="Z2811" s="119"/>
      <c r="AA2811" s="119"/>
      <c r="AB2811" s="119"/>
      <c r="AC2811" s="119"/>
      <c r="AD2811" s="119"/>
      <c r="AE2811" s="119"/>
      <c r="AF2811" s="119"/>
      <c r="AG2811" s="119"/>
      <c r="AH2811" s="119"/>
      <c r="AI2811" s="119"/>
      <c r="AJ2811" s="10" t="s">
        <v>27</v>
      </c>
      <c r="AK2811" s="10" t="s">
        <v>27</v>
      </c>
      <c r="AL2811" s="10" t="s">
        <v>27</v>
      </c>
    </row>
    <row r="2812" spans="1:38" ht="30" customHeight="1">
      <c r="A2812" s="114"/>
      <c r="B2812" s="114"/>
      <c r="C2812" s="114"/>
      <c r="D2812" s="114"/>
      <c r="E2812" s="115"/>
      <c r="F2812" s="116"/>
      <c r="G2812" s="115"/>
      <c r="H2812" s="116"/>
      <c r="I2812" s="115"/>
      <c r="J2812" s="116"/>
      <c r="K2812" s="115"/>
      <c r="L2812" s="116"/>
      <c r="M2812" s="114"/>
    </row>
    <row r="2813" spans="1:38" ht="30" customHeight="1">
      <c r="A2813" s="127" t="s">
        <v>4470</v>
      </c>
      <c r="B2813" s="127"/>
      <c r="C2813" s="127"/>
      <c r="D2813" s="127"/>
      <c r="E2813" s="128"/>
      <c r="F2813" s="129"/>
      <c r="G2813" s="128"/>
      <c r="H2813" s="129"/>
      <c r="I2813" s="128"/>
      <c r="J2813" s="129"/>
      <c r="K2813" s="128"/>
      <c r="L2813" s="129"/>
      <c r="M2813" s="127"/>
      <c r="N2813" s="118" t="s">
        <v>478</v>
      </c>
    </row>
    <row r="2814" spans="1:38" ht="30" customHeight="1">
      <c r="A2814" s="9" t="s">
        <v>1271</v>
      </c>
      <c r="B2814" s="9" t="s">
        <v>1254</v>
      </c>
      <c r="C2814" s="9" t="s">
        <v>466</v>
      </c>
      <c r="D2814" s="114">
        <v>4.59</v>
      </c>
      <c r="E2814" s="115">
        <f>단가대비표!E79</f>
        <v>0</v>
      </c>
      <c r="F2814" s="116">
        <f>TRUNC(E2814*D2814,1)</f>
        <v>0</v>
      </c>
      <c r="G2814" s="115">
        <v>0</v>
      </c>
      <c r="H2814" s="116">
        <f>TRUNC(G2814*D2814,1)</f>
        <v>0</v>
      </c>
      <c r="I2814" s="115">
        <v>0</v>
      </c>
      <c r="J2814" s="116">
        <f>TRUNC(I2814*D2814,1)</f>
        <v>0</v>
      </c>
      <c r="K2814" s="115">
        <f t="shared" ref="K2814:L2817" si="668">TRUNC(E2814+G2814+I2814,1)</f>
        <v>0</v>
      </c>
      <c r="L2814" s="116">
        <f t="shared" si="668"/>
        <v>0</v>
      </c>
      <c r="M2814" s="9" t="s">
        <v>1255</v>
      </c>
      <c r="N2814" s="10" t="s">
        <v>470</v>
      </c>
      <c r="O2814" s="10" t="s">
        <v>1272</v>
      </c>
      <c r="P2814" s="10" t="s">
        <v>30</v>
      </c>
      <c r="Q2814" s="10" t="s">
        <v>30</v>
      </c>
      <c r="R2814" s="10" t="s">
        <v>29</v>
      </c>
      <c r="S2814" s="119"/>
      <c r="T2814" s="119"/>
      <c r="U2814" s="119"/>
      <c r="V2814" s="119"/>
      <c r="W2814" s="119"/>
      <c r="X2814" s="119"/>
      <c r="Y2814" s="119"/>
      <c r="Z2814" s="119"/>
      <c r="AA2814" s="119"/>
      <c r="AB2814" s="119"/>
      <c r="AC2814" s="119"/>
      <c r="AD2814" s="119"/>
      <c r="AE2814" s="119"/>
      <c r="AF2814" s="119"/>
      <c r="AG2814" s="119"/>
      <c r="AH2814" s="119"/>
      <c r="AI2814" s="119"/>
      <c r="AJ2814" s="10" t="s">
        <v>27</v>
      </c>
      <c r="AK2814" s="10" t="s">
        <v>2028</v>
      </c>
      <c r="AL2814" s="10" t="s">
        <v>27</v>
      </c>
    </row>
    <row r="2815" spans="1:38" ht="30" customHeight="1">
      <c r="A2815" s="1" t="s">
        <v>3294</v>
      </c>
      <c r="B2815" s="1" t="s">
        <v>3295</v>
      </c>
      <c r="C2815" s="9" t="s">
        <v>79</v>
      </c>
      <c r="D2815" s="36">
        <v>9.9000000000000008E-3</v>
      </c>
      <c r="E2815" s="115">
        <f>단가대비표!E60</f>
        <v>50000</v>
      </c>
      <c r="F2815" s="116">
        <f>TRUNC(E2815*D2815,1)</f>
        <v>495</v>
      </c>
      <c r="G2815" s="115">
        <v>0</v>
      </c>
      <c r="H2815" s="116">
        <f>TRUNC(G2815*D2815,1)</f>
        <v>0</v>
      </c>
      <c r="I2815" s="115">
        <v>0</v>
      </c>
      <c r="J2815" s="116">
        <f>TRUNC(I2815*D2815,1)</f>
        <v>0</v>
      </c>
      <c r="K2815" s="115">
        <f t="shared" si="668"/>
        <v>50000</v>
      </c>
      <c r="L2815" s="116">
        <f t="shared" si="668"/>
        <v>495</v>
      </c>
      <c r="M2815" s="9"/>
      <c r="N2815" s="10" t="s">
        <v>470</v>
      </c>
      <c r="O2815" s="10" t="s">
        <v>1256</v>
      </c>
      <c r="P2815" s="10" t="s">
        <v>30</v>
      </c>
      <c r="Q2815" s="10" t="s">
        <v>30</v>
      </c>
      <c r="R2815" s="10" t="s">
        <v>29</v>
      </c>
      <c r="S2815" s="119"/>
      <c r="T2815" s="119"/>
      <c r="U2815" s="119"/>
      <c r="V2815" s="119"/>
      <c r="W2815" s="119"/>
      <c r="X2815" s="119"/>
      <c r="Y2815" s="119"/>
      <c r="Z2815" s="119"/>
      <c r="AA2815" s="119"/>
      <c r="AB2815" s="119"/>
      <c r="AC2815" s="119"/>
      <c r="AD2815" s="119"/>
      <c r="AE2815" s="119"/>
      <c r="AF2815" s="119"/>
      <c r="AG2815" s="119"/>
      <c r="AH2815" s="119"/>
      <c r="AI2815" s="119"/>
      <c r="AJ2815" s="10" t="s">
        <v>27</v>
      </c>
      <c r="AK2815" s="10" t="s">
        <v>2029</v>
      </c>
      <c r="AL2815" s="10" t="s">
        <v>27</v>
      </c>
    </row>
    <row r="2816" spans="1:38" ht="30" customHeight="1">
      <c r="A2816" s="9" t="s">
        <v>860</v>
      </c>
      <c r="B2816" s="9" t="s">
        <v>840</v>
      </c>
      <c r="C2816" s="9" t="s">
        <v>841</v>
      </c>
      <c r="D2816" s="114">
        <v>7.0000000000000007E-2</v>
      </c>
      <c r="E2816" s="115">
        <v>0</v>
      </c>
      <c r="F2816" s="116">
        <f>TRUNC(E2816*D2816,1)</f>
        <v>0</v>
      </c>
      <c r="G2816" s="115">
        <f>단가대비표!F550</f>
        <v>216528</v>
      </c>
      <c r="H2816" s="116">
        <f>TRUNC(G2816*D2816,1)</f>
        <v>15156.9</v>
      </c>
      <c r="I2816" s="115">
        <v>0</v>
      </c>
      <c r="J2816" s="116">
        <f>TRUNC(I2816*D2816,1)</f>
        <v>0</v>
      </c>
      <c r="K2816" s="115">
        <f t="shared" si="668"/>
        <v>216528</v>
      </c>
      <c r="L2816" s="116">
        <f t="shared" si="668"/>
        <v>15156.9</v>
      </c>
      <c r="M2816" s="9" t="s">
        <v>27</v>
      </c>
      <c r="N2816" s="10" t="s">
        <v>475</v>
      </c>
      <c r="O2816" s="10" t="s">
        <v>861</v>
      </c>
      <c r="P2816" s="10" t="s">
        <v>30</v>
      </c>
      <c r="Q2816" s="10" t="s">
        <v>30</v>
      </c>
      <c r="R2816" s="10" t="s">
        <v>29</v>
      </c>
      <c r="S2816" s="119"/>
      <c r="T2816" s="119"/>
      <c r="U2816" s="119"/>
      <c r="V2816" s="119">
        <v>1</v>
      </c>
      <c r="W2816" s="119"/>
      <c r="X2816" s="119"/>
      <c r="Y2816" s="119"/>
      <c r="Z2816" s="119"/>
      <c r="AA2816" s="119"/>
      <c r="AB2816" s="119"/>
      <c r="AC2816" s="119"/>
      <c r="AD2816" s="119"/>
      <c r="AE2816" s="119"/>
      <c r="AF2816" s="119"/>
      <c r="AG2816" s="119"/>
      <c r="AH2816" s="119"/>
      <c r="AI2816" s="119"/>
      <c r="AJ2816" s="10" t="s">
        <v>27</v>
      </c>
      <c r="AK2816" s="10" t="s">
        <v>2030</v>
      </c>
      <c r="AL2816" s="10" t="s">
        <v>27</v>
      </c>
    </row>
    <row r="2817" spans="1:38" ht="30" customHeight="1">
      <c r="A2817" s="9" t="s">
        <v>867</v>
      </c>
      <c r="B2817" s="9" t="s">
        <v>840</v>
      </c>
      <c r="C2817" s="9" t="s">
        <v>841</v>
      </c>
      <c r="D2817" s="36">
        <v>3.3869999999999997E-2</v>
      </c>
      <c r="E2817" s="115">
        <v>0</v>
      </c>
      <c r="F2817" s="116">
        <f>TRUNC(E2817*D2817,1)</f>
        <v>0</v>
      </c>
      <c r="G2817" s="115">
        <f>단가대비표!F553</f>
        <v>138290</v>
      </c>
      <c r="H2817" s="116">
        <f>TRUNC(G2817*D2817,1)</f>
        <v>4683.8</v>
      </c>
      <c r="I2817" s="115">
        <v>0</v>
      </c>
      <c r="J2817" s="116">
        <f>TRUNC(I2817*D2817,1)</f>
        <v>0</v>
      </c>
      <c r="K2817" s="115">
        <f t="shared" si="668"/>
        <v>138290</v>
      </c>
      <c r="L2817" s="116">
        <f t="shared" si="668"/>
        <v>4683.8</v>
      </c>
      <c r="M2817" s="9" t="s">
        <v>27</v>
      </c>
      <c r="N2817" s="10" t="s">
        <v>475</v>
      </c>
      <c r="O2817" s="10" t="s">
        <v>868</v>
      </c>
      <c r="P2817" s="10" t="s">
        <v>30</v>
      </c>
      <c r="Q2817" s="10" t="s">
        <v>30</v>
      </c>
      <c r="R2817" s="10" t="s">
        <v>29</v>
      </c>
      <c r="S2817" s="119"/>
      <c r="T2817" s="119"/>
      <c r="U2817" s="119"/>
      <c r="V2817" s="119">
        <v>1</v>
      </c>
      <c r="W2817" s="119"/>
      <c r="X2817" s="119"/>
      <c r="Y2817" s="119"/>
      <c r="Z2817" s="119"/>
      <c r="AA2817" s="119"/>
      <c r="AB2817" s="119"/>
      <c r="AC2817" s="119"/>
      <c r="AD2817" s="119"/>
      <c r="AE2817" s="119"/>
      <c r="AF2817" s="119"/>
      <c r="AG2817" s="119"/>
      <c r="AH2817" s="119"/>
      <c r="AI2817" s="119"/>
      <c r="AJ2817" s="10" t="s">
        <v>27</v>
      </c>
      <c r="AK2817" s="10" t="s">
        <v>2031</v>
      </c>
      <c r="AL2817" s="10" t="s">
        <v>27</v>
      </c>
    </row>
    <row r="2818" spans="1:38" ht="30" customHeight="1">
      <c r="A2818" s="9" t="s">
        <v>4220</v>
      </c>
      <c r="B2818" s="9" t="s">
        <v>1110</v>
      </c>
      <c r="C2818" s="9" t="s">
        <v>963</v>
      </c>
      <c r="D2818" s="114">
        <v>1</v>
      </c>
      <c r="E2818" s="115">
        <v>0</v>
      </c>
      <c r="F2818" s="116">
        <f>TRUNC(E2818*D2818,1)</f>
        <v>0</v>
      </c>
      <c r="G2818" s="115">
        <v>0</v>
      </c>
      <c r="H2818" s="116">
        <f>TRUNC(G2818*D2818,1)</f>
        <v>0</v>
      </c>
      <c r="I2818" s="115">
        <f>H2819*2%</f>
        <v>396.8</v>
      </c>
      <c r="J2818" s="116">
        <f>TRUNC(I2818*D2818,1)</f>
        <v>396.8</v>
      </c>
      <c r="K2818" s="115">
        <f>TRUNC(E2818+G2818+I2818,1)</f>
        <v>396.8</v>
      </c>
      <c r="L2818" s="116">
        <f>TRUNC(F2818+H2818+J2818,1)</f>
        <v>396.8</v>
      </c>
      <c r="M2818" s="9" t="s">
        <v>27</v>
      </c>
      <c r="N2818" s="10" t="s">
        <v>476</v>
      </c>
      <c r="O2818" s="10" t="s">
        <v>964</v>
      </c>
      <c r="P2818" s="10" t="s">
        <v>30</v>
      </c>
      <c r="Q2818" s="10" t="s">
        <v>30</v>
      </c>
      <c r="R2818" s="10" t="s">
        <v>30</v>
      </c>
      <c r="S2818" s="119">
        <v>1</v>
      </c>
      <c r="T2818" s="119">
        <v>2</v>
      </c>
      <c r="U2818" s="119">
        <v>0.02</v>
      </c>
      <c r="V2818" s="119"/>
      <c r="W2818" s="119"/>
      <c r="X2818" s="119"/>
      <c r="Y2818" s="119"/>
      <c r="Z2818" s="119"/>
      <c r="AA2818" s="119"/>
      <c r="AB2818" s="119"/>
      <c r="AC2818" s="119"/>
      <c r="AD2818" s="119"/>
      <c r="AE2818" s="119"/>
      <c r="AF2818" s="119"/>
      <c r="AG2818" s="119"/>
      <c r="AH2818" s="119"/>
      <c r="AI2818" s="119"/>
      <c r="AJ2818" s="10" t="s">
        <v>27</v>
      </c>
      <c r="AK2818" s="10" t="s">
        <v>2033</v>
      </c>
      <c r="AL2818" s="10" t="s">
        <v>27</v>
      </c>
    </row>
    <row r="2819" spans="1:38" ht="30" customHeight="1">
      <c r="A2819" s="9" t="s">
        <v>965</v>
      </c>
      <c r="B2819" s="9" t="s">
        <v>27</v>
      </c>
      <c r="C2819" s="9" t="s">
        <v>27</v>
      </c>
      <c r="D2819" s="114"/>
      <c r="E2819" s="115"/>
      <c r="F2819" s="116">
        <f>TRUNC(SUM(F2814:F2818),0)</f>
        <v>495</v>
      </c>
      <c r="G2819" s="115"/>
      <c r="H2819" s="116">
        <f>TRUNC(SUM(H2814:H2818),0)</f>
        <v>19840</v>
      </c>
      <c r="I2819" s="115"/>
      <c r="J2819" s="116">
        <f>TRUNC(SUM(J2814:J2818),0)</f>
        <v>396</v>
      </c>
      <c r="K2819" s="115"/>
      <c r="L2819" s="116">
        <f>F2819+H2819+J2819</f>
        <v>20731</v>
      </c>
      <c r="M2819" s="9" t="s">
        <v>27</v>
      </c>
      <c r="N2819" s="10" t="s">
        <v>117</v>
      </c>
      <c r="O2819" s="10" t="s">
        <v>117</v>
      </c>
      <c r="P2819" s="10" t="s">
        <v>27</v>
      </c>
      <c r="Q2819" s="10" t="s">
        <v>27</v>
      </c>
      <c r="R2819" s="10" t="s">
        <v>27</v>
      </c>
      <c r="S2819" s="119"/>
      <c r="T2819" s="119"/>
      <c r="U2819" s="119"/>
      <c r="V2819" s="119"/>
      <c r="W2819" s="119"/>
      <c r="X2819" s="119"/>
      <c r="Y2819" s="119"/>
      <c r="Z2819" s="119"/>
      <c r="AA2819" s="119"/>
      <c r="AB2819" s="119"/>
      <c r="AC2819" s="119"/>
      <c r="AD2819" s="119"/>
      <c r="AE2819" s="119"/>
      <c r="AF2819" s="119"/>
      <c r="AG2819" s="119"/>
      <c r="AH2819" s="119"/>
      <c r="AI2819" s="119"/>
      <c r="AJ2819" s="10" t="s">
        <v>27</v>
      </c>
      <c r="AK2819" s="10" t="s">
        <v>27</v>
      </c>
      <c r="AL2819" s="10" t="s">
        <v>27</v>
      </c>
    </row>
    <row r="2820" spans="1:38" ht="30" customHeight="1">
      <c r="A2820" s="114"/>
      <c r="B2820" s="114"/>
      <c r="C2820" s="114"/>
      <c r="D2820" s="114"/>
      <c r="E2820" s="115"/>
      <c r="F2820" s="116"/>
      <c r="G2820" s="115"/>
      <c r="H2820" s="116"/>
      <c r="I2820" s="115"/>
      <c r="J2820" s="116"/>
      <c r="K2820" s="115"/>
      <c r="L2820" s="116"/>
      <c r="M2820" s="114"/>
    </row>
    <row r="2821" spans="1:38" ht="30" customHeight="1">
      <c r="A2821" s="127" t="s">
        <v>4471</v>
      </c>
      <c r="B2821" s="127"/>
      <c r="C2821" s="127"/>
      <c r="D2821" s="127"/>
      <c r="E2821" s="128"/>
      <c r="F2821" s="129"/>
      <c r="G2821" s="128"/>
      <c r="H2821" s="129"/>
      <c r="I2821" s="128"/>
      <c r="J2821" s="129"/>
      <c r="K2821" s="128"/>
      <c r="L2821" s="129"/>
      <c r="M2821" s="127"/>
      <c r="N2821" s="118" t="s">
        <v>479</v>
      </c>
    </row>
    <row r="2822" spans="1:38" ht="30" customHeight="1">
      <c r="A2822" s="9" t="s">
        <v>1271</v>
      </c>
      <c r="B2822" s="9" t="s">
        <v>1254</v>
      </c>
      <c r="C2822" s="9" t="s">
        <v>466</v>
      </c>
      <c r="D2822" s="114">
        <v>7.6499999999999995</v>
      </c>
      <c r="E2822" s="115">
        <f>단가대비표!E79</f>
        <v>0</v>
      </c>
      <c r="F2822" s="116">
        <f>TRUNC(E2822*D2822,1)</f>
        <v>0</v>
      </c>
      <c r="G2822" s="115">
        <v>0</v>
      </c>
      <c r="H2822" s="116">
        <f>TRUNC(G2822*D2822,1)</f>
        <v>0</v>
      </c>
      <c r="I2822" s="115">
        <v>0</v>
      </c>
      <c r="J2822" s="116">
        <f>TRUNC(I2822*D2822,1)</f>
        <v>0</v>
      </c>
      <c r="K2822" s="115">
        <f t="shared" ref="K2822:L2825" si="669">TRUNC(E2822+G2822+I2822,1)</f>
        <v>0</v>
      </c>
      <c r="L2822" s="116">
        <f t="shared" si="669"/>
        <v>0</v>
      </c>
      <c r="M2822" s="9" t="s">
        <v>1255</v>
      </c>
      <c r="N2822" s="10" t="s">
        <v>470</v>
      </c>
      <c r="O2822" s="10" t="s">
        <v>1272</v>
      </c>
      <c r="P2822" s="10" t="s">
        <v>30</v>
      </c>
      <c r="Q2822" s="10" t="s">
        <v>30</v>
      </c>
      <c r="R2822" s="10" t="s">
        <v>29</v>
      </c>
      <c r="S2822" s="119"/>
      <c r="T2822" s="119"/>
      <c r="U2822" s="119"/>
      <c r="V2822" s="119"/>
      <c r="W2822" s="119"/>
      <c r="X2822" s="119"/>
      <c r="Y2822" s="119"/>
      <c r="Z2822" s="119"/>
      <c r="AA2822" s="119"/>
      <c r="AB2822" s="119"/>
      <c r="AC2822" s="119"/>
      <c r="AD2822" s="119"/>
      <c r="AE2822" s="119"/>
      <c r="AF2822" s="119"/>
      <c r="AG2822" s="119"/>
      <c r="AH2822" s="119"/>
      <c r="AI2822" s="119"/>
      <c r="AJ2822" s="10" t="s">
        <v>27</v>
      </c>
      <c r="AK2822" s="10" t="s">
        <v>2028</v>
      </c>
      <c r="AL2822" s="10" t="s">
        <v>27</v>
      </c>
    </row>
    <row r="2823" spans="1:38" ht="30" customHeight="1">
      <c r="A2823" s="1" t="s">
        <v>3294</v>
      </c>
      <c r="B2823" s="1" t="s">
        <v>3295</v>
      </c>
      <c r="C2823" s="9" t="s">
        <v>79</v>
      </c>
      <c r="D2823" s="36">
        <v>1.6500000000000001E-2</v>
      </c>
      <c r="E2823" s="115">
        <f>단가대비표!E60</f>
        <v>50000</v>
      </c>
      <c r="F2823" s="116">
        <f>TRUNC(E2823*D2823,1)</f>
        <v>825</v>
      </c>
      <c r="G2823" s="115">
        <v>0</v>
      </c>
      <c r="H2823" s="116">
        <f>TRUNC(G2823*D2823,1)</f>
        <v>0</v>
      </c>
      <c r="I2823" s="115">
        <v>0</v>
      </c>
      <c r="J2823" s="116">
        <f>TRUNC(I2823*D2823,1)</f>
        <v>0</v>
      </c>
      <c r="K2823" s="115">
        <f t="shared" si="669"/>
        <v>50000</v>
      </c>
      <c r="L2823" s="116">
        <f t="shared" si="669"/>
        <v>825</v>
      </c>
      <c r="M2823" s="9"/>
      <c r="N2823" s="10" t="s">
        <v>470</v>
      </c>
      <c r="O2823" s="10" t="s">
        <v>1256</v>
      </c>
      <c r="P2823" s="10" t="s">
        <v>30</v>
      </c>
      <c r="Q2823" s="10" t="s">
        <v>30</v>
      </c>
      <c r="R2823" s="10" t="s">
        <v>29</v>
      </c>
      <c r="S2823" s="119"/>
      <c r="T2823" s="119"/>
      <c r="U2823" s="119"/>
      <c r="V2823" s="119"/>
      <c r="W2823" s="119"/>
      <c r="X2823" s="119"/>
      <c r="Y2823" s="119"/>
      <c r="Z2823" s="119"/>
      <c r="AA2823" s="119"/>
      <c r="AB2823" s="119"/>
      <c r="AC2823" s="119"/>
      <c r="AD2823" s="119"/>
      <c r="AE2823" s="119"/>
      <c r="AF2823" s="119"/>
      <c r="AG2823" s="119"/>
      <c r="AH2823" s="119"/>
      <c r="AI2823" s="119"/>
      <c r="AJ2823" s="10" t="s">
        <v>27</v>
      </c>
      <c r="AK2823" s="10" t="s">
        <v>2029</v>
      </c>
      <c r="AL2823" s="10" t="s">
        <v>27</v>
      </c>
    </row>
    <row r="2824" spans="1:38" ht="30" customHeight="1">
      <c r="A2824" s="9" t="s">
        <v>860</v>
      </c>
      <c r="B2824" s="9" t="s">
        <v>840</v>
      </c>
      <c r="C2824" s="9" t="s">
        <v>841</v>
      </c>
      <c r="D2824" s="114">
        <v>7.0000000000000007E-2</v>
      </c>
      <c r="E2824" s="115">
        <v>0</v>
      </c>
      <c r="F2824" s="116">
        <f>TRUNC(E2824*D2824,1)</f>
        <v>0</v>
      </c>
      <c r="G2824" s="115">
        <f>단가대비표!F550</f>
        <v>216528</v>
      </c>
      <c r="H2824" s="116">
        <f>TRUNC(G2824*D2824,1)</f>
        <v>15156.9</v>
      </c>
      <c r="I2824" s="115">
        <v>0</v>
      </c>
      <c r="J2824" s="116">
        <f>TRUNC(I2824*D2824,1)</f>
        <v>0</v>
      </c>
      <c r="K2824" s="115">
        <f t="shared" si="669"/>
        <v>216528</v>
      </c>
      <c r="L2824" s="116">
        <f t="shared" si="669"/>
        <v>15156.9</v>
      </c>
      <c r="M2824" s="9" t="s">
        <v>27</v>
      </c>
      <c r="N2824" s="10" t="s">
        <v>475</v>
      </c>
      <c r="O2824" s="10" t="s">
        <v>861</v>
      </c>
      <c r="P2824" s="10" t="s">
        <v>30</v>
      </c>
      <c r="Q2824" s="10" t="s">
        <v>30</v>
      </c>
      <c r="R2824" s="10" t="s">
        <v>29</v>
      </c>
      <c r="S2824" s="119"/>
      <c r="T2824" s="119"/>
      <c r="U2824" s="119"/>
      <c r="V2824" s="119">
        <v>1</v>
      </c>
      <c r="W2824" s="119"/>
      <c r="X2824" s="119"/>
      <c r="Y2824" s="119"/>
      <c r="Z2824" s="119"/>
      <c r="AA2824" s="119"/>
      <c r="AB2824" s="119"/>
      <c r="AC2824" s="119"/>
      <c r="AD2824" s="119"/>
      <c r="AE2824" s="119"/>
      <c r="AF2824" s="119"/>
      <c r="AG2824" s="119"/>
      <c r="AH2824" s="119"/>
      <c r="AI2824" s="119"/>
      <c r="AJ2824" s="10" t="s">
        <v>27</v>
      </c>
      <c r="AK2824" s="10" t="s">
        <v>2030</v>
      </c>
      <c r="AL2824" s="10" t="s">
        <v>27</v>
      </c>
    </row>
    <row r="2825" spans="1:38" ht="30" customHeight="1">
      <c r="A2825" s="9" t="s">
        <v>867</v>
      </c>
      <c r="B2825" s="9" t="s">
        <v>840</v>
      </c>
      <c r="C2825" s="9" t="s">
        <v>841</v>
      </c>
      <c r="D2825" s="36">
        <v>3.6449999999999996E-2</v>
      </c>
      <c r="E2825" s="115">
        <v>0</v>
      </c>
      <c r="F2825" s="116">
        <f>TRUNC(E2825*D2825,1)</f>
        <v>0</v>
      </c>
      <c r="G2825" s="115">
        <f>단가대비표!F553</f>
        <v>138290</v>
      </c>
      <c r="H2825" s="116">
        <f>TRUNC(G2825*D2825,1)</f>
        <v>5040.6000000000004</v>
      </c>
      <c r="I2825" s="115">
        <v>0</v>
      </c>
      <c r="J2825" s="116">
        <f>TRUNC(I2825*D2825,1)</f>
        <v>0</v>
      </c>
      <c r="K2825" s="115">
        <f t="shared" si="669"/>
        <v>138290</v>
      </c>
      <c r="L2825" s="116">
        <f t="shared" si="669"/>
        <v>5040.6000000000004</v>
      </c>
      <c r="M2825" s="9" t="s">
        <v>27</v>
      </c>
      <c r="N2825" s="10" t="s">
        <v>475</v>
      </c>
      <c r="O2825" s="10" t="s">
        <v>868</v>
      </c>
      <c r="P2825" s="10" t="s">
        <v>30</v>
      </c>
      <c r="Q2825" s="10" t="s">
        <v>30</v>
      </c>
      <c r="R2825" s="10" t="s">
        <v>29</v>
      </c>
      <c r="S2825" s="119"/>
      <c r="T2825" s="119"/>
      <c r="U2825" s="119"/>
      <c r="V2825" s="119">
        <v>1</v>
      </c>
      <c r="W2825" s="119"/>
      <c r="X2825" s="119"/>
      <c r="Y2825" s="119"/>
      <c r="Z2825" s="119"/>
      <c r="AA2825" s="119"/>
      <c r="AB2825" s="119"/>
      <c r="AC2825" s="119"/>
      <c r="AD2825" s="119"/>
      <c r="AE2825" s="119"/>
      <c r="AF2825" s="119"/>
      <c r="AG2825" s="119"/>
      <c r="AH2825" s="119"/>
      <c r="AI2825" s="119"/>
      <c r="AJ2825" s="10" t="s">
        <v>27</v>
      </c>
      <c r="AK2825" s="10" t="s">
        <v>2031</v>
      </c>
      <c r="AL2825" s="10" t="s">
        <v>27</v>
      </c>
    </row>
    <row r="2826" spans="1:38" ht="30" customHeight="1">
      <c r="A2826" s="9" t="s">
        <v>4220</v>
      </c>
      <c r="B2826" s="9" t="s">
        <v>1110</v>
      </c>
      <c r="C2826" s="9" t="s">
        <v>963</v>
      </c>
      <c r="D2826" s="114">
        <v>1</v>
      </c>
      <c r="E2826" s="115">
        <v>0</v>
      </c>
      <c r="F2826" s="116">
        <f>TRUNC(E2826*D2826,1)</f>
        <v>0</v>
      </c>
      <c r="G2826" s="115">
        <v>0</v>
      </c>
      <c r="H2826" s="116">
        <f>TRUNC(G2826*D2826,1)</f>
        <v>0</v>
      </c>
      <c r="I2826" s="115">
        <f>H2827*2%</f>
        <v>403.94</v>
      </c>
      <c r="J2826" s="116">
        <f>TRUNC(I2826*D2826,1)</f>
        <v>403.9</v>
      </c>
      <c r="K2826" s="115">
        <f>TRUNC(E2826+G2826+I2826,1)</f>
        <v>403.9</v>
      </c>
      <c r="L2826" s="116">
        <f>TRUNC(F2826+H2826+J2826,1)</f>
        <v>403.9</v>
      </c>
      <c r="M2826" s="9" t="s">
        <v>27</v>
      </c>
      <c r="N2826" s="10" t="s">
        <v>476</v>
      </c>
      <c r="O2826" s="10" t="s">
        <v>964</v>
      </c>
      <c r="P2826" s="10" t="s">
        <v>30</v>
      </c>
      <c r="Q2826" s="10" t="s">
        <v>30</v>
      </c>
      <c r="R2826" s="10" t="s">
        <v>30</v>
      </c>
      <c r="S2826" s="119">
        <v>1</v>
      </c>
      <c r="T2826" s="119">
        <v>2</v>
      </c>
      <c r="U2826" s="119">
        <v>0.02</v>
      </c>
      <c r="V2826" s="119"/>
      <c r="W2826" s="119"/>
      <c r="X2826" s="119"/>
      <c r="Y2826" s="119"/>
      <c r="Z2826" s="119"/>
      <c r="AA2826" s="119"/>
      <c r="AB2826" s="119"/>
      <c r="AC2826" s="119"/>
      <c r="AD2826" s="119"/>
      <c r="AE2826" s="119"/>
      <c r="AF2826" s="119"/>
      <c r="AG2826" s="119"/>
      <c r="AH2826" s="119"/>
      <c r="AI2826" s="119"/>
      <c r="AJ2826" s="10" t="s">
        <v>27</v>
      </c>
      <c r="AK2826" s="10" t="s">
        <v>2033</v>
      </c>
      <c r="AL2826" s="10" t="s">
        <v>27</v>
      </c>
    </row>
    <row r="2827" spans="1:38" ht="30" customHeight="1">
      <c r="A2827" s="9" t="s">
        <v>965</v>
      </c>
      <c r="B2827" s="9" t="s">
        <v>27</v>
      </c>
      <c r="C2827" s="9" t="s">
        <v>27</v>
      </c>
      <c r="D2827" s="114"/>
      <c r="E2827" s="115"/>
      <c r="F2827" s="116">
        <f>TRUNC(SUM(F2822:F2826),0)</f>
        <v>825</v>
      </c>
      <c r="G2827" s="115"/>
      <c r="H2827" s="116">
        <f>TRUNC(SUM(H2822:H2826),0)</f>
        <v>20197</v>
      </c>
      <c r="I2827" s="115"/>
      <c r="J2827" s="116">
        <f>TRUNC(SUM(J2822:J2826),0)</f>
        <v>403</v>
      </c>
      <c r="K2827" s="115"/>
      <c r="L2827" s="116">
        <f>F2827+H2827+J2827</f>
        <v>21425</v>
      </c>
      <c r="M2827" s="9" t="s">
        <v>27</v>
      </c>
      <c r="N2827" s="10" t="s">
        <v>117</v>
      </c>
      <c r="O2827" s="10" t="s">
        <v>117</v>
      </c>
      <c r="P2827" s="10" t="s">
        <v>27</v>
      </c>
      <c r="Q2827" s="10" t="s">
        <v>27</v>
      </c>
      <c r="R2827" s="10" t="s">
        <v>27</v>
      </c>
      <c r="S2827" s="119"/>
      <c r="T2827" s="119"/>
      <c r="U2827" s="119"/>
      <c r="V2827" s="119"/>
      <c r="W2827" s="119"/>
      <c r="X2827" s="119"/>
      <c r="Y2827" s="119"/>
      <c r="Z2827" s="119"/>
      <c r="AA2827" s="119"/>
      <c r="AB2827" s="119"/>
      <c r="AC2827" s="119"/>
      <c r="AD2827" s="119"/>
      <c r="AE2827" s="119"/>
      <c r="AF2827" s="119"/>
      <c r="AG2827" s="119"/>
      <c r="AH2827" s="119"/>
      <c r="AI2827" s="119"/>
      <c r="AJ2827" s="10" t="s">
        <v>27</v>
      </c>
      <c r="AK2827" s="10" t="s">
        <v>27</v>
      </c>
      <c r="AL2827" s="10" t="s">
        <v>27</v>
      </c>
    </row>
    <row r="2828" spans="1:38" ht="30" customHeight="1">
      <c r="A2828" s="114"/>
      <c r="B2828" s="114"/>
      <c r="C2828" s="114"/>
      <c r="D2828" s="114"/>
      <c r="E2828" s="115"/>
      <c r="F2828" s="116"/>
      <c r="G2828" s="115"/>
      <c r="H2828" s="116"/>
      <c r="I2828" s="115"/>
      <c r="J2828" s="116"/>
      <c r="K2828" s="115"/>
      <c r="L2828" s="116"/>
      <c r="M2828" s="114"/>
    </row>
    <row r="2829" spans="1:38" ht="30" customHeight="1">
      <c r="A2829" s="127" t="s">
        <v>4472</v>
      </c>
      <c r="B2829" s="127"/>
      <c r="C2829" s="127"/>
      <c r="D2829" s="127"/>
      <c r="E2829" s="128"/>
      <c r="F2829" s="129"/>
      <c r="G2829" s="128"/>
      <c r="H2829" s="129"/>
      <c r="I2829" s="128"/>
      <c r="J2829" s="129"/>
      <c r="K2829" s="128"/>
      <c r="L2829" s="129"/>
      <c r="M2829" s="127"/>
      <c r="N2829" s="118" t="s">
        <v>480</v>
      </c>
    </row>
    <row r="2830" spans="1:38" ht="30" customHeight="1">
      <c r="A2830" s="9" t="s">
        <v>1271</v>
      </c>
      <c r="B2830" s="9" t="s">
        <v>1254</v>
      </c>
      <c r="C2830" s="9" t="s">
        <v>466</v>
      </c>
      <c r="D2830" s="114">
        <v>7.6499999999999995</v>
      </c>
      <c r="E2830" s="115">
        <f>단가대비표!E79</f>
        <v>0</v>
      </c>
      <c r="F2830" s="116">
        <f>TRUNC(E2830*D2830,1)</f>
        <v>0</v>
      </c>
      <c r="G2830" s="115">
        <v>0</v>
      </c>
      <c r="H2830" s="116">
        <f>TRUNC(G2830*D2830,1)</f>
        <v>0</v>
      </c>
      <c r="I2830" s="115">
        <v>0</v>
      </c>
      <c r="J2830" s="116">
        <f>TRUNC(I2830*D2830,1)</f>
        <v>0</v>
      </c>
      <c r="K2830" s="115">
        <f t="shared" ref="K2830:L2833" si="670">TRUNC(E2830+G2830+I2830,1)</f>
        <v>0</v>
      </c>
      <c r="L2830" s="116">
        <f t="shared" si="670"/>
        <v>0</v>
      </c>
      <c r="M2830" s="9" t="s">
        <v>1255</v>
      </c>
      <c r="N2830" s="10" t="s">
        <v>470</v>
      </c>
      <c r="O2830" s="10" t="s">
        <v>1272</v>
      </c>
      <c r="P2830" s="10" t="s">
        <v>30</v>
      </c>
      <c r="Q2830" s="10" t="s">
        <v>30</v>
      </c>
      <c r="R2830" s="10" t="s">
        <v>29</v>
      </c>
      <c r="S2830" s="119"/>
      <c r="T2830" s="119"/>
      <c r="U2830" s="119"/>
      <c r="V2830" s="119"/>
      <c r="W2830" s="119"/>
      <c r="X2830" s="119"/>
      <c r="Y2830" s="119"/>
      <c r="Z2830" s="119"/>
      <c r="AA2830" s="119"/>
      <c r="AB2830" s="119"/>
      <c r="AC2830" s="119"/>
      <c r="AD2830" s="119"/>
      <c r="AE2830" s="119"/>
      <c r="AF2830" s="119"/>
      <c r="AG2830" s="119"/>
      <c r="AH2830" s="119"/>
      <c r="AI2830" s="119"/>
      <c r="AJ2830" s="10" t="s">
        <v>27</v>
      </c>
      <c r="AK2830" s="10" t="s">
        <v>2028</v>
      </c>
      <c r="AL2830" s="10" t="s">
        <v>27</v>
      </c>
    </row>
    <row r="2831" spans="1:38" ht="30" customHeight="1">
      <c r="A2831" s="1" t="s">
        <v>3294</v>
      </c>
      <c r="B2831" s="1" t="s">
        <v>3295</v>
      </c>
      <c r="C2831" s="9" t="s">
        <v>79</v>
      </c>
      <c r="D2831" s="36">
        <v>1.6500000000000001E-2</v>
      </c>
      <c r="E2831" s="115">
        <f>단가대비표!E60</f>
        <v>50000</v>
      </c>
      <c r="F2831" s="116">
        <f>TRUNC(E2831*D2831,1)</f>
        <v>825</v>
      </c>
      <c r="G2831" s="115">
        <v>0</v>
      </c>
      <c r="H2831" s="116">
        <f>TRUNC(G2831*D2831,1)</f>
        <v>0</v>
      </c>
      <c r="I2831" s="115">
        <v>0</v>
      </c>
      <c r="J2831" s="116">
        <f>TRUNC(I2831*D2831,1)</f>
        <v>0</v>
      </c>
      <c r="K2831" s="115">
        <f t="shared" si="670"/>
        <v>50000</v>
      </c>
      <c r="L2831" s="116">
        <f t="shared" si="670"/>
        <v>825</v>
      </c>
      <c r="M2831" s="9"/>
      <c r="N2831" s="10" t="s">
        <v>470</v>
      </c>
      <c r="O2831" s="10" t="s">
        <v>1256</v>
      </c>
      <c r="P2831" s="10" t="s">
        <v>30</v>
      </c>
      <c r="Q2831" s="10" t="s">
        <v>30</v>
      </c>
      <c r="R2831" s="10" t="s">
        <v>29</v>
      </c>
      <c r="S2831" s="119"/>
      <c r="T2831" s="119"/>
      <c r="U2831" s="119"/>
      <c r="V2831" s="119"/>
      <c r="W2831" s="119"/>
      <c r="X2831" s="119"/>
      <c r="Y2831" s="119"/>
      <c r="Z2831" s="119"/>
      <c r="AA2831" s="119"/>
      <c r="AB2831" s="119"/>
      <c r="AC2831" s="119"/>
      <c r="AD2831" s="119"/>
      <c r="AE2831" s="119"/>
      <c r="AF2831" s="119"/>
      <c r="AG2831" s="119"/>
      <c r="AH2831" s="119"/>
      <c r="AI2831" s="119"/>
      <c r="AJ2831" s="10" t="s">
        <v>27</v>
      </c>
      <c r="AK2831" s="10" t="s">
        <v>2029</v>
      </c>
      <c r="AL2831" s="10" t="s">
        <v>27</v>
      </c>
    </row>
    <row r="2832" spans="1:38" ht="30" customHeight="1">
      <c r="A2832" s="9" t="s">
        <v>860</v>
      </c>
      <c r="B2832" s="9" t="s">
        <v>840</v>
      </c>
      <c r="C2832" s="9" t="s">
        <v>841</v>
      </c>
      <c r="D2832" s="114">
        <v>0.09</v>
      </c>
      <c r="E2832" s="115">
        <v>0</v>
      </c>
      <c r="F2832" s="116">
        <f>TRUNC(E2832*D2832,1)</f>
        <v>0</v>
      </c>
      <c r="G2832" s="115">
        <f>단가대비표!F550</f>
        <v>216528</v>
      </c>
      <c r="H2832" s="116">
        <f>TRUNC(G2832*D2832,1)</f>
        <v>19487.5</v>
      </c>
      <c r="I2832" s="115">
        <v>0</v>
      </c>
      <c r="J2832" s="116">
        <f>TRUNC(I2832*D2832,1)</f>
        <v>0</v>
      </c>
      <c r="K2832" s="115">
        <f t="shared" si="670"/>
        <v>216528</v>
      </c>
      <c r="L2832" s="116">
        <f t="shared" si="670"/>
        <v>19487.5</v>
      </c>
      <c r="M2832" s="9" t="s">
        <v>27</v>
      </c>
      <c r="N2832" s="10" t="s">
        <v>475</v>
      </c>
      <c r="O2832" s="10" t="s">
        <v>861</v>
      </c>
      <c r="P2832" s="10" t="s">
        <v>30</v>
      </c>
      <c r="Q2832" s="10" t="s">
        <v>30</v>
      </c>
      <c r="R2832" s="10" t="s">
        <v>29</v>
      </c>
      <c r="S2832" s="119"/>
      <c r="T2832" s="119"/>
      <c r="U2832" s="119"/>
      <c r="V2832" s="119">
        <v>1</v>
      </c>
      <c r="W2832" s="119"/>
      <c r="X2832" s="119"/>
      <c r="Y2832" s="119"/>
      <c r="Z2832" s="119"/>
      <c r="AA2832" s="119"/>
      <c r="AB2832" s="119"/>
      <c r="AC2832" s="119"/>
      <c r="AD2832" s="119"/>
      <c r="AE2832" s="119"/>
      <c r="AF2832" s="119"/>
      <c r="AG2832" s="119"/>
      <c r="AH2832" s="119"/>
      <c r="AI2832" s="119"/>
      <c r="AJ2832" s="10" t="s">
        <v>27</v>
      </c>
      <c r="AK2832" s="10" t="s">
        <v>2030</v>
      </c>
      <c r="AL2832" s="10" t="s">
        <v>27</v>
      </c>
    </row>
    <row r="2833" spans="1:38" ht="30" customHeight="1">
      <c r="A2833" s="9" t="s">
        <v>867</v>
      </c>
      <c r="B2833" s="9" t="s">
        <v>840</v>
      </c>
      <c r="C2833" s="9" t="s">
        <v>841</v>
      </c>
      <c r="D2833" s="36">
        <v>4.6449999999999998E-2</v>
      </c>
      <c r="E2833" s="115">
        <v>0</v>
      </c>
      <c r="F2833" s="116">
        <f>TRUNC(E2833*D2833,1)</f>
        <v>0</v>
      </c>
      <c r="G2833" s="115">
        <f>단가대비표!F553</f>
        <v>138290</v>
      </c>
      <c r="H2833" s="116">
        <f>TRUNC(G2833*D2833,1)</f>
        <v>6423.5</v>
      </c>
      <c r="I2833" s="115">
        <v>0</v>
      </c>
      <c r="J2833" s="116">
        <f>TRUNC(I2833*D2833,1)</f>
        <v>0</v>
      </c>
      <c r="K2833" s="115">
        <f t="shared" si="670"/>
        <v>138290</v>
      </c>
      <c r="L2833" s="116">
        <f t="shared" si="670"/>
        <v>6423.5</v>
      </c>
      <c r="M2833" s="9" t="s">
        <v>27</v>
      </c>
      <c r="N2833" s="10" t="s">
        <v>475</v>
      </c>
      <c r="O2833" s="10" t="s">
        <v>868</v>
      </c>
      <c r="P2833" s="10" t="s">
        <v>30</v>
      </c>
      <c r="Q2833" s="10" t="s">
        <v>30</v>
      </c>
      <c r="R2833" s="10" t="s">
        <v>29</v>
      </c>
      <c r="S2833" s="119"/>
      <c r="T2833" s="119"/>
      <c r="U2833" s="119"/>
      <c r="V2833" s="119">
        <v>1</v>
      </c>
      <c r="W2833" s="119"/>
      <c r="X2833" s="119"/>
      <c r="Y2833" s="119"/>
      <c r="Z2833" s="119"/>
      <c r="AA2833" s="119"/>
      <c r="AB2833" s="119"/>
      <c r="AC2833" s="119"/>
      <c r="AD2833" s="119"/>
      <c r="AE2833" s="119"/>
      <c r="AF2833" s="119"/>
      <c r="AG2833" s="119"/>
      <c r="AH2833" s="119"/>
      <c r="AI2833" s="119"/>
      <c r="AJ2833" s="10" t="s">
        <v>27</v>
      </c>
      <c r="AK2833" s="10" t="s">
        <v>2031</v>
      </c>
      <c r="AL2833" s="10" t="s">
        <v>27</v>
      </c>
    </row>
    <row r="2834" spans="1:38" ht="30" customHeight="1">
      <c r="A2834" s="9" t="s">
        <v>4220</v>
      </c>
      <c r="B2834" s="9" t="s">
        <v>1110</v>
      </c>
      <c r="C2834" s="9" t="s">
        <v>963</v>
      </c>
      <c r="D2834" s="114">
        <v>1</v>
      </c>
      <c r="E2834" s="115">
        <v>0</v>
      </c>
      <c r="F2834" s="116">
        <f>TRUNC(E2834*D2834,1)</f>
        <v>0</v>
      </c>
      <c r="G2834" s="115">
        <v>0</v>
      </c>
      <c r="H2834" s="116">
        <f>TRUNC(G2834*D2834,1)</f>
        <v>0</v>
      </c>
      <c r="I2834" s="115">
        <f>H2835*2%</f>
        <v>518.22</v>
      </c>
      <c r="J2834" s="116">
        <f>TRUNC(I2834*D2834,1)</f>
        <v>518.20000000000005</v>
      </c>
      <c r="K2834" s="115">
        <f>TRUNC(E2834+G2834+I2834,1)</f>
        <v>518.20000000000005</v>
      </c>
      <c r="L2834" s="116">
        <f>TRUNC(F2834+H2834+J2834,1)</f>
        <v>518.20000000000005</v>
      </c>
      <c r="M2834" s="9" t="s">
        <v>27</v>
      </c>
      <c r="N2834" s="10" t="s">
        <v>476</v>
      </c>
      <c r="O2834" s="10" t="s">
        <v>964</v>
      </c>
      <c r="P2834" s="10" t="s">
        <v>30</v>
      </c>
      <c r="Q2834" s="10" t="s">
        <v>30</v>
      </c>
      <c r="R2834" s="10" t="s">
        <v>30</v>
      </c>
      <c r="S2834" s="119">
        <v>1</v>
      </c>
      <c r="T2834" s="119">
        <v>2</v>
      </c>
      <c r="U2834" s="119">
        <v>0.02</v>
      </c>
      <c r="V2834" s="119"/>
      <c r="W2834" s="119"/>
      <c r="X2834" s="119"/>
      <c r="Y2834" s="119"/>
      <c r="Z2834" s="119"/>
      <c r="AA2834" s="119"/>
      <c r="AB2834" s="119"/>
      <c r="AC2834" s="119"/>
      <c r="AD2834" s="119"/>
      <c r="AE2834" s="119"/>
      <c r="AF2834" s="119"/>
      <c r="AG2834" s="119"/>
      <c r="AH2834" s="119"/>
      <c r="AI2834" s="119"/>
      <c r="AJ2834" s="10" t="s">
        <v>27</v>
      </c>
      <c r="AK2834" s="10" t="s">
        <v>2033</v>
      </c>
      <c r="AL2834" s="10" t="s">
        <v>27</v>
      </c>
    </row>
    <row r="2835" spans="1:38" ht="30" customHeight="1">
      <c r="A2835" s="9" t="s">
        <v>965</v>
      </c>
      <c r="B2835" s="9" t="s">
        <v>27</v>
      </c>
      <c r="C2835" s="9" t="s">
        <v>27</v>
      </c>
      <c r="D2835" s="114"/>
      <c r="E2835" s="115"/>
      <c r="F2835" s="116">
        <f>TRUNC(SUM(F2830:F2834),0)</f>
        <v>825</v>
      </c>
      <c r="G2835" s="115"/>
      <c r="H2835" s="116">
        <f>TRUNC(SUM(H2830:H2834),0)</f>
        <v>25911</v>
      </c>
      <c r="I2835" s="115"/>
      <c r="J2835" s="116">
        <f>TRUNC(SUM(J2830:J2834),0)</f>
        <v>518</v>
      </c>
      <c r="K2835" s="115"/>
      <c r="L2835" s="116">
        <f>F2835+H2835+J2835</f>
        <v>27254</v>
      </c>
      <c r="M2835" s="9" t="s">
        <v>27</v>
      </c>
      <c r="N2835" s="10" t="s">
        <v>117</v>
      </c>
      <c r="O2835" s="10" t="s">
        <v>117</v>
      </c>
      <c r="P2835" s="10" t="s">
        <v>27</v>
      </c>
      <c r="Q2835" s="10" t="s">
        <v>27</v>
      </c>
      <c r="R2835" s="10" t="s">
        <v>27</v>
      </c>
      <c r="S2835" s="119"/>
      <c r="T2835" s="119"/>
      <c r="U2835" s="119"/>
      <c r="V2835" s="119"/>
      <c r="W2835" s="119"/>
      <c r="X2835" s="119"/>
      <c r="Y2835" s="119"/>
      <c r="Z2835" s="119"/>
      <c r="AA2835" s="119"/>
      <c r="AB2835" s="119"/>
      <c r="AC2835" s="119"/>
      <c r="AD2835" s="119"/>
      <c r="AE2835" s="119"/>
      <c r="AF2835" s="119"/>
      <c r="AG2835" s="119"/>
      <c r="AH2835" s="119"/>
      <c r="AI2835" s="119"/>
      <c r="AJ2835" s="10" t="s">
        <v>27</v>
      </c>
      <c r="AK2835" s="10" t="s">
        <v>27</v>
      </c>
      <c r="AL2835" s="10" t="s">
        <v>27</v>
      </c>
    </row>
    <row r="2836" spans="1:38" ht="30" customHeight="1">
      <c r="A2836" s="114"/>
      <c r="B2836" s="114"/>
      <c r="C2836" s="114"/>
      <c r="D2836" s="114"/>
      <c r="E2836" s="115"/>
      <c r="F2836" s="116"/>
      <c r="G2836" s="115"/>
      <c r="H2836" s="116"/>
      <c r="I2836" s="115"/>
      <c r="J2836" s="116"/>
      <c r="K2836" s="115"/>
      <c r="L2836" s="116"/>
      <c r="M2836" s="114"/>
    </row>
    <row r="2837" spans="1:38" ht="30" customHeight="1">
      <c r="A2837" s="127" t="s">
        <v>4473</v>
      </c>
      <c r="B2837" s="127"/>
      <c r="C2837" s="127"/>
      <c r="D2837" s="127"/>
      <c r="E2837" s="128"/>
      <c r="F2837" s="129"/>
      <c r="G2837" s="128"/>
      <c r="H2837" s="129"/>
      <c r="I2837" s="128"/>
      <c r="J2837" s="129"/>
      <c r="K2837" s="128"/>
      <c r="L2837" s="129"/>
      <c r="M2837" s="127"/>
      <c r="N2837" s="118" t="s">
        <v>481</v>
      </c>
    </row>
    <row r="2838" spans="1:38" ht="30" customHeight="1">
      <c r="A2838" s="9" t="s">
        <v>1271</v>
      </c>
      <c r="B2838" s="9" t="s">
        <v>1254</v>
      </c>
      <c r="C2838" s="9" t="s">
        <v>466</v>
      </c>
      <c r="D2838" s="114">
        <v>9.18</v>
      </c>
      <c r="E2838" s="115">
        <f>단가대비표!E79</f>
        <v>0</v>
      </c>
      <c r="F2838" s="116">
        <f>TRUNC(E2838*D2838,1)</f>
        <v>0</v>
      </c>
      <c r="G2838" s="115">
        <v>0</v>
      </c>
      <c r="H2838" s="116">
        <f>TRUNC(G2838*D2838,1)</f>
        <v>0</v>
      </c>
      <c r="I2838" s="115">
        <v>0</v>
      </c>
      <c r="J2838" s="116">
        <f>TRUNC(I2838*D2838,1)</f>
        <v>0</v>
      </c>
      <c r="K2838" s="115">
        <f t="shared" ref="K2838:L2841" si="671">TRUNC(E2838+G2838+I2838,1)</f>
        <v>0</v>
      </c>
      <c r="L2838" s="116">
        <f t="shared" si="671"/>
        <v>0</v>
      </c>
      <c r="M2838" s="9" t="s">
        <v>1255</v>
      </c>
      <c r="N2838" s="10" t="s">
        <v>470</v>
      </c>
      <c r="O2838" s="10" t="s">
        <v>1272</v>
      </c>
      <c r="P2838" s="10" t="s">
        <v>30</v>
      </c>
      <c r="Q2838" s="10" t="s">
        <v>30</v>
      </c>
      <c r="R2838" s="10" t="s">
        <v>29</v>
      </c>
      <c r="S2838" s="119"/>
      <c r="T2838" s="119"/>
      <c r="U2838" s="119"/>
      <c r="V2838" s="119"/>
      <c r="W2838" s="119"/>
      <c r="X2838" s="119"/>
      <c r="Y2838" s="119"/>
      <c r="Z2838" s="119"/>
      <c r="AA2838" s="119"/>
      <c r="AB2838" s="119"/>
      <c r="AC2838" s="119"/>
      <c r="AD2838" s="119"/>
      <c r="AE2838" s="119"/>
      <c r="AF2838" s="119"/>
      <c r="AG2838" s="119"/>
      <c r="AH2838" s="119"/>
      <c r="AI2838" s="119"/>
      <c r="AJ2838" s="10" t="s">
        <v>27</v>
      </c>
      <c r="AK2838" s="10" t="s">
        <v>2028</v>
      </c>
      <c r="AL2838" s="10" t="s">
        <v>27</v>
      </c>
    </row>
    <row r="2839" spans="1:38" ht="30" customHeight="1">
      <c r="A2839" s="1" t="s">
        <v>3294</v>
      </c>
      <c r="B2839" s="1" t="s">
        <v>3295</v>
      </c>
      <c r="C2839" s="9" t="s">
        <v>79</v>
      </c>
      <c r="D2839" s="36">
        <v>1.9800000000000002E-2</v>
      </c>
      <c r="E2839" s="115">
        <f>단가대비표!E60</f>
        <v>50000</v>
      </c>
      <c r="F2839" s="116">
        <f>TRUNC(E2839*D2839,1)</f>
        <v>990</v>
      </c>
      <c r="G2839" s="115">
        <v>0</v>
      </c>
      <c r="H2839" s="116">
        <f>TRUNC(G2839*D2839,1)</f>
        <v>0</v>
      </c>
      <c r="I2839" s="115">
        <v>0</v>
      </c>
      <c r="J2839" s="116">
        <f>TRUNC(I2839*D2839,1)</f>
        <v>0</v>
      </c>
      <c r="K2839" s="115">
        <f t="shared" si="671"/>
        <v>50000</v>
      </c>
      <c r="L2839" s="116">
        <f t="shared" si="671"/>
        <v>990</v>
      </c>
      <c r="M2839" s="9"/>
      <c r="N2839" s="10" t="s">
        <v>470</v>
      </c>
      <c r="O2839" s="10" t="s">
        <v>1256</v>
      </c>
      <c r="P2839" s="10" t="s">
        <v>30</v>
      </c>
      <c r="Q2839" s="10" t="s">
        <v>30</v>
      </c>
      <c r="R2839" s="10" t="s">
        <v>29</v>
      </c>
      <c r="S2839" s="119"/>
      <c r="T2839" s="119"/>
      <c r="U2839" s="119"/>
      <c r="V2839" s="119"/>
      <c r="W2839" s="119"/>
      <c r="X2839" s="119"/>
      <c r="Y2839" s="119"/>
      <c r="Z2839" s="119"/>
      <c r="AA2839" s="119"/>
      <c r="AB2839" s="119"/>
      <c r="AC2839" s="119"/>
      <c r="AD2839" s="119"/>
      <c r="AE2839" s="119"/>
      <c r="AF2839" s="119"/>
      <c r="AG2839" s="119"/>
      <c r="AH2839" s="119"/>
      <c r="AI2839" s="119"/>
      <c r="AJ2839" s="10" t="s">
        <v>27</v>
      </c>
      <c r="AK2839" s="10" t="s">
        <v>2029</v>
      </c>
      <c r="AL2839" s="10" t="s">
        <v>27</v>
      </c>
    </row>
    <row r="2840" spans="1:38" ht="30" customHeight="1">
      <c r="A2840" s="9" t="s">
        <v>860</v>
      </c>
      <c r="B2840" s="9" t="s">
        <v>840</v>
      </c>
      <c r="C2840" s="9" t="s">
        <v>841</v>
      </c>
      <c r="D2840" s="114">
        <v>7.0000000000000007E-2</v>
      </c>
      <c r="E2840" s="115">
        <v>0</v>
      </c>
      <c r="F2840" s="116">
        <f>TRUNC(E2840*D2840,1)</f>
        <v>0</v>
      </c>
      <c r="G2840" s="115">
        <f>단가대비표!F550</f>
        <v>216528</v>
      </c>
      <c r="H2840" s="116">
        <f>TRUNC(G2840*D2840,1)</f>
        <v>15156.9</v>
      </c>
      <c r="I2840" s="115">
        <v>0</v>
      </c>
      <c r="J2840" s="116">
        <f>TRUNC(I2840*D2840,1)</f>
        <v>0</v>
      </c>
      <c r="K2840" s="115">
        <f t="shared" si="671"/>
        <v>216528</v>
      </c>
      <c r="L2840" s="116">
        <f t="shared" si="671"/>
        <v>15156.9</v>
      </c>
      <c r="M2840" s="9" t="s">
        <v>27</v>
      </c>
      <c r="N2840" s="10" t="s">
        <v>475</v>
      </c>
      <c r="O2840" s="10" t="s">
        <v>861</v>
      </c>
      <c r="P2840" s="10" t="s">
        <v>30</v>
      </c>
      <c r="Q2840" s="10" t="s">
        <v>30</v>
      </c>
      <c r="R2840" s="10" t="s">
        <v>29</v>
      </c>
      <c r="S2840" s="119"/>
      <c r="T2840" s="119"/>
      <c r="U2840" s="119"/>
      <c r="V2840" s="119">
        <v>1</v>
      </c>
      <c r="W2840" s="119"/>
      <c r="X2840" s="119"/>
      <c r="Y2840" s="119"/>
      <c r="Z2840" s="119"/>
      <c r="AA2840" s="119"/>
      <c r="AB2840" s="119"/>
      <c r="AC2840" s="119"/>
      <c r="AD2840" s="119"/>
      <c r="AE2840" s="119"/>
      <c r="AF2840" s="119"/>
      <c r="AG2840" s="119"/>
      <c r="AH2840" s="119"/>
      <c r="AI2840" s="119"/>
      <c r="AJ2840" s="10" t="s">
        <v>27</v>
      </c>
      <c r="AK2840" s="10" t="s">
        <v>2030</v>
      </c>
      <c r="AL2840" s="10" t="s">
        <v>27</v>
      </c>
    </row>
    <row r="2841" spans="1:38" ht="30" customHeight="1">
      <c r="A2841" s="9" t="s">
        <v>867</v>
      </c>
      <c r="B2841" s="9" t="s">
        <v>840</v>
      </c>
      <c r="C2841" s="9" t="s">
        <v>841</v>
      </c>
      <c r="D2841" s="36">
        <v>3.6449999999999996E-2</v>
      </c>
      <c r="E2841" s="115">
        <v>0</v>
      </c>
      <c r="F2841" s="116">
        <f>TRUNC(E2841*D2841,1)</f>
        <v>0</v>
      </c>
      <c r="G2841" s="115">
        <f>단가대비표!F553</f>
        <v>138290</v>
      </c>
      <c r="H2841" s="116">
        <f>TRUNC(G2841*D2841,1)</f>
        <v>5040.6000000000004</v>
      </c>
      <c r="I2841" s="115">
        <v>0</v>
      </c>
      <c r="J2841" s="116">
        <f>TRUNC(I2841*D2841,1)</f>
        <v>0</v>
      </c>
      <c r="K2841" s="115">
        <f t="shared" si="671"/>
        <v>138290</v>
      </c>
      <c r="L2841" s="116">
        <f t="shared" si="671"/>
        <v>5040.6000000000004</v>
      </c>
      <c r="M2841" s="9" t="s">
        <v>27</v>
      </c>
      <c r="N2841" s="10" t="s">
        <v>475</v>
      </c>
      <c r="O2841" s="10" t="s">
        <v>868</v>
      </c>
      <c r="P2841" s="10" t="s">
        <v>30</v>
      </c>
      <c r="Q2841" s="10" t="s">
        <v>30</v>
      </c>
      <c r="R2841" s="10" t="s">
        <v>29</v>
      </c>
      <c r="S2841" s="119"/>
      <c r="T2841" s="119"/>
      <c r="U2841" s="119"/>
      <c r="V2841" s="119">
        <v>1</v>
      </c>
      <c r="W2841" s="119"/>
      <c r="X2841" s="119"/>
      <c r="Y2841" s="119"/>
      <c r="Z2841" s="119"/>
      <c r="AA2841" s="119"/>
      <c r="AB2841" s="119"/>
      <c r="AC2841" s="119"/>
      <c r="AD2841" s="119"/>
      <c r="AE2841" s="119"/>
      <c r="AF2841" s="119"/>
      <c r="AG2841" s="119"/>
      <c r="AH2841" s="119"/>
      <c r="AI2841" s="119"/>
      <c r="AJ2841" s="10" t="s">
        <v>27</v>
      </c>
      <c r="AK2841" s="10" t="s">
        <v>2031</v>
      </c>
      <c r="AL2841" s="10" t="s">
        <v>27</v>
      </c>
    </row>
    <row r="2842" spans="1:38" ht="30" customHeight="1">
      <c r="A2842" s="9" t="s">
        <v>4220</v>
      </c>
      <c r="B2842" s="9" t="s">
        <v>1110</v>
      </c>
      <c r="C2842" s="9" t="s">
        <v>963</v>
      </c>
      <c r="D2842" s="114">
        <v>1</v>
      </c>
      <c r="E2842" s="115">
        <v>0</v>
      </c>
      <c r="F2842" s="116">
        <f>TRUNC(E2842*D2842,1)</f>
        <v>0</v>
      </c>
      <c r="G2842" s="115">
        <v>0</v>
      </c>
      <c r="H2842" s="116">
        <f>TRUNC(G2842*D2842,1)</f>
        <v>0</v>
      </c>
      <c r="I2842" s="115">
        <f>H2843*2%</f>
        <v>403.94</v>
      </c>
      <c r="J2842" s="116">
        <f>TRUNC(I2842*D2842,1)</f>
        <v>403.9</v>
      </c>
      <c r="K2842" s="115">
        <f>TRUNC(E2842+G2842+I2842,1)</f>
        <v>403.9</v>
      </c>
      <c r="L2842" s="116">
        <f>TRUNC(F2842+H2842+J2842,1)</f>
        <v>403.9</v>
      </c>
      <c r="M2842" s="9" t="s">
        <v>27</v>
      </c>
      <c r="N2842" s="10" t="s">
        <v>476</v>
      </c>
      <c r="O2842" s="10" t="s">
        <v>964</v>
      </c>
      <c r="P2842" s="10" t="s">
        <v>30</v>
      </c>
      <c r="Q2842" s="10" t="s">
        <v>30</v>
      </c>
      <c r="R2842" s="10" t="s">
        <v>30</v>
      </c>
      <c r="S2842" s="119">
        <v>1</v>
      </c>
      <c r="T2842" s="119">
        <v>2</v>
      </c>
      <c r="U2842" s="119">
        <v>0.02</v>
      </c>
      <c r="V2842" s="119"/>
      <c r="W2842" s="119"/>
      <c r="X2842" s="119"/>
      <c r="Y2842" s="119"/>
      <c r="Z2842" s="119"/>
      <c r="AA2842" s="119"/>
      <c r="AB2842" s="119"/>
      <c r="AC2842" s="119"/>
      <c r="AD2842" s="119"/>
      <c r="AE2842" s="119"/>
      <c r="AF2842" s="119"/>
      <c r="AG2842" s="119"/>
      <c r="AH2842" s="119"/>
      <c r="AI2842" s="119"/>
      <c r="AJ2842" s="10" t="s">
        <v>27</v>
      </c>
      <c r="AK2842" s="10" t="s">
        <v>2033</v>
      </c>
      <c r="AL2842" s="10" t="s">
        <v>27</v>
      </c>
    </row>
    <row r="2843" spans="1:38" ht="30" customHeight="1">
      <c r="A2843" s="9" t="s">
        <v>965</v>
      </c>
      <c r="B2843" s="9" t="s">
        <v>27</v>
      </c>
      <c r="C2843" s="9" t="s">
        <v>27</v>
      </c>
      <c r="D2843" s="114"/>
      <c r="E2843" s="115"/>
      <c r="F2843" s="116">
        <f>TRUNC(SUM(F2838:F2842),0)</f>
        <v>990</v>
      </c>
      <c r="G2843" s="115"/>
      <c r="H2843" s="116">
        <f>TRUNC(SUM(H2838:H2842),0)</f>
        <v>20197</v>
      </c>
      <c r="I2843" s="115"/>
      <c r="J2843" s="116">
        <f>TRUNC(SUM(J2838:J2842),0)</f>
        <v>403</v>
      </c>
      <c r="K2843" s="115"/>
      <c r="L2843" s="116">
        <f>F2843+H2843+J2843</f>
        <v>21590</v>
      </c>
      <c r="M2843" s="9" t="s">
        <v>27</v>
      </c>
      <c r="N2843" s="10" t="s">
        <v>117</v>
      </c>
      <c r="O2843" s="10" t="s">
        <v>117</v>
      </c>
      <c r="P2843" s="10" t="s">
        <v>27</v>
      </c>
      <c r="Q2843" s="10" t="s">
        <v>27</v>
      </c>
      <c r="R2843" s="10" t="s">
        <v>27</v>
      </c>
      <c r="S2843" s="119"/>
      <c r="T2843" s="119"/>
      <c r="U2843" s="119"/>
      <c r="V2843" s="119"/>
      <c r="W2843" s="119"/>
      <c r="X2843" s="119"/>
      <c r="Y2843" s="119"/>
      <c r="Z2843" s="119"/>
      <c r="AA2843" s="119"/>
      <c r="AB2843" s="119"/>
      <c r="AC2843" s="119"/>
      <c r="AD2843" s="119"/>
      <c r="AE2843" s="119"/>
      <c r="AF2843" s="119"/>
      <c r="AG2843" s="119"/>
      <c r="AH2843" s="119"/>
      <c r="AI2843" s="119"/>
      <c r="AJ2843" s="10" t="s">
        <v>27</v>
      </c>
      <c r="AK2843" s="10" t="s">
        <v>27</v>
      </c>
      <c r="AL2843" s="10" t="s">
        <v>27</v>
      </c>
    </row>
    <row r="2844" spans="1:38" ht="30" customHeight="1">
      <c r="A2844" s="114"/>
      <c r="B2844" s="114"/>
      <c r="C2844" s="114"/>
      <c r="D2844" s="114"/>
      <c r="E2844" s="115"/>
      <c r="F2844" s="116"/>
      <c r="G2844" s="115"/>
      <c r="H2844" s="116"/>
      <c r="I2844" s="115"/>
      <c r="J2844" s="116"/>
      <c r="K2844" s="115"/>
      <c r="L2844" s="116"/>
      <c r="M2844" s="114"/>
    </row>
    <row r="2845" spans="1:38" ht="30" customHeight="1">
      <c r="A2845" s="127" t="s">
        <v>4474</v>
      </c>
      <c r="B2845" s="127"/>
      <c r="C2845" s="127"/>
      <c r="D2845" s="127"/>
      <c r="E2845" s="128"/>
      <c r="F2845" s="129"/>
      <c r="G2845" s="128"/>
      <c r="H2845" s="129"/>
      <c r="I2845" s="128"/>
      <c r="J2845" s="129"/>
      <c r="K2845" s="128"/>
      <c r="L2845" s="129"/>
      <c r="M2845" s="127"/>
      <c r="N2845" s="118" t="s">
        <v>482</v>
      </c>
    </row>
    <row r="2846" spans="1:38" ht="30" customHeight="1">
      <c r="A2846" s="9" t="s">
        <v>1271</v>
      </c>
      <c r="B2846" s="9" t="s">
        <v>1254</v>
      </c>
      <c r="C2846" s="9" t="s">
        <v>466</v>
      </c>
      <c r="D2846" s="114">
        <v>9.18</v>
      </c>
      <c r="E2846" s="115">
        <f>단가대비표!E79</f>
        <v>0</v>
      </c>
      <c r="F2846" s="116">
        <f>TRUNC(E2846*D2846,1)</f>
        <v>0</v>
      </c>
      <c r="G2846" s="115">
        <v>0</v>
      </c>
      <c r="H2846" s="116">
        <f>TRUNC(G2846*D2846,1)</f>
        <v>0</v>
      </c>
      <c r="I2846" s="115">
        <v>0</v>
      </c>
      <c r="J2846" s="116">
        <f>TRUNC(I2846*D2846,1)</f>
        <v>0</v>
      </c>
      <c r="K2846" s="115">
        <f t="shared" ref="K2846:L2849" si="672">TRUNC(E2846+G2846+I2846,1)</f>
        <v>0</v>
      </c>
      <c r="L2846" s="116">
        <f t="shared" si="672"/>
        <v>0</v>
      </c>
      <c r="M2846" s="9" t="s">
        <v>1255</v>
      </c>
      <c r="N2846" s="10" t="s">
        <v>470</v>
      </c>
      <c r="O2846" s="10" t="s">
        <v>1272</v>
      </c>
      <c r="P2846" s="10" t="s">
        <v>30</v>
      </c>
      <c r="Q2846" s="10" t="s">
        <v>30</v>
      </c>
      <c r="R2846" s="10" t="s">
        <v>29</v>
      </c>
      <c r="S2846" s="119"/>
      <c r="T2846" s="119"/>
      <c r="U2846" s="119"/>
      <c r="V2846" s="119"/>
      <c r="W2846" s="119"/>
      <c r="X2846" s="119"/>
      <c r="Y2846" s="119"/>
      <c r="Z2846" s="119"/>
      <c r="AA2846" s="119"/>
      <c r="AB2846" s="119"/>
      <c r="AC2846" s="119"/>
      <c r="AD2846" s="119"/>
      <c r="AE2846" s="119"/>
      <c r="AF2846" s="119"/>
      <c r="AG2846" s="119"/>
      <c r="AH2846" s="119"/>
      <c r="AI2846" s="119"/>
      <c r="AJ2846" s="10" t="s">
        <v>27</v>
      </c>
      <c r="AK2846" s="10" t="s">
        <v>2028</v>
      </c>
      <c r="AL2846" s="10" t="s">
        <v>27</v>
      </c>
    </row>
    <row r="2847" spans="1:38" ht="30" customHeight="1">
      <c r="A2847" s="1" t="s">
        <v>3294</v>
      </c>
      <c r="B2847" s="1" t="s">
        <v>3295</v>
      </c>
      <c r="C2847" s="9" t="s">
        <v>79</v>
      </c>
      <c r="D2847" s="36">
        <v>1.9800000000000002E-2</v>
      </c>
      <c r="E2847" s="115">
        <f>단가대비표!E60</f>
        <v>50000</v>
      </c>
      <c r="F2847" s="116">
        <f>TRUNC(E2847*D2847,1)</f>
        <v>990</v>
      </c>
      <c r="G2847" s="115">
        <v>0</v>
      </c>
      <c r="H2847" s="116">
        <f>TRUNC(G2847*D2847,1)</f>
        <v>0</v>
      </c>
      <c r="I2847" s="115">
        <v>0</v>
      </c>
      <c r="J2847" s="116">
        <f>TRUNC(I2847*D2847,1)</f>
        <v>0</v>
      </c>
      <c r="K2847" s="115">
        <f t="shared" si="672"/>
        <v>50000</v>
      </c>
      <c r="L2847" s="116">
        <f t="shared" si="672"/>
        <v>990</v>
      </c>
      <c r="M2847" s="9"/>
      <c r="N2847" s="10" t="s">
        <v>470</v>
      </c>
      <c r="O2847" s="10" t="s">
        <v>1256</v>
      </c>
      <c r="P2847" s="10" t="s">
        <v>30</v>
      </c>
      <c r="Q2847" s="10" t="s">
        <v>30</v>
      </c>
      <c r="R2847" s="10" t="s">
        <v>29</v>
      </c>
      <c r="S2847" s="119"/>
      <c r="T2847" s="119"/>
      <c r="U2847" s="119"/>
      <c r="V2847" s="119"/>
      <c r="W2847" s="119"/>
      <c r="X2847" s="119"/>
      <c r="Y2847" s="119"/>
      <c r="Z2847" s="119"/>
      <c r="AA2847" s="119"/>
      <c r="AB2847" s="119"/>
      <c r="AC2847" s="119"/>
      <c r="AD2847" s="119"/>
      <c r="AE2847" s="119"/>
      <c r="AF2847" s="119"/>
      <c r="AG2847" s="119"/>
      <c r="AH2847" s="119"/>
      <c r="AI2847" s="119"/>
      <c r="AJ2847" s="10" t="s">
        <v>27</v>
      </c>
      <c r="AK2847" s="10" t="s">
        <v>2029</v>
      </c>
      <c r="AL2847" s="10" t="s">
        <v>27</v>
      </c>
    </row>
    <row r="2848" spans="1:38" ht="30" customHeight="1">
      <c r="A2848" s="9" t="s">
        <v>860</v>
      </c>
      <c r="B2848" s="9" t="s">
        <v>840</v>
      </c>
      <c r="C2848" s="9" t="s">
        <v>841</v>
      </c>
      <c r="D2848" s="114">
        <v>0.09</v>
      </c>
      <c r="E2848" s="115">
        <v>0</v>
      </c>
      <c r="F2848" s="116">
        <f>TRUNC(E2848*D2848,1)</f>
        <v>0</v>
      </c>
      <c r="G2848" s="115">
        <f>단가대비표!F550</f>
        <v>216528</v>
      </c>
      <c r="H2848" s="116">
        <f>TRUNC(G2848*D2848,1)</f>
        <v>19487.5</v>
      </c>
      <c r="I2848" s="115">
        <v>0</v>
      </c>
      <c r="J2848" s="116">
        <f>TRUNC(I2848*D2848,1)</f>
        <v>0</v>
      </c>
      <c r="K2848" s="115">
        <f t="shared" si="672"/>
        <v>216528</v>
      </c>
      <c r="L2848" s="116">
        <f t="shared" si="672"/>
        <v>19487.5</v>
      </c>
      <c r="M2848" s="9" t="s">
        <v>27</v>
      </c>
      <c r="N2848" s="10" t="s">
        <v>475</v>
      </c>
      <c r="O2848" s="10" t="s">
        <v>861</v>
      </c>
      <c r="P2848" s="10" t="s">
        <v>30</v>
      </c>
      <c r="Q2848" s="10" t="s">
        <v>30</v>
      </c>
      <c r="R2848" s="10" t="s">
        <v>29</v>
      </c>
      <c r="S2848" s="119"/>
      <c r="T2848" s="119"/>
      <c r="U2848" s="119"/>
      <c r="V2848" s="119">
        <v>1</v>
      </c>
      <c r="W2848" s="119"/>
      <c r="X2848" s="119"/>
      <c r="Y2848" s="119"/>
      <c r="Z2848" s="119"/>
      <c r="AA2848" s="119"/>
      <c r="AB2848" s="119"/>
      <c r="AC2848" s="119"/>
      <c r="AD2848" s="119"/>
      <c r="AE2848" s="119"/>
      <c r="AF2848" s="119"/>
      <c r="AG2848" s="119"/>
      <c r="AH2848" s="119"/>
      <c r="AI2848" s="119"/>
      <c r="AJ2848" s="10" t="s">
        <v>27</v>
      </c>
      <c r="AK2848" s="10" t="s">
        <v>2030</v>
      </c>
      <c r="AL2848" s="10" t="s">
        <v>27</v>
      </c>
    </row>
    <row r="2849" spans="1:38" ht="30" customHeight="1">
      <c r="A2849" s="9" t="s">
        <v>867</v>
      </c>
      <c r="B2849" s="9" t="s">
        <v>840</v>
      </c>
      <c r="C2849" s="9" t="s">
        <v>841</v>
      </c>
      <c r="D2849" s="36">
        <v>4.6449999999999998E-2</v>
      </c>
      <c r="E2849" s="115">
        <v>0</v>
      </c>
      <c r="F2849" s="116">
        <f>TRUNC(E2849*D2849,1)</f>
        <v>0</v>
      </c>
      <c r="G2849" s="115">
        <f>단가대비표!F553</f>
        <v>138290</v>
      </c>
      <c r="H2849" s="116">
        <f>TRUNC(G2849*D2849,1)</f>
        <v>6423.5</v>
      </c>
      <c r="I2849" s="115">
        <v>0</v>
      </c>
      <c r="J2849" s="116">
        <f>TRUNC(I2849*D2849,1)</f>
        <v>0</v>
      </c>
      <c r="K2849" s="115">
        <f t="shared" si="672"/>
        <v>138290</v>
      </c>
      <c r="L2849" s="116">
        <f t="shared" si="672"/>
        <v>6423.5</v>
      </c>
      <c r="M2849" s="9" t="s">
        <v>27</v>
      </c>
      <c r="N2849" s="10" t="s">
        <v>475</v>
      </c>
      <c r="O2849" s="10" t="s">
        <v>868</v>
      </c>
      <c r="P2849" s="10" t="s">
        <v>30</v>
      </c>
      <c r="Q2849" s="10" t="s">
        <v>30</v>
      </c>
      <c r="R2849" s="10" t="s">
        <v>29</v>
      </c>
      <c r="S2849" s="119"/>
      <c r="T2849" s="119"/>
      <c r="U2849" s="119"/>
      <c r="V2849" s="119">
        <v>1</v>
      </c>
      <c r="W2849" s="119"/>
      <c r="X2849" s="119"/>
      <c r="Y2849" s="119"/>
      <c r="Z2849" s="119"/>
      <c r="AA2849" s="119"/>
      <c r="AB2849" s="119"/>
      <c r="AC2849" s="119"/>
      <c r="AD2849" s="119"/>
      <c r="AE2849" s="119"/>
      <c r="AF2849" s="119"/>
      <c r="AG2849" s="119"/>
      <c r="AH2849" s="119"/>
      <c r="AI2849" s="119"/>
      <c r="AJ2849" s="10" t="s">
        <v>27</v>
      </c>
      <c r="AK2849" s="10" t="s">
        <v>2031</v>
      </c>
      <c r="AL2849" s="10" t="s">
        <v>27</v>
      </c>
    </row>
    <row r="2850" spans="1:38" ht="30" customHeight="1">
      <c r="A2850" s="9" t="s">
        <v>4220</v>
      </c>
      <c r="B2850" s="9" t="s">
        <v>1110</v>
      </c>
      <c r="C2850" s="9" t="s">
        <v>963</v>
      </c>
      <c r="D2850" s="114">
        <v>1</v>
      </c>
      <c r="E2850" s="115">
        <v>0</v>
      </c>
      <c r="F2850" s="116">
        <f>TRUNC(E2850*D2850,1)</f>
        <v>0</v>
      </c>
      <c r="G2850" s="115">
        <v>0</v>
      </c>
      <c r="H2850" s="116">
        <f>TRUNC(G2850*D2850,1)</f>
        <v>0</v>
      </c>
      <c r="I2850" s="115">
        <f>H2851*2%</f>
        <v>518.22</v>
      </c>
      <c r="J2850" s="116">
        <f>TRUNC(I2850*D2850,1)</f>
        <v>518.20000000000005</v>
      </c>
      <c r="K2850" s="115">
        <f>TRUNC(E2850+G2850+I2850,1)</f>
        <v>518.20000000000005</v>
      </c>
      <c r="L2850" s="116">
        <f>TRUNC(F2850+H2850+J2850,1)</f>
        <v>518.20000000000005</v>
      </c>
      <c r="M2850" s="9" t="s">
        <v>27</v>
      </c>
      <c r="N2850" s="10" t="s">
        <v>476</v>
      </c>
      <c r="O2850" s="10" t="s">
        <v>964</v>
      </c>
      <c r="P2850" s="10" t="s">
        <v>30</v>
      </c>
      <c r="Q2850" s="10" t="s">
        <v>30</v>
      </c>
      <c r="R2850" s="10" t="s">
        <v>30</v>
      </c>
      <c r="S2850" s="119">
        <v>1</v>
      </c>
      <c r="T2850" s="119">
        <v>2</v>
      </c>
      <c r="U2850" s="119">
        <v>0.02</v>
      </c>
      <c r="V2850" s="119"/>
      <c r="W2850" s="119"/>
      <c r="X2850" s="119"/>
      <c r="Y2850" s="119"/>
      <c r="Z2850" s="119"/>
      <c r="AA2850" s="119"/>
      <c r="AB2850" s="119"/>
      <c r="AC2850" s="119"/>
      <c r="AD2850" s="119"/>
      <c r="AE2850" s="119"/>
      <c r="AF2850" s="119"/>
      <c r="AG2850" s="119"/>
      <c r="AH2850" s="119"/>
      <c r="AI2850" s="119"/>
      <c r="AJ2850" s="10" t="s">
        <v>27</v>
      </c>
      <c r="AK2850" s="10" t="s">
        <v>2033</v>
      </c>
      <c r="AL2850" s="10" t="s">
        <v>27</v>
      </c>
    </row>
    <row r="2851" spans="1:38" ht="30" customHeight="1">
      <c r="A2851" s="9" t="s">
        <v>965</v>
      </c>
      <c r="B2851" s="9" t="s">
        <v>27</v>
      </c>
      <c r="C2851" s="9" t="s">
        <v>27</v>
      </c>
      <c r="D2851" s="114"/>
      <c r="E2851" s="115"/>
      <c r="F2851" s="116">
        <f>TRUNC(SUM(F2846:F2850),0)</f>
        <v>990</v>
      </c>
      <c r="G2851" s="115"/>
      <c r="H2851" s="116">
        <f>TRUNC(SUM(H2846:H2850),0)</f>
        <v>25911</v>
      </c>
      <c r="I2851" s="115"/>
      <c r="J2851" s="116">
        <f>TRUNC(SUM(J2846:J2850),0)</f>
        <v>518</v>
      </c>
      <c r="K2851" s="115"/>
      <c r="L2851" s="116">
        <f>F2851+H2851+J2851</f>
        <v>27419</v>
      </c>
      <c r="M2851" s="9" t="s">
        <v>27</v>
      </c>
      <c r="N2851" s="10" t="s">
        <v>117</v>
      </c>
      <c r="O2851" s="10" t="s">
        <v>117</v>
      </c>
      <c r="P2851" s="10" t="s">
        <v>27</v>
      </c>
      <c r="Q2851" s="10" t="s">
        <v>27</v>
      </c>
      <c r="R2851" s="10" t="s">
        <v>27</v>
      </c>
      <c r="S2851" s="119"/>
      <c r="T2851" s="119"/>
      <c r="U2851" s="119"/>
      <c r="V2851" s="119"/>
      <c r="W2851" s="119"/>
      <c r="X2851" s="119"/>
      <c r="Y2851" s="119"/>
      <c r="Z2851" s="119"/>
      <c r="AA2851" s="119"/>
      <c r="AB2851" s="119"/>
      <c r="AC2851" s="119"/>
      <c r="AD2851" s="119"/>
      <c r="AE2851" s="119"/>
      <c r="AF2851" s="119"/>
      <c r="AG2851" s="119"/>
      <c r="AH2851" s="119"/>
      <c r="AI2851" s="119"/>
      <c r="AJ2851" s="10" t="s">
        <v>27</v>
      </c>
      <c r="AK2851" s="10" t="s">
        <v>27</v>
      </c>
      <c r="AL2851" s="10" t="s">
        <v>27</v>
      </c>
    </row>
    <row r="2852" spans="1:38" ht="30" customHeight="1">
      <c r="A2852" s="114"/>
      <c r="B2852" s="114"/>
      <c r="C2852" s="114"/>
      <c r="D2852" s="114"/>
      <c r="E2852" s="115"/>
      <c r="F2852" s="116"/>
      <c r="G2852" s="115"/>
      <c r="H2852" s="116"/>
      <c r="I2852" s="115"/>
      <c r="J2852" s="116"/>
      <c r="K2852" s="115"/>
      <c r="L2852" s="116"/>
      <c r="M2852" s="114"/>
    </row>
    <row r="2853" spans="1:38" ht="30" customHeight="1">
      <c r="A2853" s="127" t="s">
        <v>4493</v>
      </c>
      <c r="B2853" s="127"/>
      <c r="C2853" s="127"/>
      <c r="D2853" s="127"/>
      <c r="E2853" s="128"/>
      <c r="F2853" s="129"/>
      <c r="G2853" s="128"/>
      <c r="H2853" s="129"/>
      <c r="I2853" s="128"/>
      <c r="J2853" s="129"/>
      <c r="K2853" s="128"/>
      <c r="L2853" s="129"/>
      <c r="M2853" s="127"/>
      <c r="N2853" s="118" t="s">
        <v>2034</v>
      </c>
    </row>
    <row r="2854" spans="1:38" ht="30" customHeight="1">
      <c r="A2854" s="9" t="s">
        <v>849</v>
      </c>
      <c r="B2854" s="9" t="s">
        <v>840</v>
      </c>
      <c r="C2854" s="9" t="s">
        <v>841</v>
      </c>
      <c r="D2854" s="114">
        <v>1.0999999999999999E-2</v>
      </c>
      <c r="E2854" s="115">
        <f>단가대비표!E543</f>
        <v>0</v>
      </c>
      <c r="F2854" s="116">
        <f>TRUNC(E2854*D2854,1)</f>
        <v>0</v>
      </c>
      <c r="G2854" s="115">
        <f>단가대비표!F543</f>
        <v>199140</v>
      </c>
      <c r="H2854" s="116">
        <f>TRUNC(G2854*D2854,1)</f>
        <v>2190.5</v>
      </c>
      <c r="I2854" s="115">
        <f>단가대비표!G543</f>
        <v>0</v>
      </c>
      <c r="J2854" s="116">
        <f>TRUNC(I2854*D2854,1)</f>
        <v>0</v>
      </c>
      <c r="K2854" s="115">
        <f>TRUNC(E2854+G2854+I2854,1)</f>
        <v>199140</v>
      </c>
      <c r="L2854" s="116">
        <f>TRUNC(F2854+H2854+J2854,1)</f>
        <v>2190.5</v>
      </c>
      <c r="M2854" s="9" t="s">
        <v>27</v>
      </c>
      <c r="N2854" s="10" t="s">
        <v>2034</v>
      </c>
      <c r="O2854" s="10" t="s">
        <v>850</v>
      </c>
      <c r="P2854" s="10" t="s">
        <v>30</v>
      </c>
      <c r="Q2854" s="10" t="s">
        <v>30</v>
      </c>
      <c r="R2854" s="10" t="s">
        <v>29</v>
      </c>
      <c r="S2854" s="119"/>
      <c r="T2854" s="119"/>
      <c r="U2854" s="119"/>
      <c r="V2854" s="119">
        <v>1</v>
      </c>
      <c r="W2854" s="119"/>
      <c r="X2854" s="119"/>
      <c r="Y2854" s="119"/>
      <c r="Z2854" s="119"/>
      <c r="AA2854" s="119"/>
      <c r="AB2854" s="119"/>
      <c r="AC2854" s="119"/>
      <c r="AD2854" s="119"/>
      <c r="AE2854" s="119"/>
      <c r="AF2854" s="119"/>
      <c r="AG2854" s="119"/>
      <c r="AH2854" s="119"/>
      <c r="AI2854" s="119"/>
      <c r="AJ2854" s="10" t="s">
        <v>27</v>
      </c>
      <c r="AK2854" s="10" t="s">
        <v>2850</v>
      </c>
      <c r="AL2854" s="10" t="s">
        <v>27</v>
      </c>
    </row>
    <row r="2855" spans="1:38" ht="30" customHeight="1">
      <c r="A2855" s="9" t="s">
        <v>4220</v>
      </c>
      <c r="B2855" s="9" t="s">
        <v>1270</v>
      </c>
      <c r="C2855" s="9" t="s">
        <v>963</v>
      </c>
      <c r="D2855" s="114">
        <v>1</v>
      </c>
      <c r="E2855" s="115">
        <v>0</v>
      </c>
      <c r="F2855" s="116">
        <f>TRUNC(E2855*D2855,1)</f>
        <v>0</v>
      </c>
      <c r="G2855" s="115">
        <v>0</v>
      </c>
      <c r="H2855" s="116">
        <f>TRUNC(G2855*D2855,1)</f>
        <v>0</v>
      </c>
      <c r="I2855" s="115">
        <f>ROUNDDOWN(SUMIF(V2854:V2855, RIGHTB(O2855, 1), H2854:H2855)*U2855, 2)</f>
        <v>65.709999999999994</v>
      </c>
      <c r="J2855" s="116">
        <f>TRUNC(I2855*D2855,1)</f>
        <v>65.7</v>
      </c>
      <c r="K2855" s="115">
        <f>TRUNC(E2855+G2855+I2855,1)</f>
        <v>65.7</v>
      </c>
      <c r="L2855" s="116">
        <f>TRUNC(F2855+H2855+J2855,1)</f>
        <v>65.7</v>
      </c>
      <c r="M2855" s="9" t="s">
        <v>27</v>
      </c>
      <c r="N2855" s="10" t="s">
        <v>2034</v>
      </c>
      <c r="O2855" s="10" t="s">
        <v>964</v>
      </c>
      <c r="P2855" s="10" t="s">
        <v>30</v>
      </c>
      <c r="Q2855" s="10" t="s">
        <v>30</v>
      </c>
      <c r="R2855" s="10" t="s">
        <v>30</v>
      </c>
      <c r="S2855" s="119">
        <v>1</v>
      </c>
      <c r="T2855" s="119">
        <v>2</v>
      </c>
      <c r="U2855" s="119">
        <v>0.03</v>
      </c>
      <c r="V2855" s="119"/>
      <c r="W2855" s="119"/>
      <c r="X2855" s="119"/>
      <c r="Y2855" s="119"/>
      <c r="Z2855" s="119"/>
      <c r="AA2855" s="119"/>
      <c r="AB2855" s="119"/>
      <c r="AC2855" s="119"/>
      <c r="AD2855" s="119"/>
      <c r="AE2855" s="119"/>
      <c r="AF2855" s="119"/>
      <c r="AG2855" s="119"/>
      <c r="AH2855" s="119"/>
      <c r="AI2855" s="119"/>
      <c r="AJ2855" s="10" t="s">
        <v>27</v>
      </c>
      <c r="AK2855" s="10" t="s">
        <v>2851</v>
      </c>
      <c r="AL2855" s="10" t="s">
        <v>27</v>
      </c>
    </row>
    <row r="2856" spans="1:38" ht="30" customHeight="1">
      <c r="A2856" s="9" t="s">
        <v>965</v>
      </c>
      <c r="B2856" s="9" t="s">
        <v>27</v>
      </c>
      <c r="C2856" s="9" t="s">
        <v>27</v>
      </c>
      <c r="D2856" s="114"/>
      <c r="E2856" s="115"/>
      <c r="F2856" s="116">
        <f>TRUNC(SUM(F2854:F2855),0)</f>
        <v>0</v>
      </c>
      <c r="G2856" s="115"/>
      <c r="H2856" s="116">
        <f>TRUNC(SUM(H2854:H2855),0)</f>
        <v>2190</v>
      </c>
      <c r="I2856" s="115"/>
      <c r="J2856" s="116">
        <f>TRUNC(SUM(J2854:J2855),0)</f>
        <v>65</v>
      </c>
      <c r="K2856" s="115"/>
      <c r="L2856" s="116">
        <f>F2856+H2856+J2856</f>
        <v>2255</v>
      </c>
      <c r="M2856" s="9" t="s">
        <v>27</v>
      </c>
      <c r="N2856" s="10" t="s">
        <v>117</v>
      </c>
      <c r="O2856" s="10" t="s">
        <v>117</v>
      </c>
      <c r="P2856" s="10" t="s">
        <v>27</v>
      </c>
      <c r="Q2856" s="10" t="s">
        <v>27</v>
      </c>
      <c r="R2856" s="10" t="s">
        <v>27</v>
      </c>
      <c r="S2856" s="119"/>
      <c r="T2856" s="119"/>
      <c r="U2856" s="119"/>
      <c r="V2856" s="119"/>
      <c r="W2856" s="119"/>
      <c r="X2856" s="119"/>
      <c r="Y2856" s="119"/>
      <c r="Z2856" s="119"/>
      <c r="AA2856" s="119"/>
      <c r="AB2856" s="119"/>
      <c r="AC2856" s="119"/>
      <c r="AD2856" s="119"/>
      <c r="AE2856" s="119"/>
      <c r="AF2856" s="119"/>
      <c r="AG2856" s="119"/>
      <c r="AH2856" s="119"/>
      <c r="AI2856" s="119"/>
      <c r="AJ2856" s="10" t="s">
        <v>27</v>
      </c>
      <c r="AK2856" s="10" t="s">
        <v>27</v>
      </c>
      <c r="AL2856" s="10" t="s">
        <v>27</v>
      </c>
    </row>
    <row r="2857" spans="1:38" ht="30" customHeight="1">
      <c r="A2857" s="114"/>
      <c r="B2857" s="114"/>
      <c r="C2857" s="114"/>
      <c r="D2857" s="114"/>
      <c r="E2857" s="115"/>
      <c r="F2857" s="116"/>
      <c r="G2857" s="115"/>
      <c r="H2857" s="116"/>
      <c r="I2857" s="115"/>
      <c r="J2857" s="116"/>
      <c r="K2857" s="115"/>
      <c r="L2857" s="116"/>
      <c r="M2857" s="114"/>
    </row>
    <row r="2858" spans="1:38" ht="30" customHeight="1">
      <c r="A2858" s="127" t="s">
        <v>4498</v>
      </c>
      <c r="B2858" s="127"/>
      <c r="C2858" s="127"/>
      <c r="D2858" s="127"/>
      <c r="E2858" s="128"/>
      <c r="F2858" s="129"/>
      <c r="G2858" s="128"/>
      <c r="H2858" s="129"/>
      <c r="I2858" s="128"/>
      <c r="J2858" s="129"/>
      <c r="K2858" s="128"/>
      <c r="L2858" s="129"/>
      <c r="M2858" s="127"/>
      <c r="N2858" s="118" t="s">
        <v>2035</v>
      </c>
    </row>
    <row r="2859" spans="1:38" ht="30" customHeight="1">
      <c r="A2859" s="9" t="s">
        <v>1271</v>
      </c>
      <c r="B2859" s="9" t="s">
        <v>1254</v>
      </c>
      <c r="C2859" s="9" t="s">
        <v>466</v>
      </c>
      <c r="D2859" s="114">
        <v>1.43</v>
      </c>
      <c r="E2859" s="115">
        <f>단가대비표!E79</f>
        <v>0</v>
      </c>
      <c r="F2859" s="116">
        <f>TRUNC(E2859*D2859,1)</f>
        <v>0</v>
      </c>
      <c r="G2859" s="115">
        <f>단가대비표!F79</f>
        <v>0</v>
      </c>
      <c r="H2859" s="116">
        <f>TRUNC(G2859*D2859,1)</f>
        <v>0</v>
      </c>
      <c r="I2859" s="115">
        <f>단가대비표!G79</f>
        <v>0</v>
      </c>
      <c r="J2859" s="116">
        <f>TRUNC(I2859*D2859,1)</f>
        <v>0</v>
      </c>
      <c r="K2859" s="115">
        <f t="shared" ref="K2859:L2862" si="673">TRUNC(E2859+G2859+I2859,1)</f>
        <v>0</v>
      </c>
      <c r="L2859" s="116">
        <f t="shared" si="673"/>
        <v>0</v>
      </c>
      <c r="M2859" s="9" t="s">
        <v>1255</v>
      </c>
      <c r="N2859" s="10" t="s">
        <v>2035</v>
      </c>
      <c r="O2859" s="10" t="s">
        <v>1272</v>
      </c>
      <c r="P2859" s="10" t="s">
        <v>30</v>
      </c>
      <c r="Q2859" s="10" t="s">
        <v>30</v>
      </c>
      <c r="R2859" s="10" t="s">
        <v>29</v>
      </c>
      <c r="S2859" s="119"/>
      <c r="T2859" s="119"/>
      <c r="U2859" s="119"/>
      <c r="V2859" s="119"/>
      <c r="W2859" s="119"/>
      <c r="X2859" s="119"/>
      <c r="Y2859" s="119"/>
      <c r="Z2859" s="119"/>
      <c r="AA2859" s="119"/>
      <c r="AB2859" s="119"/>
      <c r="AC2859" s="119"/>
      <c r="AD2859" s="119"/>
      <c r="AE2859" s="119"/>
      <c r="AF2859" s="119"/>
      <c r="AG2859" s="119"/>
      <c r="AH2859" s="119"/>
      <c r="AI2859" s="119"/>
      <c r="AJ2859" s="10" t="s">
        <v>27</v>
      </c>
      <c r="AK2859" s="10" t="s">
        <v>2852</v>
      </c>
      <c r="AL2859" s="10" t="s">
        <v>27</v>
      </c>
    </row>
    <row r="2860" spans="1:38" ht="30" customHeight="1">
      <c r="A2860" s="9" t="s">
        <v>2853</v>
      </c>
      <c r="B2860" s="9" t="s">
        <v>4475</v>
      </c>
      <c r="C2860" s="9" t="s">
        <v>2855</v>
      </c>
      <c r="D2860" s="114">
        <v>2.27</v>
      </c>
      <c r="E2860" s="115">
        <f>단가대비표!E250</f>
        <v>7.1</v>
      </c>
      <c r="F2860" s="116">
        <f>TRUNC(E2860*D2860,1)</f>
        <v>16.100000000000001</v>
      </c>
      <c r="G2860" s="115">
        <f>단가대비표!F250</f>
        <v>0</v>
      </c>
      <c r="H2860" s="116">
        <f>TRUNC(G2860*D2860,1)</f>
        <v>0</v>
      </c>
      <c r="I2860" s="115">
        <f>단가대비표!G250</f>
        <v>0</v>
      </c>
      <c r="J2860" s="116">
        <f>TRUNC(I2860*D2860,1)</f>
        <v>0</v>
      </c>
      <c r="K2860" s="115">
        <f t="shared" si="673"/>
        <v>7.1</v>
      </c>
      <c r="L2860" s="116">
        <f t="shared" si="673"/>
        <v>16.100000000000001</v>
      </c>
      <c r="M2860" s="9" t="s">
        <v>27</v>
      </c>
      <c r="N2860" s="10" t="s">
        <v>2035</v>
      </c>
      <c r="O2860" s="10" t="s">
        <v>2856</v>
      </c>
      <c r="P2860" s="10" t="s">
        <v>30</v>
      </c>
      <c r="Q2860" s="10" t="s">
        <v>30</v>
      </c>
      <c r="R2860" s="10" t="s">
        <v>29</v>
      </c>
      <c r="S2860" s="119"/>
      <c r="T2860" s="119"/>
      <c r="U2860" s="119"/>
      <c r="V2860" s="119"/>
      <c r="W2860" s="119"/>
      <c r="X2860" s="119"/>
      <c r="Y2860" s="119"/>
      <c r="Z2860" s="119"/>
      <c r="AA2860" s="119"/>
      <c r="AB2860" s="119"/>
      <c r="AC2860" s="119"/>
      <c r="AD2860" s="119"/>
      <c r="AE2860" s="119"/>
      <c r="AF2860" s="119"/>
      <c r="AG2860" s="119"/>
      <c r="AH2860" s="119"/>
      <c r="AI2860" s="119"/>
      <c r="AJ2860" s="10" t="s">
        <v>27</v>
      </c>
      <c r="AK2860" s="10" t="s">
        <v>2857</v>
      </c>
      <c r="AL2860" s="10" t="s">
        <v>27</v>
      </c>
    </row>
    <row r="2861" spans="1:38" ht="30" customHeight="1">
      <c r="A2861" s="9" t="s">
        <v>860</v>
      </c>
      <c r="B2861" s="9" t="s">
        <v>840</v>
      </c>
      <c r="C2861" s="9" t="s">
        <v>841</v>
      </c>
      <c r="D2861" s="114">
        <v>1.7000000000000001E-2</v>
      </c>
      <c r="E2861" s="115">
        <f>단가대비표!E550</f>
        <v>0</v>
      </c>
      <c r="F2861" s="116">
        <f>TRUNC(E2861*D2861,1)</f>
        <v>0</v>
      </c>
      <c r="G2861" s="115">
        <f>단가대비표!F550</f>
        <v>216528</v>
      </c>
      <c r="H2861" s="116">
        <f>TRUNC(G2861*D2861,1)</f>
        <v>3680.9</v>
      </c>
      <c r="I2861" s="115">
        <f>단가대비표!G550</f>
        <v>0</v>
      </c>
      <c r="J2861" s="116">
        <f>TRUNC(I2861*D2861,1)</f>
        <v>0</v>
      </c>
      <c r="K2861" s="115">
        <f t="shared" si="673"/>
        <v>216528</v>
      </c>
      <c r="L2861" s="116">
        <f t="shared" si="673"/>
        <v>3680.9</v>
      </c>
      <c r="M2861" s="9" t="s">
        <v>27</v>
      </c>
      <c r="N2861" s="10" t="s">
        <v>2035</v>
      </c>
      <c r="O2861" s="10" t="s">
        <v>861</v>
      </c>
      <c r="P2861" s="10" t="s">
        <v>30</v>
      </c>
      <c r="Q2861" s="10" t="s">
        <v>30</v>
      </c>
      <c r="R2861" s="10" t="s">
        <v>29</v>
      </c>
      <c r="S2861" s="119"/>
      <c r="T2861" s="119"/>
      <c r="U2861" s="119"/>
      <c r="V2861" s="119"/>
      <c r="W2861" s="119"/>
      <c r="X2861" s="119"/>
      <c r="Y2861" s="119"/>
      <c r="Z2861" s="119"/>
      <c r="AA2861" s="119"/>
      <c r="AB2861" s="119"/>
      <c r="AC2861" s="119"/>
      <c r="AD2861" s="119"/>
      <c r="AE2861" s="119"/>
      <c r="AF2861" s="119"/>
      <c r="AG2861" s="119"/>
      <c r="AH2861" s="119"/>
      <c r="AI2861" s="119"/>
      <c r="AJ2861" s="10" t="s">
        <v>27</v>
      </c>
      <c r="AK2861" s="10" t="s">
        <v>2858</v>
      </c>
      <c r="AL2861" s="10" t="s">
        <v>27</v>
      </c>
    </row>
    <row r="2862" spans="1:38" ht="30" customHeight="1">
      <c r="A2862" s="9" t="s">
        <v>867</v>
      </c>
      <c r="B2862" s="9" t="s">
        <v>840</v>
      </c>
      <c r="C2862" s="9" t="s">
        <v>841</v>
      </c>
      <c r="D2862" s="114">
        <v>7.0000000000000001E-3</v>
      </c>
      <c r="E2862" s="115">
        <f>단가대비표!E553</f>
        <v>0</v>
      </c>
      <c r="F2862" s="116">
        <f>TRUNC(E2862*D2862,1)</f>
        <v>0</v>
      </c>
      <c r="G2862" s="115">
        <f>단가대비표!F553</f>
        <v>138290</v>
      </c>
      <c r="H2862" s="116">
        <f>TRUNC(G2862*D2862,1)</f>
        <v>968</v>
      </c>
      <c r="I2862" s="115">
        <f>단가대비표!G553</f>
        <v>0</v>
      </c>
      <c r="J2862" s="116">
        <f>TRUNC(I2862*D2862,1)</f>
        <v>0</v>
      </c>
      <c r="K2862" s="115">
        <f t="shared" si="673"/>
        <v>138290</v>
      </c>
      <c r="L2862" s="116">
        <f t="shared" si="673"/>
        <v>968</v>
      </c>
      <c r="M2862" s="9" t="s">
        <v>27</v>
      </c>
      <c r="N2862" s="10" t="s">
        <v>2035</v>
      </c>
      <c r="O2862" s="10" t="s">
        <v>868</v>
      </c>
      <c r="P2862" s="10" t="s">
        <v>30</v>
      </c>
      <c r="Q2862" s="10" t="s">
        <v>30</v>
      </c>
      <c r="R2862" s="10" t="s">
        <v>29</v>
      </c>
      <c r="S2862" s="119"/>
      <c r="T2862" s="119"/>
      <c r="U2862" s="119"/>
      <c r="V2862" s="119"/>
      <c r="W2862" s="119"/>
      <c r="X2862" s="119"/>
      <c r="Y2862" s="119"/>
      <c r="Z2862" s="119"/>
      <c r="AA2862" s="119"/>
      <c r="AB2862" s="119"/>
      <c r="AC2862" s="119"/>
      <c r="AD2862" s="119"/>
      <c r="AE2862" s="119"/>
      <c r="AF2862" s="119"/>
      <c r="AG2862" s="119"/>
      <c r="AH2862" s="119"/>
      <c r="AI2862" s="119"/>
      <c r="AJ2862" s="10" t="s">
        <v>27</v>
      </c>
      <c r="AK2862" s="10" t="s">
        <v>2859</v>
      </c>
      <c r="AL2862" s="10" t="s">
        <v>27</v>
      </c>
    </row>
    <row r="2863" spans="1:38" ht="30" customHeight="1">
      <c r="A2863" s="9" t="s">
        <v>965</v>
      </c>
      <c r="B2863" s="9" t="s">
        <v>27</v>
      </c>
      <c r="C2863" s="9" t="s">
        <v>27</v>
      </c>
      <c r="D2863" s="114"/>
      <c r="E2863" s="115"/>
      <c r="F2863" s="116">
        <f>TRUNC(SUM(F2859:F2862),0)</f>
        <v>16</v>
      </c>
      <c r="G2863" s="115"/>
      <c r="H2863" s="116">
        <f>TRUNC(SUM(H2859:H2862),0)</f>
        <v>4648</v>
      </c>
      <c r="I2863" s="115"/>
      <c r="J2863" s="116">
        <f>TRUNC(SUM(J2859:J2862),0)</f>
        <v>0</v>
      </c>
      <c r="K2863" s="115"/>
      <c r="L2863" s="116">
        <f>F2863+H2863+J2863</f>
        <v>4664</v>
      </c>
      <c r="M2863" s="9" t="s">
        <v>27</v>
      </c>
      <c r="N2863" s="10" t="s">
        <v>117</v>
      </c>
      <c r="O2863" s="10" t="s">
        <v>117</v>
      </c>
      <c r="P2863" s="10" t="s">
        <v>27</v>
      </c>
      <c r="Q2863" s="10" t="s">
        <v>27</v>
      </c>
      <c r="R2863" s="10" t="s">
        <v>27</v>
      </c>
      <c r="S2863" s="119"/>
      <c r="T2863" s="119"/>
      <c r="U2863" s="119"/>
      <c r="V2863" s="119"/>
      <c r="W2863" s="119"/>
      <c r="X2863" s="119"/>
      <c r="Y2863" s="119"/>
      <c r="Z2863" s="119"/>
      <c r="AA2863" s="119"/>
      <c r="AB2863" s="119"/>
      <c r="AC2863" s="119"/>
      <c r="AD2863" s="119"/>
      <c r="AE2863" s="119"/>
      <c r="AF2863" s="119"/>
      <c r="AG2863" s="119"/>
      <c r="AH2863" s="119"/>
      <c r="AI2863" s="119"/>
      <c r="AJ2863" s="10" t="s">
        <v>27</v>
      </c>
      <c r="AK2863" s="10" t="s">
        <v>27</v>
      </c>
      <c r="AL2863" s="10" t="s">
        <v>27</v>
      </c>
    </row>
    <row r="2864" spans="1:38" ht="30" customHeight="1">
      <c r="A2864" s="114"/>
      <c r="B2864" s="114"/>
      <c r="C2864" s="114"/>
      <c r="D2864" s="114"/>
      <c r="E2864" s="115"/>
      <c r="F2864" s="116"/>
      <c r="G2864" s="115"/>
      <c r="H2864" s="116"/>
      <c r="I2864" s="115"/>
      <c r="J2864" s="116"/>
      <c r="K2864" s="115"/>
      <c r="L2864" s="116"/>
      <c r="M2864" s="114"/>
    </row>
    <row r="2865" spans="1:38" ht="30" customHeight="1">
      <c r="A2865" s="127" t="s">
        <v>4479</v>
      </c>
      <c r="B2865" s="127"/>
      <c r="C2865" s="127"/>
      <c r="D2865" s="127"/>
      <c r="E2865" s="128"/>
      <c r="F2865" s="129"/>
      <c r="G2865" s="128"/>
      <c r="H2865" s="129"/>
      <c r="I2865" s="128"/>
      <c r="J2865" s="129"/>
      <c r="K2865" s="128"/>
      <c r="L2865" s="129"/>
      <c r="M2865" s="127"/>
      <c r="N2865" s="118" t="s">
        <v>2035</v>
      </c>
    </row>
    <row r="2866" spans="1:38" ht="30" customHeight="1">
      <c r="A2866" s="9" t="s">
        <v>1271</v>
      </c>
      <c r="B2866" s="9" t="s">
        <v>1254</v>
      </c>
      <c r="C2866" s="9" t="s">
        <v>466</v>
      </c>
      <c r="D2866" s="114">
        <v>1.43</v>
      </c>
      <c r="E2866" s="115">
        <f>단가대비표!E79</f>
        <v>0</v>
      </c>
      <c r="F2866" s="116">
        <f>TRUNC(E2866*D2866,1)</f>
        <v>0</v>
      </c>
      <c r="G2866" s="115">
        <f>단가대비표!F86</f>
        <v>0</v>
      </c>
      <c r="H2866" s="116">
        <f>TRUNC(G2866*D2866,1)</f>
        <v>0</v>
      </c>
      <c r="I2866" s="115">
        <f>단가대비표!G86</f>
        <v>0</v>
      </c>
      <c r="J2866" s="116">
        <f>TRUNC(I2866*D2866,1)</f>
        <v>0</v>
      </c>
      <c r="K2866" s="115">
        <f t="shared" ref="K2866:L2869" si="674">TRUNC(E2866+G2866+I2866,1)</f>
        <v>0</v>
      </c>
      <c r="L2866" s="116">
        <f t="shared" si="674"/>
        <v>0</v>
      </c>
      <c r="M2866" s="9" t="s">
        <v>1255</v>
      </c>
      <c r="N2866" s="10" t="s">
        <v>2035</v>
      </c>
      <c r="O2866" s="10" t="s">
        <v>1272</v>
      </c>
      <c r="P2866" s="10" t="s">
        <v>30</v>
      </c>
      <c r="Q2866" s="10" t="s">
        <v>30</v>
      </c>
      <c r="R2866" s="10" t="s">
        <v>29</v>
      </c>
      <c r="S2866" s="119"/>
      <c r="T2866" s="119"/>
      <c r="U2866" s="119"/>
      <c r="V2866" s="119"/>
      <c r="W2866" s="119"/>
      <c r="X2866" s="119"/>
      <c r="Y2866" s="119"/>
      <c r="Z2866" s="119"/>
      <c r="AA2866" s="119"/>
      <c r="AB2866" s="119"/>
      <c r="AC2866" s="119"/>
      <c r="AD2866" s="119"/>
      <c r="AE2866" s="119"/>
      <c r="AF2866" s="119"/>
      <c r="AG2866" s="119"/>
      <c r="AH2866" s="119"/>
      <c r="AI2866" s="119"/>
      <c r="AJ2866" s="10" t="s">
        <v>27</v>
      </c>
      <c r="AK2866" s="10" t="s">
        <v>2852</v>
      </c>
      <c r="AL2866" s="10" t="s">
        <v>27</v>
      </c>
    </row>
    <row r="2867" spans="1:38" ht="30" customHeight="1">
      <c r="A2867" s="9" t="s">
        <v>2853</v>
      </c>
      <c r="B2867" s="9" t="s">
        <v>4475</v>
      </c>
      <c r="C2867" s="9" t="s">
        <v>2855</v>
      </c>
      <c r="D2867" s="114">
        <v>2.27</v>
      </c>
      <c r="E2867" s="115">
        <f>단가대비표!E250</f>
        <v>7.1</v>
      </c>
      <c r="F2867" s="116">
        <f>TRUNC(E2867*D2867,1)</f>
        <v>16.100000000000001</v>
      </c>
      <c r="G2867" s="115">
        <f>단가대비표!F257</f>
        <v>0</v>
      </c>
      <c r="H2867" s="116">
        <f>TRUNC(G2867*D2867,1)</f>
        <v>0</v>
      </c>
      <c r="I2867" s="115">
        <f>단가대비표!G257</f>
        <v>0</v>
      </c>
      <c r="J2867" s="116">
        <f>TRUNC(I2867*D2867,1)</f>
        <v>0</v>
      </c>
      <c r="K2867" s="115">
        <f t="shared" si="674"/>
        <v>7.1</v>
      </c>
      <c r="L2867" s="116">
        <f t="shared" si="674"/>
        <v>16.100000000000001</v>
      </c>
      <c r="M2867" s="9" t="s">
        <v>27</v>
      </c>
      <c r="N2867" s="10" t="s">
        <v>2035</v>
      </c>
      <c r="O2867" s="10" t="s">
        <v>2856</v>
      </c>
      <c r="P2867" s="10" t="s">
        <v>30</v>
      </c>
      <c r="Q2867" s="10" t="s">
        <v>30</v>
      </c>
      <c r="R2867" s="10" t="s">
        <v>29</v>
      </c>
      <c r="S2867" s="119"/>
      <c r="T2867" s="119"/>
      <c r="U2867" s="119"/>
      <c r="V2867" s="119"/>
      <c r="W2867" s="119"/>
      <c r="X2867" s="119"/>
      <c r="Y2867" s="119"/>
      <c r="Z2867" s="119"/>
      <c r="AA2867" s="119"/>
      <c r="AB2867" s="119"/>
      <c r="AC2867" s="119"/>
      <c r="AD2867" s="119"/>
      <c r="AE2867" s="119"/>
      <c r="AF2867" s="119"/>
      <c r="AG2867" s="119"/>
      <c r="AH2867" s="119"/>
      <c r="AI2867" s="119"/>
      <c r="AJ2867" s="10" t="s">
        <v>27</v>
      </c>
      <c r="AK2867" s="10" t="s">
        <v>2857</v>
      </c>
      <c r="AL2867" s="10" t="s">
        <v>27</v>
      </c>
    </row>
    <row r="2868" spans="1:38" ht="30" customHeight="1">
      <c r="A2868" s="9" t="s">
        <v>860</v>
      </c>
      <c r="B2868" s="9" t="s">
        <v>840</v>
      </c>
      <c r="C2868" s="9" t="s">
        <v>841</v>
      </c>
      <c r="D2868" s="114">
        <v>2.1999999999999999E-2</v>
      </c>
      <c r="E2868" s="115">
        <f>단가대비표!E557</f>
        <v>0</v>
      </c>
      <c r="F2868" s="116">
        <f>TRUNC(E2868*D2868,1)</f>
        <v>0</v>
      </c>
      <c r="G2868" s="115">
        <f>단가대비표!F550</f>
        <v>216528</v>
      </c>
      <c r="H2868" s="116">
        <f>TRUNC(G2868*D2868,1)</f>
        <v>4763.6000000000004</v>
      </c>
      <c r="I2868" s="115">
        <f>단가대비표!G557</f>
        <v>0</v>
      </c>
      <c r="J2868" s="116">
        <f>TRUNC(I2868*D2868,1)</f>
        <v>0</v>
      </c>
      <c r="K2868" s="115">
        <f t="shared" si="674"/>
        <v>216528</v>
      </c>
      <c r="L2868" s="116">
        <f t="shared" si="674"/>
        <v>4763.6000000000004</v>
      </c>
      <c r="M2868" s="9" t="s">
        <v>27</v>
      </c>
      <c r="N2868" s="10" t="s">
        <v>2035</v>
      </c>
      <c r="O2868" s="10" t="s">
        <v>861</v>
      </c>
      <c r="P2868" s="10" t="s">
        <v>30</v>
      </c>
      <c r="Q2868" s="10" t="s">
        <v>30</v>
      </c>
      <c r="R2868" s="10" t="s">
        <v>29</v>
      </c>
      <c r="S2868" s="119"/>
      <c r="T2868" s="119"/>
      <c r="U2868" s="119"/>
      <c r="V2868" s="119"/>
      <c r="W2868" s="119"/>
      <c r="X2868" s="119"/>
      <c r="Y2868" s="119"/>
      <c r="Z2868" s="119"/>
      <c r="AA2868" s="119"/>
      <c r="AB2868" s="119"/>
      <c r="AC2868" s="119"/>
      <c r="AD2868" s="119"/>
      <c r="AE2868" s="119"/>
      <c r="AF2868" s="119"/>
      <c r="AG2868" s="119"/>
      <c r="AH2868" s="119"/>
      <c r="AI2868" s="119"/>
      <c r="AJ2868" s="10" t="s">
        <v>27</v>
      </c>
      <c r="AK2868" s="10" t="s">
        <v>2858</v>
      </c>
      <c r="AL2868" s="10" t="s">
        <v>27</v>
      </c>
    </row>
    <row r="2869" spans="1:38" ht="30" customHeight="1">
      <c r="A2869" s="9" t="s">
        <v>867</v>
      </c>
      <c r="B2869" s="9" t="s">
        <v>840</v>
      </c>
      <c r="C2869" s="9" t="s">
        <v>841</v>
      </c>
      <c r="D2869" s="114">
        <v>8.9999999999999993E-3</v>
      </c>
      <c r="E2869" s="115">
        <f>단가대비표!E560</f>
        <v>0</v>
      </c>
      <c r="F2869" s="116">
        <f>TRUNC(E2869*D2869,1)</f>
        <v>0</v>
      </c>
      <c r="G2869" s="115">
        <f>단가대비표!F553</f>
        <v>138290</v>
      </c>
      <c r="H2869" s="116">
        <f>TRUNC(G2869*D2869,1)</f>
        <v>1244.5999999999999</v>
      </c>
      <c r="I2869" s="115">
        <f>단가대비표!G560</f>
        <v>0</v>
      </c>
      <c r="J2869" s="116">
        <f>TRUNC(I2869*D2869,1)</f>
        <v>0</v>
      </c>
      <c r="K2869" s="115">
        <f t="shared" si="674"/>
        <v>138290</v>
      </c>
      <c r="L2869" s="116">
        <f t="shared" si="674"/>
        <v>1244.5999999999999</v>
      </c>
      <c r="M2869" s="9" t="s">
        <v>27</v>
      </c>
      <c r="N2869" s="10" t="s">
        <v>2035</v>
      </c>
      <c r="O2869" s="10" t="s">
        <v>868</v>
      </c>
      <c r="P2869" s="10" t="s">
        <v>30</v>
      </c>
      <c r="Q2869" s="10" t="s">
        <v>30</v>
      </c>
      <c r="R2869" s="10" t="s">
        <v>29</v>
      </c>
      <c r="S2869" s="119"/>
      <c r="T2869" s="119"/>
      <c r="U2869" s="119"/>
      <c r="V2869" s="119"/>
      <c r="W2869" s="119"/>
      <c r="X2869" s="119"/>
      <c r="Y2869" s="119"/>
      <c r="Z2869" s="119"/>
      <c r="AA2869" s="119"/>
      <c r="AB2869" s="119"/>
      <c r="AC2869" s="119"/>
      <c r="AD2869" s="119"/>
      <c r="AE2869" s="119"/>
      <c r="AF2869" s="119"/>
      <c r="AG2869" s="119"/>
      <c r="AH2869" s="119"/>
      <c r="AI2869" s="119"/>
      <c r="AJ2869" s="10" t="s">
        <v>27</v>
      </c>
      <c r="AK2869" s="10" t="s">
        <v>2859</v>
      </c>
      <c r="AL2869" s="10" t="s">
        <v>27</v>
      </c>
    </row>
    <row r="2870" spans="1:38" ht="30" customHeight="1">
      <c r="A2870" s="9" t="s">
        <v>965</v>
      </c>
      <c r="B2870" s="9" t="s">
        <v>27</v>
      </c>
      <c r="C2870" s="9" t="s">
        <v>27</v>
      </c>
      <c r="D2870" s="114"/>
      <c r="E2870" s="115"/>
      <c r="F2870" s="116">
        <f>TRUNC(SUM(F2866:F2869),0)</f>
        <v>16</v>
      </c>
      <c r="G2870" s="115"/>
      <c r="H2870" s="116">
        <f>TRUNC(SUM(H2866:H2869),0)</f>
        <v>6008</v>
      </c>
      <c r="I2870" s="115"/>
      <c r="J2870" s="116">
        <f>TRUNC(SUM(J2866:J2869),0)</f>
        <v>0</v>
      </c>
      <c r="K2870" s="115"/>
      <c r="L2870" s="116">
        <f>F2870+H2870+J2870</f>
        <v>6024</v>
      </c>
      <c r="M2870" s="9" t="s">
        <v>27</v>
      </c>
      <c r="N2870" s="10" t="s">
        <v>117</v>
      </c>
      <c r="O2870" s="10" t="s">
        <v>117</v>
      </c>
      <c r="P2870" s="10" t="s">
        <v>27</v>
      </c>
      <c r="Q2870" s="10" t="s">
        <v>27</v>
      </c>
      <c r="R2870" s="10" t="s">
        <v>27</v>
      </c>
      <c r="S2870" s="119"/>
      <c r="T2870" s="119"/>
      <c r="U2870" s="119"/>
      <c r="V2870" s="119"/>
      <c r="W2870" s="119"/>
      <c r="X2870" s="119"/>
      <c r="Y2870" s="119"/>
      <c r="Z2870" s="119"/>
      <c r="AA2870" s="119"/>
      <c r="AB2870" s="119"/>
      <c r="AC2870" s="119"/>
      <c r="AD2870" s="119"/>
      <c r="AE2870" s="119"/>
      <c r="AF2870" s="119"/>
      <c r="AG2870" s="119"/>
      <c r="AH2870" s="119"/>
      <c r="AI2870" s="119"/>
      <c r="AJ2870" s="10" t="s">
        <v>27</v>
      </c>
      <c r="AK2870" s="10" t="s">
        <v>27</v>
      </c>
      <c r="AL2870" s="10" t="s">
        <v>27</v>
      </c>
    </row>
    <row r="2871" spans="1:38" ht="30" customHeight="1">
      <c r="A2871" s="114"/>
      <c r="B2871" s="114"/>
      <c r="C2871" s="114"/>
      <c r="D2871" s="114"/>
      <c r="E2871" s="115"/>
      <c r="F2871" s="116"/>
      <c r="G2871" s="115"/>
      <c r="H2871" s="116"/>
      <c r="I2871" s="115"/>
      <c r="J2871" s="116"/>
      <c r="K2871" s="115"/>
      <c r="L2871" s="116"/>
      <c r="M2871" s="114"/>
    </row>
    <row r="2872" spans="1:38" ht="30" customHeight="1">
      <c r="A2872" s="127" t="s">
        <v>4480</v>
      </c>
      <c r="B2872" s="127"/>
      <c r="C2872" s="127"/>
      <c r="D2872" s="127"/>
      <c r="E2872" s="128"/>
      <c r="F2872" s="129"/>
      <c r="G2872" s="128"/>
      <c r="H2872" s="129"/>
      <c r="I2872" s="128"/>
      <c r="J2872" s="129"/>
      <c r="K2872" s="128"/>
      <c r="L2872" s="129"/>
      <c r="M2872" s="127"/>
      <c r="N2872" s="118" t="s">
        <v>2035</v>
      </c>
    </row>
    <row r="2873" spans="1:38" ht="30" customHeight="1">
      <c r="A2873" s="9" t="s">
        <v>1271</v>
      </c>
      <c r="B2873" s="9" t="s">
        <v>1254</v>
      </c>
      <c r="C2873" s="9" t="s">
        <v>466</v>
      </c>
      <c r="D2873" s="114">
        <v>1.43</v>
      </c>
      <c r="E2873" s="115">
        <f>단가대비표!E79</f>
        <v>0</v>
      </c>
      <c r="F2873" s="116">
        <f>TRUNC(E2873*D2873,1)</f>
        <v>0</v>
      </c>
      <c r="G2873" s="115">
        <f>단가대비표!F93</f>
        <v>0</v>
      </c>
      <c r="H2873" s="116">
        <f>TRUNC(G2873*D2873,1)</f>
        <v>0</v>
      </c>
      <c r="I2873" s="115">
        <f>단가대비표!G93</f>
        <v>0</v>
      </c>
      <c r="J2873" s="116">
        <f>TRUNC(I2873*D2873,1)</f>
        <v>0</v>
      </c>
      <c r="K2873" s="115">
        <f t="shared" ref="K2873:L2876" si="675">TRUNC(E2873+G2873+I2873,1)</f>
        <v>0</v>
      </c>
      <c r="L2873" s="116">
        <f t="shared" si="675"/>
        <v>0</v>
      </c>
      <c r="M2873" s="9" t="s">
        <v>1255</v>
      </c>
      <c r="N2873" s="10" t="s">
        <v>2035</v>
      </c>
      <c r="O2873" s="10" t="s">
        <v>1272</v>
      </c>
      <c r="P2873" s="10" t="s">
        <v>30</v>
      </c>
      <c r="Q2873" s="10" t="s">
        <v>30</v>
      </c>
      <c r="R2873" s="10" t="s">
        <v>29</v>
      </c>
      <c r="S2873" s="119"/>
      <c r="T2873" s="119"/>
      <c r="U2873" s="119"/>
      <c r="V2873" s="119"/>
      <c r="W2873" s="119"/>
      <c r="X2873" s="119"/>
      <c r="Y2873" s="119"/>
      <c r="Z2873" s="119"/>
      <c r="AA2873" s="119"/>
      <c r="AB2873" s="119"/>
      <c r="AC2873" s="119"/>
      <c r="AD2873" s="119"/>
      <c r="AE2873" s="119"/>
      <c r="AF2873" s="119"/>
      <c r="AG2873" s="119"/>
      <c r="AH2873" s="119"/>
      <c r="AI2873" s="119"/>
      <c r="AJ2873" s="10" t="s">
        <v>27</v>
      </c>
      <c r="AK2873" s="10" t="s">
        <v>2852</v>
      </c>
      <c r="AL2873" s="10" t="s">
        <v>27</v>
      </c>
    </row>
    <row r="2874" spans="1:38" ht="30" customHeight="1">
      <c r="A2874" s="9" t="s">
        <v>2853</v>
      </c>
      <c r="B2874" s="9" t="s">
        <v>4475</v>
      </c>
      <c r="C2874" s="9" t="s">
        <v>2855</v>
      </c>
      <c r="D2874" s="114">
        <v>2.27</v>
      </c>
      <c r="E2874" s="115">
        <f>단가대비표!E250</f>
        <v>7.1</v>
      </c>
      <c r="F2874" s="116">
        <f>TRUNC(E2874*D2874,1)</f>
        <v>16.100000000000001</v>
      </c>
      <c r="G2874" s="115">
        <f>단가대비표!F264</f>
        <v>0</v>
      </c>
      <c r="H2874" s="116">
        <f>TRUNC(G2874*D2874,1)</f>
        <v>0</v>
      </c>
      <c r="I2874" s="115">
        <f>단가대비표!G264</f>
        <v>0</v>
      </c>
      <c r="J2874" s="116">
        <f>TRUNC(I2874*D2874,1)</f>
        <v>0</v>
      </c>
      <c r="K2874" s="115">
        <f t="shared" si="675"/>
        <v>7.1</v>
      </c>
      <c r="L2874" s="116">
        <f t="shared" si="675"/>
        <v>16.100000000000001</v>
      </c>
      <c r="M2874" s="9" t="s">
        <v>27</v>
      </c>
      <c r="N2874" s="10" t="s">
        <v>2035</v>
      </c>
      <c r="O2874" s="10" t="s">
        <v>2856</v>
      </c>
      <c r="P2874" s="10" t="s">
        <v>30</v>
      </c>
      <c r="Q2874" s="10" t="s">
        <v>30</v>
      </c>
      <c r="R2874" s="10" t="s">
        <v>29</v>
      </c>
      <c r="S2874" s="119"/>
      <c r="T2874" s="119"/>
      <c r="U2874" s="119"/>
      <c r="V2874" s="119"/>
      <c r="W2874" s="119"/>
      <c r="X2874" s="119"/>
      <c r="Y2874" s="119"/>
      <c r="Z2874" s="119"/>
      <c r="AA2874" s="119"/>
      <c r="AB2874" s="119"/>
      <c r="AC2874" s="119"/>
      <c r="AD2874" s="119"/>
      <c r="AE2874" s="119"/>
      <c r="AF2874" s="119"/>
      <c r="AG2874" s="119"/>
      <c r="AH2874" s="119"/>
      <c r="AI2874" s="119"/>
      <c r="AJ2874" s="10" t="s">
        <v>27</v>
      </c>
      <c r="AK2874" s="10" t="s">
        <v>2857</v>
      </c>
      <c r="AL2874" s="10" t="s">
        <v>27</v>
      </c>
    </row>
    <row r="2875" spans="1:38" ht="30" customHeight="1">
      <c r="A2875" s="9" t="s">
        <v>860</v>
      </c>
      <c r="B2875" s="9" t="s">
        <v>840</v>
      </c>
      <c r="C2875" s="9" t="s">
        <v>841</v>
      </c>
      <c r="D2875" s="114">
        <v>2.6399999999999996E-2</v>
      </c>
      <c r="E2875" s="115">
        <f>단가대비표!E564</f>
        <v>0</v>
      </c>
      <c r="F2875" s="116">
        <f>TRUNC(E2875*D2875,1)</f>
        <v>0</v>
      </c>
      <c r="G2875" s="115">
        <f>단가대비표!F550</f>
        <v>216528</v>
      </c>
      <c r="H2875" s="116">
        <f>TRUNC(G2875*D2875,1)</f>
        <v>5716.3</v>
      </c>
      <c r="I2875" s="115">
        <f>단가대비표!G564</f>
        <v>0</v>
      </c>
      <c r="J2875" s="116">
        <f>TRUNC(I2875*D2875,1)</f>
        <v>0</v>
      </c>
      <c r="K2875" s="115">
        <f t="shared" si="675"/>
        <v>216528</v>
      </c>
      <c r="L2875" s="116">
        <f t="shared" si="675"/>
        <v>5716.3</v>
      </c>
      <c r="M2875" s="9" t="s">
        <v>27</v>
      </c>
      <c r="N2875" s="10" t="s">
        <v>2035</v>
      </c>
      <c r="O2875" s="10" t="s">
        <v>861</v>
      </c>
      <c r="P2875" s="10" t="s">
        <v>30</v>
      </c>
      <c r="Q2875" s="10" t="s">
        <v>30</v>
      </c>
      <c r="R2875" s="10" t="s">
        <v>29</v>
      </c>
      <c r="S2875" s="119"/>
      <c r="T2875" s="119"/>
      <c r="U2875" s="119"/>
      <c r="V2875" s="119"/>
      <c r="W2875" s="119"/>
      <c r="X2875" s="119"/>
      <c r="Y2875" s="119"/>
      <c r="Z2875" s="119"/>
      <c r="AA2875" s="119"/>
      <c r="AB2875" s="119"/>
      <c r="AC2875" s="119"/>
      <c r="AD2875" s="119"/>
      <c r="AE2875" s="119"/>
      <c r="AF2875" s="119"/>
      <c r="AG2875" s="119"/>
      <c r="AH2875" s="119"/>
      <c r="AI2875" s="119"/>
      <c r="AJ2875" s="10" t="s">
        <v>27</v>
      </c>
      <c r="AK2875" s="10" t="s">
        <v>2858</v>
      </c>
      <c r="AL2875" s="10" t="s">
        <v>27</v>
      </c>
    </row>
    <row r="2876" spans="1:38" ht="30" customHeight="1">
      <c r="A2876" s="9" t="s">
        <v>867</v>
      </c>
      <c r="B2876" s="9" t="s">
        <v>840</v>
      </c>
      <c r="C2876" s="9" t="s">
        <v>841</v>
      </c>
      <c r="D2876" s="114">
        <v>1.0799999999999999E-2</v>
      </c>
      <c r="E2876" s="115">
        <f>단가대비표!E567</f>
        <v>0</v>
      </c>
      <c r="F2876" s="116">
        <f>TRUNC(E2876*D2876,1)</f>
        <v>0</v>
      </c>
      <c r="G2876" s="115">
        <f>단가대비표!F553</f>
        <v>138290</v>
      </c>
      <c r="H2876" s="116">
        <f>TRUNC(G2876*D2876,1)</f>
        <v>1493.5</v>
      </c>
      <c r="I2876" s="115">
        <f>단가대비표!G567</f>
        <v>0</v>
      </c>
      <c r="J2876" s="116">
        <f>TRUNC(I2876*D2876,1)</f>
        <v>0</v>
      </c>
      <c r="K2876" s="115">
        <f t="shared" si="675"/>
        <v>138290</v>
      </c>
      <c r="L2876" s="116">
        <f t="shared" si="675"/>
        <v>1493.5</v>
      </c>
      <c r="M2876" s="9" t="s">
        <v>27</v>
      </c>
      <c r="N2876" s="10" t="s">
        <v>2035</v>
      </c>
      <c r="O2876" s="10" t="s">
        <v>868</v>
      </c>
      <c r="P2876" s="10" t="s">
        <v>30</v>
      </c>
      <c r="Q2876" s="10" t="s">
        <v>30</v>
      </c>
      <c r="R2876" s="10" t="s">
        <v>29</v>
      </c>
      <c r="S2876" s="119"/>
      <c r="T2876" s="119"/>
      <c r="U2876" s="119"/>
      <c r="V2876" s="119"/>
      <c r="W2876" s="119"/>
      <c r="X2876" s="119"/>
      <c r="Y2876" s="119"/>
      <c r="Z2876" s="119"/>
      <c r="AA2876" s="119"/>
      <c r="AB2876" s="119"/>
      <c r="AC2876" s="119"/>
      <c r="AD2876" s="119"/>
      <c r="AE2876" s="119"/>
      <c r="AF2876" s="119"/>
      <c r="AG2876" s="119"/>
      <c r="AH2876" s="119"/>
      <c r="AI2876" s="119"/>
      <c r="AJ2876" s="10" t="s">
        <v>27</v>
      </c>
      <c r="AK2876" s="10" t="s">
        <v>2859</v>
      </c>
      <c r="AL2876" s="10" t="s">
        <v>27</v>
      </c>
    </row>
    <row r="2877" spans="1:38" ht="30" customHeight="1">
      <c r="A2877" s="9" t="s">
        <v>965</v>
      </c>
      <c r="B2877" s="9" t="s">
        <v>27</v>
      </c>
      <c r="C2877" s="9" t="s">
        <v>27</v>
      </c>
      <c r="D2877" s="114"/>
      <c r="E2877" s="115"/>
      <c r="F2877" s="116">
        <f>TRUNC(SUM(F2873:F2876),0)</f>
        <v>16</v>
      </c>
      <c r="G2877" s="115"/>
      <c r="H2877" s="116">
        <f>TRUNC(SUM(H2873:H2876),0)</f>
        <v>7209</v>
      </c>
      <c r="I2877" s="115"/>
      <c r="J2877" s="116">
        <f>TRUNC(SUM(J2873:J2876),0)</f>
        <v>0</v>
      </c>
      <c r="K2877" s="115"/>
      <c r="L2877" s="116">
        <f>F2877+H2877+J2877</f>
        <v>7225</v>
      </c>
      <c r="M2877" s="9" t="s">
        <v>27</v>
      </c>
      <c r="N2877" s="10" t="s">
        <v>117</v>
      </c>
      <c r="O2877" s="10" t="s">
        <v>117</v>
      </c>
      <c r="P2877" s="10" t="s">
        <v>27</v>
      </c>
      <c r="Q2877" s="10" t="s">
        <v>27</v>
      </c>
      <c r="R2877" s="10" t="s">
        <v>27</v>
      </c>
      <c r="S2877" s="119"/>
      <c r="T2877" s="119"/>
      <c r="U2877" s="119"/>
      <c r="V2877" s="119"/>
      <c r="W2877" s="119"/>
      <c r="X2877" s="119"/>
      <c r="Y2877" s="119"/>
      <c r="Z2877" s="119"/>
      <c r="AA2877" s="119"/>
      <c r="AB2877" s="119"/>
      <c r="AC2877" s="119"/>
      <c r="AD2877" s="119"/>
      <c r="AE2877" s="119"/>
      <c r="AF2877" s="119"/>
      <c r="AG2877" s="119"/>
      <c r="AH2877" s="119"/>
      <c r="AI2877" s="119"/>
      <c r="AJ2877" s="10" t="s">
        <v>27</v>
      </c>
      <c r="AK2877" s="10" t="s">
        <v>27</v>
      </c>
      <c r="AL2877" s="10" t="s">
        <v>27</v>
      </c>
    </row>
    <row r="2878" spans="1:38" ht="30" customHeight="1">
      <c r="A2878" s="114"/>
      <c r="B2878" s="114"/>
      <c r="C2878" s="114"/>
      <c r="D2878" s="114"/>
      <c r="E2878" s="115"/>
      <c r="F2878" s="116"/>
      <c r="G2878" s="115"/>
      <c r="H2878" s="116"/>
      <c r="I2878" s="115"/>
      <c r="J2878" s="116"/>
      <c r="K2878" s="115"/>
      <c r="L2878" s="116"/>
      <c r="M2878" s="114"/>
    </row>
    <row r="2879" spans="1:38" ht="30" customHeight="1">
      <c r="A2879" s="127" t="s">
        <v>4502</v>
      </c>
      <c r="B2879" s="127"/>
      <c r="C2879" s="127"/>
      <c r="D2879" s="127"/>
      <c r="E2879" s="128"/>
      <c r="F2879" s="129"/>
      <c r="G2879" s="128"/>
      <c r="H2879" s="129"/>
      <c r="I2879" s="128"/>
      <c r="J2879" s="129"/>
      <c r="K2879" s="128"/>
      <c r="L2879" s="129"/>
      <c r="M2879" s="127"/>
      <c r="N2879" s="118" t="s">
        <v>2038</v>
      </c>
    </row>
    <row r="2880" spans="1:38" ht="30" customHeight="1">
      <c r="A2880" s="9" t="s">
        <v>4482</v>
      </c>
      <c r="B2880" s="9" t="s">
        <v>2860</v>
      </c>
      <c r="C2880" s="9" t="s">
        <v>269</v>
      </c>
      <c r="D2880" s="114">
        <v>0.11700000000000001</v>
      </c>
      <c r="E2880" s="115">
        <v>0</v>
      </c>
      <c r="F2880" s="116">
        <f t="shared" ref="F2880:F2886" si="676">TRUNC(E2880*D2880,1)</f>
        <v>0</v>
      </c>
      <c r="G2880" s="115">
        <v>0</v>
      </c>
      <c r="H2880" s="116">
        <f t="shared" ref="H2880:H2886" si="677">TRUNC(G2880*D2880,1)</f>
        <v>0</v>
      </c>
      <c r="I2880" s="115">
        <f>단가대비표!G522</f>
        <v>16842</v>
      </c>
      <c r="J2880" s="116">
        <f t="shared" ref="J2880:J2886" si="678">TRUNC(I2880*D2880,1)</f>
        <v>1970.5</v>
      </c>
      <c r="K2880" s="115">
        <f t="shared" ref="K2880:L2886" si="679">TRUNC(E2880+G2880+I2880,1)</f>
        <v>16842</v>
      </c>
      <c r="L2880" s="116">
        <f t="shared" si="679"/>
        <v>1970.5</v>
      </c>
      <c r="M2880" s="9" t="s">
        <v>27</v>
      </c>
      <c r="N2880" s="10" t="s">
        <v>2038</v>
      </c>
      <c r="O2880" s="10" t="s">
        <v>2861</v>
      </c>
      <c r="P2880" s="10" t="s">
        <v>29</v>
      </c>
      <c r="Q2880" s="10" t="s">
        <v>30</v>
      </c>
      <c r="R2880" s="10" t="s">
        <v>30</v>
      </c>
      <c r="S2880" s="119"/>
      <c r="T2880" s="119"/>
      <c r="U2880" s="119"/>
      <c r="V2880" s="119"/>
      <c r="W2880" s="119"/>
      <c r="X2880" s="119"/>
      <c r="Y2880" s="119"/>
      <c r="Z2880" s="119"/>
      <c r="AA2880" s="119"/>
      <c r="AB2880" s="119"/>
      <c r="AC2880" s="119"/>
      <c r="AD2880" s="119"/>
      <c r="AE2880" s="119"/>
      <c r="AF2880" s="119"/>
      <c r="AG2880" s="119"/>
      <c r="AH2880" s="119"/>
      <c r="AI2880" s="119"/>
      <c r="AJ2880" s="10" t="s">
        <v>27</v>
      </c>
      <c r="AK2880" s="10" t="s">
        <v>2862</v>
      </c>
      <c r="AL2880" s="10" t="s">
        <v>27</v>
      </c>
    </row>
    <row r="2881" spans="1:38" ht="30" customHeight="1">
      <c r="A2881" s="9" t="s">
        <v>3312</v>
      </c>
      <c r="B2881" s="9" t="s">
        <v>2863</v>
      </c>
      <c r="C2881" s="9" t="s">
        <v>269</v>
      </c>
      <c r="D2881" s="114">
        <v>0.11700000000000001</v>
      </c>
      <c r="E2881" s="115">
        <v>0</v>
      </c>
      <c r="F2881" s="116">
        <f t="shared" si="676"/>
        <v>0</v>
      </c>
      <c r="G2881" s="115">
        <v>0</v>
      </c>
      <c r="H2881" s="116">
        <f t="shared" si="677"/>
        <v>0</v>
      </c>
      <c r="I2881" s="115">
        <f>단가대비표!G521</f>
        <v>3790</v>
      </c>
      <c r="J2881" s="116">
        <f t="shared" si="678"/>
        <v>443.4</v>
      </c>
      <c r="K2881" s="115">
        <f t="shared" si="679"/>
        <v>3790</v>
      </c>
      <c r="L2881" s="116">
        <f t="shared" si="679"/>
        <v>443.4</v>
      </c>
      <c r="M2881" s="9" t="s">
        <v>27</v>
      </c>
      <c r="N2881" s="10" t="s">
        <v>2038</v>
      </c>
      <c r="O2881" s="10" t="s">
        <v>2864</v>
      </c>
      <c r="P2881" s="10" t="s">
        <v>29</v>
      </c>
      <c r="Q2881" s="10" t="s">
        <v>30</v>
      </c>
      <c r="R2881" s="10" t="s">
        <v>30</v>
      </c>
      <c r="S2881" s="119"/>
      <c r="T2881" s="119"/>
      <c r="U2881" s="119"/>
      <c r="V2881" s="119"/>
      <c r="W2881" s="119"/>
      <c r="X2881" s="119"/>
      <c r="Y2881" s="119"/>
      <c r="Z2881" s="119"/>
      <c r="AA2881" s="119"/>
      <c r="AB2881" s="119"/>
      <c r="AC2881" s="119"/>
      <c r="AD2881" s="119"/>
      <c r="AE2881" s="119"/>
      <c r="AF2881" s="119"/>
      <c r="AG2881" s="119"/>
      <c r="AH2881" s="119"/>
      <c r="AI2881" s="119"/>
      <c r="AJ2881" s="10" t="s">
        <v>27</v>
      </c>
      <c r="AK2881" s="10" t="s">
        <v>2865</v>
      </c>
      <c r="AL2881" s="10" t="s">
        <v>27</v>
      </c>
    </row>
    <row r="2882" spans="1:38" ht="30" customHeight="1">
      <c r="A2882" s="9" t="s">
        <v>2866</v>
      </c>
      <c r="B2882" s="9" t="s">
        <v>2867</v>
      </c>
      <c r="C2882" s="9" t="s">
        <v>269</v>
      </c>
      <c r="D2882" s="114">
        <v>0.11700000000000001</v>
      </c>
      <c r="E2882" s="115">
        <v>0</v>
      </c>
      <c r="F2882" s="116">
        <f t="shared" si="676"/>
        <v>0</v>
      </c>
      <c r="G2882" s="115">
        <v>0</v>
      </c>
      <c r="H2882" s="116">
        <f t="shared" si="677"/>
        <v>0</v>
      </c>
      <c r="I2882" s="115">
        <f>단가대비표!G523</f>
        <v>11</v>
      </c>
      <c r="J2882" s="116">
        <f t="shared" si="678"/>
        <v>1.2</v>
      </c>
      <c r="K2882" s="115">
        <f t="shared" si="679"/>
        <v>11</v>
      </c>
      <c r="L2882" s="116">
        <f t="shared" si="679"/>
        <v>1.2</v>
      </c>
      <c r="M2882" s="9" t="s">
        <v>27</v>
      </c>
      <c r="N2882" s="10" t="s">
        <v>2038</v>
      </c>
      <c r="O2882" s="10" t="s">
        <v>2868</v>
      </c>
      <c r="P2882" s="10" t="s">
        <v>29</v>
      </c>
      <c r="Q2882" s="10" t="s">
        <v>30</v>
      </c>
      <c r="R2882" s="10" t="s">
        <v>30</v>
      </c>
      <c r="S2882" s="119"/>
      <c r="T2882" s="119"/>
      <c r="U2882" s="119"/>
      <c r="V2882" s="119"/>
      <c r="W2882" s="119"/>
      <c r="X2882" s="119"/>
      <c r="Y2882" s="119"/>
      <c r="Z2882" s="119"/>
      <c r="AA2882" s="119"/>
      <c r="AB2882" s="119"/>
      <c r="AC2882" s="119"/>
      <c r="AD2882" s="119"/>
      <c r="AE2882" s="119"/>
      <c r="AF2882" s="119"/>
      <c r="AG2882" s="119"/>
      <c r="AH2882" s="119"/>
      <c r="AI2882" s="119"/>
      <c r="AJ2882" s="10" t="s">
        <v>27</v>
      </c>
      <c r="AK2882" s="10" t="s">
        <v>2869</v>
      </c>
      <c r="AL2882" s="10" t="s">
        <v>27</v>
      </c>
    </row>
    <row r="2883" spans="1:38" ht="30" customHeight="1">
      <c r="A2883" s="9" t="s">
        <v>2870</v>
      </c>
      <c r="B2883" s="9" t="s">
        <v>2871</v>
      </c>
      <c r="C2883" s="9" t="s">
        <v>269</v>
      </c>
      <c r="D2883" s="114">
        <v>0.11700000000000001</v>
      </c>
      <c r="E2883" s="115">
        <v>0</v>
      </c>
      <c r="F2883" s="116">
        <f t="shared" si="676"/>
        <v>0</v>
      </c>
      <c r="G2883" s="115">
        <v>0</v>
      </c>
      <c r="H2883" s="116">
        <f t="shared" si="677"/>
        <v>0</v>
      </c>
      <c r="I2883" s="115">
        <f>단가대비표!G525</f>
        <v>7</v>
      </c>
      <c r="J2883" s="116">
        <f t="shared" si="678"/>
        <v>0.8</v>
      </c>
      <c r="K2883" s="115">
        <f t="shared" si="679"/>
        <v>7</v>
      </c>
      <c r="L2883" s="116">
        <f t="shared" si="679"/>
        <v>0.8</v>
      </c>
      <c r="M2883" s="9" t="s">
        <v>27</v>
      </c>
      <c r="N2883" s="10" t="s">
        <v>2038</v>
      </c>
      <c r="O2883" s="10" t="s">
        <v>2872</v>
      </c>
      <c r="P2883" s="10" t="s">
        <v>29</v>
      </c>
      <c r="Q2883" s="10" t="s">
        <v>30</v>
      </c>
      <c r="R2883" s="10" t="s">
        <v>30</v>
      </c>
      <c r="S2883" s="119"/>
      <c r="T2883" s="119"/>
      <c r="U2883" s="119"/>
      <c r="V2883" s="119"/>
      <c r="W2883" s="119"/>
      <c r="X2883" s="119"/>
      <c r="Y2883" s="119"/>
      <c r="Z2883" s="119"/>
      <c r="AA2883" s="119"/>
      <c r="AB2883" s="119"/>
      <c r="AC2883" s="119"/>
      <c r="AD2883" s="119"/>
      <c r="AE2883" s="119"/>
      <c r="AF2883" s="119"/>
      <c r="AG2883" s="119"/>
      <c r="AH2883" s="119"/>
      <c r="AI2883" s="119"/>
      <c r="AJ2883" s="10" t="s">
        <v>27</v>
      </c>
      <c r="AK2883" s="10" t="s">
        <v>2873</v>
      </c>
      <c r="AL2883" s="10" t="s">
        <v>27</v>
      </c>
    </row>
    <row r="2884" spans="1:38" ht="30" customHeight="1">
      <c r="A2884" s="9" t="s">
        <v>879</v>
      </c>
      <c r="B2884" s="9" t="s">
        <v>840</v>
      </c>
      <c r="C2884" s="9" t="s">
        <v>841</v>
      </c>
      <c r="D2884" s="114">
        <v>0.02</v>
      </c>
      <c r="E2884" s="115">
        <v>0</v>
      </c>
      <c r="F2884" s="116">
        <f t="shared" si="676"/>
        <v>0</v>
      </c>
      <c r="G2884" s="115">
        <f>단가대비표!F606</f>
        <v>138956</v>
      </c>
      <c r="H2884" s="116">
        <f t="shared" si="677"/>
        <v>2779.1</v>
      </c>
      <c r="I2884" s="115">
        <v>0</v>
      </c>
      <c r="J2884" s="116">
        <f t="shared" si="678"/>
        <v>0</v>
      </c>
      <c r="K2884" s="115">
        <f t="shared" si="679"/>
        <v>138956</v>
      </c>
      <c r="L2884" s="116">
        <f t="shared" si="679"/>
        <v>2779.1</v>
      </c>
      <c r="M2884" s="9" t="s">
        <v>27</v>
      </c>
      <c r="N2884" s="10" t="s">
        <v>2038</v>
      </c>
      <c r="O2884" s="10" t="s">
        <v>919</v>
      </c>
      <c r="P2884" s="10" t="s">
        <v>30</v>
      </c>
      <c r="Q2884" s="10" t="s">
        <v>30</v>
      </c>
      <c r="R2884" s="10" t="s">
        <v>29</v>
      </c>
      <c r="S2884" s="119"/>
      <c r="T2884" s="119"/>
      <c r="U2884" s="119"/>
      <c r="V2884" s="119"/>
      <c r="W2884" s="119"/>
      <c r="X2884" s="119"/>
      <c r="Y2884" s="119"/>
      <c r="Z2884" s="119"/>
      <c r="AA2884" s="119"/>
      <c r="AB2884" s="119"/>
      <c r="AC2884" s="119"/>
      <c r="AD2884" s="119"/>
      <c r="AE2884" s="119"/>
      <c r="AF2884" s="119"/>
      <c r="AG2884" s="119"/>
      <c r="AH2884" s="119"/>
      <c r="AI2884" s="119"/>
      <c r="AJ2884" s="10" t="s">
        <v>27</v>
      </c>
      <c r="AK2884" s="10" t="s">
        <v>2874</v>
      </c>
      <c r="AL2884" s="10" t="s">
        <v>27</v>
      </c>
    </row>
    <row r="2885" spans="1:38" ht="30" customHeight="1">
      <c r="A2885" s="9" t="s">
        <v>860</v>
      </c>
      <c r="B2885" s="9" t="s">
        <v>840</v>
      </c>
      <c r="C2885" s="9" t="s">
        <v>841</v>
      </c>
      <c r="D2885" s="114">
        <v>3.9E-2</v>
      </c>
      <c r="E2885" s="115">
        <v>0</v>
      </c>
      <c r="F2885" s="116">
        <f t="shared" si="676"/>
        <v>0</v>
      </c>
      <c r="G2885" s="115">
        <f>단가대비표!F550</f>
        <v>216528</v>
      </c>
      <c r="H2885" s="116">
        <f t="shared" si="677"/>
        <v>8444.5</v>
      </c>
      <c r="I2885" s="115">
        <v>0</v>
      </c>
      <c r="J2885" s="116">
        <f t="shared" si="678"/>
        <v>0</v>
      </c>
      <c r="K2885" s="115">
        <f t="shared" si="679"/>
        <v>216528</v>
      </c>
      <c r="L2885" s="116">
        <f t="shared" si="679"/>
        <v>8444.5</v>
      </c>
      <c r="M2885" s="9" t="s">
        <v>27</v>
      </c>
      <c r="N2885" s="10" t="s">
        <v>2038</v>
      </c>
      <c r="O2885" s="10" t="s">
        <v>861</v>
      </c>
      <c r="P2885" s="10" t="s">
        <v>30</v>
      </c>
      <c r="Q2885" s="10" t="s">
        <v>30</v>
      </c>
      <c r="R2885" s="10" t="s">
        <v>29</v>
      </c>
      <c r="S2885" s="119"/>
      <c r="T2885" s="119"/>
      <c r="U2885" s="119"/>
      <c r="V2885" s="119"/>
      <c r="W2885" s="119"/>
      <c r="X2885" s="119"/>
      <c r="Y2885" s="119"/>
      <c r="Z2885" s="119"/>
      <c r="AA2885" s="119"/>
      <c r="AB2885" s="119"/>
      <c r="AC2885" s="119"/>
      <c r="AD2885" s="119"/>
      <c r="AE2885" s="119"/>
      <c r="AF2885" s="119"/>
      <c r="AG2885" s="119"/>
      <c r="AH2885" s="119"/>
      <c r="AI2885" s="119"/>
      <c r="AJ2885" s="10" t="s">
        <v>27</v>
      </c>
      <c r="AK2885" s="10" t="s">
        <v>2875</v>
      </c>
      <c r="AL2885" s="10" t="s">
        <v>27</v>
      </c>
    </row>
    <row r="2886" spans="1:38" ht="30" customHeight="1">
      <c r="A2886" s="9" t="s">
        <v>867</v>
      </c>
      <c r="B2886" s="9" t="s">
        <v>840</v>
      </c>
      <c r="C2886" s="9" t="s">
        <v>841</v>
      </c>
      <c r="D2886" s="114">
        <v>4.7E-2</v>
      </c>
      <c r="E2886" s="115">
        <v>0</v>
      </c>
      <c r="F2886" s="116">
        <f t="shared" si="676"/>
        <v>0</v>
      </c>
      <c r="G2886" s="115">
        <f>단가대비표!F553</f>
        <v>138290</v>
      </c>
      <c r="H2886" s="116">
        <f t="shared" si="677"/>
        <v>6499.6</v>
      </c>
      <c r="I2886" s="115">
        <v>0</v>
      </c>
      <c r="J2886" s="116">
        <f t="shared" si="678"/>
        <v>0</v>
      </c>
      <c r="K2886" s="115">
        <f t="shared" si="679"/>
        <v>138290</v>
      </c>
      <c r="L2886" s="116">
        <f t="shared" si="679"/>
        <v>6499.6</v>
      </c>
      <c r="M2886" s="9" t="s">
        <v>27</v>
      </c>
      <c r="N2886" s="10" t="s">
        <v>2038</v>
      </c>
      <c r="O2886" s="10" t="s">
        <v>868</v>
      </c>
      <c r="P2886" s="10" t="s">
        <v>30</v>
      </c>
      <c r="Q2886" s="10" t="s">
        <v>30</v>
      </c>
      <c r="R2886" s="10" t="s">
        <v>29</v>
      </c>
      <c r="S2886" s="119"/>
      <c r="T2886" s="119"/>
      <c r="U2886" s="119"/>
      <c r="V2886" s="119"/>
      <c r="W2886" s="119"/>
      <c r="X2886" s="119"/>
      <c r="Y2886" s="119"/>
      <c r="Z2886" s="119"/>
      <c r="AA2886" s="119"/>
      <c r="AB2886" s="119"/>
      <c r="AC2886" s="119"/>
      <c r="AD2886" s="119"/>
      <c r="AE2886" s="119"/>
      <c r="AF2886" s="119"/>
      <c r="AG2886" s="119"/>
      <c r="AH2886" s="119"/>
      <c r="AI2886" s="119"/>
      <c r="AJ2886" s="10" t="s">
        <v>27</v>
      </c>
      <c r="AK2886" s="10" t="s">
        <v>2876</v>
      </c>
      <c r="AL2886" s="10" t="s">
        <v>27</v>
      </c>
    </row>
    <row r="2887" spans="1:38" ht="30" customHeight="1">
      <c r="A2887" s="9" t="s">
        <v>965</v>
      </c>
      <c r="B2887" s="9" t="s">
        <v>27</v>
      </c>
      <c r="C2887" s="9" t="s">
        <v>27</v>
      </c>
      <c r="D2887" s="114"/>
      <c r="E2887" s="115"/>
      <c r="F2887" s="116">
        <f>TRUNC(SUM(F2880:F2886),0)</f>
        <v>0</v>
      </c>
      <c r="G2887" s="115"/>
      <c r="H2887" s="116">
        <f>TRUNC(SUM(H2880:H2886),0)</f>
        <v>17723</v>
      </c>
      <c r="I2887" s="115"/>
      <c r="J2887" s="116">
        <f>TRUNC(SUM(J2880:J2886),0)</f>
        <v>2415</v>
      </c>
      <c r="K2887" s="115"/>
      <c r="L2887" s="116">
        <f>F2887+H2887+J2887</f>
        <v>20138</v>
      </c>
      <c r="M2887" s="9" t="s">
        <v>27</v>
      </c>
      <c r="N2887" s="10" t="s">
        <v>117</v>
      </c>
      <c r="O2887" s="10" t="s">
        <v>117</v>
      </c>
      <c r="P2887" s="10" t="s">
        <v>27</v>
      </c>
      <c r="Q2887" s="10" t="s">
        <v>27</v>
      </c>
      <c r="R2887" s="10" t="s">
        <v>27</v>
      </c>
      <c r="S2887" s="119"/>
      <c r="T2887" s="119"/>
      <c r="U2887" s="119"/>
      <c r="V2887" s="119"/>
      <c r="W2887" s="119"/>
      <c r="X2887" s="119"/>
      <c r="Y2887" s="119"/>
      <c r="Z2887" s="119"/>
      <c r="AA2887" s="119"/>
      <c r="AB2887" s="119"/>
      <c r="AC2887" s="119"/>
      <c r="AD2887" s="119"/>
      <c r="AE2887" s="119"/>
      <c r="AF2887" s="119"/>
      <c r="AG2887" s="119"/>
      <c r="AH2887" s="119"/>
      <c r="AI2887" s="119"/>
      <c r="AJ2887" s="10" t="s">
        <v>27</v>
      </c>
      <c r="AK2887" s="10" t="s">
        <v>27</v>
      </c>
      <c r="AL2887" s="10" t="s">
        <v>27</v>
      </c>
    </row>
    <row r="2888" spans="1:38" ht="30" customHeight="1">
      <c r="A2888" s="114"/>
      <c r="B2888" s="114"/>
      <c r="C2888" s="114"/>
      <c r="D2888" s="114"/>
      <c r="E2888" s="115"/>
      <c r="F2888" s="116"/>
      <c r="G2888" s="115"/>
      <c r="H2888" s="116"/>
      <c r="I2888" s="115"/>
      <c r="J2888" s="116"/>
      <c r="K2888" s="115"/>
      <c r="L2888" s="116"/>
      <c r="M2888" s="114"/>
    </row>
    <row r="2889" spans="1:38" ht="30" customHeight="1">
      <c r="A2889" s="127" t="s">
        <v>4483</v>
      </c>
      <c r="B2889" s="127"/>
      <c r="C2889" s="127"/>
      <c r="D2889" s="127"/>
      <c r="E2889" s="128"/>
      <c r="F2889" s="129"/>
      <c r="G2889" s="128"/>
      <c r="H2889" s="129"/>
      <c r="I2889" s="128"/>
      <c r="J2889" s="129"/>
      <c r="K2889" s="128"/>
      <c r="L2889" s="129"/>
      <c r="M2889" s="127"/>
      <c r="N2889" s="118" t="s">
        <v>487</v>
      </c>
    </row>
    <row r="2890" spans="1:38" ht="30" customHeight="1">
      <c r="A2890" s="9" t="s">
        <v>4477</v>
      </c>
      <c r="B2890" s="9" t="s">
        <v>4478</v>
      </c>
      <c r="C2890" s="9" t="s">
        <v>79</v>
      </c>
      <c r="D2890" s="36">
        <v>2.4480000000000002E-2</v>
      </c>
      <c r="E2890" s="115">
        <f>단가대비표!E321</f>
        <v>123200</v>
      </c>
      <c r="F2890" s="116">
        <f>TRUNC(E2890*D2890,1)</f>
        <v>3015.9</v>
      </c>
      <c r="G2890" s="115">
        <f>단가대비표!F321</f>
        <v>0</v>
      </c>
      <c r="H2890" s="116">
        <f>TRUNC(G2890*D2890,1)</f>
        <v>0</v>
      </c>
      <c r="I2890" s="115">
        <f>단가대비표!G321</f>
        <v>0</v>
      </c>
      <c r="J2890" s="116">
        <f>TRUNC(I2890*D2890,1)</f>
        <v>0</v>
      </c>
      <c r="K2890" s="115">
        <f t="shared" ref="K2890:L2893" si="680">TRUNC(E2890+G2890+I2890,1)</f>
        <v>123200</v>
      </c>
      <c r="L2890" s="116">
        <f t="shared" si="680"/>
        <v>3015.9</v>
      </c>
      <c r="M2890" s="9" t="s">
        <v>27</v>
      </c>
      <c r="N2890" s="10" t="s">
        <v>487</v>
      </c>
      <c r="O2890" s="10" t="s">
        <v>2041</v>
      </c>
      <c r="P2890" s="10" t="s">
        <v>30</v>
      </c>
      <c r="Q2890" s="10" t="s">
        <v>30</v>
      </c>
      <c r="R2890" s="10" t="s">
        <v>29</v>
      </c>
      <c r="S2890" s="119"/>
      <c r="T2890" s="119"/>
      <c r="U2890" s="119"/>
      <c r="V2890" s="119"/>
      <c r="W2890" s="119"/>
      <c r="X2890" s="119"/>
      <c r="Y2890" s="119"/>
      <c r="Z2890" s="119"/>
      <c r="AA2890" s="119"/>
      <c r="AB2890" s="119"/>
      <c r="AC2890" s="119"/>
      <c r="AD2890" s="119"/>
      <c r="AE2890" s="119"/>
      <c r="AF2890" s="119"/>
      <c r="AG2890" s="119"/>
      <c r="AH2890" s="119"/>
      <c r="AI2890" s="119"/>
      <c r="AJ2890" s="10" t="s">
        <v>27</v>
      </c>
      <c r="AK2890" s="10" t="s">
        <v>2042</v>
      </c>
      <c r="AL2890" s="10" t="s">
        <v>27</v>
      </c>
    </row>
    <row r="2891" spans="1:38" ht="30" customHeight="1">
      <c r="A2891" s="9" t="s">
        <v>2036</v>
      </c>
      <c r="B2891" s="9" t="s">
        <v>2037</v>
      </c>
      <c r="C2891" s="9" t="s">
        <v>79</v>
      </c>
      <c r="D2891" s="114">
        <v>2.4E-2</v>
      </c>
      <c r="E2891" s="115">
        <f>일위대가목록!E396</f>
        <v>0</v>
      </c>
      <c r="F2891" s="116">
        <f>TRUNC(E2891*D2891,1)</f>
        <v>0</v>
      </c>
      <c r="G2891" s="115">
        <f>일위대가목록!F396</f>
        <v>17723</v>
      </c>
      <c r="H2891" s="116">
        <f>TRUNC(G2891*D2891,1)</f>
        <v>425.3</v>
      </c>
      <c r="I2891" s="115">
        <f>일위대가목록!G396</f>
        <v>2415</v>
      </c>
      <c r="J2891" s="116">
        <f>TRUNC(I2891*D2891,1)</f>
        <v>57.9</v>
      </c>
      <c r="K2891" s="115">
        <f t="shared" si="680"/>
        <v>20138</v>
      </c>
      <c r="L2891" s="116">
        <f t="shared" si="680"/>
        <v>483.2</v>
      </c>
      <c r="M2891" s="9" t="s">
        <v>27</v>
      </c>
      <c r="N2891" s="10" t="s">
        <v>487</v>
      </c>
      <c r="O2891" s="10" t="s">
        <v>2038</v>
      </c>
      <c r="P2891" s="10" t="s">
        <v>29</v>
      </c>
      <c r="Q2891" s="10" t="s">
        <v>30</v>
      </c>
      <c r="R2891" s="10" t="s">
        <v>30</v>
      </c>
      <c r="S2891" s="119"/>
      <c r="T2891" s="119"/>
      <c r="U2891" s="119"/>
      <c r="V2891" s="119"/>
      <c r="W2891" s="119"/>
      <c r="X2891" s="119"/>
      <c r="Y2891" s="119"/>
      <c r="Z2891" s="119"/>
      <c r="AA2891" s="119"/>
      <c r="AB2891" s="119"/>
      <c r="AC2891" s="119"/>
      <c r="AD2891" s="119"/>
      <c r="AE2891" s="119"/>
      <c r="AF2891" s="119"/>
      <c r="AG2891" s="119"/>
      <c r="AH2891" s="119"/>
      <c r="AI2891" s="119"/>
      <c r="AJ2891" s="10" t="s">
        <v>27</v>
      </c>
      <c r="AK2891" s="10" t="s">
        <v>2039</v>
      </c>
      <c r="AL2891" s="10" t="s">
        <v>27</v>
      </c>
    </row>
    <row r="2892" spans="1:38" ht="30" customHeight="1">
      <c r="A2892" s="9" t="s">
        <v>860</v>
      </c>
      <c r="B2892" s="9" t="s">
        <v>840</v>
      </c>
      <c r="C2892" s="9" t="s">
        <v>841</v>
      </c>
      <c r="D2892" s="114">
        <v>2.2000000000000001E-3</v>
      </c>
      <c r="E2892" s="115">
        <f>단가대비표!E550</f>
        <v>0</v>
      </c>
      <c r="F2892" s="116">
        <f>TRUNC(E2892*D2892,1)</f>
        <v>0</v>
      </c>
      <c r="G2892" s="115">
        <f>단가대비표!F550</f>
        <v>216528</v>
      </c>
      <c r="H2892" s="116">
        <f>TRUNC(G2892*D2892,1)</f>
        <v>476.3</v>
      </c>
      <c r="I2892" s="115">
        <f>단가대비표!G550</f>
        <v>0</v>
      </c>
      <c r="J2892" s="116">
        <f>TRUNC(I2892*D2892,1)</f>
        <v>0</v>
      </c>
      <c r="K2892" s="115">
        <f t="shared" si="680"/>
        <v>216528</v>
      </c>
      <c r="L2892" s="116">
        <f t="shared" si="680"/>
        <v>476.3</v>
      </c>
      <c r="M2892" s="9" t="s">
        <v>27</v>
      </c>
      <c r="N2892" s="10" t="s">
        <v>490</v>
      </c>
      <c r="O2892" s="10" t="s">
        <v>861</v>
      </c>
      <c r="P2892" s="10" t="s">
        <v>30</v>
      </c>
      <c r="Q2892" s="10" t="s">
        <v>30</v>
      </c>
      <c r="R2892" s="10" t="s">
        <v>29</v>
      </c>
      <c r="S2892" s="119"/>
      <c r="T2892" s="119"/>
      <c r="U2892" s="119"/>
      <c r="V2892" s="119">
        <v>1</v>
      </c>
      <c r="W2892" s="119"/>
      <c r="X2892" s="119"/>
      <c r="Y2892" s="119"/>
      <c r="Z2892" s="119"/>
      <c r="AA2892" s="119"/>
      <c r="AB2892" s="119"/>
      <c r="AC2892" s="119"/>
      <c r="AD2892" s="119"/>
      <c r="AE2892" s="119"/>
      <c r="AF2892" s="119"/>
      <c r="AG2892" s="119"/>
      <c r="AH2892" s="119"/>
      <c r="AI2892" s="119"/>
      <c r="AJ2892" s="10" t="s">
        <v>27</v>
      </c>
      <c r="AK2892" s="10" t="s">
        <v>2046</v>
      </c>
      <c r="AL2892" s="10" t="s">
        <v>27</v>
      </c>
    </row>
    <row r="2893" spans="1:38" ht="30" customHeight="1">
      <c r="A2893" s="9" t="s">
        <v>1109</v>
      </c>
      <c r="B2893" s="9" t="s">
        <v>4481</v>
      </c>
      <c r="C2893" s="9" t="s">
        <v>963</v>
      </c>
      <c r="D2893" s="114">
        <v>1</v>
      </c>
      <c r="E2893" s="115">
        <v>0</v>
      </c>
      <c r="F2893" s="116">
        <f>TRUNC(E2893*D2893,1)</f>
        <v>0</v>
      </c>
      <c r="G2893" s="115">
        <v>0</v>
      </c>
      <c r="H2893" s="116">
        <f>TRUNC(G2893*D2893,1)</f>
        <v>0</v>
      </c>
      <c r="I2893" s="115">
        <f>H2892*9%</f>
        <v>42.866999999999997</v>
      </c>
      <c r="J2893" s="116">
        <f>TRUNC(I2893*D2893,1)</f>
        <v>42.8</v>
      </c>
      <c r="K2893" s="115">
        <f t="shared" si="680"/>
        <v>42.8</v>
      </c>
      <c r="L2893" s="116">
        <f t="shared" si="680"/>
        <v>42.8</v>
      </c>
      <c r="M2893" s="9" t="s">
        <v>27</v>
      </c>
      <c r="N2893" s="10" t="s">
        <v>490</v>
      </c>
      <c r="O2893" s="10" t="s">
        <v>964</v>
      </c>
      <c r="P2893" s="10" t="s">
        <v>30</v>
      </c>
      <c r="Q2893" s="10" t="s">
        <v>30</v>
      </c>
      <c r="R2893" s="10" t="s">
        <v>30</v>
      </c>
      <c r="S2893" s="119">
        <v>1</v>
      </c>
      <c r="T2893" s="119">
        <v>2</v>
      </c>
      <c r="U2893" s="119">
        <v>0.09</v>
      </c>
      <c r="V2893" s="119"/>
      <c r="W2893" s="119"/>
      <c r="X2893" s="119"/>
      <c r="Y2893" s="119"/>
      <c r="Z2893" s="119"/>
      <c r="AA2893" s="119"/>
      <c r="AB2893" s="119"/>
      <c r="AC2893" s="119"/>
      <c r="AD2893" s="119"/>
      <c r="AE2893" s="119"/>
      <c r="AF2893" s="119"/>
      <c r="AG2893" s="119"/>
      <c r="AH2893" s="119"/>
      <c r="AI2893" s="119"/>
      <c r="AJ2893" s="10" t="s">
        <v>27</v>
      </c>
      <c r="AK2893" s="10" t="s">
        <v>2047</v>
      </c>
      <c r="AL2893" s="10" t="s">
        <v>27</v>
      </c>
    </row>
    <row r="2894" spans="1:38" ht="30" customHeight="1">
      <c r="A2894" s="9" t="s">
        <v>965</v>
      </c>
      <c r="B2894" s="9" t="s">
        <v>27</v>
      </c>
      <c r="C2894" s="9" t="s">
        <v>27</v>
      </c>
      <c r="D2894" s="114"/>
      <c r="E2894" s="115"/>
      <c r="F2894" s="116">
        <f>TRUNC(SUM(F2890:F2893),0)</f>
        <v>3015</v>
      </c>
      <c r="G2894" s="115"/>
      <c r="H2894" s="116">
        <f>TRUNC(SUM(H2890:H2893),0)</f>
        <v>901</v>
      </c>
      <c r="I2894" s="115"/>
      <c r="J2894" s="116">
        <f>TRUNC(SUM(J2890:J2893),0)</f>
        <v>100</v>
      </c>
      <c r="K2894" s="115"/>
      <c r="L2894" s="116">
        <f>F2894+H2894+J2894</f>
        <v>4016</v>
      </c>
      <c r="M2894" s="9" t="s">
        <v>27</v>
      </c>
      <c r="N2894" s="10" t="s">
        <v>117</v>
      </c>
      <c r="O2894" s="10" t="s">
        <v>117</v>
      </c>
      <c r="P2894" s="10" t="s">
        <v>27</v>
      </c>
      <c r="Q2894" s="10" t="s">
        <v>27</v>
      </c>
      <c r="R2894" s="10" t="s">
        <v>27</v>
      </c>
      <c r="S2894" s="119"/>
      <c r="T2894" s="119"/>
      <c r="U2894" s="119"/>
      <c r="V2894" s="119"/>
      <c r="W2894" s="119"/>
      <c r="X2894" s="119"/>
      <c r="Y2894" s="119"/>
      <c r="Z2894" s="119"/>
      <c r="AA2894" s="119"/>
      <c r="AB2894" s="119"/>
      <c r="AC2894" s="119"/>
      <c r="AD2894" s="119"/>
      <c r="AE2894" s="119"/>
      <c r="AF2894" s="119"/>
      <c r="AG2894" s="119"/>
      <c r="AH2894" s="119"/>
      <c r="AI2894" s="119"/>
      <c r="AJ2894" s="10" t="s">
        <v>27</v>
      </c>
      <c r="AK2894" s="10" t="s">
        <v>27</v>
      </c>
      <c r="AL2894" s="10" t="s">
        <v>27</v>
      </c>
    </row>
    <row r="2895" spans="1:38" ht="30" customHeight="1">
      <c r="A2895" s="114"/>
      <c r="B2895" s="114"/>
      <c r="C2895" s="114"/>
      <c r="D2895" s="114"/>
      <c r="E2895" s="115"/>
      <c r="F2895" s="116"/>
      <c r="G2895" s="115"/>
      <c r="H2895" s="116"/>
      <c r="I2895" s="115"/>
      <c r="J2895" s="116"/>
      <c r="K2895" s="115"/>
      <c r="L2895" s="116"/>
      <c r="M2895" s="114"/>
    </row>
    <row r="2896" spans="1:38" ht="30" customHeight="1">
      <c r="A2896" s="127" t="s">
        <v>4484</v>
      </c>
      <c r="B2896" s="127"/>
      <c r="C2896" s="127"/>
      <c r="D2896" s="127"/>
      <c r="E2896" s="128"/>
      <c r="F2896" s="129"/>
      <c r="G2896" s="128"/>
      <c r="H2896" s="129"/>
      <c r="I2896" s="128"/>
      <c r="J2896" s="129"/>
      <c r="K2896" s="128"/>
      <c r="L2896" s="129"/>
      <c r="M2896" s="127"/>
      <c r="N2896" s="118" t="s">
        <v>489</v>
      </c>
    </row>
    <row r="2897" spans="1:38" ht="30" customHeight="1">
      <c r="A2897" s="9" t="s">
        <v>2040</v>
      </c>
      <c r="B2897" s="9" t="s">
        <v>3495</v>
      </c>
      <c r="C2897" s="9" t="s">
        <v>79</v>
      </c>
      <c r="D2897" s="36">
        <v>2.4480000000000002E-2</v>
      </c>
      <c r="E2897" s="115">
        <f>단가대비표!E321</f>
        <v>123200</v>
      </c>
      <c r="F2897" s="116">
        <f>TRUNC(E2897*D2897,1)</f>
        <v>3015.9</v>
      </c>
      <c r="G2897" s="115">
        <f>단가대비표!F321</f>
        <v>0</v>
      </c>
      <c r="H2897" s="116">
        <f>TRUNC(G2897*D2897,1)</f>
        <v>0</v>
      </c>
      <c r="I2897" s="115">
        <f>단가대비표!G321</f>
        <v>0</v>
      </c>
      <c r="J2897" s="116">
        <f>TRUNC(I2897*D2897,1)</f>
        <v>0</v>
      </c>
      <c r="K2897" s="115">
        <f t="shared" ref="K2897:L2899" si="681">TRUNC(E2897+G2897+I2897,1)</f>
        <v>123200</v>
      </c>
      <c r="L2897" s="116">
        <f t="shared" si="681"/>
        <v>3015.9</v>
      </c>
      <c r="M2897" s="9" t="s">
        <v>27</v>
      </c>
      <c r="N2897" s="10" t="s">
        <v>489</v>
      </c>
      <c r="O2897" s="10" t="s">
        <v>2041</v>
      </c>
      <c r="P2897" s="10" t="s">
        <v>30</v>
      </c>
      <c r="Q2897" s="10" t="s">
        <v>30</v>
      </c>
      <c r="R2897" s="10" t="s">
        <v>29</v>
      </c>
      <c r="S2897" s="119"/>
      <c r="T2897" s="119"/>
      <c r="U2897" s="119"/>
      <c r="V2897" s="119"/>
      <c r="W2897" s="119"/>
      <c r="X2897" s="119"/>
      <c r="Y2897" s="119"/>
      <c r="Z2897" s="119"/>
      <c r="AA2897" s="119"/>
      <c r="AB2897" s="119"/>
      <c r="AC2897" s="119"/>
      <c r="AD2897" s="119"/>
      <c r="AE2897" s="119"/>
      <c r="AF2897" s="119"/>
      <c r="AG2897" s="119"/>
      <c r="AH2897" s="119"/>
      <c r="AI2897" s="119"/>
      <c r="AJ2897" s="10" t="s">
        <v>27</v>
      </c>
      <c r="AK2897" s="10" t="s">
        <v>2045</v>
      </c>
      <c r="AL2897" s="10" t="s">
        <v>27</v>
      </c>
    </row>
    <row r="2898" spans="1:38" ht="30" customHeight="1">
      <c r="A2898" s="9" t="s">
        <v>2036</v>
      </c>
      <c r="B2898" s="9" t="s">
        <v>2037</v>
      </c>
      <c r="C2898" s="9" t="s">
        <v>79</v>
      </c>
      <c r="D2898" s="114">
        <v>2.4E-2</v>
      </c>
      <c r="E2898" s="115">
        <f>일위대가목록!E396</f>
        <v>0</v>
      </c>
      <c r="F2898" s="116">
        <f>TRUNC(E2898*D2898,1)</f>
        <v>0</v>
      </c>
      <c r="G2898" s="115">
        <f>일위대가목록!F396</f>
        <v>17723</v>
      </c>
      <c r="H2898" s="116">
        <f>TRUNC(G2898*D2898,1)</f>
        <v>425.3</v>
      </c>
      <c r="I2898" s="115">
        <f>일위대가목록!G396</f>
        <v>2415</v>
      </c>
      <c r="J2898" s="116">
        <f>TRUNC(I2898*D2898,1)</f>
        <v>57.9</v>
      </c>
      <c r="K2898" s="115">
        <f t="shared" si="681"/>
        <v>20138</v>
      </c>
      <c r="L2898" s="116">
        <f t="shared" si="681"/>
        <v>483.2</v>
      </c>
      <c r="M2898" s="9" t="s">
        <v>27</v>
      </c>
      <c r="N2898" s="10" t="s">
        <v>489</v>
      </c>
      <c r="O2898" s="10" t="s">
        <v>2038</v>
      </c>
      <c r="P2898" s="10" t="s">
        <v>29</v>
      </c>
      <c r="Q2898" s="10" t="s">
        <v>30</v>
      </c>
      <c r="R2898" s="10" t="s">
        <v>30</v>
      </c>
      <c r="S2898" s="119"/>
      <c r="T2898" s="119"/>
      <c r="U2898" s="119"/>
      <c r="V2898" s="119"/>
      <c r="W2898" s="119"/>
      <c r="X2898" s="119"/>
      <c r="Y2898" s="119"/>
      <c r="Z2898" s="119"/>
      <c r="AA2898" s="119"/>
      <c r="AB2898" s="119"/>
      <c r="AC2898" s="119"/>
      <c r="AD2898" s="119"/>
      <c r="AE2898" s="119"/>
      <c r="AF2898" s="119"/>
      <c r="AG2898" s="119"/>
      <c r="AH2898" s="119"/>
      <c r="AI2898" s="119"/>
      <c r="AJ2898" s="10" t="s">
        <v>27</v>
      </c>
      <c r="AK2898" s="10" t="s">
        <v>2043</v>
      </c>
      <c r="AL2898" s="10" t="s">
        <v>27</v>
      </c>
    </row>
    <row r="2899" spans="1:38" ht="30" customHeight="1">
      <c r="A2899" s="9" t="s">
        <v>860</v>
      </c>
      <c r="B2899" s="9" t="s">
        <v>840</v>
      </c>
      <c r="C2899" s="9" t="s">
        <v>841</v>
      </c>
      <c r="D2899" s="36">
        <v>4.6500000000000005E-3</v>
      </c>
      <c r="E2899" s="115">
        <f>단가대비표!E550</f>
        <v>0</v>
      </c>
      <c r="F2899" s="116">
        <f>TRUNC(E2899*D2899,1)</f>
        <v>0</v>
      </c>
      <c r="G2899" s="115">
        <f>단가대비표!F550</f>
        <v>216528</v>
      </c>
      <c r="H2899" s="116">
        <f>TRUNC(G2899*D2899,1)</f>
        <v>1006.8</v>
      </c>
      <c r="I2899" s="115">
        <f>단가대비표!G550</f>
        <v>0</v>
      </c>
      <c r="J2899" s="116">
        <f>TRUNC(I2899*D2899,1)</f>
        <v>0</v>
      </c>
      <c r="K2899" s="115">
        <f t="shared" si="681"/>
        <v>216528</v>
      </c>
      <c r="L2899" s="116">
        <f t="shared" si="681"/>
        <v>1006.8</v>
      </c>
      <c r="M2899" s="9" t="s">
        <v>27</v>
      </c>
      <c r="N2899" s="10" t="s">
        <v>2044</v>
      </c>
      <c r="O2899" s="10" t="s">
        <v>861</v>
      </c>
      <c r="P2899" s="10" t="s">
        <v>30</v>
      </c>
      <c r="Q2899" s="10" t="s">
        <v>30</v>
      </c>
      <c r="R2899" s="10" t="s">
        <v>29</v>
      </c>
      <c r="S2899" s="119"/>
      <c r="T2899" s="119"/>
      <c r="U2899" s="119"/>
      <c r="V2899" s="119"/>
      <c r="W2899" s="119"/>
      <c r="X2899" s="119"/>
      <c r="Y2899" s="119"/>
      <c r="Z2899" s="119"/>
      <c r="AA2899" s="119"/>
      <c r="AB2899" s="119"/>
      <c r="AC2899" s="119"/>
      <c r="AD2899" s="119"/>
      <c r="AE2899" s="119"/>
      <c r="AF2899" s="119"/>
      <c r="AG2899" s="119"/>
      <c r="AH2899" s="119"/>
      <c r="AI2899" s="119"/>
      <c r="AJ2899" s="10" t="s">
        <v>27</v>
      </c>
      <c r="AK2899" s="10" t="s">
        <v>2880</v>
      </c>
      <c r="AL2899" s="10" t="s">
        <v>27</v>
      </c>
    </row>
    <row r="2900" spans="1:38" ht="30" customHeight="1">
      <c r="A2900" s="9" t="s">
        <v>965</v>
      </c>
      <c r="B2900" s="9" t="s">
        <v>27</v>
      </c>
      <c r="C2900" s="9" t="s">
        <v>27</v>
      </c>
      <c r="D2900" s="114"/>
      <c r="E2900" s="115"/>
      <c r="F2900" s="116">
        <f>TRUNC(SUM(F2897:F2899),0)</f>
        <v>3015</v>
      </c>
      <c r="G2900" s="115"/>
      <c r="H2900" s="116">
        <f>TRUNC(SUM(H2897:H2899),0)</f>
        <v>1432</v>
      </c>
      <c r="I2900" s="115"/>
      <c r="J2900" s="116">
        <f>TRUNC(SUM(J2897:J2899),0)</f>
        <v>57</v>
      </c>
      <c r="K2900" s="115"/>
      <c r="L2900" s="116">
        <f>F2900+H2900+J2900</f>
        <v>4504</v>
      </c>
      <c r="M2900" s="9" t="s">
        <v>27</v>
      </c>
      <c r="N2900" s="10" t="s">
        <v>117</v>
      </c>
      <c r="O2900" s="10" t="s">
        <v>117</v>
      </c>
      <c r="P2900" s="10" t="s">
        <v>27</v>
      </c>
      <c r="Q2900" s="10" t="s">
        <v>27</v>
      </c>
      <c r="R2900" s="10" t="s">
        <v>27</v>
      </c>
      <c r="S2900" s="119"/>
      <c r="T2900" s="119"/>
      <c r="U2900" s="119"/>
      <c r="V2900" s="119"/>
      <c r="W2900" s="119"/>
      <c r="X2900" s="119"/>
      <c r="Y2900" s="119"/>
      <c r="Z2900" s="119"/>
      <c r="AA2900" s="119"/>
      <c r="AB2900" s="119"/>
      <c r="AC2900" s="119"/>
      <c r="AD2900" s="119"/>
      <c r="AE2900" s="119"/>
      <c r="AF2900" s="119"/>
      <c r="AG2900" s="119"/>
      <c r="AH2900" s="119"/>
      <c r="AI2900" s="119"/>
      <c r="AJ2900" s="10" t="s">
        <v>27</v>
      </c>
      <c r="AK2900" s="10" t="s">
        <v>27</v>
      </c>
      <c r="AL2900" s="10" t="s">
        <v>27</v>
      </c>
    </row>
    <row r="2901" spans="1:38" ht="30" customHeight="1">
      <c r="A2901" s="114"/>
      <c r="B2901" s="114"/>
      <c r="C2901" s="114"/>
      <c r="D2901" s="114"/>
      <c r="E2901" s="115"/>
      <c r="F2901" s="116"/>
      <c r="G2901" s="115"/>
      <c r="H2901" s="116"/>
      <c r="I2901" s="115"/>
      <c r="J2901" s="116"/>
      <c r="K2901" s="115"/>
      <c r="L2901" s="116"/>
      <c r="M2901" s="114"/>
    </row>
    <row r="2902" spans="1:38" ht="30" customHeight="1">
      <c r="A2902" s="127" t="s">
        <v>4503</v>
      </c>
      <c r="B2902" s="127"/>
      <c r="C2902" s="127"/>
      <c r="D2902" s="127"/>
      <c r="E2902" s="128"/>
      <c r="F2902" s="129"/>
      <c r="G2902" s="128"/>
      <c r="H2902" s="129"/>
      <c r="I2902" s="128"/>
      <c r="J2902" s="129"/>
      <c r="K2902" s="128"/>
      <c r="L2902" s="129"/>
      <c r="M2902" s="127"/>
      <c r="N2902" s="118" t="s">
        <v>445</v>
      </c>
    </row>
    <row r="2903" spans="1:38" ht="30" customHeight="1">
      <c r="A2903" s="9" t="s">
        <v>1968</v>
      </c>
      <c r="B2903" s="1" t="s">
        <v>4485</v>
      </c>
      <c r="C2903" s="9" t="s">
        <v>28</v>
      </c>
      <c r="D2903" s="114">
        <v>1.1000000000000001</v>
      </c>
      <c r="E2903" s="115">
        <f>단가대비표!E317</f>
        <v>680</v>
      </c>
      <c r="F2903" s="116">
        <f>TRUNC(E2903*D2903,1)</f>
        <v>748</v>
      </c>
      <c r="G2903" s="115">
        <v>0</v>
      </c>
      <c r="H2903" s="116">
        <f>TRUNC(G2903*D2903,1)</f>
        <v>0</v>
      </c>
      <c r="I2903" s="115">
        <v>0</v>
      </c>
      <c r="J2903" s="116">
        <f>TRUNC(I2903*D2903,1)</f>
        <v>0</v>
      </c>
      <c r="K2903" s="115">
        <f t="shared" ref="K2903:L2905" si="682">TRUNC(E2903+G2903+I2903,1)</f>
        <v>680</v>
      </c>
      <c r="L2903" s="116">
        <f t="shared" si="682"/>
        <v>748</v>
      </c>
      <c r="M2903" s="9" t="s">
        <v>27</v>
      </c>
      <c r="N2903" s="10" t="s">
        <v>445</v>
      </c>
      <c r="O2903" s="10" t="s">
        <v>1969</v>
      </c>
      <c r="P2903" s="10" t="s">
        <v>30</v>
      </c>
      <c r="Q2903" s="10" t="s">
        <v>30</v>
      </c>
      <c r="R2903" s="10" t="s">
        <v>29</v>
      </c>
      <c r="S2903" s="119"/>
      <c r="T2903" s="119"/>
      <c r="U2903" s="119"/>
      <c r="V2903" s="119"/>
      <c r="W2903" s="119"/>
      <c r="X2903" s="119"/>
      <c r="Y2903" s="119"/>
      <c r="Z2903" s="119"/>
      <c r="AA2903" s="119"/>
      <c r="AB2903" s="119"/>
      <c r="AC2903" s="119"/>
      <c r="AD2903" s="119"/>
      <c r="AE2903" s="119"/>
      <c r="AF2903" s="119"/>
      <c r="AG2903" s="119"/>
      <c r="AH2903" s="119"/>
      <c r="AI2903" s="119"/>
      <c r="AJ2903" s="10" t="s">
        <v>27</v>
      </c>
      <c r="AK2903" s="10" t="s">
        <v>1970</v>
      </c>
      <c r="AL2903" s="10" t="s">
        <v>27</v>
      </c>
    </row>
    <row r="2904" spans="1:38" ht="30" customHeight="1">
      <c r="A2904" s="9" t="s">
        <v>1626</v>
      </c>
      <c r="B2904" s="9" t="s">
        <v>1972</v>
      </c>
      <c r="C2904" s="9" t="s">
        <v>466</v>
      </c>
      <c r="D2904" s="114">
        <v>0.04</v>
      </c>
      <c r="E2904" s="115">
        <v>1455</v>
      </c>
      <c r="F2904" s="116">
        <f>TRUNC(E2904*D2904,1)</f>
        <v>58.2</v>
      </c>
      <c r="G2904" s="115">
        <v>0</v>
      </c>
      <c r="H2904" s="116">
        <f>TRUNC(G2904*D2904,1)</f>
        <v>0</v>
      </c>
      <c r="I2904" s="115">
        <v>0</v>
      </c>
      <c r="J2904" s="116">
        <f>TRUNC(I2904*D2904,1)</f>
        <v>0</v>
      </c>
      <c r="K2904" s="115">
        <f t="shared" si="682"/>
        <v>1455</v>
      </c>
      <c r="L2904" s="116">
        <f t="shared" si="682"/>
        <v>58.2</v>
      </c>
      <c r="M2904" s="9" t="s">
        <v>27</v>
      </c>
      <c r="N2904" s="10" t="s">
        <v>445</v>
      </c>
      <c r="O2904" s="10" t="s">
        <v>1973</v>
      </c>
      <c r="P2904" s="10" t="s">
        <v>30</v>
      </c>
      <c r="Q2904" s="10" t="s">
        <v>30</v>
      </c>
      <c r="R2904" s="10" t="s">
        <v>29</v>
      </c>
      <c r="S2904" s="119"/>
      <c r="T2904" s="119"/>
      <c r="U2904" s="119"/>
      <c r="V2904" s="119"/>
      <c r="W2904" s="119"/>
      <c r="X2904" s="119"/>
      <c r="Y2904" s="119"/>
      <c r="Z2904" s="119"/>
      <c r="AA2904" s="119"/>
      <c r="AB2904" s="119"/>
      <c r="AC2904" s="119"/>
      <c r="AD2904" s="119"/>
      <c r="AE2904" s="119"/>
      <c r="AF2904" s="119"/>
      <c r="AG2904" s="119"/>
      <c r="AH2904" s="119"/>
      <c r="AI2904" s="119"/>
      <c r="AJ2904" s="10" t="s">
        <v>27</v>
      </c>
      <c r="AK2904" s="10" t="s">
        <v>1974</v>
      </c>
      <c r="AL2904" s="10" t="s">
        <v>27</v>
      </c>
    </row>
    <row r="2905" spans="1:38" ht="30" customHeight="1">
      <c r="A2905" s="9" t="s">
        <v>860</v>
      </c>
      <c r="B2905" s="9" t="s">
        <v>840</v>
      </c>
      <c r="C2905" s="9" t="s">
        <v>841</v>
      </c>
      <c r="D2905" s="114">
        <v>1.4E-2</v>
      </c>
      <c r="E2905" s="115">
        <v>0</v>
      </c>
      <c r="F2905" s="116">
        <f>TRUNC(E2905*D2905,1)</f>
        <v>0</v>
      </c>
      <c r="G2905" s="115">
        <v>216528</v>
      </c>
      <c r="H2905" s="116">
        <f>TRUNC(G2905*D2905,1)</f>
        <v>3031.3</v>
      </c>
      <c r="I2905" s="115">
        <v>0</v>
      </c>
      <c r="J2905" s="116">
        <f>TRUNC(I2905*D2905,1)</f>
        <v>0</v>
      </c>
      <c r="K2905" s="115">
        <f t="shared" si="682"/>
        <v>216528</v>
      </c>
      <c r="L2905" s="116">
        <f t="shared" si="682"/>
        <v>3031.3</v>
      </c>
      <c r="M2905" s="9" t="s">
        <v>27</v>
      </c>
      <c r="N2905" s="10" t="s">
        <v>445</v>
      </c>
      <c r="O2905" s="10" t="s">
        <v>861</v>
      </c>
      <c r="P2905" s="10" t="s">
        <v>30</v>
      </c>
      <c r="Q2905" s="10" t="s">
        <v>30</v>
      </c>
      <c r="R2905" s="10" t="s">
        <v>29</v>
      </c>
      <c r="S2905" s="119"/>
      <c r="T2905" s="119"/>
      <c r="U2905" s="119"/>
      <c r="V2905" s="119"/>
      <c r="W2905" s="119"/>
      <c r="X2905" s="119"/>
      <c r="Y2905" s="119"/>
      <c r="Z2905" s="119"/>
      <c r="AA2905" s="119"/>
      <c r="AB2905" s="119"/>
      <c r="AC2905" s="119"/>
      <c r="AD2905" s="119"/>
      <c r="AE2905" s="119"/>
      <c r="AF2905" s="119"/>
      <c r="AG2905" s="119"/>
      <c r="AH2905" s="119"/>
      <c r="AI2905" s="119"/>
      <c r="AJ2905" s="10" t="s">
        <v>27</v>
      </c>
      <c r="AK2905" s="10" t="s">
        <v>1975</v>
      </c>
      <c r="AL2905" s="10" t="s">
        <v>27</v>
      </c>
    </row>
    <row r="2906" spans="1:38" ht="30" customHeight="1">
      <c r="A2906" s="9" t="s">
        <v>965</v>
      </c>
      <c r="B2906" s="9" t="s">
        <v>27</v>
      </c>
      <c r="C2906" s="9" t="s">
        <v>27</v>
      </c>
      <c r="D2906" s="114"/>
      <c r="E2906" s="115"/>
      <c r="F2906" s="116">
        <f>TRUNC(SUM(F2903:F2905),0)</f>
        <v>806</v>
      </c>
      <c r="G2906" s="115"/>
      <c r="H2906" s="116">
        <f>TRUNC(SUM(H2903:H2905),0)</f>
        <v>3031</v>
      </c>
      <c r="I2906" s="115"/>
      <c r="J2906" s="116">
        <f>TRUNC(SUM(J2903:J2905),0)</f>
        <v>0</v>
      </c>
      <c r="K2906" s="115"/>
      <c r="L2906" s="116">
        <f>F2906+H2906+J2906</f>
        <v>3837</v>
      </c>
      <c r="M2906" s="9" t="s">
        <v>27</v>
      </c>
      <c r="N2906" s="10" t="s">
        <v>117</v>
      </c>
      <c r="O2906" s="10" t="s">
        <v>117</v>
      </c>
      <c r="P2906" s="10" t="s">
        <v>27</v>
      </c>
      <c r="Q2906" s="10" t="s">
        <v>27</v>
      </c>
      <c r="R2906" s="10" t="s">
        <v>27</v>
      </c>
      <c r="S2906" s="119"/>
      <c r="T2906" s="119"/>
      <c r="U2906" s="119"/>
      <c r="V2906" s="119"/>
      <c r="W2906" s="119"/>
      <c r="X2906" s="119"/>
      <c r="Y2906" s="119"/>
      <c r="Z2906" s="119"/>
      <c r="AA2906" s="119"/>
      <c r="AB2906" s="119"/>
      <c r="AC2906" s="119"/>
      <c r="AD2906" s="119"/>
      <c r="AE2906" s="119"/>
      <c r="AF2906" s="119"/>
      <c r="AG2906" s="119"/>
      <c r="AH2906" s="119"/>
      <c r="AI2906" s="119"/>
      <c r="AJ2906" s="10" t="s">
        <v>27</v>
      </c>
      <c r="AK2906" s="10" t="s">
        <v>27</v>
      </c>
      <c r="AL2906" s="10" t="s">
        <v>27</v>
      </c>
    </row>
    <row r="2907" spans="1:38" ht="30" customHeight="1">
      <c r="A2907" s="114"/>
      <c r="B2907" s="114"/>
      <c r="C2907" s="114"/>
      <c r="D2907" s="114"/>
      <c r="E2907" s="115"/>
      <c r="F2907" s="116"/>
      <c r="G2907" s="115"/>
      <c r="H2907" s="116"/>
      <c r="I2907" s="115"/>
      <c r="J2907" s="116"/>
      <c r="K2907" s="115"/>
      <c r="L2907" s="116"/>
      <c r="M2907" s="114"/>
    </row>
    <row r="2908" spans="1:38" ht="30" customHeight="1">
      <c r="A2908" s="127" t="s">
        <v>4486</v>
      </c>
      <c r="B2908" s="127"/>
      <c r="C2908" s="127"/>
      <c r="D2908" s="127"/>
      <c r="E2908" s="128"/>
      <c r="F2908" s="129"/>
      <c r="G2908" s="128"/>
      <c r="H2908" s="129"/>
      <c r="I2908" s="128"/>
      <c r="J2908" s="129"/>
      <c r="K2908" s="128"/>
      <c r="L2908" s="129"/>
      <c r="M2908" s="127"/>
      <c r="N2908" s="118" t="s">
        <v>493</v>
      </c>
    </row>
    <row r="2909" spans="1:38" ht="30" customHeight="1">
      <c r="A2909" s="9" t="s">
        <v>860</v>
      </c>
      <c r="B2909" s="9" t="s">
        <v>840</v>
      </c>
      <c r="C2909" s="9" t="s">
        <v>841</v>
      </c>
      <c r="D2909" s="114">
        <v>3.0000000000000001E-3</v>
      </c>
      <c r="E2909" s="115">
        <f>단가대비표!E550</f>
        <v>0</v>
      </c>
      <c r="F2909" s="116">
        <f>TRUNC(E2909*D2909,1)</f>
        <v>0</v>
      </c>
      <c r="G2909" s="115">
        <f>단가대비표!F550</f>
        <v>216528</v>
      </c>
      <c r="H2909" s="116">
        <f>TRUNC(G2909*D2909,1)</f>
        <v>649.5</v>
      </c>
      <c r="I2909" s="115">
        <f>단가대비표!G550</f>
        <v>0</v>
      </c>
      <c r="J2909" s="116">
        <f>TRUNC(I2909*D2909,1)</f>
        <v>0</v>
      </c>
      <c r="K2909" s="115">
        <f>TRUNC(E2909+G2909+I2909,1)</f>
        <v>216528</v>
      </c>
      <c r="L2909" s="116">
        <f>TRUNC(F2909+H2909+J2909,1)</f>
        <v>649.5</v>
      </c>
      <c r="M2909" s="9" t="s">
        <v>27</v>
      </c>
      <c r="N2909" s="10" t="s">
        <v>493</v>
      </c>
      <c r="O2909" s="10" t="s">
        <v>861</v>
      </c>
      <c r="P2909" s="10" t="s">
        <v>30</v>
      </c>
      <c r="Q2909" s="10" t="s">
        <v>30</v>
      </c>
      <c r="R2909" s="10" t="s">
        <v>29</v>
      </c>
      <c r="S2909" s="119"/>
      <c r="T2909" s="119"/>
      <c r="U2909" s="119"/>
      <c r="V2909" s="119"/>
      <c r="W2909" s="119"/>
      <c r="X2909" s="119"/>
      <c r="Y2909" s="119"/>
      <c r="Z2909" s="119"/>
      <c r="AA2909" s="119"/>
      <c r="AB2909" s="119"/>
      <c r="AC2909" s="119"/>
      <c r="AD2909" s="119"/>
      <c r="AE2909" s="119"/>
      <c r="AF2909" s="119"/>
      <c r="AG2909" s="119"/>
      <c r="AH2909" s="119"/>
      <c r="AI2909" s="119"/>
      <c r="AJ2909" s="10" t="s">
        <v>27</v>
      </c>
      <c r="AK2909" s="10" t="s">
        <v>2048</v>
      </c>
      <c r="AL2909" s="10" t="s">
        <v>27</v>
      </c>
    </row>
    <row r="2910" spans="1:38" ht="30" customHeight="1">
      <c r="A2910" s="9" t="s">
        <v>965</v>
      </c>
      <c r="B2910" s="9" t="s">
        <v>27</v>
      </c>
      <c r="C2910" s="9" t="s">
        <v>27</v>
      </c>
      <c r="D2910" s="114"/>
      <c r="E2910" s="115"/>
      <c r="F2910" s="116">
        <f>TRUNC(SUMIF(N2909:N2909, N2908, F2909:F2909),0)</f>
        <v>0</v>
      </c>
      <c r="G2910" s="115"/>
      <c r="H2910" s="116">
        <f>TRUNC(SUMIF(N2909:N2909, N2908, H2909:H2909),0)</f>
        <v>649</v>
      </c>
      <c r="I2910" s="115"/>
      <c r="J2910" s="116">
        <f>TRUNC(SUMIF(N2909:N2909, N2908, J2909:J2909),0)</f>
        <v>0</v>
      </c>
      <c r="K2910" s="115"/>
      <c r="L2910" s="116">
        <f>F2910+H2910+J2910</f>
        <v>649</v>
      </c>
      <c r="M2910" s="9" t="s">
        <v>27</v>
      </c>
      <c r="N2910" s="10" t="s">
        <v>117</v>
      </c>
      <c r="O2910" s="10" t="s">
        <v>117</v>
      </c>
      <c r="P2910" s="10" t="s">
        <v>27</v>
      </c>
      <c r="Q2910" s="10" t="s">
        <v>27</v>
      </c>
      <c r="R2910" s="10" t="s">
        <v>27</v>
      </c>
      <c r="S2910" s="119"/>
      <c r="T2910" s="119"/>
      <c r="U2910" s="119"/>
      <c r="V2910" s="119"/>
      <c r="W2910" s="119"/>
      <c r="X2910" s="119"/>
      <c r="Y2910" s="119"/>
      <c r="Z2910" s="119"/>
      <c r="AA2910" s="119"/>
      <c r="AB2910" s="119"/>
      <c r="AC2910" s="119"/>
      <c r="AD2910" s="119"/>
      <c r="AE2910" s="119"/>
      <c r="AF2910" s="119"/>
      <c r="AG2910" s="119"/>
      <c r="AH2910" s="119"/>
      <c r="AI2910" s="119"/>
      <c r="AJ2910" s="10" t="s">
        <v>27</v>
      </c>
      <c r="AK2910" s="10" t="s">
        <v>27</v>
      </c>
      <c r="AL2910" s="10" t="s">
        <v>27</v>
      </c>
    </row>
    <row r="2911" spans="1:38" ht="30" customHeight="1">
      <c r="A2911" s="114"/>
      <c r="B2911" s="114"/>
      <c r="C2911" s="114"/>
      <c r="D2911" s="114"/>
      <c r="E2911" s="115"/>
      <c r="F2911" s="116"/>
      <c r="G2911" s="115"/>
      <c r="H2911" s="116"/>
      <c r="I2911" s="115"/>
      <c r="J2911" s="116"/>
      <c r="K2911" s="115"/>
      <c r="L2911" s="116"/>
      <c r="M2911" s="114"/>
    </row>
    <row r="2912" spans="1:38" ht="30" customHeight="1">
      <c r="A2912" s="127" t="s">
        <v>4510</v>
      </c>
      <c r="B2912" s="127"/>
      <c r="C2912" s="127"/>
      <c r="D2912" s="127"/>
      <c r="E2912" s="128"/>
      <c r="F2912" s="129"/>
      <c r="G2912" s="128"/>
      <c r="H2912" s="129"/>
      <c r="I2912" s="128"/>
      <c r="J2912" s="129"/>
      <c r="K2912" s="128"/>
      <c r="L2912" s="129"/>
      <c r="M2912" s="127"/>
      <c r="N2912" s="118" t="s">
        <v>495</v>
      </c>
    </row>
    <row r="2913" spans="1:38" ht="30" customHeight="1">
      <c r="A2913" s="9" t="s">
        <v>1271</v>
      </c>
      <c r="B2913" s="9" t="s">
        <v>1254</v>
      </c>
      <c r="C2913" s="9" t="s">
        <v>466</v>
      </c>
      <c r="D2913" s="114">
        <v>2.73</v>
      </c>
      <c r="E2913" s="115">
        <f>단가대비표!E79</f>
        <v>0</v>
      </c>
      <c r="F2913" s="116">
        <f>TRUNC(E2913*D2913,1)</f>
        <v>0</v>
      </c>
      <c r="G2913" s="115">
        <f>단가대비표!F79</f>
        <v>0</v>
      </c>
      <c r="H2913" s="116">
        <f>TRUNC(G2913*D2913,1)</f>
        <v>0</v>
      </c>
      <c r="I2913" s="115">
        <f>단가대비표!G79</f>
        <v>0</v>
      </c>
      <c r="J2913" s="116">
        <f>TRUNC(I2913*D2913,1)</f>
        <v>0</v>
      </c>
      <c r="K2913" s="115">
        <f t="shared" ref="K2913:L2916" si="683">TRUNC(E2913+G2913+I2913,1)</f>
        <v>0</v>
      </c>
      <c r="L2913" s="116">
        <f t="shared" si="683"/>
        <v>0</v>
      </c>
      <c r="M2913" s="9" t="s">
        <v>1255</v>
      </c>
      <c r="N2913" s="10" t="s">
        <v>495</v>
      </c>
      <c r="O2913" s="10" t="s">
        <v>1272</v>
      </c>
      <c r="P2913" s="10" t="s">
        <v>30</v>
      </c>
      <c r="Q2913" s="10" t="s">
        <v>30</v>
      </c>
      <c r="R2913" s="10" t="s">
        <v>29</v>
      </c>
      <c r="S2913" s="119"/>
      <c r="T2913" s="119"/>
      <c r="U2913" s="119"/>
      <c r="V2913" s="119"/>
      <c r="W2913" s="119"/>
      <c r="X2913" s="119"/>
      <c r="Y2913" s="119"/>
      <c r="Z2913" s="119"/>
      <c r="AA2913" s="119"/>
      <c r="AB2913" s="119"/>
      <c r="AC2913" s="119"/>
      <c r="AD2913" s="119"/>
      <c r="AE2913" s="119"/>
      <c r="AF2913" s="119"/>
      <c r="AG2913" s="119"/>
      <c r="AH2913" s="119"/>
      <c r="AI2913" s="119"/>
      <c r="AJ2913" s="10" t="s">
        <v>27</v>
      </c>
      <c r="AK2913" s="10" t="s">
        <v>2049</v>
      </c>
      <c r="AL2913" s="10" t="s">
        <v>27</v>
      </c>
    </row>
    <row r="2914" spans="1:38" ht="30" customHeight="1">
      <c r="A2914" s="1" t="s">
        <v>3294</v>
      </c>
      <c r="B2914" s="1" t="s">
        <v>3295</v>
      </c>
      <c r="C2914" s="9" t="s">
        <v>79</v>
      </c>
      <c r="D2914" s="114">
        <v>6.0000000000000001E-3</v>
      </c>
      <c r="E2914" s="115">
        <f>단가대비표!E60</f>
        <v>50000</v>
      </c>
      <c r="F2914" s="116">
        <f>TRUNC(E2914*D2914,1)</f>
        <v>300</v>
      </c>
      <c r="G2914" s="115">
        <v>0</v>
      </c>
      <c r="H2914" s="116">
        <f>TRUNC(G2914*D2914,1)</f>
        <v>0</v>
      </c>
      <c r="I2914" s="115">
        <v>0</v>
      </c>
      <c r="J2914" s="116">
        <f>TRUNC(I2914*D2914,1)</f>
        <v>0</v>
      </c>
      <c r="K2914" s="115">
        <f t="shared" si="683"/>
        <v>50000</v>
      </c>
      <c r="L2914" s="116">
        <f t="shared" si="683"/>
        <v>300</v>
      </c>
      <c r="M2914" s="9"/>
      <c r="N2914" s="10" t="s">
        <v>495</v>
      </c>
      <c r="O2914" s="10" t="s">
        <v>1256</v>
      </c>
      <c r="P2914" s="10" t="s">
        <v>30</v>
      </c>
      <c r="Q2914" s="10" t="s">
        <v>30</v>
      </c>
      <c r="R2914" s="10" t="s">
        <v>29</v>
      </c>
      <c r="S2914" s="119"/>
      <c r="T2914" s="119"/>
      <c r="U2914" s="119"/>
      <c r="V2914" s="119"/>
      <c r="W2914" s="119"/>
      <c r="X2914" s="119"/>
      <c r="Y2914" s="119"/>
      <c r="Z2914" s="119"/>
      <c r="AA2914" s="119"/>
      <c r="AB2914" s="119"/>
      <c r="AC2914" s="119"/>
      <c r="AD2914" s="119"/>
      <c r="AE2914" s="119"/>
      <c r="AF2914" s="119"/>
      <c r="AG2914" s="119"/>
      <c r="AH2914" s="119"/>
      <c r="AI2914" s="119"/>
      <c r="AJ2914" s="10" t="s">
        <v>27</v>
      </c>
      <c r="AK2914" s="10" t="s">
        <v>2050</v>
      </c>
      <c r="AL2914" s="10" t="s">
        <v>27</v>
      </c>
    </row>
    <row r="2915" spans="1:38" ht="30" customHeight="1">
      <c r="A2915" s="9" t="s">
        <v>860</v>
      </c>
      <c r="B2915" s="9" t="s">
        <v>840</v>
      </c>
      <c r="C2915" s="9" t="s">
        <v>841</v>
      </c>
      <c r="D2915" s="114">
        <v>1.4E-2</v>
      </c>
      <c r="E2915" s="115">
        <f>단가대비표!E550</f>
        <v>0</v>
      </c>
      <c r="F2915" s="116">
        <f>TRUNC(E2915*D2915,1)</f>
        <v>0</v>
      </c>
      <c r="G2915" s="115">
        <f>단가대비표!F550</f>
        <v>216528</v>
      </c>
      <c r="H2915" s="116">
        <f>TRUNC(G2915*D2915,1)</f>
        <v>3031.3</v>
      </c>
      <c r="I2915" s="115">
        <f>단가대비표!G550</f>
        <v>0</v>
      </c>
      <c r="J2915" s="116">
        <f>TRUNC(I2915*D2915,1)</f>
        <v>0</v>
      </c>
      <c r="K2915" s="115">
        <f t="shared" si="683"/>
        <v>216528</v>
      </c>
      <c r="L2915" s="116">
        <f t="shared" si="683"/>
        <v>3031.3</v>
      </c>
      <c r="M2915" s="9" t="s">
        <v>27</v>
      </c>
      <c r="N2915" s="10" t="s">
        <v>495</v>
      </c>
      <c r="O2915" s="10" t="s">
        <v>861</v>
      </c>
      <c r="P2915" s="10" t="s">
        <v>30</v>
      </c>
      <c r="Q2915" s="10" t="s">
        <v>30</v>
      </c>
      <c r="R2915" s="10" t="s">
        <v>29</v>
      </c>
      <c r="S2915" s="119"/>
      <c r="T2915" s="119"/>
      <c r="U2915" s="119"/>
      <c r="V2915" s="119">
        <v>1</v>
      </c>
      <c r="W2915" s="119"/>
      <c r="X2915" s="119"/>
      <c r="Y2915" s="119"/>
      <c r="Z2915" s="119"/>
      <c r="AA2915" s="119"/>
      <c r="AB2915" s="119"/>
      <c r="AC2915" s="119"/>
      <c r="AD2915" s="119"/>
      <c r="AE2915" s="119"/>
      <c r="AF2915" s="119"/>
      <c r="AG2915" s="119"/>
      <c r="AH2915" s="119"/>
      <c r="AI2915" s="119"/>
      <c r="AJ2915" s="10" t="s">
        <v>27</v>
      </c>
      <c r="AK2915" s="10" t="s">
        <v>2051</v>
      </c>
      <c r="AL2915" s="10" t="s">
        <v>27</v>
      </c>
    </row>
    <row r="2916" spans="1:38" ht="30" customHeight="1">
      <c r="A2916" s="9" t="s">
        <v>867</v>
      </c>
      <c r="B2916" s="9" t="s">
        <v>840</v>
      </c>
      <c r="C2916" s="9" t="s">
        <v>841</v>
      </c>
      <c r="D2916" s="36">
        <v>6.1500000000000001E-3</v>
      </c>
      <c r="E2916" s="115">
        <f>단가대비표!E553</f>
        <v>0</v>
      </c>
      <c r="F2916" s="116">
        <f>TRUNC(E2916*D2916,1)</f>
        <v>0</v>
      </c>
      <c r="G2916" s="115">
        <f>단가대비표!F553</f>
        <v>138290</v>
      </c>
      <c r="H2916" s="116">
        <f>TRUNC(G2916*D2916,1)</f>
        <v>850.4</v>
      </c>
      <c r="I2916" s="115">
        <f>단가대비표!G553</f>
        <v>0</v>
      </c>
      <c r="J2916" s="116">
        <f>TRUNC(I2916*D2916,1)</f>
        <v>0</v>
      </c>
      <c r="K2916" s="115">
        <f t="shared" si="683"/>
        <v>138290</v>
      </c>
      <c r="L2916" s="116">
        <f t="shared" si="683"/>
        <v>850.4</v>
      </c>
      <c r="M2916" s="9" t="s">
        <v>27</v>
      </c>
      <c r="N2916" s="10" t="s">
        <v>495</v>
      </c>
      <c r="O2916" s="10" t="s">
        <v>868</v>
      </c>
      <c r="P2916" s="10" t="s">
        <v>30</v>
      </c>
      <c r="Q2916" s="10" t="s">
        <v>30</v>
      </c>
      <c r="R2916" s="10" t="s">
        <v>29</v>
      </c>
      <c r="S2916" s="119"/>
      <c r="T2916" s="119"/>
      <c r="U2916" s="119"/>
      <c r="V2916" s="119">
        <v>1</v>
      </c>
      <c r="W2916" s="119"/>
      <c r="X2916" s="119"/>
      <c r="Y2916" s="119"/>
      <c r="Z2916" s="119"/>
      <c r="AA2916" s="119"/>
      <c r="AB2916" s="119"/>
      <c r="AC2916" s="119"/>
      <c r="AD2916" s="119"/>
      <c r="AE2916" s="119"/>
      <c r="AF2916" s="119"/>
      <c r="AG2916" s="119"/>
      <c r="AH2916" s="119"/>
      <c r="AI2916" s="119"/>
      <c r="AJ2916" s="10" t="s">
        <v>27</v>
      </c>
      <c r="AK2916" s="10" t="s">
        <v>2052</v>
      </c>
      <c r="AL2916" s="10" t="s">
        <v>27</v>
      </c>
    </row>
    <row r="2917" spans="1:38" ht="30" customHeight="1">
      <c r="A2917" s="9" t="s">
        <v>4220</v>
      </c>
      <c r="B2917" s="9" t="s">
        <v>3023</v>
      </c>
      <c r="C2917" s="9" t="s">
        <v>963</v>
      </c>
      <c r="D2917" s="114">
        <v>1</v>
      </c>
      <c r="E2917" s="115">
        <v>0</v>
      </c>
      <c r="F2917" s="116">
        <f>TRUNC(E2917*D2917,1)</f>
        <v>0</v>
      </c>
      <c r="G2917" s="115">
        <v>0</v>
      </c>
      <c r="H2917" s="116">
        <f>TRUNC(G2917*D2917,1)</f>
        <v>0</v>
      </c>
      <c r="I2917" s="115">
        <f>ROUNDDOWN(SUMIF(V2913:V2917, RIGHTB(O2917, 1), H2913:H2917)*U2917, 2)</f>
        <v>77.63</v>
      </c>
      <c r="J2917" s="116">
        <f>TRUNC(I2917*D2917,1)</f>
        <v>77.599999999999994</v>
      </c>
      <c r="K2917" s="115">
        <f>TRUNC(E2917+G2917+I2917,1)</f>
        <v>77.599999999999994</v>
      </c>
      <c r="L2917" s="116">
        <f>TRUNC(F2917+H2917+J2917,1)</f>
        <v>77.599999999999994</v>
      </c>
      <c r="M2917" s="9" t="s">
        <v>27</v>
      </c>
      <c r="N2917" s="10" t="s">
        <v>495</v>
      </c>
      <c r="O2917" s="10" t="s">
        <v>964</v>
      </c>
      <c r="P2917" s="10" t="s">
        <v>30</v>
      </c>
      <c r="Q2917" s="10" t="s">
        <v>30</v>
      </c>
      <c r="R2917" s="10" t="s">
        <v>30</v>
      </c>
      <c r="S2917" s="119">
        <v>1</v>
      </c>
      <c r="T2917" s="119">
        <v>2</v>
      </c>
      <c r="U2917" s="119">
        <v>0.02</v>
      </c>
      <c r="V2917" s="119"/>
      <c r="W2917" s="119"/>
      <c r="X2917" s="119"/>
      <c r="Y2917" s="119"/>
      <c r="Z2917" s="119"/>
      <c r="AA2917" s="119"/>
      <c r="AB2917" s="119"/>
      <c r="AC2917" s="119"/>
      <c r="AD2917" s="119"/>
      <c r="AE2917" s="119"/>
      <c r="AF2917" s="119"/>
      <c r="AG2917" s="119"/>
      <c r="AH2917" s="119"/>
      <c r="AI2917" s="119"/>
      <c r="AJ2917" s="10" t="s">
        <v>27</v>
      </c>
      <c r="AK2917" s="10" t="s">
        <v>2047</v>
      </c>
      <c r="AL2917" s="10" t="s">
        <v>27</v>
      </c>
    </row>
    <row r="2918" spans="1:38" ht="30" customHeight="1">
      <c r="A2918" s="9" t="s">
        <v>965</v>
      </c>
      <c r="B2918" s="9" t="s">
        <v>27</v>
      </c>
      <c r="C2918" s="9" t="s">
        <v>27</v>
      </c>
      <c r="D2918" s="114"/>
      <c r="E2918" s="115"/>
      <c r="F2918" s="116">
        <f>TRUNC(SUM(F2913:F2917),0)</f>
        <v>300</v>
      </c>
      <c r="G2918" s="115"/>
      <c r="H2918" s="116">
        <f>TRUNC(SUM(H2913:H2917),0)</f>
        <v>3881</v>
      </c>
      <c r="I2918" s="115"/>
      <c r="J2918" s="116">
        <f>TRUNC(SUM(J2913:J2917),0)</f>
        <v>77</v>
      </c>
      <c r="K2918" s="115"/>
      <c r="L2918" s="116">
        <f>F2918+H2918+J2918</f>
        <v>4258</v>
      </c>
      <c r="M2918" s="9" t="s">
        <v>27</v>
      </c>
      <c r="N2918" s="10" t="s">
        <v>117</v>
      </c>
      <c r="O2918" s="10" t="s">
        <v>117</v>
      </c>
      <c r="P2918" s="10" t="s">
        <v>27</v>
      </c>
      <c r="Q2918" s="10" t="s">
        <v>27</v>
      </c>
      <c r="R2918" s="10" t="s">
        <v>27</v>
      </c>
      <c r="S2918" s="119"/>
      <c r="T2918" s="119"/>
      <c r="U2918" s="119"/>
      <c r="V2918" s="119"/>
      <c r="W2918" s="119"/>
      <c r="X2918" s="119"/>
      <c r="Y2918" s="119"/>
      <c r="Z2918" s="119"/>
      <c r="AA2918" s="119"/>
      <c r="AB2918" s="119"/>
      <c r="AC2918" s="119"/>
      <c r="AD2918" s="119"/>
      <c r="AE2918" s="119"/>
      <c r="AF2918" s="119"/>
      <c r="AG2918" s="119"/>
      <c r="AH2918" s="119"/>
      <c r="AI2918" s="119"/>
      <c r="AJ2918" s="10" t="s">
        <v>27</v>
      </c>
      <c r="AK2918" s="10" t="s">
        <v>27</v>
      </c>
      <c r="AL2918" s="10" t="s">
        <v>27</v>
      </c>
    </row>
    <row r="2919" spans="1:38" ht="30" customHeight="1">
      <c r="A2919" s="114"/>
      <c r="B2919" s="114"/>
      <c r="C2919" s="114"/>
      <c r="D2919" s="114"/>
      <c r="E2919" s="115"/>
      <c r="F2919" s="116"/>
      <c r="G2919" s="115"/>
      <c r="H2919" s="116"/>
      <c r="I2919" s="115"/>
      <c r="J2919" s="116"/>
      <c r="K2919" s="115"/>
      <c r="L2919" s="116"/>
      <c r="M2919" s="114"/>
    </row>
    <row r="2920" spans="1:38" ht="30" customHeight="1">
      <c r="A2920" s="134" t="s">
        <v>4487</v>
      </c>
      <c r="B2920" s="135"/>
      <c r="C2920" s="135"/>
      <c r="D2920" s="135"/>
      <c r="E2920" s="135"/>
      <c r="F2920" s="135"/>
      <c r="G2920" s="135"/>
      <c r="H2920" s="135"/>
      <c r="I2920" s="135"/>
      <c r="J2920" s="135"/>
      <c r="K2920" s="135"/>
      <c r="L2920" s="135"/>
      <c r="M2920" s="136"/>
      <c r="N2920" s="118" t="s">
        <v>497</v>
      </c>
    </row>
    <row r="2921" spans="1:38" ht="30" customHeight="1">
      <c r="A2921" s="9" t="s">
        <v>2053</v>
      </c>
      <c r="B2921" s="9" t="s">
        <v>27</v>
      </c>
      <c r="C2921" s="9" t="s">
        <v>806</v>
      </c>
      <c r="D2921" s="114">
        <v>0.03</v>
      </c>
      <c r="E2921" s="115">
        <f>단가대비표!E192</f>
        <v>15000</v>
      </c>
      <c r="F2921" s="116">
        <f>TRUNC(E2921*D2921,1)</f>
        <v>450</v>
      </c>
      <c r="G2921" s="115">
        <f>단가대비표!F192</f>
        <v>0</v>
      </c>
      <c r="H2921" s="116">
        <f>TRUNC(G2921*D2921,1)</f>
        <v>0</v>
      </c>
      <c r="I2921" s="115">
        <f>단가대비표!G192</f>
        <v>0</v>
      </c>
      <c r="J2921" s="116">
        <f>TRUNC(I2921*D2921,1)</f>
        <v>0</v>
      </c>
      <c r="K2921" s="115">
        <f t="shared" ref="K2921:L2923" si="684">TRUNC(E2921+G2921+I2921,1)</f>
        <v>15000</v>
      </c>
      <c r="L2921" s="116">
        <f t="shared" si="684"/>
        <v>450</v>
      </c>
      <c r="M2921" s="9" t="s">
        <v>27</v>
      </c>
      <c r="N2921" s="10" t="s">
        <v>497</v>
      </c>
      <c r="O2921" s="10" t="s">
        <v>2054</v>
      </c>
      <c r="P2921" s="10" t="s">
        <v>30</v>
      </c>
      <c r="Q2921" s="10" t="s">
        <v>30</v>
      </c>
      <c r="R2921" s="10" t="s">
        <v>29</v>
      </c>
      <c r="S2921" s="119"/>
      <c r="T2921" s="119"/>
      <c r="U2921" s="119"/>
      <c r="V2921" s="119"/>
      <c r="W2921" s="119"/>
      <c r="X2921" s="119"/>
      <c r="Y2921" s="119"/>
      <c r="Z2921" s="119"/>
      <c r="AA2921" s="119"/>
      <c r="AB2921" s="119"/>
      <c r="AC2921" s="119"/>
      <c r="AD2921" s="119"/>
      <c r="AE2921" s="119"/>
      <c r="AF2921" s="119"/>
      <c r="AG2921" s="119"/>
      <c r="AH2921" s="119"/>
      <c r="AI2921" s="119"/>
      <c r="AJ2921" s="10" t="s">
        <v>27</v>
      </c>
      <c r="AK2921" s="10" t="s">
        <v>2055</v>
      </c>
      <c r="AL2921" s="10" t="s">
        <v>27</v>
      </c>
    </row>
    <row r="2922" spans="1:38" ht="30" customHeight="1">
      <c r="A2922" s="9" t="s">
        <v>860</v>
      </c>
      <c r="B2922" s="9" t="s">
        <v>840</v>
      </c>
      <c r="C2922" s="9" t="s">
        <v>841</v>
      </c>
      <c r="D2922" s="114">
        <v>8.0000000000000002E-3</v>
      </c>
      <c r="E2922" s="115">
        <f>단가대비표!E550</f>
        <v>0</v>
      </c>
      <c r="F2922" s="116">
        <f>TRUNC(E2922*D2922,1)</f>
        <v>0</v>
      </c>
      <c r="G2922" s="115">
        <f>단가대비표!F550</f>
        <v>216528</v>
      </c>
      <c r="H2922" s="116">
        <f>TRUNC(G2922*D2922,1)</f>
        <v>1732.2</v>
      </c>
      <c r="I2922" s="115">
        <f>단가대비표!G550</f>
        <v>0</v>
      </c>
      <c r="J2922" s="116">
        <f>TRUNC(I2922*D2922,1)</f>
        <v>0</v>
      </c>
      <c r="K2922" s="115">
        <f t="shared" si="684"/>
        <v>216528</v>
      </c>
      <c r="L2922" s="116">
        <f t="shared" si="684"/>
        <v>1732.2</v>
      </c>
      <c r="M2922" s="9" t="s">
        <v>27</v>
      </c>
      <c r="N2922" s="10" t="s">
        <v>497</v>
      </c>
      <c r="O2922" s="10" t="s">
        <v>861</v>
      </c>
      <c r="P2922" s="10" t="s">
        <v>30</v>
      </c>
      <c r="Q2922" s="10" t="s">
        <v>30</v>
      </c>
      <c r="R2922" s="10" t="s">
        <v>29</v>
      </c>
      <c r="S2922" s="119"/>
      <c r="T2922" s="119"/>
      <c r="U2922" s="119"/>
      <c r="V2922" s="119"/>
      <c r="W2922" s="119"/>
      <c r="X2922" s="119"/>
      <c r="Y2922" s="119"/>
      <c r="Z2922" s="119"/>
      <c r="AA2922" s="119"/>
      <c r="AB2922" s="119"/>
      <c r="AC2922" s="119"/>
      <c r="AD2922" s="119"/>
      <c r="AE2922" s="119"/>
      <c r="AF2922" s="119"/>
      <c r="AG2922" s="119"/>
      <c r="AH2922" s="119"/>
      <c r="AI2922" s="119"/>
      <c r="AJ2922" s="10" t="s">
        <v>27</v>
      </c>
      <c r="AK2922" s="10" t="s">
        <v>2056</v>
      </c>
      <c r="AL2922" s="10" t="s">
        <v>27</v>
      </c>
    </row>
    <row r="2923" spans="1:38" ht="30" customHeight="1">
      <c r="A2923" s="9" t="s">
        <v>867</v>
      </c>
      <c r="B2923" s="9" t="s">
        <v>840</v>
      </c>
      <c r="C2923" s="9" t="s">
        <v>841</v>
      </c>
      <c r="D2923" s="114">
        <v>3.0000000000000001E-3</v>
      </c>
      <c r="E2923" s="115">
        <f>단가대비표!E553</f>
        <v>0</v>
      </c>
      <c r="F2923" s="116">
        <f>TRUNC(E2923*D2923,1)</f>
        <v>0</v>
      </c>
      <c r="G2923" s="115">
        <f>단가대비표!F553</f>
        <v>138290</v>
      </c>
      <c r="H2923" s="116">
        <f>TRUNC(G2923*D2923,1)</f>
        <v>414.8</v>
      </c>
      <c r="I2923" s="115">
        <f>단가대비표!G553</f>
        <v>0</v>
      </c>
      <c r="J2923" s="116">
        <f>TRUNC(I2923*D2923,1)</f>
        <v>0</v>
      </c>
      <c r="K2923" s="115">
        <f t="shared" si="684"/>
        <v>138290</v>
      </c>
      <c r="L2923" s="116">
        <f t="shared" si="684"/>
        <v>414.8</v>
      </c>
      <c r="M2923" s="9" t="s">
        <v>27</v>
      </c>
      <c r="N2923" s="10" t="s">
        <v>497</v>
      </c>
      <c r="O2923" s="10" t="s">
        <v>868</v>
      </c>
      <c r="P2923" s="10" t="s">
        <v>30</v>
      </c>
      <c r="Q2923" s="10" t="s">
        <v>30</v>
      </c>
      <c r="R2923" s="10" t="s">
        <v>29</v>
      </c>
      <c r="S2923" s="119"/>
      <c r="T2923" s="119"/>
      <c r="U2923" s="119"/>
      <c r="V2923" s="119"/>
      <c r="W2923" s="119"/>
      <c r="X2923" s="119"/>
      <c r="Y2923" s="119"/>
      <c r="Z2923" s="119"/>
      <c r="AA2923" s="119"/>
      <c r="AB2923" s="119"/>
      <c r="AC2923" s="119"/>
      <c r="AD2923" s="119"/>
      <c r="AE2923" s="119"/>
      <c r="AF2923" s="119"/>
      <c r="AG2923" s="119"/>
      <c r="AH2923" s="119"/>
      <c r="AI2923" s="119"/>
      <c r="AJ2923" s="10" t="s">
        <v>27</v>
      </c>
      <c r="AK2923" s="10" t="s">
        <v>2057</v>
      </c>
      <c r="AL2923" s="10" t="s">
        <v>27</v>
      </c>
    </row>
    <row r="2924" spans="1:38" ht="30" customHeight="1">
      <c r="A2924" s="9" t="s">
        <v>965</v>
      </c>
      <c r="B2924" s="9" t="s">
        <v>27</v>
      </c>
      <c r="C2924" s="9" t="s">
        <v>27</v>
      </c>
      <c r="D2924" s="114"/>
      <c r="E2924" s="115"/>
      <c r="F2924" s="116">
        <f>TRUNC(SUMIF(N2921:N2923, N2920, F2921:F2923),0)</f>
        <v>450</v>
      </c>
      <c r="G2924" s="115"/>
      <c r="H2924" s="116">
        <f>TRUNC(SUMIF(N2921:N2923, N2920, H2921:H2923),0)</f>
        <v>2147</v>
      </c>
      <c r="I2924" s="115"/>
      <c r="J2924" s="116">
        <f>TRUNC(SUMIF(N2921:N2923, N2920, J2921:J2923),0)</f>
        <v>0</v>
      </c>
      <c r="K2924" s="115"/>
      <c r="L2924" s="116">
        <f>F2924+H2924+J2924</f>
        <v>2597</v>
      </c>
      <c r="M2924" s="9" t="s">
        <v>27</v>
      </c>
      <c r="N2924" s="10" t="s">
        <v>117</v>
      </c>
      <c r="O2924" s="10" t="s">
        <v>117</v>
      </c>
      <c r="P2924" s="10" t="s">
        <v>27</v>
      </c>
      <c r="Q2924" s="10" t="s">
        <v>27</v>
      </c>
      <c r="R2924" s="10" t="s">
        <v>27</v>
      </c>
      <c r="S2924" s="119"/>
      <c r="T2924" s="119"/>
      <c r="U2924" s="119"/>
      <c r="V2924" s="119"/>
      <c r="W2924" s="119"/>
      <c r="X2924" s="119"/>
      <c r="Y2924" s="119"/>
      <c r="Z2924" s="119"/>
      <c r="AA2924" s="119"/>
      <c r="AB2924" s="119"/>
      <c r="AC2924" s="119"/>
      <c r="AD2924" s="119"/>
      <c r="AE2924" s="119"/>
      <c r="AF2924" s="119"/>
      <c r="AG2924" s="119"/>
      <c r="AH2924" s="119"/>
      <c r="AI2924" s="119"/>
      <c r="AJ2924" s="10" t="s">
        <v>27</v>
      </c>
      <c r="AK2924" s="10" t="s">
        <v>27</v>
      </c>
      <c r="AL2924" s="10" t="s">
        <v>27</v>
      </c>
    </row>
    <row r="2925" spans="1:38" ht="30" customHeight="1">
      <c r="A2925" s="114"/>
      <c r="B2925" s="114"/>
      <c r="C2925" s="114"/>
      <c r="D2925" s="114"/>
      <c r="E2925" s="115"/>
      <c r="F2925" s="116"/>
      <c r="G2925" s="115"/>
      <c r="H2925" s="116"/>
      <c r="I2925" s="115"/>
      <c r="J2925" s="116"/>
      <c r="K2925" s="115"/>
      <c r="L2925" s="116"/>
      <c r="M2925" s="114"/>
    </row>
    <row r="2926" spans="1:38" ht="30" customHeight="1">
      <c r="A2926" s="127" t="s">
        <v>4489</v>
      </c>
      <c r="B2926" s="127"/>
      <c r="C2926" s="127"/>
      <c r="D2926" s="127"/>
      <c r="E2926" s="128"/>
      <c r="F2926" s="129"/>
      <c r="G2926" s="128"/>
      <c r="H2926" s="129"/>
      <c r="I2926" s="128"/>
      <c r="J2926" s="129"/>
      <c r="K2926" s="128"/>
      <c r="L2926" s="129"/>
      <c r="M2926" s="127"/>
      <c r="N2926" s="118" t="s">
        <v>243</v>
      </c>
    </row>
    <row r="2927" spans="1:38" ht="30" customHeight="1">
      <c r="A2927" s="9" t="s">
        <v>1453</v>
      </c>
      <c r="B2927" s="9" t="s">
        <v>1454</v>
      </c>
      <c r="C2927" s="9" t="s">
        <v>466</v>
      </c>
      <c r="D2927" s="114">
        <v>15.6</v>
      </c>
      <c r="E2927" s="115">
        <f>단가대비표!E322</f>
        <v>400</v>
      </c>
      <c r="F2927" s="116">
        <f>TRUNC(E2927*D2927,1)</f>
        <v>6240</v>
      </c>
      <c r="G2927" s="115">
        <v>0</v>
      </c>
      <c r="H2927" s="116">
        <f>TRUNC(G2927*D2927,1)</f>
        <v>0</v>
      </c>
      <c r="I2927" s="115">
        <v>0</v>
      </c>
      <c r="J2927" s="116">
        <f>TRUNC(I2927*D2927,1)</f>
        <v>0</v>
      </c>
      <c r="K2927" s="115">
        <f t="shared" ref="K2927:L2929" si="685">TRUNC(E2927+G2927+I2927,1)</f>
        <v>400</v>
      </c>
      <c r="L2927" s="116">
        <f t="shared" si="685"/>
        <v>6240</v>
      </c>
      <c r="M2927" s="9" t="s">
        <v>27</v>
      </c>
      <c r="N2927" s="10" t="s">
        <v>243</v>
      </c>
      <c r="O2927" s="10" t="s">
        <v>1455</v>
      </c>
      <c r="P2927" s="10" t="s">
        <v>30</v>
      </c>
      <c r="Q2927" s="10" t="s">
        <v>30</v>
      </c>
      <c r="R2927" s="10" t="s">
        <v>29</v>
      </c>
      <c r="S2927" s="119"/>
      <c r="T2927" s="119"/>
      <c r="U2927" s="119"/>
      <c r="V2927" s="119"/>
      <c r="W2927" s="119"/>
      <c r="X2927" s="119"/>
      <c r="Y2927" s="119"/>
      <c r="Z2927" s="119"/>
      <c r="AA2927" s="119"/>
      <c r="AB2927" s="119"/>
      <c r="AC2927" s="119"/>
      <c r="AD2927" s="119"/>
      <c r="AE2927" s="119"/>
      <c r="AF2927" s="119"/>
      <c r="AG2927" s="119"/>
      <c r="AH2927" s="119"/>
      <c r="AI2927" s="119"/>
      <c r="AJ2927" s="10" t="s">
        <v>27</v>
      </c>
      <c r="AK2927" s="10" t="s">
        <v>1456</v>
      </c>
      <c r="AL2927" s="10" t="s">
        <v>27</v>
      </c>
    </row>
    <row r="2928" spans="1:38" ht="30" customHeight="1">
      <c r="A2928" s="9" t="s">
        <v>860</v>
      </c>
      <c r="B2928" s="9" t="s">
        <v>840</v>
      </c>
      <c r="C2928" s="9" t="s">
        <v>841</v>
      </c>
      <c r="D2928" s="114">
        <v>0.16</v>
      </c>
      <c r="E2928" s="115">
        <v>0</v>
      </c>
      <c r="F2928" s="116">
        <f>TRUNC(E2928*D2928,1)</f>
        <v>0</v>
      </c>
      <c r="G2928" s="115">
        <f>단가대비표!F550</f>
        <v>216528</v>
      </c>
      <c r="H2928" s="116">
        <f>TRUNC(G2928*D2928,1)</f>
        <v>34644.400000000001</v>
      </c>
      <c r="I2928" s="115">
        <v>0</v>
      </c>
      <c r="J2928" s="116">
        <f>TRUNC(I2928*D2928,1)</f>
        <v>0</v>
      </c>
      <c r="K2928" s="115">
        <f t="shared" si="685"/>
        <v>216528</v>
      </c>
      <c r="L2928" s="116">
        <f t="shared" si="685"/>
        <v>34644.400000000001</v>
      </c>
      <c r="M2928" s="9" t="s">
        <v>27</v>
      </c>
      <c r="N2928" s="10" t="s">
        <v>1457</v>
      </c>
      <c r="O2928" s="10" t="s">
        <v>861</v>
      </c>
      <c r="P2928" s="10" t="s">
        <v>30</v>
      </c>
      <c r="Q2928" s="10" t="s">
        <v>30</v>
      </c>
      <c r="R2928" s="10" t="s">
        <v>29</v>
      </c>
      <c r="S2928" s="119"/>
      <c r="T2928" s="119"/>
      <c r="U2928" s="119"/>
      <c r="V2928" s="119"/>
      <c r="W2928" s="119"/>
      <c r="X2928" s="119"/>
      <c r="Y2928" s="119"/>
      <c r="Z2928" s="119"/>
      <c r="AA2928" s="119"/>
      <c r="AB2928" s="119"/>
      <c r="AC2928" s="119"/>
      <c r="AD2928" s="119"/>
      <c r="AE2928" s="119"/>
      <c r="AF2928" s="119"/>
      <c r="AG2928" s="119"/>
      <c r="AH2928" s="119"/>
      <c r="AI2928" s="119"/>
      <c r="AJ2928" s="10" t="s">
        <v>27</v>
      </c>
      <c r="AK2928" s="10" t="s">
        <v>2738</v>
      </c>
      <c r="AL2928" s="10" t="s">
        <v>27</v>
      </c>
    </row>
    <row r="2929" spans="1:38" ht="30" customHeight="1">
      <c r="A2929" s="9" t="s">
        <v>867</v>
      </c>
      <c r="B2929" s="9" t="s">
        <v>840</v>
      </c>
      <c r="C2929" s="9" t="s">
        <v>841</v>
      </c>
      <c r="D2929" s="114">
        <v>0.05</v>
      </c>
      <c r="E2929" s="115">
        <v>0</v>
      </c>
      <c r="F2929" s="116">
        <f>TRUNC(E2929*D2929,1)</f>
        <v>0</v>
      </c>
      <c r="G2929" s="115">
        <f>단가대비표!F553</f>
        <v>138290</v>
      </c>
      <c r="H2929" s="116">
        <f>TRUNC(G2929*D2929,1)</f>
        <v>6914.5</v>
      </c>
      <c r="I2929" s="115">
        <v>0</v>
      </c>
      <c r="J2929" s="116">
        <f>TRUNC(I2929*D2929,1)</f>
        <v>0</v>
      </c>
      <c r="K2929" s="115">
        <f t="shared" si="685"/>
        <v>138290</v>
      </c>
      <c r="L2929" s="116">
        <f t="shared" si="685"/>
        <v>6914.5</v>
      </c>
      <c r="M2929" s="9" t="s">
        <v>27</v>
      </c>
      <c r="N2929" s="10" t="s">
        <v>1457</v>
      </c>
      <c r="O2929" s="10" t="s">
        <v>868</v>
      </c>
      <c r="P2929" s="10" t="s">
        <v>30</v>
      </c>
      <c r="Q2929" s="10" t="s">
        <v>30</v>
      </c>
      <c r="R2929" s="10" t="s">
        <v>29</v>
      </c>
      <c r="S2929" s="119"/>
      <c r="T2929" s="119"/>
      <c r="U2929" s="119"/>
      <c r="V2929" s="119"/>
      <c r="W2929" s="119"/>
      <c r="X2929" s="119"/>
      <c r="Y2929" s="119"/>
      <c r="Z2929" s="119"/>
      <c r="AA2929" s="119"/>
      <c r="AB2929" s="119"/>
      <c r="AC2929" s="119"/>
      <c r="AD2929" s="119"/>
      <c r="AE2929" s="119"/>
      <c r="AF2929" s="119"/>
      <c r="AG2929" s="119"/>
      <c r="AH2929" s="119"/>
      <c r="AI2929" s="119"/>
      <c r="AJ2929" s="10" t="s">
        <v>27</v>
      </c>
      <c r="AK2929" s="10" t="s">
        <v>2739</v>
      </c>
      <c r="AL2929" s="10" t="s">
        <v>27</v>
      </c>
    </row>
    <row r="2930" spans="1:38" ht="30" customHeight="1">
      <c r="A2930" s="9" t="s">
        <v>965</v>
      </c>
      <c r="B2930" s="9" t="s">
        <v>27</v>
      </c>
      <c r="C2930" s="9" t="s">
        <v>27</v>
      </c>
      <c r="D2930" s="114"/>
      <c r="E2930" s="115"/>
      <c r="F2930" s="116">
        <f>TRUNC(SUM(F2927:F2929),0)</f>
        <v>6240</v>
      </c>
      <c r="G2930" s="115"/>
      <c r="H2930" s="116">
        <f>TRUNC(SUM(H2927:H2929),0)</f>
        <v>41558</v>
      </c>
      <c r="I2930" s="115"/>
      <c r="J2930" s="116">
        <f>TRUNC(SUM(J2927:J2929),0)</f>
        <v>0</v>
      </c>
      <c r="K2930" s="115"/>
      <c r="L2930" s="116">
        <f>F2930+H2930+J2930</f>
        <v>47798</v>
      </c>
      <c r="M2930" s="9" t="s">
        <v>27</v>
      </c>
      <c r="N2930" s="10" t="s">
        <v>117</v>
      </c>
      <c r="O2930" s="10" t="s">
        <v>117</v>
      </c>
      <c r="P2930" s="10" t="s">
        <v>27</v>
      </c>
      <c r="Q2930" s="10" t="s">
        <v>27</v>
      </c>
      <c r="R2930" s="10" t="s">
        <v>27</v>
      </c>
      <c r="S2930" s="119"/>
      <c r="T2930" s="119"/>
      <c r="U2930" s="119"/>
      <c r="V2930" s="119"/>
      <c r="W2930" s="119"/>
      <c r="X2930" s="119"/>
      <c r="Y2930" s="119"/>
      <c r="Z2930" s="119"/>
      <c r="AA2930" s="119"/>
      <c r="AB2930" s="119"/>
      <c r="AC2930" s="119"/>
      <c r="AD2930" s="119"/>
      <c r="AE2930" s="119"/>
      <c r="AF2930" s="119"/>
      <c r="AG2930" s="119"/>
      <c r="AH2930" s="119"/>
      <c r="AI2930" s="119"/>
      <c r="AJ2930" s="10" t="s">
        <v>27</v>
      </c>
      <c r="AK2930" s="10" t="s">
        <v>27</v>
      </c>
      <c r="AL2930" s="10" t="s">
        <v>27</v>
      </c>
    </row>
    <row r="2931" spans="1:38" ht="30" customHeight="1">
      <c r="A2931" s="114"/>
      <c r="B2931" s="114"/>
      <c r="C2931" s="114"/>
      <c r="D2931" s="114"/>
      <c r="E2931" s="115"/>
      <c r="F2931" s="116"/>
      <c r="G2931" s="115"/>
      <c r="H2931" s="116"/>
      <c r="I2931" s="115"/>
      <c r="J2931" s="116"/>
      <c r="K2931" s="115"/>
      <c r="L2931" s="116"/>
      <c r="M2931" s="114"/>
    </row>
    <row r="2932" spans="1:38" ht="30" customHeight="1">
      <c r="A2932" s="127" t="s">
        <v>4491</v>
      </c>
      <c r="B2932" s="127"/>
      <c r="C2932" s="127"/>
      <c r="D2932" s="127"/>
      <c r="E2932" s="128"/>
      <c r="F2932" s="129"/>
      <c r="G2932" s="128"/>
      <c r="H2932" s="129"/>
      <c r="I2932" s="128"/>
      <c r="J2932" s="129"/>
      <c r="K2932" s="128"/>
      <c r="L2932" s="129"/>
      <c r="M2932" s="127"/>
      <c r="N2932" s="118" t="s">
        <v>243</v>
      </c>
    </row>
    <row r="2933" spans="1:38" ht="30" customHeight="1">
      <c r="A2933" s="9" t="s">
        <v>1453</v>
      </c>
      <c r="B2933" s="9" t="s">
        <v>1454</v>
      </c>
      <c r="C2933" s="9" t="s">
        <v>466</v>
      </c>
      <c r="D2933" s="114">
        <v>24.4</v>
      </c>
      <c r="E2933" s="115">
        <f>단가대비표!E322</f>
        <v>400</v>
      </c>
      <c r="F2933" s="116">
        <f>TRUNC(E2933*D2933,1)</f>
        <v>9760</v>
      </c>
      <c r="G2933" s="115">
        <v>0</v>
      </c>
      <c r="H2933" s="116">
        <f>TRUNC(G2933*D2933,1)</f>
        <v>0</v>
      </c>
      <c r="I2933" s="115">
        <v>0</v>
      </c>
      <c r="J2933" s="116">
        <f>TRUNC(I2933*D2933,1)</f>
        <v>0</v>
      </c>
      <c r="K2933" s="115">
        <f t="shared" ref="K2933:L2935" si="686">TRUNC(E2933+G2933+I2933,1)</f>
        <v>400</v>
      </c>
      <c r="L2933" s="116">
        <f t="shared" si="686"/>
        <v>9760</v>
      </c>
      <c r="M2933" s="9" t="s">
        <v>27</v>
      </c>
      <c r="N2933" s="10" t="s">
        <v>243</v>
      </c>
      <c r="O2933" s="10" t="s">
        <v>1455</v>
      </c>
      <c r="P2933" s="10" t="s">
        <v>30</v>
      </c>
      <c r="Q2933" s="10" t="s">
        <v>30</v>
      </c>
      <c r="R2933" s="10" t="s">
        <v>29</v>
      </c>
      <c r="S2933" s="119"/>
      <c r="T2933" s="119"/>
      <c r="U2933" s="119"/>
      <c r="V2933" s="119"/>
      <c r="W2933" s="119"/>
      <c r="X2933" s="119"/>
      <c r="Y2933" s="119"/>
      <c r="Z2933" s="119"/>
      <c r="AA2933" s="119"/>
      <c r="AB2933" s="119"/>
      <c r="AC2933" s="119"/>
      <c r="AD2933" s="119"/>
      <c r="AE2933" s="119"/>
      <c r="AF2933" s="119"/>
      <c r="AG2933" s="119"/>
      <c r="AH2933" s="119"/>
      <c r="AI2933" s="119"/>
      <c r="AJ2933" s="10" t="s">
        <v>27</v>
      </c>
      <c r="AK2933" s="10" t="s">
        <v>1456</v>
      </c>
      <c r="AL2933" s="10" t="s">
        <v>27</v>
      </c>
    </row>
    <row r="2934" spans="1:38" ht="30" customHeight="1">
      <c r="A2934" s="9" t="s">
        <v>860</v>
      </c>
      <c r="B2934" s="9" t="s">
        <v>840</v>
      </c>
      <c r="C2934" s="9" t="s">
        <v>841</v>
      </c>
      <c r="D2934" s="114">
        <v>0.2</v>
      </c>
      <c r="E2934" s="115">
        <v>0</v>
      </c>
      <c r="F2934" s="116">
        <f>TRUNC(E2934*D2934,1)</f>
        <v>0</v>
      </c>
      <c r="G2934" s="115">
        <f>단가대비표!F550</f>
        <v>216528</v>
      </c>
      <c r="H2934" s="116">
        <f>TRUNC(G2934*D2934,1)</f>
        <v>43305.599999999999</v>
      </c>
      <c r="I2934" s="115">
        <v>0</v>
      </c>
      <c r="J2934" s="116">
        <f>TRUNC(I2934*D2934,1)</f>
        <v>0</v>
      </c>
      <c r="K2934" s="115">
        <f t="shared" si="686"/>
        <v>216528</v>
      </c>
      <c r="L2934" s="116">
        <f t="shared" si="686"/>
        <v>43305.599999999999</v>
      </c>
      <c r="M2934" s="9" t="s">
        <v>27</v>
      </c>
      <c r="N2934" s="10" t="s">
        <v>1457</v>
      </c>
      <c r="O2934" s="10" t="s">
        <v>861</v>
      </c>
      <c r="P2934" s="10" t="s">
        <v>30</v>
      </c>
      <c r="Q2934" s="10" t="s">
        <v>30</v>
      </c>
      <c r="R2934" s="10" t="s">
        <v>29</v>
      </c>
      <c r="S2934" s="119"/>
      <c r="T2934" s="119"/>
      <c r="U2934" s="119"/>
      <c r="V2934" s="119"/>
      <c r="W2934" s="119"/>
      <c r="X2934" s="119"/>
      <c r="Y2934" s="119"/>
      <c r="Z2934" s="119"/>
      <c r="AA2934" s="119"/>
      <c r="AB2934" s="119"/>
      <c r="AC2934" s="119"/>
      <c r="AD2934" s="119"/>
      <c r="AE2934" s="119"/>
      <c r="AF2934" s="119"/>
      <c r="AG2934" s="119"/>
      <c r="AH2934" s="119"/>
      <c r="AI2934" s="119"/>
      <c r="AJ2934" s="10" t="s">
        <v>27</v>
      </c>
      <c r="AK2934" s="10" t="s">
        <v>2738</v>
      </c>
      <c r="AL2934" s="10" t="s">
        <v>27</v>
      </c>
    </row>
    <row r="2935" spans="1:38" ht="30" customHeight="1">
      <c r="A2935" s="9" t="s">
        <v>867</v>
      </c>
      <c r="B2935" s="9" t="s">
        <v>840</v>
      </c>
      <c r="C2935" s="9" t="s">
        <v>841</v>
      </c>
      <c r="D2935" s="114">
        <v>0.06</v>
      </c>
      <c r="E2935" s="115">
        <v>0</v>
      </c>
      <c r="F2935" s="116">
        <f>TRUNC(E2935*D2935,1)</f>
        <v>0</v>
      </c>
      <c r="G2935" s="115">
        <f>단가대비표!F553</f>
        <v>138290</v>
      </c>
      <c r="H2935" s="116">
        <f>TRUNC(G2935*D2935,1)</f>
        <v>8297.4</v>
      </c>
      <c r="I2935" s="115">
        <v>0</v>
      </c>
      <c r="J2935" s="116">
        <f>TRUNC(I2935*D2935,1)</f>
        <v>0</v>
      </c>
      <c r="K2935" s="115">
        <f t="shared" si="686"/>
        <v>138290</v>
      </c>
      <c r="L2935" s="116">
        <f t="shared" si="686"/>
        <v>8297.4</v>
      </c>
      <c r="M2935" s="9" t="s">
        <v>27</v>
      </c>
      <c r="N2935" s="10" t="s">
        <v>1457</v>
      </c>
      <c r="O2935" s="10" t="s">
        <v>868</v>
      </c>
      <c r="P2935" s="10" t="s">
        <v>30</v>
      </c>
      <c r="Q2935" s="10" t="s">
        <v>30</v>
      </c>
      <c r="R2935" s="10" t="s">
        <v>29</v>
      </c>
      <c r="S2935" s="119"/>
      <c r="T2935" s="119"/>
      <c r="U2935" s="119"/>
      <c r="V2935" s="119"/>
      <c r="W2935" s="119"/>
      <c r="X2935" s="119"/>
      <c r="Y2935" s="119"/>
      <c r="Z2935" s="119"/>
      <c r="AA2935" s="119"/>
      <c r="AB2935" s="119"/>
      <c r="AC2935" s="119"/>
      <c r="AD2935" s="119"/>
      <c r="AE2935" s="119"/>
      <c r="AF2935" s="119"/>
      <c r="AG2935" s="119"/>
      <c r="AH2935" s="119"/>
      <c r="AI2935" s="119"/>
      <c r="AJ2935" s="10" t="s">
        <v>27</v>
      </c>
      <c r="AK2935" s="10" t="s">
        <v>2739</v>
      </c>
      <c r="AL2935" s="10" t="s">
        <v>27</v>
      </c>
    </row>
    <row r="2936" spans="1:38" ht="30" customHeight="1">
      <c r="A2936" s="9" t="s">
        <v>965</v>
      </c>
      <c r="B2936" s="9" t="s">
        <v>27</v>
      </c>
      <c r="C2936" s="9" t="s">
        <v>27</v>
      </c>
      <c r="D2936" s="114"/>
      <c r="E2936" s="115"/>
      <c r="F2936" s="116">
        <f>TRUNC(SUM(F2933:F2935),0)</f>
        <v>9760</v>
      </c>
      <c r="G2936" s="115"/>
      <c r="H2936" s="116">
        <f>TRUNC(SUM(H2933:H2935),0)</f>
        <v>51603</v>
      </c>
      <c r="I2936" s="115"/>
      <c r="J2936" s="116">
        <f>TRUNC(SUM(J2933:J2935),0)</f>
        <v>0</v>
      </c>
      <c r="K2936" s="115"/>
      <c r="L2936" s="116">
        <f>F2936+H2936+J2936</f>
        <v>61363</v>
      </c>
      <c r="M2936" s="9" t="s">
        <v>27</v>
      </c>
      <c r="N2936" s="10" t="s">
        <v>117</v>
      </c>
      <c r="O2936" s="10" t="s">
        <v>117</v>
      </c>
      <c r="P2936" s="10" t="s">
        <v>27</v>
      </c>
      <c r="Q2936" s="10" t="s">
        <v>27</v>
      </c>
      <c r="R2936" s="10" t="s">
        <v>27</v>
      </c>
      <c r="S2936" s="119"/>
      <c r="T2936" s="119"/>
      <c r="U2936" s="119"/>
      <c r="V2936" s="119"/>
      <c r="W2936" s="119"/>
      <c r="X2936" s="119"/>
      <c r="Y2936" s="119"/>
      <c r="Z2936" s="119"/>
      <c r="AA2936" s="119"/>
      <c r="AB2936" s="119"/>
      <c r="AC2936" s="119"/>
      <c r="AD2936" s="119"/>
      <c r="AE2936" s="119"/>
      <c r="AF2936" s="119"/>
      <c r="AG2936" s="119"/>
      <c r="AH2936" s="119"/>
      <c r="AI2936" s="119"/>
      <c r="AJ2936" s="10" t="s">
        <v>27</v>
      </c>
      <c r="AK2936" s="10" t="s">
        <v>27</v>
      </c>
      <c r="AL2936" s="10" t="s">
        <v>27</v>
      </c>
    </row>
    <row r="2937" spans="1:38" ht="30" customHeight="1">
      <c r="A2937" s="114"/>
      <c r="B2937" s="114"/>
      <c r="C2937" s="114"/>
      <c r="D2937" s="114"/>
      <c r="E2937" s="115"/>
      <c r="F2937" s="116"/>
      <c r="G2937" s="115"/>
      <c r="H2937" s="116"/>
      <c r="I2937" s="115"/>
      <c r="J2937" s="116"/>
      <c r="K2937" s="115"/>
      <c r="L2937" s="116"/>
      <c r="M2937" s="114"/>
    </row>
    <row r="2938" spans="1:38" ht="30" customHeight="1">
      <c r="A2938" s="127" t="s">
        <v>4492</v>
      </c>
      <c r="B2938" s="127"/>
      <c r="C2938" s="127"/>
      <c r="D2938" s="127"/>
      <c r="E2938" s="128"/>
      <c r="F2938" s="129"/>
      <c r="G2938" s="128"/>
      <c r="H2938" s="129"/>
      <c r="I2938" s="128"/>
      <c r="J2938" s="129"/>
      <c r="K2938" s="128"/>
      <c r="L2938" s="129"/>
      <c r="M2938" s="127"/>
      <c r="N2938" s="118" t="s">
        <v>243</v>
      </c>
    </row>
    <row r="2939" spans="1:38" ht="30" customHeight="1">
      <c r="A2939" s="9" t="s">
        <v>1453</v>
      </c>
      <c r="B2939" s="9" t="s">
        <v>1454</v>
      </c>
      <c r="C2939" s="9" t="s">
        <v>466</v>
      </c>
      <c r="D2939" s="114">
        <v>35.1</v>
      </c>
      <c r="E2939" s="115">
        <f>단가대비표!E322</f>
        <v>400</v>
      </c>
      <c r="F2939" s="116">
        <f>TRUNC(E2939*D2939,1)</f>
        <v>14040</v>
      </c>
      <c r="G2939" s="115">
        <v>0</v>
      </c>
      <c r="H2939" s="116">
        <f>TRUNC(G2939*D2939,1)</f>
        <v>0</v>
      </c>
      <c r="I2939" s="115">
        <v>0</v>
      </c>
      <c r="J2939" s="116">
        <f>TRUNC(I2939*D2939,1)</f>
        <v>0</v>
      </c>
      <c r="K2939" s="115">
        <f t="shared" ref="K2939:L2941" si="687">TRUNC(E2939+G2939+I2939,1)</f>
        <v>400</v>
      </c>
      <c r="L2939" s="116">
        <f t="shared" si="687"/>
        <v>14040</v>
      </c>
      <c r="M2939" s="9" t="s">
        <v>27</v>
      </c>
      <c r="N2939" s="10" t="s">
        <v>243</v>
      </c>
      <c r="O2939" s="10" t="s">
        <v>1455</v>
      </c>
      <c r="P2939" s="10" t="s">
        <v>30</v>
      </c>
      <c r="Q2939" s="10" t="s">
        <v>30</v>
      </c>
      <c r="R2939" s="10" t="s">
        <v>29</v>
      </c>
      <c r="S2939" s="119"/>
      <c r="T2939" s="119"/>
      <c r="U2939" s="119"/>
      <c r="V2939" s="119"/>
      <c r="W2939" s="119"/>
      <c r="X2939" s="119"/>
      <c r="Y2939" s="119"/>
      <c r="Z2939" s="119"/>
      <c r="AA2939" s="119"/>
      <c r="AB2939" s="119"/>
      <c r="AC2939" s="119"/>
      <c r="AD2939" s="119"/>
      <c r="AE2939" s="119"/>
      <c r="AF2939" s="119"/>
      <c r="AG2939" s="119"/>
      <c r="AH2939" s="119"/>
      <c r="AI2939" s="119"/>
      <c r="AJ2939" s="10" t="s">
        <v>27</v>
      </c>
      <c r="AK2939" s="10" t="s">
        <v>1456</v>
      </c>
      <c r="AL2939" s="10" t="s">
        <v>27</v>
      </c>
    </row>
    <row r="2940" spans="1:38" ht="30" customHeight="1">
      <c r="A2940" s="9" t="s">
        <v>860</v>
      </c>
      <c r="B2940" s="9" t="s">
        <v>840</v>
      </c>
      <c r="C2940" s="9" t="s">
        <v>841</v>
      </c>
      <c r="D2940" s="114">
        <v>0.23</v>
      </c>
      <c r="E2940" s="115">
        <v>0</v>
      </c>
      <c r="F2940" s="116">
        <f>TRUNC(E2940*D2940,1)</f>
        <v>0</v>
      </c>
      <c r="G2940" s="115">
        <f>단가대비표!F550</f>
        <v>216528</v>
      </c>
      <c r="H2940" s="116">
        <f>TRUNC(G2940*D2940,1)</f>
        <v>49801.4</v>
      </c>
      <c r="I2940" s="115">
        <v>0</v>
      </c>
      <c r="J2940" s="116">
        <f>TRUNC(I2940*D2940,1)</f>
        <v>0</v>
      </c>
      <c r="K2940" s="115">
        <f t="shared" si="687"/>
        <v>216528</v>
      </c>
      <c r="L2940" s="116">
        <f t="shared" si="687"/>
        <v>49801.4</v>
      </c>
      <c r="M2940" s="9" t="s">
        <v>27</v>
      </c>
      <c r="N2940" s="10" t="s">
        <v>1457</v>
      </c>
      <c r="O2940" s="10" t="s">
        <v>861</v>
      </c>
      <c r="P2940" s="10" t="s">
        <v>30</v>
      </c>
      <c r="Q2940" s="10" t="s">
        <v>30</v>
      </c>
      <c r="R2940" s="10" t="s">
        <v>29</v>
      </c>
      <c r="S2940" s="119"/>
      <c r="T2940" s="119"/>
      <c r="U2940" s="119"/>
      <c r="V2940" s="119"/>
      <c r="W2940" s="119"/>
      <c r="X2940" s="119"/>
      <c r="Y2940" s="119"/>
      <c r="Z2940" s="119"/>
      <c r="AA2940" s="119"/>
      <c r="AB2940" s="119"/>
      <c r="AC2940" s="119"/>
      <c r="AD2940" s="119"/>
      <c r="AE2940" s="119"/>
      <c r="AF2940" s="119"/>
      <c r="AG2940" s="119"/>
      <c r="AH2940" s="119"/>
      <c r="AI2940" s="119"/>
      <c r="AJ2940" s="10" t="s">
        <v>27</v>
      </c>
      <c r="AK2940" s="10" t="s">
        <v>2738</v>
      </c>
      <c r="AL2940" s="10" t="s">
        <v>27</v>
      </c>
    </row>
    <row r="2941" spans="1:38" ht="30" customHeight="1">
      <c r="A2941" s="9" t="s">
        <v>867</v>
      </c>
      <c r="B2941" s="9" t="s">
        <v>840</v>
      </c>
      <c r="C2941" s="9" t="s">
        <v>841</v>
      </c>
      <c r="D2941" s="114">
        <v>7.0000000000000007E-2</v>
      </c>
      <c r="E2941" s="115">
        <v>0</v>
      </c>
      <c r="F2941" s="116">
        <f>TRUNC(E2941*D2941,1)</f>
        <v>0</v>
      </c>
      <c r="G2941" s="115">
        <f>단가대비표!F553</f>
        <v>138290</v>
      </c>
      <c r="H2941" s="116">
        <f>TRUNC(G2941*D2941,1)</f>
        <v>9680.2999999999993</v>
      </c>
      <c r="I2941" s="115">
        <v>0</v>
      </c>
      <c r="J2941" s="116">
        <f>TRUNC(I2941*D2941,1)</f>
        <v>0</v>
      </c>
      <c r="K2941" s="115">
        <f t="shared" si="687"/>
        <v>138290</v>
      </c>
      <c r="L2941" s="116">
        <f t="shared" si="687"/>
        <v>9680.2999999999993</v>
      </c>
      <c r="M2941" s="9" t="s">
        <v>27</v>
      </c>
      <c r="N2941" s="10" t="s">
        <v>1457</v>
      </c>
      <c r="O2941" s="10" t="s">
        <v>868</v>
      </c>
      <c r="P2941" s="10" t="s">
        <v>30</v>
      </c>
      <c r="Q2941" s="10" t="s">
        <v>30</v>
      </c>
      <c r="R2941" s="10" t="s">
        <v>29</v>
      </c>
      <c r="S2941" s="119"/>
      <c r="T2941" s="119"/>
      <c r="U2941" s="119"/>
      <c r="V2941" s="119"/>
      <c r="W2941" s="119"/>
      <c r="X2941" s="119"/>
      <c r="Y2941" s="119"/>
      <c r="Z2941" s="119"/>
      <c r="AA2941" s="119"/>
      <c r="AB2941" s="119"/>
      <c r="AC2941" s="119"/>
      <c r="AD2941" s="119"/>
      <c r="AE2941" s="119"/>
      <c r="AF2941" s="119"/>
      <c r="AG2941" s="119"/>
      <c r="AH2941" s="119"/>
      <c r="AI2941" s="119"/>
      <c r="AJ2941" s="10" t="s">
        <v>27</v>
      </c>
      <c r="AK2941" s="10" t="s">
        <v>2739</v>
      </c>
      <c r="AL2941" s="10" t="s">
        <v>27</v>
      </c>
    </row>
    <row r="2942" spans="1:38" ht="30" customHeight="1">
      <c r="A2942" s="9" t="s">
        <v>965</v>
      </c>
      <c r="B2942" s="9" t="s">
        <v>27</v>
      </c>
      <c r="C2942" s="9" t="s">
        <v>27</v>
      </c>
      <c r="D2942" s="114"/>
      <c r="E2942" s="115"/>
      <c r="F2942" s="116">
        <f>TRUNC(SUM(F2939:F2941),0)</f>
        <v>14040</v>
      </c>
      <c r="G2942" s="115"/>
      <c r="H2942" s="116">
        <f>TRUNC(SUM(H2939:H2941),0)</f>
        <v>59481</v>
      </c>
      <c r="I2942" s="115"/>
      <c r="J2942" s="116">
        <f>TRUNC(SUM(J2939:J2941),0)</f>
        <v>0</v>
      </c>
      <c r="K2942" s="115"/>
      <c r="L2942" s="116">
        <f>F2942+H2942+J2942</f>
        <v>73521</v>
      </c>
      <c r="M2942" s="9" t="s">
        <v>27</v>
      </c>
      <c r="N2942" s="10" t="s">
        <v>117</v>
      </c>
      <c r="O2942" s="10" t="s">
        <v>117</v>
      </c>
      <c r="P2942" s="10" t="s">
        <v>27</v>
      </c>
      <c r="Q2942" s="10" t="s">
        <v>27</v>
      </c>
      <c r="R2942" s="10" t="s">
        <v>27</v>
      </c>
      <c r="S2942" s="119"/>
      <c r="T2942" s="119"/>
      <c r="U2942" s="119"/>
      <c r="V2942" s="119"/>
      <c r="W2942" s="119"/>
      <c r="X2942" s="119"/>
      <c r="Y2942" s="119"/>
      <c r="Z2942" s="119"/>
      <c r="AA2942" s="119"/>
      <c r="AB2942" s="119"/>
      <c r="AC2942" s="119"/>
      <c r="AD2942" s="119"/>
      <c r="AE2942" s="119"/>
      <c r="AF2942" s="119"/>
      <c r="AG2942" s="119"/>
      <c r="AH2942" s="119"/>
      <c r="AI2942" s="119"/>
      <c r="AJ2942" s="10" t="s">
        <v>27</v>
      </c>
      <c r="AK2942" s="10" t="s">
        <v>27</v>
      </c>
      <c r="AL2942" s="10" t="s">
        <v>27</v>
      </c>
    </row>
    <row r="2943" spans="1:38" ht="30" customHeight="1">
      <c r="A2943" s="114"/>
      <c r="B2943" s="114"/>
      <c r="C2943" s="114"/>
      <c r="D2943" s="114"/>
      <c r="E2943" s="115"/>
      <c r="F2943" s="116"/>
      <c r="G2943" s="115"/>
      <c r="H2943" s="116"/>
      <c r="I2943" s="115"/>
      <c r="J2943" s="116"/>
      <c r="K2943" s="115"/>
      <c r="L2943" s="116"/>
      <c r="M2943" s="114"/>
    </row>
    <row r="2944" spans="1:38" ht="30" customHeight="1">
      <c r="A2944" s="389" t="s">
        <v>4665</v>
      </c>
      <c r="B2944" s="390"/>
      <c r="C2944" s="390"/>
      <c r="D2944" s="390"/>
      <c r="E2944" s="391"/>
      <c r="F2944" s="392"/>
      <c r="G2944" s="391"/>
      <c r="H2944" s="392"/>
      <c r="I2944" s="391"/>
      <c r="J2944" s="392"/>
      <c r="K2944" s="391"/>
      <c r="L2944" s="392"/>
      <c r="M2944" s="390"/>
      <c r="N2944" s="118"/>
    </row>
    <row r="2945" spans="1:38" ht="30" customHeight="1">
      <c r="A2945" s="127" t="s">
        <v>4516</v>
      </c>
      <c r="B2945" s="127"/>
      <c r="C2945" s="127"/>
      <c r="D2945" s="127"/>
      <c r="E2945" s="128"/>
      <c r="F2945" s="129"/>
      <c r="G2945" s="128"/>
      <c r="H2945" s="129"/>
      <c r="I2945" s="128"/>
      <c r="J2945" s="129"/>
      <c r="K2945" s="128"/>
      <c r="L2945" s="129"/>
      <c r="M2945" s="127"/>
      <c r="N2945" s="118" t="s">
        <v>499</v>
      </c>
    </row>
    <row r="2946" spans="1:38" ht="30" customHeight="1">
      <c r="A2946" s="9" t="s">
        <v>895</v>
      </c>
      <c r="B2946" s="9" t="s">
        <v>840</v>
      </c>
      <c r="C2946" s="9" t="s">
        <v>841</v>
      </c>
      <c r="D2946" s="114">
        <v>6.2E-2</v>
      </c>
      <c r="E2946" s="115">
        <f>단가대비표!E572</f>
        <v>0</v>
      </c>
      <c r="F2946" s="116">
        <f>TRUNC(E2946*D2946,1)</f>
        <v>0</v>
      </c>
      <c r="G2946" s="115">
        <f>단가대비표!F572</f>
        <v>199185</v>
      </c>
      <c r="H2946" s="116">
        <f>TRUNC(G2946*D2946,1)</f>
        <v>12349.4</v>
      </c>
      <c r="I2946" s="115">
        <f>단가대비표!G572</f>
        <v>0</v>
      </c>
      <c r="J2946" s="116">
        <f>TRUNC(I2946*D2946,1)</f>
        <v>0</v>
      </c>
      <c r="K2946" s="115">
        <f t="shared" ref="K2946:L2948" si="688">TRUNC(E2946+G2946+I2946,1)</f>
        <v>199185</v>
      </c>
      <c r="L2946" s="116">
        <f t="shared" si="688"/>
        <v>12349.4</v>
      </c>
      <c r="M2946" s="9" t="s">
        <v>27</v>
      </c>
      <c r="N2946" s="10" t="s">
        <v>499</v>
      </c>
      <c r="O2946" s="10" t="s">
        <v>896</v>
      </c>
      <c r="P2946" s="10" t="s">
        <v>30</v>
      </c>
      <c r="Q2946" s="10" t="s">
        <v>30</v>
      </c>
      <c r="R2946" s="10" t="s">
        <v>29</v>
      </c>
      <c r="S2946" s="119"/>
      <c r="T2946" s="119"/>
      <c r="U2946" s="119"/>
      <c r="V2946" s="119">
        <v>1</v>
      </c>
      <c r="W2946" s="119"/>
      <c r="X2946" s="119"/>
      <c r="Y2946" s="119"/>
      <c r="Z2946" s="119"/>
      <c r="AA2946" s="119"/>
      <c r="AB2946" s="119"/>
      <c r="AC2946" s="119"/>
      <c r="AD2946" s="119"/>
      <c r="AE2946" s="119"/>
      <c r="AF2946" s="119"/>
      <c r="AG2946" s="119"/>
      <c r="AH2946" s="119"/>
      <c r="AI2946" s="119"/>
      <c r="AJ2946" s="10" t="s">
        <v>27</v>
      </c>
      <c r="AK2946" s="10" t="s">
        <v>2058</v>
      </c>
      <c r="AL2946" s="10" t="s">
        <v>27</v>
      </c>
    </row>
    <row r="2947" spans="1:38" ht="30" customHeight="1">
      <c r="A2947" s="9" t="s">
        <v>867</v>
      </c>
      <c r="B2947" s="9" t="s">
        <v>840</v>
      </c>
      <c r="C2947" s="9" t="s">
        <v>841</v>
      </c>
      <c r="D2947" s="114">
        <v>3.1E-2</v>
      </c>
      <c r="E2947" s="115">
        <f>단가대비표!E553</f>
        <v>0</v>
      </c>
      <c r="F2947" s="116">
        <f>TRUNC(E2947*D2947,1)</f>
        <v>0</v>
      </c>
      <c r="G2947" s="115">
        <f>단가대비표!F553</f>
        <v>138290</v>
      </c>
      <c r="H2947" s="116">
        <f>TRUNC(G2947*D2947,1)</f>
        <v>4286.8999999999996</v>
      </c>
      <c r="I2947" s="115">
        <f>단가대비표!G553</f>
        <v>0</v>
      </c>
      <c r="J2947" s="116">
        <f>TRUNC(I2947*D2947,1)</f>
        <v>0</v>
      </c>
      <c r="K2947" s="115">
        <f t="shared" si="688"/>
        <v>138290</v>
      </c>
      <c r="L2947" s="116">
        <f t="shared" si="688"/>
        <v>4286.8999999999996</v>
      </c>
      <c r="M2947" s="9" t="s">
        <v>27</v>
      </c>
      <c r="N2947" s="10" t="s">
        <v>499</v>
      </c>
      <c r="O2947" s="10" t="s">
        <v>868</v>
      </c>
      <c r="P2947" s="10" t="s">
        <v>30</v>
      </c>
      <c r="Q2947" s="10" t="s">
        <v>30</v>
      </c>
      <c r="R2947" s="10" t="s">
        <v>29</v>
      </c>
      <c r="S2947" s="119"/>
      <c r="T2947" s="119"/>
      <c r="U2947" s="119"/>
      <c r="V2947" s="119">
        <v>1</v>
      </c>
      <c r="W2947" s="119"/>
      <c r="X2947" s="119"/>
      <c r="Y2947" s="119"/>
      <c r="Z2947" s="119"/>
      <c r="AA2947" s="119"/>
      <c r="AB2947" s="119"/>
      <c r="AC2947" s="119"/>
      <c r="AD2947" s="119"/>
      <c r="AE2947" s="119"/>
      <c r="AF2947" s="119"/>
      <c r="AG2947" s="119"/>
      <c r="AH2947" s="119"/>
      <c r="AI2947" s="119"/>
      <c r="AJ2947" s="10" t="s">
        <v>27</v>
      </c>
      <c r="AK2947" s="10" t="s">
        <v>2059</v>
      </c>
      <c r="AL2947" s="10" t="s">
        <v>27</v>
      </c>
    </row>
    <row r="2948" spans="1:38" ht="30" customHeight="1">
      <c r="A2948" s="9" t="s">
        <v>1109</v>
      </c>
      <c r="B2948" s="9" t="s">
        <v>1110</v>
      </c>
      <c r="C2948" s="9" t="s">
        <v>963</v>
      </c>
      <c r="D2948" s="114">
        <v>1</v>
      </c>
      <c r="E2948" s="115">
        <v>0</v>
      </c>
      <c r="F2948" s="116">
        <f>TRUNC(E2948*D2948,1)</f>
        <v>0</v>
      </c>
      <c r="G2948" s="115">
        <v>0</v>
      </c>
      <c r="H2948" s="116">
        <f>TRUNC(G2948*D2948,1)</f>
        <v>0</v>
      </c>
      <c r="I2948" s="115">
        <f>ROUNDDOWN(SUMIF(V2946:V2948, RIGHTB(O2948, 1), H2946:H2948)*U2948, 2)</f>
        <v>332.72</v>
      </c>
      <c r="J2948" s="116">
        <f>TRUNC(I2948*D2948,1)</f>
        <v>332.7</v>
      </c>
      <c r="K2948" s="115">
        <f t="shared" si="688"/>
        <v>332.7</v>
      </c>
      <c r="L2948" s="116">
        <f t="shared" si="688"/>
        <v>332.7</v>
      </c>
      <c r="M2948" s="9" t="s">
        <v>27</v>
      </c>
      <c r="N2948" s="10" t="s">
        <v>499</v>
      </c>
      <c r="O2948" s="10" t="s">
        <v>964</v>
      </c>
      <c r="P2948" s="10" t="s">
        <v>30</v>
      </c>
      <c r="Q2948" s="10" t="s">
        <v>30</v>
      </c>
      <c r="R2948" s="10" t="s">
        <v>30</v>
      </c>
      <c r="S2948" s="119">
        <v>1</v>
      </c>
      <c r="T2948" s="119">
        <v>2</v>
      </c>
      <c r="U2948" s="119">
        <v>0.02</v>
      </c>
      <c r="V2948" s="119"/>
      <c r="W2948" s="119"/>
      <c r="X2948" s="119"/>
      <c r="Y2948" s="119"/>
      <c r="Z2948" s="119"/>
      <c r="AA2948" s="119"/>
      <c r="AB2948" s="119"/>
      <c r="AC2948" s="119"/>
      <c r="AD2948" s="119"/>
      <c r="AE2948" s="119"/>
      <c r="AF2948" s="119"/>
      <c r="AG2948" s="119"/>
      <c r="AH2948" s="119"/>
      <c r="AI2948" s="119"/>
      <c r="AJ2948" s="10" t="s">
        <v>27</v>
      </c>
      <c r="AK2948" s="10" t="s">
        <v>2060</v>
      </c>
      <c r="AL2948" s="10" t="s">
        <v>27</v>
      </c>
    </row>
    <row r="2949" spans="1:38" ht="30" customHeight="1">
      <c r="A2949" s="9" t="s">
        <v>965</v>
      </c>
      <c r="B2949" s="9" t="s">
        <v>27</v>
      </c>
      <c r="C2949" s="9" t="s">
        <v>27</v>
      </c>
      <c r="D2949" s="114"/>
      <c r="E2949" s="115"/>
      <c r="F2949" s="116">
        <f>TRUNC(SUM(F2946:F2948),0)</f>
        <v>0</v>
      </c>
      <c r="G2949" s="115"/>
      <c r="H2949" s="116">
        <f>TRUNC(SUM(H2946:H2948),0)</f>
        <v>16636</v>
      </c>
      <c r="I2949" s="115"/>
      <c r="J2949" s="116">
        <f>TRUNC(SUM(J2946:J2948),0)</f>
        <v>332</v>
      </c>
      <c r="K2949" s="115"/>
      <c r="L2949" s="116">
        <f>F2949+H2949+J2949</f>
        <v>16968</v>
      </c>
      <c r="M2949" s="9" t="s">
        <v>27</v>
      </c>
      <c r="N2949" s="10" t="s">
        <v>117</v>
      </c>
      <c r="O2949" s="10" t="s">
        <v>117</v>
      </c>
      <c r="P2949" s="10" t="s">
        <v>27</v>
      </c>
      <c r="Q2949" s="10" t="s">
        <v>27</v>
      </c>
      <c r="R2949" s="10" t="s">
        <v>27</v>
      </c>
      <c r="S2949" s="119"/>
      <c r="T2949" s="119"/>
      <c r="U2949" s="119"/>
      <c r="V2949" s="119"/>
      <c r="W2949" s="119"/>
      <c r="X2949" s="119"/>
      <c r="Y2949" s="119"/>
      <c r="Z2949" s="119"/>
      <c r="AA2949" s="119"/>
      <c r="AB2949" s="119"/>
      <c r="AC2949" s="119"/>
      <c r="AD2949" s="119"/>
      <c r="AE2949" s="119"/>
      <c r="AF2949" s="119"/>
      <c r="AG2949" s="119"/>
      <c r="AH2949" s="119"/>
      <c r="AI2949" s="119"/>
      <c r="AJ2949" s="10" t="s">
        <v>27</v>
      </c>
      <c r="AK2949" s="10" t="s">
        <v>27</v>
      </c>
      <c r="AL2949" s="10" t="s">
        <v>27</v>
      </c>
    </row>
    <row r="2950" spans="1:38" ht="30" customHeight="1">
      <c r="A2950" s="114"/>
      <c r="B2950" s="114"/>
      <c r="C2950" s="114"/>
      <c r="D2950" s="114"/>
      <c r="E2950" s="115"/>
      <c r="F2950" s="116"/>
      <c r="G2950" s="115"/>
      <c r="H2950" s="116"/>
      <c r="I2950" s="115"/>
      <c r="J2950" s="116"/>
      <c r="K2950" s="115"/>
      <c r="L2950" s="116"/>
      <c r="M2950" s="114"/>
    </row>
    <row r="2951" spans="1:38" ht="30" customHeight="1">
      <c r="A2951" s="127" t="s">
        <v>4517</v>
      </c>
      <c r="B2951" s="127"/>
      <c r="C2951" s="127"/>
      <c r="D2951" s="127"/>
      <c r="E2951" s="128"/>
      <c r="F2951" s="129"/>
      <c r="G2951" s="128"/>
      <c r="H2951" s="129"/>
      <c r="I2951" s="128"/>
      <c r="J2951" s="129"/>
      <c r="K2951" s="128"/>
      <c r="L2951" s="129"/>
      <c r="M2951" s="127"/>
      <c r="N2951" s="118" t="s">
        <v>501</v>
      </c>
    </row>
    <row r="2952" spans="1:38" ht="30" customHeight="1">
      <c r="A2952" s="9" t="s">
        <v>895</v>
      </c>
      <c r="B2952" s="9" t="s">
        <v>840</v>
      </c>
      <c r="C2952" s="9" t="s">
        <v>841</v>
      </c>
      <c r="D2952" s="114">
        <v>9.6000000000000002E-2</v>
      </c>
      <c r="E2952" s="115">
        <f>단가대비표!E572</f>
        <v>0</v>
      </c>
      <c r="F2952" s="116">
        <f>TRUNC(E2952*D2952,1)</f>
        <v>0</v>
      </c>
      <c r="G2952" s="115">
        <f>단가대비표!F572</f>
        <v>199185</v>
      </c>
      <c r="H2952" s="116">
        <f>TRUNC(G2952*D2952,1)</f>
        <v>19121.7</v>
      </c>
      <c r="I2952" s="115">
        <f>단가대비표!G572</f>
        <v>0</v>
      </c>
      <c r="J2952" s="116">
        <f>TRUNC(I2952*D2952,1)</f>
        <v>0</v>
      </c>
      <c r="K2952" s="115">
        <f t="shared" ref="K2952:L2954" si="689">TRUNC(E2952+G2952+I2952,1)</f>
        <v>199185</v>
      </c>
      <c r="L2952" s="116">
        <f t="shared" si="689"/>
        <v>19121.7</v>
      </c>
      <c r="M2952" s="9" t="s">
        <v>27</v>
      </c>
      <c r="N2952" s="10" t="s">
        <v>501</v>
      </c>
      <c r="O2952" s="10" t="s">
        <v>896</v>
      </c>
      <c r="P2952" s="10" t="s">
        <v>30</v>
      </c>
      <c r="Q2952" s="10" t="s">
        <v>30</v>
      </c>
      <c r="R2952" s="10" t="s">
        <v>29</v>
      </c>
      <c r="S2952" s="119"/>
      <c r="T2952" s="119"/>
      <c r="U2952" s="119"/>
      <c r="V2952" s="119">
        <v>1</v>
      </c>
      <c r="W2952" s="119"/>
      <c r="X2952" s="119"/>
      <c r="Y2952" s="119"/>
      <c r="Z2952" s="119"/>
      <c r="AA2952" s="119"/>
      <c r="AB2952" s="119"/>
      <c r="AC2952" s="119"/>
      <c r="AD2952" s="119"/>
      <c r="AE2952" s="119"/>
      <c r="AF2952" s="119"/>
      <c r="AG2952" s="119"/>
      <c r="AH2952" s="119"/>
      <c r="AI2952" s="119"/>
      <c r="AJ2952" s="10" t="s">
        <v>27</v>
      </c>
      <c r="AK2952" s="10" t="s">
        <v>2061</v>
      </c>
      <c r="AL2952" s="10" t="s">
        <v>27</v>
      </c>
    </row>
    <row r="2953" spans="1:38" ht="30" customHeight="1">
      <c r="A2953" s="9" t="s">
        <v>867</v>
      </c>
      <c r="B2953" s="9" t="s">
        <v>840</v>
      </c>
      <c r="C2953" s="9" t="s">
        <v>841</v>
      </c>
      <c r="D2953" s="114">
        <v>4.8000000000000001E-2</v>
      </c>
      <c r="E2953" s="115">
        <f>단가대비표!E553</f>
        <v>0</v>
      </c>
      <c r="F2953" s="116">
        <f>TRUNC(E2953*D2953,1)</f>
        <v>0</v>
      </c>
      <c r="G2953" s="115">
        <f>단가대비표!F553</f>
        <v>138290</v>
      </c>
      <c r="H2953" s="116">
        <f>TRUNC(G2953*D2953,1)</f>
        <v>6637.9</v>
      </c>
      <c r="I2953" s="115">
        <f>단가대비표!G553</f>
        <v>0</v>
      </c>
      <c r="J2953" s="116">
        <f>TRUNC(I2953*D2953,1)</f>
        <v>0</v>
      </c>
      <c r="K2953" s="115">
        <f t="shared" si="689"/>
        <v>138290</v>
      </c>
      <c r="L2953" s="116">
        <f t="shared" si="689"/>
        <v>6637.9</v>
      </c>
      <c r="M2953" s="9" t="s">
        <v>27</v>
      </c>
      <c r="N2953" s="10" t="s">
        <v>501</v>
      </c>
      <c r="O2953" s="10" t="s">
        <v>868</v>
      </c>
      <c r="P2953" s="10" t="s">
        <v>30</v>
      </c>
      <c r="Q2953" s="10" t="s">
        <v>30</v>
      </c>
      <c r="R2953" s="10" t="s">
        <v>29</v>
      </c>
      <c r="S2953" s="119"/>
      <c r="T2953" s="119"/>
      <c r="U2953" s="119"/>
      <c r="V2953" s="119">
        <v>1</v>
      </c>
      <c r="W2953" s="119"/>
      <c r="X2953" s="119"/>
      <c r="Y2953" s="119"/>
      <c r="Z2953" s="119"/>
      <c r="AA2953" s="119"/>
      <c r="AB2953" s="119"/>
      <c r="AC2953" s="119"/>
      <c r="AD2953" s="119"/>
      <c r="AE2953" s="119"/>
      <c r="AF2953" s="119"/>
      <c r="AG2953" s="119"/>
      <c r="AH2953" s="119"/>
      <c r="AI2953" s="119"/>
      <c r="AJ2953" s="10" t="s">
        <v>27</v>
      </c>
      <c r="AK2953" s="10" t="s">
        <v>2062</v>
      </c>
      <c r="AL2953" s="10" t="s">
        <v>27</v>
      </c>
    </row>
    <row r="2954" spans="1:38" ht="30" customHeight="1">
      <c r="A2954" s="9" t="s">
        <v>1109</v>
      </c>
      <c r="B2954" s="9" t="s">
        <v>1110</v>
      </c>
      <c r="C2954" s="9" t="s">
        <v>963</v>
      </c>
      <c r="D2954" s="114">
        <v>1</v>
      </c>
      <c r="E2954" s="115">
        <v>0</v>
      </c>
      <c r="F2954" s="116">
        <f>TRUNC(E2954*D2954,1)</f>
        <v>0</v>
      </c>
      <c r="G2954" s="115">
        <v>0</v>
      </c>
      <c r="H2954" s="116">
        <f>TRUNC(G2954*D2954,1)</f>
        <v>0</v>
      </c>
      <c r="I2954" s="115">
        <f>ROUNDDOWN(SUMIF(V2952:V2954, RIGHTB(O2954, 1), H2952:H2954)*U2954, 2)</f>
        <v>515.19000000000005</v>
      </c>
      <c r="J2954" s="116">
        <f>TRUNC(I2954*D2954,1)</f>
        <v>515.1</v>
      </c>
      <c r="K2954" s="115">
        <f t="shared" si="689"/>
        <v>515.1</v>
      </c>
      <c r="L2954" s="116">
        <f t="shared" si="689"/>
        <v>515.1</v>
      </c>
      <c r="M2954" s="9" t="s">
        <v>27</v>
      </c>
      <c r="N2954" s="10" t="s">
        <v>501</v>
      </c>
      <c r="O2954" s="10" t="s">
        <v>964</v>
      </c>
      <c r="P2954" s="10" t="s">
        <v>30</v>
      </c>
      <c r="Q2954" s="10" t="s">
        <v>30</v>
      </c>
      <c r="R2954" s="10" t="s">
        <v>30</v>
      </c>
      <c r="S2954" s="119">
        <v>1</v>
      </c>
      <c r="T2954" s="119">
        <v>2</v>
      </c>
      <c r="U2954" s="119">
        <v>0.02</v>
      </c>
      <c r="V2954" s="119"/>
      <c r="W2954" s="119"/>
      <c r="X2954" s="119"/>
      <c r="Y2954" s="119"/>
      <c r="Z2954" s="119"/>
      <c r="AA2954" s="119"/>
      <c r="AB2954" s="119"/>
      <c r="AC2954" s="119"/>
      <c r="AD2954" s="119"/>
      <c r="AE2954" s="119"/>
      <c r="AF2954" s="119"/>
      <c r="AG2954" s="119"/>
      <c r="AH2954" s="119"/>
      <c r="AI2954" s="119"/>
      <c r="AJ2954" s="10" t="s">
        <v>27</v>
      </c>
      <c r="AK2954" s="10" t="s">
        <v>2063</v>
      </c>
      <c r="AL2954" s="10" t="s">
        <v>27</v>
      </c>
    </row>
    <row r="2955" spans="1:38" ht="30" customHeight="1">
      <c r="A2955" s="9" t="s">
        <v>965</v>
      </c>
      <c r="B2955" s="9" t="s">
        <v>27</v>
      </c>
      <c r="C2955" s="9" t="s">
        <v>27</v>
      </c>
      <c r="D2955" s="114"/>
      <c r="E2955" s="115"/>
      <c r="F2955" s="116">
        <f>TRUNC(SUM(F2952:F2954),0)</f>
        <v>0</v>
      </c>
      <c r="G2955" s="115"/>
      <c r="H2955" s="116">
        <f>TRUNC(SUM(H2952:H2954),0)</f>
        <v>25759</v>
      </c>
      <c r="I2955" s="115"/>
      <c r="J2955" s="116">
        <f>TRUNC(SUM(J2952:J2954),0)</f>
        <v>515</v>
      </c>
      <c r="K2955" s="115"/>
      <c r="L2955" s="116">
        <f>F2955+H2955+J2955</f>
        <v>26274</v>
      </c>
      <c r="M2955" s="9" t="s">
        <v>27</v>
      </c>
      <c r="N2955" s="10" t="s">
        <v>117</v>
      </c>
      <c r="O2955" s="10" t="s">
        <v>117</v>
      </c>
      <c r="P2955" s="10" t="s">
        <v>27</v>
      </c>
      <c r="Q2955" s="10" t="s">
        <v>27</v>
      </c>
      <c r="R2955" s="10" t="s">
        <v>27</v>
      </c>
      <c r="S2955" s="119"/>
      <c r="T2955" s="119"/>
      <c r="U2955" s="119"/>
      <c r="V2955" s="119"/>
      <c r="W2955" s="119"/>
      <c r="X2955" s="119"/>
      <c r="Y2955" s="119"/>
      <c r="Z2955" s="119"/>
      <c r="AA2955" s="119"/>
      <c r="AB2955" s="119"/>
      <c r="AC2955" s="119"/>
      <c r="AD2955" s="119"/>
      <c r="AE2955" s="119"/>
      <c r="AF2955" s="119"/>
      <c r="AG2955" s="119"/>
      <c r="AH2955" s="119"/>
      <c r="AI2955" s="119"/>
      <c r="AJ2955" s="10" t="s">
        <v>27</v>
      </c>
      <c r="AK2955" s="10" t="s">
        <v>27</v>
      </c>
      <c r="AL2955" s="10" t="s">
        <v>27</v>
      </c>
    </row>
    <row r="2956" spans="1:38" ht="30" customHeight="1">
      <c r="A2956" s="114"/>
      <c r="B2956" s="114"/>
      <c r="C2956" s="114"/>
      <c r="D2956" s="114"/>
      <c r="E2956" s="115"/>
      <c r="F2956" s="116"/>
      <c r="G2956" s="115"/>
      <c r="H2956" s="116"/>
      <c r="I2956" s="115"/>
      <c r="J2956" s="116"/>
      <c r="K2956" s="115"/>
      <c r="L2956" s="116"/>
      <c r="M2956" s="114"/>
    </row>
    <row r="2957" spans="1:38" ht="30" customHeight="1">
      <c r="A2957" s="127" t="s">
        <v>4518</v>
      </c>
      <c r="B2957" s="127"/>
      <c r="C2957" s="127"/>
      <c r="D2957" s="127"/>
      <c r="E2957" s="128"/>
      <c r="F2957" s="129"/>
      <c r="G2957" s="128"/>
      <c r="H2957" s="129"/>
      <c r="I2957" s="128"/>
      <c r="J2957" s="129"/>
      <c r="K2957" s="128"/>
      <c r="L2957" s="129"/>
      <c r="M2957" s="127"/>
      <c r="N2957" s="118" t="s">
        <v>503</v>
      </c>
    </row>
    <row r="2958" spans="1:38" ht="30" customHeight="1">
      <c r="A2958" s="9" t="s">
        <v>895</v>
      </c>
      <c r="B2958" s="9" t="s">
        <v>840</v>
      </c>
      <c r="C2958" s="9" t="s">
        <v>841</v>
      </c>
      <c r="D2958" s="114">
        <v>3.1E-2</v>
      </c>
      <c r="E2958" s="115">
        <f>단가대비표!E572</f>
        <v>0</v>
      </c>
      <c r="F2958" s="116">
        <f>TRUNC(E2958*D2958,1)</f>
        <v>0</v>
      </c>
      <c r="G2958" s="115">
        <f>단가대비표!F572</f>
        <v>199185</v>
      </c>
      <c r="H2958" s="116">
        <f>TRUNC(G2958*D2958,1)</f>
        <v>6174.7</v>
      </c>
      <c r="I2958" s="115">
        <f>단가대비표!G572</f>
        <v>0</v>
      </c>
      <c r="J2958" s="116">
        <f>TRUNC(I2958*D2958,1)</f>
        <v>0</v>
      </c>
      <c r="K2958" s="115">
        <f>TRUNC(E2958+G2958+I2958,1)</f>
        <v>199185</v>
      </c>
      <c r="L2958" s="116">
        <f>TRUNC(F2958+H2958+J2958,1)</f>
        <v>6174.7</v>
      </c>
      <c r="M2958" s="9" t="s">
        <v>27</v>
      </c>
      <c r="N2958" s="10" t="s">
        <v>503</v>
      </c>
      <c r="O2958" s="10" t="s">
        <v>896</v>
      </c>
      <c r="P2958" s="10" t="s">
        <v>30</v>
      </c>
      <c r="Q2958" s="10" t="s">
        <v>30</v>
      </c>
      <c r="R2958" s="10" t="s">
        <v>29</v>
      </c>
      <c r="S2958" s="119"/>
      <c r="T2958" s="119"/>
      <c r="U2958" s="119"/>
      <c r="V2958" s="119">
        <v>1</v>
      </c>
      <c r="W2958" s="119"/>
      <c r="X2958" s="119"/>
      <c r="Y2958" s="119"/>
      <c r="Z2958" s="119"/>
      <c r="AA2958" s="119"/>
      <c r="AB2958" s="119"/>
      <c r="AC2958" s="119"/>
      <c r="AD2958" s="119"/>
      <c r="AE2958" s="119"/>
      <c r="AF2958" s="119"/>
      <c r="AG2958" s="119"/>
      <c r="AH2958" s="119"/>
      <c r="AI2958" s="119"/>
      <c r="AJ2958" s="10" t="s">
        <v>27</v>
      </c>
      <c r="AK2958" s="10" t="s">
        <v>2064</v>
      </c>
      <c r="AL2958" s="10" t="s">
        <v>27</v>
      </c>
    </row>
    <row r="2959" spans="1:38" ht="30" customHeight="1">
      <c r="A2959" s="9" t="s">
        <v>1109</v>
      </c>
      <c r="B2959" s="9" t="s">
        <v>3038</v>
      </c>
      <c r="C2959" s="9" t="s">
        <v>963</v>
      </c>
      <c r="D2959" s="114">
        <v>1</v>
      </c>
      <c r="E2959" s="115">
        <v>0</v>
      </c>
      <c r="F2959" s="116">
        <f>TRUNC(E2959*D2959,1)</f>
        <v>0</v>
      </c>
      <c r="G2959" s="115">
        <v>0</v>
      </c>
      <c r="H2959" s="116">
        <f>TRUNC(G2959*D2959,1)</f>
        <v>0</v>
      </c>
      <c r="I2959" s="115">
        <f>ROUNDDOWN(SUMIF(V2958:V2959, RIGHTB(O2959, 1), H2958:H2959)*U2959, 2)</f>
        <v>246.98</v>
      </c>
      <c r="J2959" s="116">
        <f>TRUNC(I2959*D2959,1)</f>
        <v>246.9</v>
      </c>
      <c r="K2959" s="115">
        <f>TRUNC(E2959+G2959+I2959,1)</f>
        <v>246.9</v>
      </c>
      <c r="L2959" s="116">
        <f>TRUNC(F2959+H2959+J2959,1)</f>
        <v>246.9</v>
      </c>
      <c r="M2959" s="9" t="s">
        <v>27</v>
      </c>
      <c r="N2959" s="10" t="s">
        <v>503</v>
      </c>
      <c r="O2959" s="10" t="s">
        <v>964</v>
      </c>
      <c r="P2959" s="10" t="s">
        <v>30</v>
      </c>
      <c r="Q2959" s="10" t="s">
        <v>30</v>
      </c>
      <c r="R2959" s="10" t="s">
        <v>30</v>
      </c>
      <c r="S2959" s="119">
        <v>1</v>
      </c>
      <c r="T2959" s="119">
        <v>2</v>
      </c>
      <c r="U2959" s="119">
        <v>0.04</v>
      </c>
      <c r="V2959" s="119"/>
      <c r="W2959" s="119"/>
      <c r="X2959" s="119"/>
      <c r="Y2959" s="119"/>
      <c r="Z2959" s="119"/>
      <c r="AA2959" s="119"/>
      <c r="AB2959" s="119"/>
      <c r="AC2959" s="119"/>
      <c r="AD2959" s="119"/>
      <c r="AE2959" s="119"/>
      <c r="AF2959" s="119"/>
      <c r="AG2959" s="119"/>
      <c r="AH2959" s="119"/>
      <c r="AI2959" s="119"/>
      <c r="AJ2959" s="10" t="s">
        <v>27</v>
      </c>
      <c r="AK2959" s="10" t="s">
        <v>2065</v>
      </c>
      <c r="AL2959" s="10" t="s">
        <v>27</v>
      </c>
    </row>
    <row r="2960" spans="1:38" ht="30" customHeight="1">
      <c r="A2960" s="9" t="s">
        <v>965</v>
      </c>
      <c r="B2960" s="9" t="s">
        <v>27</v>
      </c>
      <c r="C2960" s="9" t="s">
        <v>27</v>
      </c>
      <c r="D2960" s="114"/>
      <c r="E2960" s="115"/>
      <c r="F2960" s="116">
        <f>TRUNC(SUM(F2958:F2959),0)</f>
        <v>0</v>
      </c>
      <c r="G2960" s="115"/>
      <c r="H2960" s="116">
        <f>TRUNC(SUM(H2958:H2959),0)</f>
        <v>6174</v>
      </c>
      <c r="I2960" s="115"/>
      <c r="J2960" s="116">
        <f>TRUNC(SUM(J2958:J2959),0)</f>
        <v>246</v>
      </c>
      <c r="K2960" s="115"/>
      <c r="L2960" s="116">
        <f>F2960+H2960+J2960</f>
        <v>6420</v>
      </c>
      <c r="M2960" s="9" t="s">
        <v>27</v>
      </c>
      <c r="N2960" s="10" t="s">
        <v>117</v>
      </c>
      <c r="O2960" s="10" t="s">
        <v>117</v>
      </c>
      <c r="P2960" s="10" t="s">
        <v>27</v>
      </c>
      <c r="Q2960" s="10" t="s">
        <v>27</v>
      </c>
      <c r="R2960" s="10" t="s">
        <v>27</v>
      </c>
      <c r="S2960" s="119"/>
      <c r="T2960" s="119"/>
      <c r="U2960" s="119"/>
      <c r="V2960" s="119"/>
      <c r="W2960" s="119"/>
      <c r="X2960" s="119"/>
      <c r="Y2960" s="119"/>
      <c r="Z2960" s="119"/>
      <c r="AA2960" s="119"/>
      <c r="AB2960" s="119"/>
      <c r="AC2960" s="119"/>
      <c r="AD2960" s="119"/>
      <c r="AE2960" s="119"/>
      <c r="AF2960" s="119"/>
      <c r="AG2960" s="119"/>
      <c r="AH2960" s="119"/>
      <c r="AI2960" s="119"/>
      <c r="AJ2960" s="10" t="s">
        <v>27</v>
      </c>
      <c r="AK2960" s="10" t="s">
        <v>27</v>
      </c>
      <c r="AL2960" s="10" t="s">
        <v>27</v>
      </c>
    </row>
    <row r="2961" spans="1:38" ht="30" customHeight="1">
      <c r="A2961" s="114"/>
      <c r="B2961" s="114"/>
      <c r="C2961" s="114"/>
      <c r="D2961" s="114"/>
      <c r="E2961" s="115"/>
      <c r="F2961" s="116"/>
      <c r="G2961" s="115"/>
      <c r="H2961" s="116"/>
      <c r="I2961" s="115"/>
      <c r="J2961" s="116"/>
      <c r="K2961" s="115"/>
      <c r="L2961" s="116"/>
      <c r="M2961" s="114"/>
    </row>
    <row r="2962" spans="1:38" ht="30" customHeight="1">
      <c r="A2962" s="127" t="s">
        <v>4519</v>
      </c>
      <c r="B2962" s="127"/>
      <c r="C2962" s="127"/>
      <c r="D2962" s="127"/>
      <c r="E2962" s="128"/>
      <c r="F2962" s="129"/>
      <c r="G2962" s="128"/>
      <c r="H2962" s="129"/>
      <c r="I2962" s="128"/>
      <c r="J2962" s="129"/>
      <c r="K2962" s="128"/>
      <c r="L2962" s="129"/>
      <c r="M2962" s="127"/>
      <c r="N2962" s="118" t="s">
        <v>505</v>
      </c>
    </row>
    <row r="2963" spans="1:38" ht="30" customHeight="1">
      <c r="A2963" s="9" t="s">
        <v>895</v>
      </c>
      <c r="B2963" s="9" t="s">
        <v>840</v>
      </c>
      <c r="C2963" s="9" t="s">
        <v>841</v>
      </c>
      <c r="D2963" s="114">
        <v>2.4E-2</v>
      </c>
      <c r="E2963" s="115">
        <f>단가대비표!E572</f>
        <v>0</v>
      </c>
      <c r="F2963" s="116">
        <f>TRUNC(E2963*D2963,1)</f>
        <v>0</v>
      </c>
      <c r="G2963" s="115">
        <f>단가대비표!F572</f>
        <v>199185</v>
      </c>
      <c r="H2963" s="116">
        <f>TRUNC(G2963*D2963,1)</f>
        <v>4780.3999999999996</v>
      </c>
      <c r="I2963" s="115">
        <f>단가대비표!G572</f>
        <v>0</v>
      </c>
      <c r="J2963" s="116">
        <f>TRUNC(I2963*D2963,1)</f>
        <v>0</v>
      </c>
      <c r="K2963" s="115">
        <f>TRUNC(E2963+G2963+I2963,1)</f>
        <v>199185</v>
      </c>
      <c r="L2963" s="116">
        <f>TRUNC(F2963+H2963+J2963,1)</f>
        <v>4780.3999999999996</v>
      </c>
      <c r="M2963" s="9" t="s">
        <v>27</v>
      </c>
      <c r="N2963" s="10" t="s">
        <v>505</v>
      </c>
      <c r="O2963" s="10" t="s">
        <v>896</v>
      </c>
      <c r="P2963" s="10" t="s">
        <v>30</v>
      </c>
      <c r="Q2963" s="10" t="s">
        <v>30</v>
      </c>
      <c r="R2963" s="10" t="s">
        <v>29</v>
      </c>
      <c r="S2963" s="119"/>
      <c r="T2963" s="119"/>
      <c r="U2963" s="119"/>
      <c r="V2963" s="119">
        <v>1</v>
      </c>
      <c r="W2963" s="119"/>
      <c r="X2963" s="119"/>
      <c r="Y2963" s="119"/>
      <c r="Z2963" s="119"/>
      <c r="AA2963" s="119"/>
      <c r="AB2963" s="119"/>
      <c r="AC2963" s="119"/>
      <c r="AD2963" s="119"/>
      <c r="AE2963" s="119"/>
      <c r="AF2963" s="119"/>
      <c r="AG2963" s="119"/>
      <c r="AH2963" s="119"/>
      <c r="AI2963" s="119"/>
      <c r="AJ2963" s="10" t="s">
        <v>27</v>
      </c>
      <c r="AK2963" s="10" t="s">
        <v>2066</v>
      </c>
      <c r="AL2963" s="10" t="s">
        <v>27</v>
      </c>
    </row>
    <row r="2964" spans="1:38" ht="30" customHeight="1">
      <c r="A2964" s="9" t="s">
        <v>1109</v>
      </c>
      <c r="B2964" s="9" t="s">
        <v>1110</v>
      </c>
      <c r="C2964" s="9" t="s">
        <v>963</v>
      </c>
      <c r="D2964" s="114">
        <v>1</v>
      </c>
      <c r="E2964" s="115">
        <v>0</v>
      </c>
      <c r="F2964" s="116">
        <f>TRUNC(E2964*D2964,1)</f>
        <v>0</v>
      </c>
      <c r="G2964" s="115">
        <v>0</v>
      </c>
      <c r="H2964" s="116">
        <f>TRUNC(G2964*D2964,1)</f>
        <v>0</v>
      </c>
      <c r="I2964" s="115">
        <f>ROUNDDOWN(SUMIF(V2963:V2964, RIGHTB(O2964, 1), H2963:H2964)*U2964, 2)</f>
        <v>95.6</v>
      </c>
      <c r="J2964" s="116">
        <f>TRUNC(I2964*D2964,1)</f>
        <v>95.6</v>
      </c>
      <c r="K2964" s="115">
        <f>TRUNC(E2964+G2964+I2964,1)</f>
        <v>95.6</v>
      </c>
      <c r="L2964" s="116">
        <f>TRUNC(F2964+H2964+J2964,1)</f>
        <v>95.6</v>
      </c>
      <c r="M2964" s="9" t="s">
        <v>27</v>
      </c>
      <c r="N2964" s="10" t="s">
        <v>505</v>
      </c>
      <c r="O2964" s="10" t="s">
        <v>964</v>
      </c>
      <c r="P2964" s="10" t="s">
        <v>30</v>
      </c>
      <c r="Q2964" s="10" t="s">
        <v>30</v>
      </c>
      <c r="R2964" s="10" t="s">
        <v>30</v>
      </c>
      <c r="S2964" s="119">
        <v>1</v>
      </c>
      <c r="T2964" s="119">
        <v>2</v>
      </c>
      <c r="U2964" s="119">
        <v>0.02</v>
      </c>
      <c r="V2964" s="119"/>
      <c r="W2964" s="119"/>
      <c r="X2964" s="119"/>
      <c r="Y2964" s="119"/>
      <c r="Z2964" s="119"/>
      <c r="AA2964" s="119"/>
      <c r="AB2964" s="119"/>
      <c r="AC2964" s="119"/>
      <c r="AD2964" s="119"/>
      <c r="AE2964" s="119"/>
      <c r="AF2964" s="119"/>
      <c r="AG2964" s="119"/>
      <c r="AH2964" s="119"/>
      <c r="AI2964" s="119"/>
      <c r="AJ2964" s="10" t="s">
        <v>27</v>
      </c>
      <c r="AK2964" s="10" t="s">
        <v>2067</v>
      </c>
      <c r="AL2964" s="10" t="s">
        <v>27</v>
      </c>
    </row>
    <row r="2965" spans="1:38" ht="30" customHeight="1">
      <c r="A2965" s="9" t="s">
        <v>965</v>
      </c>
      <c r="B2965" s="9" t="s">
        <v>27</v>
      </c>
      <c r="C2965" s="9" t="s">
        <v>27</v>
      </c>
      <c r="D2965" s="114"/>
      <c r="E2965" s="115"/>
      <c r="F2965" s="116">
        <f>TRUNC(SUM(F2963:F2964),0)</f>
        <v>0</v>
      </c>
      <c r="G2965" s="115"/>
      <c r="H2965" s="116">
        <f>TRUNC(SUM(H2963:H2964),0)</f>
        <v>4780</v>
      </c>
      <c r="I2965" s="115"/>
      <c r="J2965" s="116">
        <f>TRUNC(SUM(J2963:J2964),0)</f>
        <v>95</v>
      </c>
      <c r="K2965" s="115"/>
      <c r="L2965" s="116">
        <f>F2965+H2965+J2965</f>
        <v>4875</v>
      </c>
      <c r="M2965" s="9" t="s">
        <v>27</v>
      </c>
      <c r="N2965" s="10" t="s">
        <v>117</v>
      </c>
      <c r="O2965" s="10" t="s">
        <v>117</v>
      </c>
      <c r="P2965" s="10" t="s">
        <v>27</v>
      </c>
      <c r="Q2965" s="10" t="s">
        <v>27</v>
      </c>
      <c r="R2965" s="10" t="s">
        <v>27</v>
      </c>
      <c r="S2965" s="119"/>
      <c r="T2965" s="119"/>
      <c r="U2965" s="119"/>
      <c r="V2965" s="119"/>
      <c r="W2965" s="119"/>
      <c r="X2965" s="119"/>
      <c r="Y2965" s="119"/>
      <c r="Z2965" s="119"/>
      <c r="AA2965" s="119"/>
      <c r="AB2965" s="119"/>
      <c r="AC2965" s="119"/>
      <c r="AD2965" s="119"/>
      <c r="AE2965" s="119"/>
      <c r="AF2965" s="119"/>
      <c r="AG2965" s="119"/>
      <c r="AH2965" s="119"/>
      <c r="AI2965" s="119"/>
      <c r="AJ2965" s="10" t="s">
        <v>27</v>
      </c>
      <c r="AK2965" s="10" t="s">
        <v>27</v>
      </c>
      <c r="AL2965" s="10" t="s">
        <v>27</v>
      </c>
    </row>
    <row r="2966" spans="1:38" ht="30" customHeight="1">
      <c r="A2966" s="114"/>
      <c r="B2966" s="114"/>
      <c r="C2966" s="114"/>
      <c r="D2966" s="114"/>
      <c r="E2966" s="115"/>
      <c r="F2966" s="116"/>
      <c r="G2966" s="115"/>
      <c r="H2966" s="116"/>
      <c r="I2966" s="115"/>
      <c r="J2966" s="116"/>
      <c r="K2966" s="115"/>
      <c r="L2966" s="116"/>
      <c r="M2966" s="114"/>
    </row>
    <row r="2967" spans="1:38" ht="30" customHeight="1">
      <c r="A2967" s="127" t="s">
        <v>4547</v>
      </c>
      <c r="B2967" s="127"/>
      <c r="C2967" s="127"/>
      <c r="D2967" s="127"/>
      <c r="E2967" s="128"/>
      <c r="F2967" s="129"/>
      <c r="G2967" s="128"/>
      <c r="H2967" s="129"/>
      <c r="I2967" s="128"/>
      <c r="J2967" s="129"/>
      <c r="K2967" s="128"/>
      <c r="L2967" s="129"/>
      <c r="M2967" s="127"/>
      <c r="N2967" s="118" t="s">
        <v>506</v>
      </c>
    </row>
    <row r="2968" spans="1:38" ht="30" customHeight="1">
      <c r="A2968" s="9" t="s">
        <v>895</v>
      </c>
      <c r="B2968" s="9" t="s">
        <v>840</v>
      </c>
      <c r="C2968" s="9" t="s">
        <v>841</v>
      </c>
      <c r="D2968" s="114">
        <v>0.26100000000000001</v>
      </c>
      <c r="E2968" s="115">
        <f>단가대비표!E572</f>
        <v>0</v>
      </c>
      <c r="F2968" s="116">
        <f>TRUNC(E2968*D2968,1)</f>
        <v>0</v>
      </c>
      <c r="G2968" s="115">
        <f>단가대비표!F572</f>
        <v>199185</v>
      </c>
      <c r="H2968" s="116">
        <f>TRUNC(G2968*D2968,1)</f>
        <v>51987.199999999997</v>
      </c>
      <c r="I2968" s="115">
        <f>단가대비표!G572</f>
        <v>0</v>
      </c>
      <c r="J2968" s="116">
        <f>TRUNC(I2968*D2968,1)</f>
        <v>0</v>
      </c>
      <c r="K2968" s="115">
        <f t="shared" ref="K2968:L2970" si="690">TRUNC(E2968+G2968+I2968,1)</f>
        <v>199185</v>
      </c>
      <c r="L2968" s="116">
        <f t="shared" si="690"/>
        <v>51987.199999999997</v>
      </c>
      <c r="M2968" s="9" t="s">
        <v>27</v>
      </c>
      <c r="N2968" s="10" t="s">
        <v>506</v>
      </c>
      <c r="O2968" s="10" t="s">
        <v>896</v>
      </c>
      <c r="P2968" s="10" t="s">
        <v>30</v>
      </c>
      <c r="Q2968" s="10" t="s">
        <v>30</v>
      </c>
      <c r="R2968" s="10" t="s">
        <v>29</v>
      </c>
      <c r="S2968" s="119"/>
      <c r="T2968" s="119"/>
      <c r="U2968" s="119"/>
      <c r="V2968" s="119">
        <v>1</v>
      </c>
      <c r="W2968" s="119"/>
      <c r="X2968" s="119"/>
      <c r="Y2968" s="119"/>
      <c r="Z2968" s="119"/>
      <c r="AA2968" s="119"/>
      <c r="AB2968" s="119"/>
      <c r="AC2968" s="119"/>
      <c r="AD2968" s="119"/>
      <c r="AE2968" s="119"/>
      <c r="AF2968" s="119"/>
      <c r="AG2968" s="119"/>
      <c r="AH2968" s="119"/>
      <c r="AI2968" s="119"/>
      <c r="AJ2968" s="10" t="s">
        <v>27</v>
      </c>
      <c r="AK2968" s="10" t="s">
        <v>2068</v>
      </c>
      <c r="AL2968" s="10" t="s">
        <v>27</v>
      </c>
    </row>
    <row r="2969" spans="1:38" ht="30" customHeight="1">
      <c r="A2969" s="9" t="s">
        <v>867</v>
      </c>
      <c r="B2969" s="9" t="s">
        <v>840</v>
      </c>
      <c r="C2969" s="9" t="s">
        <v>841</v>
      </c>
      <c r="D2969" s="114">
        <v>5.6000000000000001E-2</v>
      </c>
      <c r="E2969" s="115">
        <f>단가대비표!E553</f>
        <v>0</v>
      </c>
      <c r="F2969" s="116">
        <f>TRUNC(E2969*D2969,1)</f>
        <v>0</v>
      </c>
      <c r="G2969" s="115">
        <f>단가대비표!F553</f>
        <v>138290</v>
      </c>
      <c r="H2969" s="116">
        <f>TRUNC(G2969*D2969,1)</f>
        <v>7744.2</v>
      </c>
      <c r="I2969" s="115">
        <f>단가대비표!G553</f>
        <v>0</v>
      </c>
      <c r="J2969" s="116">
        <f>TRUNC(I2969*D2969,1)</f>
        <v>0</v>
      </c>
      <c r="K2969" s="115">
        <f t="shared" si="690"/>
        <v>138290</v>
      </c>
      <c r="L2969" s="116">
        <f t="shared" si="690"/>
        <v>7744.2</v>
      </c>
      <c r="M2969" s="9" t="s">
        <v>27</v>
      </c>
      <c r="N2969" s="10" t="s">
        <v>506</v>
      </c>
      <c r="O2969" s="10" t="s">
        <v>868</v>
      </c>
      <c r="P2969" s="10" t="s">
        <v>30</v>
      </c>
      <c r="Q2969" s="10" t="s">
        <v>30</v>
      </c>
      <c r="R2969" s="10" t="s">
        <v>29</v>
      </c>
      <c r="S2969" s="119"/>
      <c r="T2969" s="119"/>
      <c r="U2969" s="119"/>
      <c r="V2969" s="119">
        <v>1</v>
      </c>
      <c r="W2969" s="119"/>
      <c r="X2969" s="119"/>
      <c r="Y2969" s="119"/>
      <c r="Z2969" s="119"/>
      <c r="AA2969" s="119"/>
      <c r="AB2969" s="119"/>
      <c r="AC2969" s="119"/>
      <c r="AD2969" s="119"/>
      <c r="AE2969" s="119"/>
      <c r="AF2969" s="119"/>
      <c r="AG2969" s="119"/>
      <c r="AH2969" s="119"/>
      <c r="AI2969" s="119"/>
      <c r="AJ2969" s="10" t="s">
        <v>27</v>
      </c>
      <c r="AK2969" s="10" t="s">
        <v>2069</v>
      </c>
      <c r="AL2969" s="10" t="s">
        <v>27</v>
      </c>
    </row>
    <row r="2970" spans="1:38" ht="30" customHeight="1">
      <c r="A2970" s="9" t="s">
        <v>1109</v>
      </c>
      <c r="B2970" s="9" t="s">
        <v>3024</v>
      </c>
      <c r="C2970" s="9" t="s">
        <v>963</v>
      </c>
      <c r="D2970" s="114">
        <v>1</v>
      </c>
      <c r="E2970" s="115">
        <v>0</v>
      </c>
      <c r="F2970" s="116">
        <f>TRUNC(E2970*D2970,1)</f>
        <v>0</v>
      </c>
      <c r="G2970" s="115">
        <v>0</v>
      </c>
      <c r="H2970" s="116">
        <f>TRUNC(G2970*D2970,1)</f>
        <v>0</v>
      </c>
      <c r="I2970" s="115">
        <f>ROUNDDOWN(SUMIF(V2968:V2970, RIGHTB(O2970, 1), H2968:H2970)*U2970, 2)</f>
        <v>1791.94</v>
      </c>
      <c r="J2970" s="116">
        <f>TRUNC(I2970*D2970,1)</f>
        <v>1791.9</v>
      </c>
      <c r="K2970" s="115">
        <f t="shared" si="690"/>
        <v>1791.9</v>
      </c>
      <c r="L2970" s="116">
        <f t="shared" si="690"/>
        <v>1791.9</v>
      </c>
      <c r="M2970" s="9" t="s">
        <v>27</v>
      </c>
      <c r="N2970" s="10" t="s">
        <v>506</v>
      </c>
      <c r="O2970" s="10" t="s">
        <v>964</v>
      </c>
      <c r="P2970" s="10" t="s">
        <v>30</v>
      </c>
      <c r="Q2970" s="10" t="s">
        <v>30</v>
      </c>
      <c r="R2970" s="10" t="s">
        <v>30</v>
      </c>
      <c r="S2970" s="119">
        <v>1</v>
      </c>
      <c r="T2970" s="119">
        <v>2</v>
      </c>
      <c r="U2970" s="119">
        <v>0.03</v>
      </c>
      <c r="V2970" s="119"/>
      <c r="W2970" s="119"/>
      <c r="X2970" s="119"/>
      <c r="Y2970" s="119"/>
      <c r="Z2970" s="119"/>
      <c r="AA2970" s="119"/>
      <c r="AB2970" s="119"/>
      <c r="AC2970" s="119"/>
      <c r="AD2970" s="119"/>
      <c r="AE2970" s="119"/>
      <c r="AF2970" s="119"/>
      <c r="AG2970" s="119"/>
      <c r="AH2970" s="119"/>
      <c r="AI2970" s="119"/>
      <c r="AJ2970" s="10" t="s">
        <v>27</v>
      </c>
      <c r="AK2970" s="10" t="s">
        <v>2070</v>
      </c>
      <c r="AL2970" s="10" t="s">
        <v>27</v>
      </c>
    </row>
    <row r="2971" spans="1:38" ht="30" customHeight="1">
      <c r="A2971" s="9" t="s">
        <v>965</v>
      </c>
      <c r="B2971" s="9" t="s">
        <v>27</v>
      </c>
      <c r="C2971" s="9" t="s">
        <v>27</v>
      </c>
      <c r="D2971" s="114"/>
      <c r="E2971" s="115"/>
      <c r="F2971" s="116">
        <f>TRUNC(SUM(F2968:F2970),0)</f>
        <v>0</v>
      </c>
      <c r="G2971" s="115"/>
      <c r="H2971" s="116">
        <f>TRUNC(SUM(H2968:H2970),0)</f>
        <v>59731</v>
      </c>
      <c r="I2971" s="115"/>
      <c r="J2971" s="116">
        <f>TRUNC(SUM(J2968:J2970),0)</f>
        <v>1791</v>
      </c>
      <c r="K2971" s="115"/>
      <c r="L2971" s="116">
        <f>F2971+H2971+J2971</f>
        <v>61522</v>
      </c>
      <c r="M2971" s="9" t="s">
        <v>27</v>
      </c>
      <c r="N2971" s="10" t="s">
        <v>117</v>
      </c>
      <c r="O2971" s="10" t="s">
        <v>117</v>
      </c>
      <c r="P2971" s="10" t="s">
        <v>27</v>
      </c>
      <c r="Q2971" s="10" t="s">
        <v>27</v>
      </c>
      <c r="R2971" s="10" t="s">
        <v>27</v>
      </c>
      <c r="S2971" s="119"/>
      <c r="T2971" s="119"/>
      <c r="U2971" s="119"/>
      <c r="V2971" s="119"/>
      <c r="W2971" s="119"/>
      <c r="X2971" s="119"/>
      <c r="Y2971" s="119"/>
      <c r="Z2971" s="119"/>
      <c r="AA2971" s="119"/>
      <c r="AB2971" s="119"/>
      <c r="AC2971" s="119"/>
      <c r="AD2971" s="119"/>
      <c r="AE2971" s="119"/>
      <c r="AF2971" s="119"/>
      <c r="AG2971" s="119"/>
      <c r="AH2971" s="119"/>
      <c r="AI2971" s="119"/>
      <c r="AJ2971" s="10" t="s">
        <v>27</v>
      </c>
      <c r="AK2971" s="10" t="s">
        <v>27</v>
      </c>
      <c r="AL2971" s="10" t="s">
        <v>27</v>
      </c>
    </row>
    <row r="2972" spans="1:38" ht="30" customHeight="1">
      <c r="A2972" s="114"/>
      <c r="B2972" s="114"/>
      <c r="C2972" s="114"/>
      <c r="D2972" s="114"/>
      <c r="E2972" s="115"/>
      <c r="F2972" s="116"/>
      <c r="G2972" s="115"/>
      <c r="H2972" s="116"/>
      <c r="I2972" s="115"/>
      <c r="J2972" s="116"/>
      <c r="K2972" s="115"/>
      <c r="L2972" s="116"/>
      <c r="M2972" s="114"/>
    </row>
    <row r="2973" spans="1:38" ht="30" customHeight="1">
      <c r="A2973" s="127" t="s">
        <v>4520</v>
      </c>
      <c r="B2973" s="127"/>
      <c r="C2973" s="127"/>
      <c r="D2973" s="127"/>
      <c r="E2973" s="128"/>
      <c r="F2973" s="129"/>
      <c r="G2973" s="128"/>
      <c r="H2973" s="129"/>
      <c r="I2973" s="128"/>
      <c r="J2973" s="129"/>
      <c r="K2973" s="128"/>
      <c r="L2973" s="129"/>
      <c r="M2973" s="127"/>
      <c r="N2973" s="118" t="s">
        <v>507</v>
      </c>
    </row>
    <row r="2974" spans="1:38" ht="30" customHeight="1">
      <c r="A2974" s="9" t="s">
        <v>895</v>
      </c>
      <c r="B2974" s="9" t="s">
        <v>840</v>
      </c>
      <c r="C2974" s="9" t="s">
        <v>841</v>
      </c>
      <c r="D2974" s="114">
        <v>0.313</v>
      </c>
      <c r="E2974" s="115">
        <f>단가대비표!E572</f>
        <v>0</v>
      </c>
      <c r="F2974" s="116">
        <f>TRUNC(E2974*D2974,1)</f>
        <v>0</v>
      </c>
      <c r="G2974" s="115">
        <f>단가대비표!F572</f>
        <v>199185</v>
      </c>
      <c r="H2974" s="116">
        <f>TRUNC(G2974*D2974,1)</f>
        <v>62344.9</v>
      </c>
      <c r="I2974" s="115">
        <f>단가대비표!G572</f>
        <v>0</v>
      </c>
      <c r="J2974" s="116">
        <f>TRUNC(I2974*D2974,1)</f>
        <v>0</v>
      </c>
      <c r="K2974" s="115">
        <f t="shared" ref="K2974:L2976" si="691">TRUNC(E2974+G2974+I2974,1)</f>
        <v>199185</v>
      </c>
      <c r="L2974" s="116">
        <f t="shared" si="691"/>
        <v>62344.9</v>
      </c>
      <c r="M2974" s="9" t="s">
        <v>27</v>
      </c>
      <c r="N2974" s="10" t="s">
        <v>507</v>
      </c>
      <c r="O2974" s="10" t="s">
        <v>896</v>
      </c>
      <c r="P2974" s="10" t="s">
        <v>30</v>
      </c>
      <c r="Q2974" s="10" t="s">
        <v>30</v>
      </c>
      <c r="R2974" s="10" t="s">
        <v>29</v>
      </c>
      <c r="S2974" s="119"/>
      <c r="T2974" s="119"/>
      <c r="U2974" s="119"/>
      <c r="V2974" s="119">
        <v>1</v>
      </c>
      <c r="W2974" s="119"/>
      <c r="X2974" s="119"/>
      <c r="Y2974" s="119"/>
      <c r="Z2974" s="119"/>
      <c r="AA2974" s="119"/>
      <c r="AB2974" s="119"/>
      <c r="AC2974" s="119"/>
      <c r="AD2974" s="119"/>
      <c r="AE2974" s="119"/>
      <c r="AF2974" s="119"/>
      <c r="AG2974" s="119"/>
      <c r="AH2974" s="119"/>
      <c r="AI2974" s="119"/>
      <c r="AJ2974" s="10" t="s">
        <v>27</v>
      </c>
      <c r="AK2974" s="10" t="s">
        <v>2071</v>
      </c>
      <c r="AL2974" s="10" t="s">
        <v>27</v>
      </c>
    </row>
    <row r="2975" spans="1:38" ht="30" customHeight="1">
      <c r="A2975" s="9" t="s">
        <v>867</v>
      </c>
      <c r="B2975" s="9" t="s">
        <v>840</v>
      </c>
      <c r="C2975" s="9" t="s">
        <v>841</v>
      </c>
      <c r="D2975" s="114">
        <v>6.4000000000000001E-2</v>
      </c>
      <c r="E2975" s="115">
        <f>단가대비표!E553</f>
        <v>0</v>
      </c>
      <c r="F2975" s="116">
        <f>TRUNC(E2975*D2975,1)</f>
        <v>0</v>
      </c>
      <c r="G2975" s="115">
        <f>단가대비표!F553</f>
        <v>138290</v>
      </c>
      <c r="H2975" s="116">
        <f>TRUNC(G2975*D2975,1)</f>
        <v>8850.5</v>
      </c>
      <c r="I2975" s="115">
        <f>단가대비표!G553</f>
        <v>0</v>
      </c>
      <c r="J2975" s="116">
        <f>TRUNC(I2975*D2975,1)</f>
        <v>0</v>
      </c>
      <c r="K2975" s="115">
        <f t="shared" si="691"/>
        <v>138290</v>
      </c>
      <c r="L2975" s="116">
        <f t="shared" si="691"/>
        <v>8850.5</v>
      </c>
      <c r="M2975" s="9" t="s">
        <v>27</v>
      </c>
      <c r="N2975" s="10" t="s">
        <v>507</v>
      </c>
      <c r="O2975" s="10" t="s">
        <v>868</v>
      </c>
      <c r="P2975" s="10" t="s">
        <v>30</v>
      </c>
      <c r="Q2975" s="10" t="s">
        <v>30</v>
      </c>
      <c r="R2975" s="10" t="s">
        <v>29</v>
      </c>
      <c r="S2975" s="119"/>
      <c r="T2975" s="119"/>
      <c r="U2975" s="119"/>
      <c r="V2975" s="119">
        <v>1</v>
      </c>
      <c r="W2975" s="119"/>
      <c r="X2975" s="119"/>
      <c r="Y2975" s="119"/>
      <c r="Z2975" s="119"/>
      <c r="AA2975" s="119"/>
      <c r="AB2975" s="119"/>
      <c r="AC2975" s="119"/>
      <c r="AD2975" s="119"/>
      <c r="AE2975" s="119"/>
      <c r="AF2975" s="119"/>
      <c r="AG2975" s="119"/>
      <c r="AH2975" s="119"/>
      <c r="AI2975" s="119"/>
      <c r="AJ2975" s="10" t="s">
        <v>27</v>
      </c>
      <c r="AK2975" s="10" t="s">
        <v>2072</v>
      </c>
      <c r="AL2975" s="10" t="s">
        <v>27</v>
      </c>
    </row>
    <row r="2976" spans="1:38" ht="30" customHeight="1">
      <c r="A2976" s="9" t="s">
        <v>1109</v>
      </c>
      <c r="B2976" s="9" t="s">
        <v>3024</v>
      </c>
      <c r="C2976" s="9" t="s">
        <v>963</v>
      </c>
      <c r="D2976" s="114">
        <v>1</v>
      </c>
      <c r="E2976" s="115">
        <v>0</v>
      </c>
      <c r="F2976" s="116">
        <f>TRUNC(E2976*D2976,1)</f>
        <v>0</v>
      </c>
      <c r="G2976" s="115">
        <v>0</v>
      </c>
      <c r="H2976" s="116">
        <f>TRUNC(G2976*D2976,1)</f>
        <v>0</v>
      </c>
      <c r="I2976" s="115">
        <f>ROUNDDOWN(SUMIF(V2974:V2976, RIGHTB(O2976, 1), H2974:H2976)*U2976, 2)</f>
        <v>2135.86</v>
      </c>
      <c r="J2976" s="116">
        <f>TRUNC(I2976*D2976,1)</f>
        <v>2135.8000000000002</v>
      </c>
      <c r="K2976" s="115">
        <f t="shared" si="691"/>
        <v>2135.8000000000002</v>
      </c>
      <c r="L2976" s="116">
        <f t="shared" si="691"/>
        <v>2135.8000000000002</v>
      </c>
      <c r="M2976" s="9" t="s">
        <v>27</v>
      </c>
      <c r="N2976" s="10" t="s">
        <v>507</v>
      </c>
      <c r="O2976" s="10" t="s">
        <v>964</v>
      </c>
      <c r="P2976" s="10" t="s">
        <v>30</v>
      </c>
      <c r="Q2976" s="10" t="s">
        <v>30</v>
      </c>
      <c r="R2976" s="10" t="s">
        <v>30</v>
      </c>
      <c r="S2976" s="119">
        <v>1</v>
      </c>
      <c r="T2976" s="119">
        <v>2</v>
      </c>
      <c r="U2976" s="119">
        <v>0.03</v>
      </c>
      <c r="V2976" s="119"/>
      <c r="W2976" s="119"/>
      <c r="X2976" s="119"/>
      <c r="Y2976" s="119"/>
      <c r="Z2976" s="119"/>
      <c r="AA2976" s="119"/>
      <c r="AB2976" s="119"/>
      <c r="AC2976" s="119"/>
      <c r="AD2976" s="119"/>
      <c r="AE2976" s="119"/>
      <c r="AF2976" s="119"/>
      <c r="AG2976" s="119"/>
      <c r="AH2976" s="119"/>
      <c r="AI2976" s="119"/>
      <c r="AJ2976" s="10" t="s">
        <v>27</v>
      </c>
      <c r="AK2976" s="10" t="s">
        <v>2073</v>
      </c>
      <c r="AL2976" s="10" t="s">
        <v>27</v>
      </c>
    </row>
    <row r="2977" spans="1:38" ht="30" customHeight="1">
      <c r="A2977" s="9" t="s">
        <v>965</v>
      </c>
      <c r="B2977" s="9" t="s">
        <v>27</v>
      </c>
      <c r="C2977" s="9" t="s">
        <v>27</v>
      </c>
      <c r="D2977" s="114"/>
      <c r="E2977" s="115"/>
      <c r="F2977" s="116">
        <f>TRUNC(SUM(F2974:F2976),0)</f>
        <v>0</v>
      </c>
      <c r="G2977" s="115"/>
      <c r="H2977" s="116">
        <f>TRUNC(SUM(H2974:H2976),0)</f>
        <v>71195</v>
      </c>
      <c r="I2977" s="115"/>
      <c r="J2977" s="116">
        <f>TRUNC(SUM(J2974:J2976),0)</f>
        <v>2135</v>
      </c>
      <c r="K2977" s="115"/>
      <c r="L2977" s="116">
        <f>F2977+H2977+J2977</f>
        <v>73330</v>
      </c>
      <c r="M2977" s="9" t="s">
        <v>27</v>
      </c>
      <c r="N2977" s="10" t="s">
        <v>117</v>
      </c>
      <c r="O2977" s="10" t="s">
        <v>117</v>
      </c>
      <c r="P2977" s="10" t="s">
        <v>27</v>
      </c>
      <c r="Q2977" s="10" t="s">
        <v>27</v>
      </c>
      <c r="R2977" s="10" t="s">
        <v>27</v>
      </c>
      <c r="S2977" s="119"/>
      <c r="T2977" s="119"/>
      <c r="U2977" s="119"/>
      <c r="V2977" s="119"/>
      <c r="W2977" s="119"/>
      <c r="X2977" s="119"/>
      <c r="Y2977" s="119"/>
      <c r="Z2977" s="119"/>
      <c r="AA2977" s="119"/>
      <c r="AB2977" s="119"/>
      <c r="AC2977" s="119"/>
      <c r="AD2977" s="119"/>
      <c r="AE2977" s="119"/>
      <c r="AF2977" s="119"/>
      <c r="AG2977" s="119"/>
      <c r="AH2977" s="119"/>
      <c r="AI2977" s="119"/>
      <c r="AJ2977" s="10" t="s">
        <v>27</v>
      </c>
      <c r="AK2977" s="10" t="s">
        <v>27</v>
      </c>
      <c r="AL2977" s="10" t="s">
        <v>27</v>
      </c>
    </row>
    <row r="2978" spans="1:38" ht="30" customHeight="1">
      <c r="A2978" s="114"/>
      <c r="B2978" s="114"/>
      <c r="C2978" s="114"/>
      <c r="D2978" s="114"/>
      <c r="E2978" s="115"/>
      <c r="F2978" s="116"/>
      <c r="G2978" s="115"/>
      <c r="H2978" s="116"/>
      <c r="I2978" s="115"/>
      <c r="J2978" s="116"/>
      <c r="K2978" s="115"/>
      <c r="L2978" s="116"/>
      <c r="M2978" s="114"/>
    </row>
    <row r="2979" spans="1:38" ht="30" customHeight="1">
      <c r="A2979" s="127" t="s">
        <v>4521</v>
      </c>
      <c r="B2979" s="127"/>
      <c r="C2979" s="127"/>
      <c r="D2979" s="127"/>
      <c r="E2979" s="128"/>
      <c r="F2979" s="129"/>
      <c r="G2979" s="128"/>
      <c r="H2979" s="129"/>
      <c r="I2979" s="128"/>
      <c r="J2979" s="129"/>
      <c r="K2979" s="128"/>
      <c r="L2979" s="129"/>
      <c r="M2979" s="127"/>
      <c r="N2979" s="118" t="s">
        <v>508</v>
      </c>
    </row>
    <row r="2980" spans="1:38" ht="30" customHeight="1">
      <c r="A2980" s="9" t="s">
        <v>895</v>
      </c>
      <c r="B2980" s="9" t="s">
        <v>840</v>
      </c>
      <c r="C2980" s="9" t="s">
        <v>841</v>
      </c>
      <c r="D2980" s="114">
        <v>0.43099999999999999</v>
      </c>
      <c r="E2980" s="115">
        <f>단가대비표!E572</f>
        <v>0</v>
      </c>
      <c r="F2980" s="116">
        <f>TRUNC(E2980*D2980,1)</f>
        <v>0</v>
      </c>
      <c r="G2980" s="115">
        <f>단가대비표!F572</f>
        <v>199185</v>
      </c>
      <c r="H2980" s="116">
        <f>TRUNC(G2980*D2980,1)</f>
        <v>85848.7</v>
      </c>
      <c r="I2980" s="115">
        <f>단가대비표!G572</f>
        <v>0</v>
      </c>
      <c r="J2980" s="116">
        <f>TRUNC(I2980*D2980,1)</f>
        <v>0</v>
      </c>
      <c r="K2980" s="115">
        <f t="shared" ref="K2980:L2982" si="692">TRUNC(E2980+G2980+I2980,1)</f>
        <v>199185</v>
      </c>
      <c r="L2980" s="116">
        <f t="shared" si="692"/>
        <v>85848.7</v>
      </c>
      <c r="M2980" s="9" t="s">
        <v>27</v>
      </c>
      <c r="N2980" s="10" t="s">
        <v>508</v>
      </c>
      <c r="O2980" s="10" t="s">
        <v>896</v>
      </c>
      <c r="P2980" s="10" t="s">
        <v>30</v>
      </c>
      <c r="Q2980" s="10" t="s">
        <v>30</v>
      </c>
      <c r="R2980" s="10" t="s">
        <v>29</v>
      </c>
      <c r="S2980" s="119"/>
      <c r="T2980" s="119"/>
      <c r="U2980" s="119"/>
      <c r="V2980" s="119">
        <v>1</v>
      </c>
      <c r="W2980" s="119"/>
      <c r="X2980" s="119"/>
      <c r="Y2980" s="119"/>
      <c r="Z2980" s="119"/>
      <c r="AA2980" s="119"/>
      <c r="AB2980" s="119"/>
      <c r="AC2980" s="119"/>
      <c r="AD2980" s="119"/>
      <c r="AE2980" s="119"/>
      <c r="AF2980" s="119"/>
      <c r="AG2980" s="119"/>
      <c r="AH2980" s="119"/>
      <c r="AI2980" s="119"/>
      <c r="AJ2980" s="10" t="s">
        <v>27</v>
      </c>
      <c r="AK2980" s="10" t="s">
        <v>2074</v>
      </c>
      <c r="AL2980" s="10" t="s">
        <v>27</v>
      </c>
    </row>
    <row r="2981" spans="1:38" ht="30" customHeight="1">
      <c r="A2981" s="9" t="s">
        <v>867</v>
      </c>
      <c r="B2981" s="9" t="s">
        <v>840</v>
      </c>
      <c r="C2981" s="9" t="s">
        <v>841</v>
      </c>
      <c r="D2981" s="114">
        <v>8.7999999999999995E-2</v>
      </c>
      <c r="E2981" s="115">
        <f>단가대비표!E553</f>
        <v>0</v>
      </c>
      <c r="F2981" s="116">
        <f>TRUNC(E2981*D2981,1)</f>
        <v>0</v>
      </c>
      <c r="G2981" s="115">
        <f>단가대비표!F553</f>
        <v>138290</v>
      </c>
      <c r="H2981" s="116">
        <f>TRUNC(G2981*D2981,1)</f>
        <v>12169.5</v>
      </c>
      <c r="I2981" s="115">
        <f>단가대비표!G553</f>
        <v>0</v>
      </c>
      <c r="J2981" s="116">
        <f>TRUNC(I2981*D2981,1)</f>
        <v>0</v>
      </c>
      <c r="K2981" s="115">
        <f t="shared" si="692"/>
        <v>138290</v>
      </c>
      <c r="L2981" s="116">
        <f t="shared" si="692"/>
        <v>12169.5</v>
      </c>
      <c r="M2981" s="9" t="s">
        <v>27</v>
      </c>
      <c r="N2981" s="10" t="s">
        <v>508</v>
      </c>
      <c r="O2981" s="10" t="s">
        <v>868</v>
      </c>
      <c r="P2981" s="10" t="s">
        <v>30</v>
      </c>
      <c r="Q2981" s="10" t="s">
        <v>30</v>
      </c>
      <c r="R2981" s="10" t="s">
        <v>29</v>
      </c>
      <c r="S2981" s="119"/>
      <c r="T2981" s="119"/>
      <c r="U2981" s="119"/>
      <c r="V2981" s="119">
        <v>1</v>
      </c>
      <c r="W2981" s="119"/>
      <c r="X2981" s="119"/>
      <c r="Y2981" s="119"/>
      <c r="Z2981" s="119"/>
      <c r="AA2981" s="119"/>
      <c r="AB2981" s="119"/>
      <c r="AC2981" s="119"/>
      <c r="AD2981" s="119"/>
      <c r="AE2981" s="119"/>
      <c r="AF2981" s="119"/>
      <c r="AG2981" s="119"/>
      <c r="AH2981" s="119"/>
      <c r="AI2981" s="119"/>
      <c r="AJ2981" s="10" t="s">
        <v>27</v>
      </c>
      <c r="AK2981" s="10" t="s">
        <v>2075</v>
      </c>
      <c r="AL2981" s="10" t="s">
        <v>27</v>
      </c>
    </row>
    <row r="2982" spans="1:38" ht="30" customHeight="1">
      <c r="A2982" s="9" t="s">
        <v>1109</v>
      </c>
      <c r="B2982" s="9" t="s">
        <v>3024</v>
      </c>
      <c r="C2982" s="9" t="s">
        <v>963</v>
      </c>
      <c r="D2982" s="114">
        <v>1</v>
      </c>
      <c r="E2982" s="115">
        <v>0</v>
      </c>
      <c r="F2982" s="116">
        <f>TRUNC(E2982*D2982,1)</f>
        <v>0</v>
      </c>
      <c r="G2982" s="115">
        <v>0</v>
      </c>
      <c r="H2982" s="116">
        <f>TRUNC(G2982*D2982,1)</f>
        <v>0</v>
      </c>
      <c r="I2982" s="115">
        <f>ROUNDDOWN(SUMIF(V2980:V2982, RIGHTB(O2982, 1), H2980:H2982)*U2982, 2)</f>
        <v>2940.54</v>
      </c>
      <c r="J2982" s="116">
        <f>TRUNC(I2982*D2982,1)</f>
        <v>2940.5</v>
      </c>
      <c r="K2982" s="115">
        <f t="shared" si="692"/>
        <v>2940.5</v>
      </c>
      <c r="L2982" s="116">
        <f t="shared" si="692"/>
        <v>2940.5</v>
      </c>
      <c r="M2982" s="9" t="s">
        <v>27</v>
      </c>
      <c r="N2982" s="10" t="s">
        <v>508</v>
      </c>
      <c r="O2982" s="10" t="s">
        <v>964</v>
      </c>
      <c r="P2982" s="10" t="s">
        <v>30</v>
      </c>
      <c r="Q2982" s="10" t="s">
        <v>30</v>
      </c>
      <c r="R2982" s="10" t="s">
        <v>30</v>
      </c>
      <c r="S2982" s="119">
        <v>1</v>
      </c>
      <c r="T2982" s="119">
        <v>2</v>
      </c>
      <c r="U2982" s="119">
        <v>0.03</v>
      </c>
      <c r="V2982" s="119"/>
      <c r="W2982" s="119"/>
      <c r="X2982" s="119"/>
      <c r="Y2982" s="119"/>
      <c r="Z2982" s="119"/>
      <c r="AA2982" s="119"/>
      <c r="AB2982" s="119"/>
      <c r="AC2982" s="119"/>
      <c r="AD2982" s="119"/>
      <c r="AE2982" s="119"/>
      <c r="AF2982" s="119"/>
      <c r="AG2982" s="119"/>
      <c r="AH2982" s="119"/>
      <c r="AI2982" s="119"/>
      <c r="AJ2982" s="10" t="s">
        <v>27</v>
      </c>
      <c r="AK2982" s="10" t="s">
        <v>2076</v>
      </c>
      <c r="AL2982" s="10" t="s">
        <v>27</v>
      </c>
    </row>
    <row r="2983" spans="1:38" ht="30" customHeight="1">
      <c r="A2983" s="9" t="s">
        <v>965</v>
      </c>
      <c r="B2983" s="9" t="s">
        <v>27</v>
      </c>
      <c r="C2983" s="9" t="s">
        <v>27</v>
      </c>
      <c r="D2983" s="114"/>
      <c r="E2983" s="115"/>
      <c r="F2983" s="116">
        <f>TRUNC(SUM(F2980:F2982),0)</f>
        <v>0</v>
      </c>
      <c r="G2983" s="115"/>
      <c r="H2983" s="116">
        <f>TRUNC(SUM(H2980:H2982),0)</f>
        <v>98018</v>
      </c>
      <c r="I2983" s="115"/>
      <c r="J2983" s="116">
        <f>TRUNC(SUM(J2980:J2982),0)</f>
        <v>2940</v>
      </c>
      <c r="K2983" s="115"/>
      <c r="L2983" s="116">
        <f>F2983+H2983+J2983</f>
        <v>100958</v>
      </c>
      <c r="M2983" s="9" t="s">
        <v>27</v>
      </c>
      <c r="N2983" s="10" t="s">
        <v>117</v>
      </c>
      <c r="O2983" s="10" t="s">
        <v>117</v>
      </c>
      <c r="P2983" s="10" t="s">
        <v>27</v>
      </c>
      <c r="Q2983" s="10" t="s">
        <v>27</v>
      </c>
      <c r="R2983" s="10" t="s">
        <v>27</v>
      </c>
      <c r="S2983" s="119"/>
      <c r="T2983" s="119"/>
      <c r="U2983" s="119"/>
      <c r="V2983" s="119"/>
      <c r="W2983" s="119"/>
      <c r="X2983" s="119"/>
      <c r="Y2983" s="119"/>
      <c r="Z2983" s="119"/>
      <c r="AA2983" s="119"/>
      <c r="AB2983" s="119"/>
      <c r="AC2983" s="119"/>
      <c r="AD2983" s="119"/>
      <c r="AE2983" s="119"/>
      <c r="AF2983" s="119"/>
      <c r="AG2983" s="119"/>
      <c r="AH2983" s="119"/>
      <c r="AI2983" s="119"/>
      <c r="AJ2983" s="10" t="s">
        <v>27</v>
      </c>
      <c r="AK2983" s="10" t="s">
        <v>27</v>
      </c>
      <c r="AL2983" s="10" t="s">
        <v>27</v>
      </c>
    </row>
    <row r="2984" spans="1:38" ht="30" customHeight="1">
      <c r="A2984" s="114"/>
      <c r="B2984" s="114"/>
      <c r="C2984" s="114"/>
      <c r="D2984" s="114"/>
      <c r="E2984" s="115"/>
      <c r="F2984" s="116"/>
      <c r="G2984" s="115"/>
      <c r="H2984" s="116"/>
      <c r="I2984" s="115"/>
      <c r="J2984" s="116"/>
      <c r="K2984" s="115"/>
      <c r="L2984" s="116"/>
      <c r="M2984" s="114"/>
    </row>
    <row r="2985" spans="1:38" ht="30" customHeight="1">
      <c r="A2985" s="127" t="s">
        <v>4522</v>
      </c>
      <c r="B2985" s="127"/>
      <c r="C2985" s="127"/>
      <c r="D2985" s="127"/>
      <c r="E2985" s="128"/>
      <c r="F2985" s="129"/>
      <c r="G2985" s="128"/>
      <c r="H2985" s="129"/>
      <c r="I2985" s="128"/>
      <c r="J2985" s="129"/>
      <c r="K2985" s="128"/>
      <c r="L2985" s="129"/>
      <c r="M2985" s="127"/>
      <c r="N2985" s="118" t="s">
        <v>509</v>
      </c>
    </row>
    <row r="2986" spans="1:38" ht="30" customHeight="1">
      <c r="A2986" s="9" t="s">
        <v>895</v>
      </c>
      <c r="B2986" s="9" t="s">
        <v>840</v>
      </c>
      <c r="C2986" s="9" t="s">
        <v>841</v>
      </c>
      <c r="D2986" s="114">
        <v>0.55400000000000005</v>
      </c>
      <c r="E2986" s="115">
        <f>단가대비표!E572</f>
        <v>0</v>
      </c>
      <c r="F2986" s="116">
        <f>TRUNC(E2986*D2986,1)</f>
        <v>0</v>
      </c>
      <c r="G2986" s="115">
        <f>단가대비표!F572</f>
        <v>199185</v>
      </c>
      <c r="H2986" s="116">
        <f>TRUNC(G2986*D2986,1)</f>
        <v>110348.4</v>
      </c>
      <c r="I2986" s="115">
        <f>단가대비표!G572</f>
        <v>0</v>
      </c>
      <c r="J2986" s="116">
        <f>TRUNC(I2986*D2986,1)</f>
        <v>0</v>
      </c>
      <c r="K2986" s="115">
        <f t="shared" ref="K2986:L2988" si="693">TRUNC(E2986+G2986+I2986,1)</f>
        <v>199185</v>
      </c>
      <c r="L2986" s="116">
        <f t="shared" si="693"/>
        <v>110348.4</v>
      </c>
      <c r="M2986" s="9" t="s">
        <v>27</v>
      </c>
      <c r="N2986" s="10" t="s">
        <v>509</v>
      </c>
      <c r="O2986" s="10" t="s">
        <v>896</v>
      </c>
      <c r="P2986" s="10" t="s">
        <v>30</v>
      </c>
      <c r="Q2986" s="10" t="s">
        <v>30</v>
      </c>
      <c r="R2986" s="10" t="s">
        <v>29</v>
      </c>
      <c r="S2986" s="119"/>
      <c r="T2986" s="119"/>
      <c r="U2986" s="119"/>
      <c r="V2986" s="119">
        <v>1</v>
      </c>
      <c r="W2986" s="119"/>
      <c r="X2986" s="119"/>
      <c r="Y2986" s="119"/>
      <c r="Z2986" s="119"/>
      <c r="AA2986" s="119"/>
      <c r="AB2986" s="119"/>
      <c r="AC2986" s="119"/>
      <c r="AD2986" s="119"/>
      <c r="AE2986" s="119"/>
      <c r="AF2986" s="119"/>
      <c r="AG2986" s="119"/>
      <c r="AH2986" s="119"/>
      <c r="AI2986" s="119"/>
      <c r="AJ2986" s="10" t="s">
        <v>27</v>
      </c>
      <c r="AK2986" s="10" t="s">
        <v>2077</v>
      </c>
      <c r="AL2986" s="10" t="s">
        <v>27</v>
      </c>
    </row>
    <row r="2987" spans="1:38" ht="30" customHeight="1">
      <c r="A2987" s="9" t="s">
        <v>867</v>
      </c>
      <c r="B2987" s="9" t="s">
        <v>840</v>
      </c>
      <c r="C2987" s="9" t="s">
        <v>841</v>
      </c>
      <c r="D2987" s="114">
        <v>0.113</v>
      </c>
      <c r="E2987" s="115">
        <f>단가대비표!E553</f>
        <v>0</v>
      </c>
      <c r="F2987" s="116">
        <f>TRUNC(E2987*D2987,1)</f>
        <v>0</v>
      </c>
      <c r="G2987" s="115">
        <f>단가대비표!F553</f>
        <v>138290</v>
      </c>
      <c r="H2987" s="116">
        <f>TRUNC(G2987*D2987,1)</f>
        <v>15626.7</v>
      </c>
      <c r="I2987" s="115">
        <f>단가대비표!G553</f>
        <v>0</v>
      </c>
      <c r="J2987" s="116">
        <f>TRUNC(I2987*D2987,1)</f>
        <v>0</v>
      </c>
      <c r="K2987" s="115">
        <f t="shared" si="693"/>
        <v>138290</v>
      </c>
      <c r="L2987" s="116">
        <f t="shared" si="693"/>
        <v>15626.7</v>
      </c>
      <c r="M2987" s="9" t="s">
        <v>27</v>
      </c>
      <c r="N2987" s="10" t="s">
        <v>509</v>
      </c>
      <c r="O2987" s="10" t="s">
        <v>868</v>
      </c>
      <c r="P2987" s="10" t="s">
        <v>30</v>
      </c>
      <c r="Q2987" s="10" t="s">
        <v>30</v>
      </c>
      <c r="R2987" s="10" t="s">
        <v>29</v>
      </c>
      <c r="S2987" s="119"/>
      <c r="T2987" s="119"/>
      <c r="U2987" s="119"/>
      <c r="V2987" s="119">
        <v>1</v>
      </c>
      <c r="W2987" s="119"/>
      <c r="X2987" s="119"/>
      <c r="Y2987" s="119"/>
      <c r="Z2987" s="119"/>
      <c r="AA2987" s="119"/>
      <c r="AB2987" s="119"/>
      <c r="AC2987" s="119"/>
      <c r="AD2987" s="119"/>
      <c r="AE2987" s="119"/>
      <c r="AF2987" s="119"/>
      <c r="AG2987" s="119"/>
      <c r="AH2987" s="119"/>
      <c r="AI2987" s="119"/>
      <c r="AJ2987" s="10" t="s">
        <v>27</v>
      </c>
      <c r="AK2987" s="10" t="s">
        <v>2078</v>
      </c>
      <c r="AL2987" s="10" t="s">
        <v>27</v>
      </c>
    </row>
    <row r="2988" spans="1:38" ht="30" customHeight="1">
      <c r="A2988" s="9" t="s">
        <v>1109</v>
      </c>
      <c r="B2988" s="9" t="s">
        <v>3024</v>
      </c>
      <c r="C2988" s="9" t="s">
        <v>963</v>
      </c>
      <c r="D2988" s="114">
        <v>1</v>
      </c>
      <c r="E2988" s="115">
        <v>0</v>
      </c>
      <c r="F2988" s="116">
        <f>TRUNC(E2988*D2988,1)</f>
        <v>0</v>
      </c>
      <c r="G2988" s="115">
        <v>0</v>
      </c>
      <c r="H2988" s="116">
        <f>TRUNC(G2988*D2988,1)</f>
        <v>0</v>
      </c>
      <c r="I2988" s="115">
        <f>ROUNDDOWN(SUMIF(V2986:V2988, RIGHTB(O2988, 1), H2986:H2988)*U2988, 2)</f>
        <v>3779.25</v>
      </c>
      <c r="J2988" s="116">
        <f>TRUNC(I2988*D2988,1)</f>
        <v>3779.2</v>
      </c>
      <c r="K2988" s="115">
        <f t="shared" si="693"/>
        <v>3779.2</v>
      </c>
      <c r="L2988" s="116">
        <f t="shared" si="693"/>
        <v>3779.2</v>
      </c>
      <c r="M2988" s="9" t="s">
        <v>27</v>
      </c>
      <c r="N2988" s="10" t="s">
        <v>509</v>
      </c>
      <c r="O2988" s="10" t="s">
        <v>964</v>
      </c>
      <c r="P2988" s="10" t="s">
        <v>30</v>
      </c>
      <c r="Q2988" s="10" t="s">
        <v>30</v>
      </c>
      <c r="R2988" s="10" t="s">
        <v>30</v>
      </c>
      <c r="S2988" s="119">
        <v>1</v>
      </c>
      <c r="T2988" s="119">
        <v>2</v>
      </c>
      <c r="U2988" s="119">
        <v>0.03</v>
      </c>
      <c r="V2988" s="119"/>
      <c r="W2988" s="119"/>
      <c r="X2988" s="119"/>
      <c r="Y2988" s="119"/>
      <c r="Z2988" s="119"/>
      <c r="AA2988" s="119"/>
      <c r="AB2988" s="119"/>
      <c r="AC2988" s="119"/>
      <c r="AD2988" s="119"/>
      <c r="AE2988" s="119"/>
      <c r="AF2988" s="119"/>
      <c r="AG2988" s="119"/>
      <c r="AH2988" s="119"/>
      <c r="AI2988" s="119"/>
      <c r="AJ2988" s="10" t="s">
        <v>27</v>
      </c>
      <c r="AK2988" s="10" t="s">
        <v>2079</v>
      </c>
      <c r="AL2988" s="10" t="s">
        <v>27</v>
      </c>
    </row>
    <row r="2989" spans="1:38" ht="30" customHeight="1">
      <c r="A2989" s="9" t="s">
        <v>965</v>
      </c>
      <c r="B2989" s="9" t="s">
        <v>27</v>
      </c>
      <c r="C2989" s="9" t="s">
        <v>27</v>
      </c>
      <c r="D2989" s="114"/>
      <c r="E2989" s="115"/>
      <c r="F2989" s="116">
        <f>TRUNC(SUM(F2986:F2988),0)</f>
        <v>0</v>
      </c>
      <c r="G2989" s="115"/>
      <c r="H2989" s="116">
        <f>TRUNC(SUM(H2986:H2988),0)</f>
        <v>125975</v>
      </c>
      <c r="I2989" s="115"/>
      <c r="J2989" s="116">
        <f>TRUNC(SUM(J2986:J2988),0)</f>
        <v>3779</v>
      </c>
      <c r="K2989" s="115"/>
      <c r="L2989" s="116">
        <f>F2989+H2989+J2989</f>
        <v>129754</v>
      </c>
      <c r="M2989" s="9" t="s">
        <v>27</v>
      </c>
      <c r="N2989" s="10" t="s">
        <v>117</v>
      </c>
      <c r="O2989" s="10" t="s">
        <v>117</v>
      </c>
      <c r="P2989" s="10" t="s">
        <v>27</v>
      </c>
      <c r="Q2989" s="10" t="s">
        <v>27</v>
      </c>
      <c r="R2989" s="10" t="s">
        <v>27</v>
      </c>
      <c r="S2989" s="119"/>
      <c r="T2989" s="119"/>
      <c r="U2989" s="119"/>
      <c r="V2989" s="119"/>
      <c r="W2989" s="119"/>
      <c r="X2989" s="119"/>
      <c r="Y2989" s="119"/>
      <c r="Z2989" s="119"/>
      <c r="AA2989" s="119"/>
      <c r="AB2989" s="119"/>
      <c r="AC2989" s="119"/>
      <c r="AD2989" s="119"/>
      <c r="AE2989" s="119"/>
      <c r="AF2989" s="119"/>
      <c r="AG2989" s="119"/>
      <c r="AH2989" s="119"/>
      <c r="AI2989" s="119"/>
      <c r="AJ2989" s="10" t="s">
        <v>27</v>
      </c>
      <c r="AK2989" s="10" t="s">
        <v>27</v>
      </c>
      <c r="AL2989" s="10" t="s">
        <v>27</v>
      </c>
    </row>
    <row r="2990" spans="1:38" ht="30" customHeight="1">
      <c r="A2990" s="114"/>
      <c r="B2990" s="114"/>
      <c r="C2990" s="114"/>
      <c r="D2990" s="114"/>
      <c r="E2990" s="115"/>
      <c r="F2990" s="116"/>
      <c r="G2990" s="115"/>
      <c r="H2990" s="116"/>
      <c r="I2990" s="115"/>
      <c r="J2990" s="116"/>
      <c r="K2990" s="115"/>
      <c r="L2990" s="116"/>
      <c r="M2990" s="114"/>
    </row>
    <row r="2991" spans="1:38" ht="30" customHeight="1">
      <c r="A2991" s="127" t="s">
        <v>4523</v>
      </c>
      <c r="B2991" s="127"/>
      <c r="C2991" s="127"/>
      <c r="D2991" s="127"/>
      <c r="E2991" s="128"/>
      <c r="F2991" s="129"/>
      <c r="G2991" s="128"/>
      <c r="H2991" s="129"/>
      <c r="I2991" s="128"/>
      <c r="J2991" s="129"/>
      <c r="K2991" s="128"/>
      <c r="L2991" s="129"/>
      <c r="M2991" s="127"/>
      <c r="N2991" s="118" t="s">
        <v>506</v>
      </c>
    </row>
    <row r="2992" spans="1:38" ht="30" customHeight="1">
      <c r="A2992" s="9" t="s">
        <v>895</v>
      </c>
      <c r="B2992" s="9" t="s">
        <v>840</v>
      </c>
      <c r="C2992" s="9" t="s">
        <v>841</v>
      </c>
      <c r="D2992" s="114">
        <v>0.248</v>
      </c>
      <c r="E2992" s="115">
        <v>0</v>
      </c>
      <c r="F2992" s="116">
        <f>TRUNC(E2992*D2992,1)</f>
        <v>0</v>
      </c>
      <c r="G2992" s="115">
        <f>단가대비표!F572</f>
        <v>199185</v>
      </c>
      <c r="H2992" s="116">
        <f>TRUNC(G2992*D2992,1)</f>
        <v>49397.8</v>
      </c>
      <c r="I2992" s="115">
        <v>0</v>
      </c>
      <c r="J2992" s="116">
        <f>TRUNC(I2992*D2992,1)</f>
        <v>0</v>
      </c>
      <c r="K2992" s="115">
        <f t="shared" ref="K2992:L2994" si="694">TRUNC(E2992+G2992+I2992,1)</f>
        <v>199185</v>
      </c>
      <c r="L2992" s="116">
        <f t="shared" si="694"/>
        <v>49397.8</v>
      </c>
      <c r="M2992" s="9" t="s">
        <v>27</v>
      </c>
      <c r="N2992" s="10" t="s">
        <v>506</v>
      </c>
      <c r="O2992" s="10" t="s">
        <v>896</v>
      </c>
      <c r="P2992" s="10" t="s">
        <v>30</v>
      </c>
      <c r="Q2992" s="10" t="s">
        <v>30</v>
      </c>
      <c r="R2992" s="10" t="s">
        <v>29</v>
      </c>
      <c r="S2992" s="119"/>
      <c r="T2992" s="119"/>
      <c r="U2992" s="119"/>
      <c r="V2992" s="119">
        <v>1</v>
      </c>
      <c r="W2992" s="119"/>
      <c r="X2992" s="119"/>
      <c r="Y2992" s="119"/>
      <c r="Z2992" s="119"/>
      <c r="AA2992" s="119"/>
      <c r="AB2992" s="119"/>
      <c r="AC2992" s="119"/>
      <c r="AD2992" s="119"/>
      <c r="AE2992" s="119"/>
      <c r="AF2992" s="119"/>
      <c r="AG2992" s="119"/>
      <c r="AH2992" s="119"/>
      <c r="AI2992" s="119"/>
      <c r="AJ2992" s="10" t="s">
        <v>27</v>
      </c>
      <c r="AK2992" s="10" t="s">
        <v>2068</v>
      </c>
      <c r="AL2992" s="10" t="s">
        <v>27</v>
      </c>
    </row>
    <row r="2993" spans="1:38" ht="30" customHeight="1">
      <c r="A2993" s="9" t="s">
        <v>867</v>
      </c>
      <c r="B2993" s="9" t="s">
        <v>840</v>
      </c>
      <c r="C2993" s="9" t="s">
        <v>841</v>
      </c>
      <c r="D2993" s="114">
        <v>5.3999999999999999E-2</v>
      </c>
      <c r="E2993" s="115">
        <v>0</v>
      </c>
      <c r="F2993" s="116">
        <f>TRUNC(E2993*D2993,1)</f>
        <v>0</v>
      </c>
      <c r="G2993" s="115">
        <f>단가대비표!F553</f>
        <v>138290</v>
      </c>
      <c r="H2993" s="116">
        <f>TRUNC(G2993*D2993,1)</f>
        <v>7467.6</v>
      </c>
      <c r="I2993" s="115">
        <v>0</v>
      </c>
      <c r="J2993" s="116">
        <f>TRUNC(I2993*D2993,1)</f>
        <v>0</v>
      </c>
      <c r="K2993" s="115">
        <f t="shared" si="694"/>
        <v>138290</v>
      </c>
      <c r="L2993" s="116">
        <f t="shared" si="694"/>
        <v>7467.6</v>
      </c>
      <c r="M2993" s="9" t="s">
        <v>27</v>
      </c>
      <c r="N2993" s="10" t="s">
        <v>506</v>
      </c>
      <c r="O2993" s="10" t="s">
        <v>868</v>
      </c>
      <c r="P2993" s="10" t="s">
        <v>30</v>
      </c>
      <c r="Q2993" s="10" t="s">
        <v>30</v>
      </c>
      <c r="R2993" s="10" t="s">
        <v>29</v>
      </c>
      <c r="S2993" s="119"/>
      <c r="T2993" s="119"/>
      <c r="U2993" s="119"/>
      <c r="V2993" s="119">
        <v>1</v>
      </c>
      <c r="W2993" s="119"/>
      <c r="X2993" s="119"/>
      <c r="Y2993" s="119"/>
      <c r="Z2993" s="119"/>
      <c r="AA2993" s="119"/>
      <c r="AB2993" s="119"/>
      <c r="AC2993" s="119"/>
      <c r="AD2993" s="119"/>
      <c r="AE2993" s="119"/>
      <c r="AF2993" s="119"/>
      <c r="AG2993" s="119"/>
      <c r="AH2993" s="119"/>
      <c r="AI2993" s="119"/>
      <c r="AJ2993" s="10" t="s">
        <v>27</v>
      </c>
      <c r="AK2993" s="10" t="s">
        <v>2069</v>
      </c>
      <c r="AL2993" s="10" t="s">
        <v>27</v>
      </c>
    </row>
    <row r="2994" spans="1:38" ht="30" customHeight="1">
      <c r="A2994" s="9" t="s">
        <v>1109</v>
      </c>
      <c r="B2994" s="9" t="s">
        <v>3024</v>
      </c>
      <c r="C2994" s="9" t="s">
        <v>963</v>
      </c>
      <c r="D2994" s="114">
        <v>1</v>
      </c>
      <c r="E2994" s="115">
        <v>0</v>
      </c>
      <c r="F2994" s="116">
        <f>TRUNC(E2994*D2994,1)</f>
        <v>0</v>
      </c>
      <c r="G2994" s="115">
        <v>0</v>
      </c>
      <c r="H2994" s="116">
        <f>TRUNC(G2994*D2994,1)</f>
        <v>0</v>
      </c>
      <c r="I2994" s="115">
        <f>ROUNDDOWN(SUMIF(V2992:V2994, RIGHTB(O2994, 1), H2992:H2994)*U2994, 2)</f>
        <v>1705.96</v>
      </c>
      <c r="J2994" s="116">
        <f>TRUNC(I2994*D2994,1)</f>
        <v>1705.9</v>
      </c>
      <c r="K2994" s="115">
        <f t="shared" si="694"/>
        <v>1705.9</v>
      </c>
      <c r="L2994" s="116">
        <f t="shared" si="694"/>
        <v>1705.9</v>
      </c>
      <c r="M2994" s="9" t="s">
        <v>27</v>
      </c>
      <c r="N2994" s="10" t="s">
        <v>506</v>
      </c>
      <c r="O2994" s="10" t="s">
        <v>964</v>
      </c>
      <c r="P2994" s="10" t="s">
        <v>30</v>
      </c>
      <c r="Q2994" s="10" t="s">
        <v>30</v>
      </c>
      <c r="R2994" s="10" t="s">
        <v>30</v>
      </c>
      <c r="S2994" s="119">
        <v>1</v>
      </c>
      <c r="T2994" s="119">
        <v>2</v>
      </c>
      <c r="U2994" s="119">
        <v>0.03</v>
      </c>
      <c r="V2994" s="119"/>
      <c r="W2994" s="119"/>
      <c r="X2994" s="119"/>
      <c r="Y2994" s="119"/>
      <c r="Z2994" s="119"/>
      <c r="AA2994" s="119"/>
      <c r="AB2994" s="119"/>
      <c r="AC2994" s="119"/>
      <c r="AD2994" s="119"/>
      <c r="AE2994" s="119"/>
      <c r="AF2994" s="119"/>
      <c r="AG2994" s="119"/>
      <c r="AH2994" s="119"/>
      <c r="AI2994" s="119"/>
      <c r="AJ2994" s="10" t="s">
        <v>27</v>
      </c>
      <c r="AK2994" s="10" t="s">
        <v>2070</v>
      </c>
      <c r="AL2994" s="10" t="s">
        <v>27</v>
      </c>
    </row>
    <row r="2995" spans="1:38" ht="30" customHeight="1">
      <c r="A2995" s="9" t="s">
        <v>965</v>
      </c>
      <c r="B2995" s="9" t="s">
        <v>27</v>
      </c>
      <c r="C2995" s="9" t="s">
        <v>27</v>
      </c>
      <c r="D2995" s="114"/>
      <c r="E2995" s="115"/>
      <c r="F2995" s="116">
        <f>TRUNC(SUM(F2992:F2994),0)</f>
        <v>0</v>
      </c>
      <c r="G2995" s="115"/>
      <c r="H2995" s="116">
        <f>TRUNC(SUM(H2992:H2994),0)</f>
        <v>56865</v>
      </c>
      <c r="I2995" s="115"/>
      <c r="J2995" s="116">
        <f>TRUNC(SUM(J2992:J2994),0)</f>
        <v>1705</v>
      </c>
      <c r="K2995" s="115"/>
      <c r="L2995" s="116">
        <f>F2995+H2995+J2995</f>
        <v>58570</v>
      </c>
      <c r="M2995" s="9" t="s">
        <v>27</v>
      </c>
      <c r="N2995" s="10" t="s">
        <v>117</v>
      </c>
      <c r="O2995" s="10" t="s">
        <v>117</v>
      </c>
      <c r="P2995" s="10" t="s">
        <v>27</v>
      </c>
      <c r="Q2995" s="10" t="s">
        <v>27</v>
      </c>
      <c r="R2995" s="10" t="s">
        <v>27</v>
      </c>
      <c r="S2995" s="119"/>
      <c r="T2995" s="119"/>
      <c r="U2995" s="119"/>
      <c r="V2995" s="119"/>
      <c r="W2995" s="119"/>
      <c r="X2995" s="119"/>
      <c r="Y2995" s="119"/>
      <c r="Z2995" s="119"/>
      <c r="AA2995" s="119"/>
      <c r="AB2995" s="119"/>
      <c r="AC2995" s="119"/>
      <c r="AD2995" s="119"/>
      <c r="AE2995" s="119"/>
      <c r="AF2995" s="119"/>
      <c r="AG2995" s="119"/>
      <c r="AH2995" s="119"/>
      <c r="AI2995" s="119"/>
      <c r="AJ2995" s="10" t="s">
        <v>27</v>
      </c>
      <c r="AK2995" s="10" t="s">
        <v>27</v>
      </c>
      <c r="AL2995" s="10" t="s">
        <v>27</v>
      </c>
    </row>
    <row r="2996" spans="1:38" ht="30" customHeight="1">
      <c r="A2996" s="114"/>
      <c r="B2996" s="114"/>
      <c r="C2996" s="114"/>
      <c r="D2996" s="114"/>
      <c r="E2996" s="115"/>
      <c r="F2996" s="116"/>
      <c r="G2996" s="115"/>
      <c r="H2996" s="116"/>
      <c r="I2996" s="115"/>
      <c r="J2996" s="116"/>
      <c r="K2996" s="115"/>
      <c r="L2996" s="116"/>
      <c r="M2996" s="114"/>
    </row>
    <row r="2997" spans="1:38" ht="30" customHeight="1">
      <c r="A2997" s="127" t="s">
        <v>4524</v>
      </c>
      <c r="B2997" s="127"/>
      <c r="C2997" s="127"/>
      <c r="D2997" s="127"/>
      <c r="E2997" s="128"/>
      <c r="F2997" s="129"/>
      <c r="G2997" s="128"/>
      <c r="H2997" s="129"/>
      <c r="I2997" s="128"/>
      <c r="J2997" s="129"/>
      <c r="K2997" s="128"/>
      <c r="L2997" s="129"/>
      <c r="M2997" s="127"/>
      <c r="N2997" s="118" t="s">
        <v>507</v>
      </c>
    </row>
    <row r="2998" spans="1:38" ht="30" customHeight="1">
      <c r="A2998" s="9" t="s">
        <v>895</v>
      </c>
      <c r="B2998" s="9" t="s">
        <v>840</v>
      </c>
      <c r="C2998" s="9" t="s">
        <v>841</v>
      </c>
      <c r="D2998" s="114">
        <v>0.29699999999999999</v>
      </c>
      <c r="E2998" s="115">
        <v>0</v>
      </c>
      <c r="F2998" s="116">
        <f>TRUNC(E2998*D2998,1)</f>
        <v>0</v>
      </c>
      <c r="G2998" s="115">
        <f>단가대비표!F572</f>
        <v>199185</v>
      </c>
      <c r="H2998" s="116">
        <f>TRUNC(G2998*D2998,1)</f>
        <v>59157.9</v>
      </c>
      <c r="I2998" s="115">
        <v>0</v>
      </c>
      <c r="J2998" s="116">
        <f>TRUNC(I2998*D2998,1)</f>
        <v>0</v>
      </c>
      <c r="K2998" s="115">
        <f t="shared" ref="K2998:L3000" si="695">TRUNC(E2998+G2998+I2998,1)</f>
        <v>199185</v>
      </c>
      <c r="L2998" s="116">
        <f t="shared" si="695"/>
        <v>59157.9</v>
      </c>
      <c r="M2998" s="9" t="s">
        <v>27</v>
      </c>
      <c r="N2998" s="10" t="s">
        <v>507</v>
      </c>
      <c r="O2998" s="10" t="s">
        <v>896</v>
      </c>
      <c r="P2998" s="10" t="s">
        <v>30</v>
      </c>
      <c r="Q2998" s="10" t="s">
        <v>30</v>
      </c>
      <c r="R2998" s="10" t="s">
        <v>29</v>
      </c>
      <c r="S2998" s="119"/>
      <c r="T2998" s="119"/>
      <c r="U2998" s="119"/>
      <c r="V2998" s="119">
        <v>1</v>
      </c>
      <c r="W2998" s="119"/>
      <c r="X2998" s="119"/>
      <c r="Y2998" s="119"/>
      <c r="Z2998" s="119"/>
      <c r="AA2998" s="119"/>
      <c r="AB2998" s="119"/>
      <c r="AC2998" s="119"/>
      <c r="AD2998" s="119"/>
      <c r="AE2998" s="119"/>
      <c r="AF2998" s="119"/>
      <c r="AG2998" s="119"/>
      <c r="AH2998" s="119"/>
      <c r="AI2998" s="119"/>
      <c r="AJ2998" s="10" t="s">
        <v>27</v>
      </c>
      <c r="AK2998" s="10" t="s">
        <v>2071</v>
      </c>
      <c r="AL2998" s="10" t="s">
        <v>27</v>
      </c>
    </row>
    <row r="2999" spans="1:38" ht="30" customHeight="1">
      <c r="A2999" s="9" t="s">
        <v>867</v>
      </c>
      <c r="B2999" s="9" t="s">
        <v>840</v>
      </c>
      <c r="C2999" s="9" t="s">
        <v>841</v>
      </c>
      <c r="D2999" s="114">
        <v>6.0999999999999999E-2</v>
      </c>
      <c r="E2999" s="115">
        <v>0</v>
      </c>
      <c r="F2999" s="116">
        <f>TRUNC(E2999*D2999,1)</f>
        <v>0</v>
      </c>
      <c r="G2999" s="115">
        <f>단가대비표!F553</f>
        <v>138290</v>
      </c>
      <c r="H2999" s="116">
        <f>TRUNC(G2999*D2999,1)</f>
        <v>8435.6</v>
      </c>
      <c r="I2999" s="115">
        <v>0</v>
      </c>
      <c r="J2999" s="116">
        <f>TRUNC(I2999*D2999,1)</f>
        <v>0</v>
      </c>
      <c r="K2999" s="115">
        <f t="shared" si="695"/>
        <v>138290</v>
      </c>
      <c r="L2999" s="116">
        <f t="shared" si="695"/>
        <v>8435.6</v>
      </c>
      <c r="M2999" s="9" t="s">
        <v>27</v>
      </c>
      <c r="N2999" s="10" t="s">
        <v>507</v>
      </c>
      <c r="O2999" s="10" t="s">
        <v>868</v>
      </c>
      <c r="P2999" s="10" t="s">
        <v>30</v>
      </c>
      <c r="Q2999" s="10" t="s">
        <v>30</v>
      </c>
      <c r="R2999" s="10" t="s">
        <v>29</v>
      </c>
      <c r="S2999" s="119"/>
      <c r="T2999" s="119"/>
      <c r="U2999" s="119"/>
      <c r="V2999" s="119">
        <v>1</v>
      </c>
      <c r="W2999" s="119"/>
      <c r="X2999" s="119"/>
      <c r="Y2999" s="119"/>
      <c r="Z2999" s="119"/>
      <c r="AA2999" s="119"/>
      <c r="AB2999" s="119"/>
      <c r="AC2999" s="119"/>
      <c r="AD2999" s="119"/>
      <c r="AE2999" s="119"/>
      <c r="AF2999" s="119"/>
      <c r="AG2999" s="119"/>
      <c r="AH2999" s="119"/>
      <c r="AI2999" s="119"/>
      <c r="AJ2999" s="10" t="s">
        <v>27</v>
      </c>
      <c r="AK2999" s="10" t="s">
        <v>2072</v>
      </c>
      <c r="AL2999" s="10" t="s">
        <v>27</v>
      </c>
    </row>
    <row r="3000" spans="1:38" ht="30" customHeight="1">
      <c r="A3000" s="9" t="s">
        <v>1109</v>
      </c>
      <c r="B3000" s="9" t="s">
        <v>3024</v>
      </c>
      <c r="C3000" s="9" t="s">
        <v>963</v>
      </c>
      <c r="D3000" s="114">
        <v>1</v>
      </c>
      <c r="E3000" s="115">
        <v>0</v>
      </c>
      <c r="F3000" s="116">
        <f>TRUNC(E3000*D3000,1)</f>
        <v>0</v>
      </c>
      <c r="G3000" s="115">
        <v>0</v>
      </c>
      <c r="H3000" s="116">
        <f>TRUNC(G3000*D3000,1)</f>
        <v>0</v>
      </c>
      <c r="I3000" s="115">
        <f>ROUNDDOWN(SUMIF(V2998:V3000, RIGHTB(O3000, 1), H2998:H3000)*U3000, 2)</f>
        <v>2027.8</v>
      </c>
      <c r="J3000" s="116">
        <f>TRUNC(I3000*D3000,1)</f>
        <v>2027.8</v>
      </c>
      <c r="K3000" s="115">
        <f t="shared" si="695"/>
        <v>2027.8</v>
      </c>
      <c r="L3000" s="116">
        <f t="shared" si="695"/>
        <v>2027.8</v>
      </c>
      <c r="M3000" s="9" t="s">
        <v>27</v>
      </c>
      <c r="N3000" s="10" t="s">
        <v>507</v>
      </c>
      <c r="O3000" s="10" t="s">
        <v>964</v>
      </c>
      <c r="P3000" s="10" t="s">
        <v>30</v>
      </c>
      <c r="Q3000" s="10" t="s">
        <v>30</v>
      </c>
      <c r="R3000" s="10" t="s">
        <v>30</v>
      </c>
      <c r="S3000" s="119">
        <v>1</v>
      </c>
      <c r="T3000" s="119">
        <v>2</v>
      </c>
      <c r="U3000" s="119">
        <v>0.03</v>
      </c>
      <c r="V3000" s="119"/>
      <c r="W3000" s="119"/>
      <c r="X3000" s="119"/>
      <c r="Y3000" s="119"/>
      <c r="Z3000" s="119"/>
      <c r="AA3000" s="119"/>
      <c r="AB3000" s="119"/>
      <c r="AC3000" s="119"/>
      <c r="AD3000" s="119"/>
      <c r="AE3000" s="119"/>
      <c r="AF3000" s="119"/>
      <c r="AG3000" s="119"/>
      <c r="AH3000" s="119"/>
      <c r="AI3000" s="119"/>
      <c r="AJ3000" s="10" t="s">
        <v>27</v>
      </c>
      <c r="AK3000" s="10" t="s">
        <v>2073</v>
      </c>
      <c r="AL3000" s="10" t="s">
        <v>27</v>
      </c>
    </row>
    <row r="3001" spans="1:38" ht="30" customHeight="1">
      <c r="A3001" s="9" t="s">
        <v>965</v>
      </c>
      <c r="B3001" s="9" t="s">
        <v>27</v>
      </c>
      <c r="C3001" s="9" t="s">
        <v>27</v>
      </c>
      <c r="D3001" s="114"/>
      <c r="E3001" s="115"/>
      <c r="F3001" s="116">
        <f>TRUNC(SUM(F2998:F3000),0)</f>
        <v>0</v>
      </c>
      <c r="G3001" s="115"/>
      <c r="H3001" s="116">
        <f>TRUNC(SUM(H2998:H3000),0)</f>
        <v>67593</v>
      </c>
      <c r="I3001" s="115"/>
      <c r="J3001" s="116">
        <f>TRUNC(SUM(J2998:J3000),0)</f>
        <v>2027</v>
      </c>
      <c r="K3001" s="115"/>
      <c r="L3001" s="116">
        <f>F3001+H3001+J3001</f>
        <v>69620</v>
      </c>
      <c r="M3001" s="9" t="s">
        <v>27</v>
      </c>
      <c r="N3001" s="10" t="s">
        <v>117</v>
      </c>
      <c r="O3001" s="10" t="s">
        <v>117</v>
      </c>
      <c r="P3001" s="10" t="s">
        <v>27</v>
      </c>
      <c r="Q3001" s="10" t="s">
        <v>27</v>
      </c>
      <c r="R3001" s="10" t="s">
        <v>27</v>
      </c>
      <c r="S3001" s="119"/>
      <c r="T3001" s="119"/>
      <c r="U3001" s="119"/>
      <c r="V3001" s="119"/>
      <c r="W3001" s="119"/>
      <c r="X3001" s="119"/>
      <c r="Y3001" s="119"/>
      <c r="Z3001" s="119"/>
      <c r="AA3001" s="119"/>
      <c r="AB3001" s="119"/>
      <c r="AC3001" s="119"/>
      <c r="AD3001" s="119"/>
      <c r="AE3001" s="119"/>
      <c r="AF3001" s="119"/>
      <c r="AG3001" s="119"/>
      <c r="AH3001" s="119"/>
      <c r="AI3001" s="119"/>
      <c r="AJ3001" s="10" t="s">
        <v>27</v>
      </c>
      <c r="AK3001" s="10" t="s">
        <v>27</v>
      </c>
      <c r="AL3001" s="10" t="s">
        <v>27</v>
      </c>
    </row>
    <row r="3002" spans="1:38" ht="30" customHeight="1">
      <c r="A3002" s="114"/>
      <c r="B3002" s="114"/>
      <c r="C3002" s="114"/>
      <c r="D3002" s="114"/>
      <c r="E3002" s="115"/>
      <c r="F3002" s="116"/>
      <c r="G3002" s="115"/>
      <c r="H3002" s="116"/>
      <c r="I3002" s="115"/>
      <c r="J3002" s="116"/>
      <c r="K3002" s="115"/>
      <c r="L3002" s="116"/>
      <c r="M3002" s="114"/>
    </row>
    <row r="3003" spans="1:38" ht="30" customHeight="1">
      <c r="A3003" s="127" t="s">
        <v>4525</v>
      </c>
      <c r="B3003" s="127"/>
      <c r="C3003" s="127"/>
      <c r="D3003" s="127"/>
      <c r="E3003" s="128"/>
      <c r="F3003" s="129"/>
      <c r="G3003" s="128"/>
      <c r="H3003" s="129"/>
      <c r="I3003" s="128"/>
      <c r="J3003" s="129"/>
      <c r="K3003" s="128"/>
      <c r="L3003" s="129"/>
      <c r="M3003" s="127"/>
      <c r="N3003" s="118" t="s">
        <v>508</v>
      </c>
    </row>
    <row r="3004" spans="1:38" ht="30" customHeight="1">
      <c r="A3004" s="9" t="s">
        <v>895</v>
      </c>
      <c r="B3004" s="9" t="s">
        <v>840</v>
      </c>
      <c r="C3004" s="9" t="s">
        <v>841</v>
      </c>
      <c r="D3004" s="114">
        <v>0.40899999999999997</v>
      </c>
      <c r="E3004" s="115">
        <v>0</v>
      </c>
      <c r="F3004" s="116">
        <f>TRUNC(E3004*D3004,1)</f>
        <v>0</v>
      </c>
      <c r="G3004" s="115">
        <f>단가대비표!F572</f>
        <v>199185</v>
      </c>
      <c r="H3004" s="116">
        <f>TRUNC(G3004*D3004,1)</f>
        <v>81466.600000000006</v>
      </c>
      <c r="I3004" s="115">
        <v>0</v>
      </c>
      <c r="J3004" s="116">
        <f>TRUNC(I3004*D3004,1)</f>
        <v>0</v>
      </c>
      <c r="K3004" s="115">
        <f t="shared" ref="K3004:L3006" si="696">TRUNC(E3004+G3004+I3004,1)</f>
        <v>199185</v>
      </c>
      <c r="L3004" s="116">
        <f t="shared" si="696"/>
        <v>81466.600000000006</v>
      </c>
      <c r="M3004" s="9" t="s">
        <v>27</v>
      </c>
      <c r="N3004" s="10" t="s">
        <v>508</v>
      </c>
      <c r="O3004" s="10" t="s">
        <v>896</v>
      </c>
      <c r="P3004" s="10" t="s">
        <v>30</v>
      </c>
      <c r="Q3004" s="10" t="s">
        <v>30</v>
      </c>
      <c r="R3004" s="10" t="s">
        <v>29</v>
      </c>
      <c r="S3004" s="119"/>
      <c r="T3004" s="119"/>
      <c r="U3004" s="119"/>
      <c r="V3004" s="119">
        <v>1</v>
      </c>
      <c r="W3004" s="119"/>
      <c r="X3004" s="119"/>
      <c r="Y3004" s="119"/>
      <c r="Z3004" s="119"/>
      <c r="AA3004" s="119"/>
      <c r="AB3004" s="119"/>
      <c r="AC3004" s="119"/>
      <c r="AD3004" s="119"/>
      <c r="AE3004" s="119"/>
      <c r="AF3004" s="119"/>
      <c r="AG3004" s="119"/>
      <c r="AH3004" s="119"/>
      <c r="AI3004" s="119"/>
      <c r="AJ3004" s="10" t="s">
        <v>27</v>
      </c>
      <c r="AK3004" s="10" t="s">
        <v>2074</v>
      </c>
      <c r="AL3004" s="10" t="s">
        <v>27</v>
      </c>
    </row>
    <row r="3005" spans="1:38" ht="30" customHeight="1">
      <c r="A3005" s="9" t="s">
        <v>867</v>
      </c>
      <c r="B3005" s="9" t="s">
        <v>840</v>
      </c>
      <c r="C3005" s="9" t="s">
        <v>841</v>
      </c>
      <c r="D3005" s="114">
        <v>8.4000000000000005E-2</v>
      </c>
      <c r="E3005" s="115">
        <v>0</v>
      </c>
      <c r="F3005" s="116">
        <f>TRUNC(E3005*D3005,1)</f>
        <v>0</v>
      </c>
      <c r="G3005" s="115">
        <f>단가대비표!F553</f>
        <v>138290</v>
      </c>
      <c r="H3005" s="116">
        <f>TRUNC(G3005*D3005,1)</f>
        <v>11616.3</v>
      </c>
      <c r="I3005" s="115">
        <v>0</v>
      </c>
      <c r="J3005" s="116">
        <f>TRUNC(I3005*D3005,1)</f>
        <v>0</v>
      </c>
      <c r="K3005" s="115">
        <f t="shared" si="696"/>
        <v>138290</v>
      </c>
      <c r="L3005" s="116">
        <f t="shared" si="696"/>
        <v>11616.3</v>
      </c>
      <c r="M3005" s="9" t="s">
        <v>27</v>
      </c>
      <c r="N3005" s="10" t="s">
        <v>508</v>
      </c>
      <c r="O3005" s="10" t="s">
        <v>868</v>
      </c>
      <c r="P3005" s="10" t="s">
        <v>30</v>
      </c>
      <c r="Q3005" s="10" t="s">
        <v>30</v>
      </c>
      <c r="R3005" s="10" t="s">
        <v>29</v>
      </c>
      <c r="S3005" s="119"/>
      <c r="T3005" s="119"/>
      <c r="U3005" s="119"/>
      <c r="V3005" s="119">
        <v>1</v>
      </c>
      <c r="W3005" s="119"/>
      <c r="X3005" s="119"/>
      <c r="Y3005" s="119"/>
      <c r="Z3005" s="119"/>
      <c r="AA3005" s="119"/>
      <c r="AB3005" s="119"/>
      <c r="AC3005" s="119"/>
      <c r="AD3005" s="119"/>
      <c r="AE3005" s="119"/>
      <c r="AF3005" s="119"/>
      <c r="AG3005" s="119"/>
      <c r="AH3005" s="119"/>
      <c r="AI3005" s="119"/>
      <c r="AJ3005" s="10" t="s">
        <v>27</v>
      </c>
      <c r="AK3005" s="10" t="s">
        <v>2075</v>
      </c>
      <c r="AL3005" s="10" t="s">
        <v>27</v>
      </c>
    </row>
    <row r="3006" spans="1:38" ht="30" customHeight="1">
      <c r="A3006" s="9" t="s">
        <v>1109</v>
      </c>
      <c r="B3006" s="9" t="s">
        <v>3024</v>
      </c>
      <c r="C3006" s="9" t="s">
        <v>963</v>
      </c>
      <c r="D3006" s="114">
        <v>1</v>
      </c>
      <c r="E3006" s="115">
        <v>0</v>
      </c>
      <c r="F3006" s="116">
        <f>TRUNC(E3006*D3006,1)</f>
        <v>0</v>
      </c>
      <c r="G3006" s="115">
        <v>0</v>
      </c>
      <c r="H3006" s="116">
        <f>TRUNC(G3006*D3006,1)</f>
        <v>0</v>
      </c>
      <c r="I3006" s="115">
        <f>ROUNDDOWN(SUMIF(V3004:V3006, RIGHTB(O3006, 1), H3004:H3006)*U3006, 2)</f>
        <v>2792.48</v>
      </c>
      <c r="J3006" s="116">
        <f>TRUNC(I3006*D3006,1)</f>
        <v>2792.4</v>
      </c>
      <c r="K3006" s="115">
        <f t="shared" si="696"/>
        <v>2792.4</v>
      </c>
      <c r="L3006" s="116">
        <f t="shared" si="696"/>
        <v>2792.4</v>
      </c>
      <c r="M3006" s="9" t="s">
        <v>27</v>
      </c>
      <c r="N3006" s="10" t="s">
        <v>508</v>
      </c>
      <c r="O3006" s="10" t="s">
        <v>964</v>
      </c>
      <c r="P3006" s="10" t="s">
        <v>30</v>
      </c>
      <c r="Q3006" s="10" t="s">
        <v>30</v>
      </c>
      <c r="R3006" s="10" t="s">
        <v>30</v>
      </c>
      <c r="S3006" s="119">
        <v>1</v>
      </c>
      <c r="T3006" s="119">
        <v>2</v>
      </c>
      <c r="U3006" s="119">
        <v>0.03</v>
      </c>
      <c r="V3006" s="119"/>
      <c r="W3006" s="119"/>
      <c r="X3006" s="119"/>
      <c r="Y3006" s="119"/>
      <c r="Z3006" s="119"/>
      <c r="AA3006" s="119"/>
      <c r="AB3006" s="119"/>
      <c r="AC3006" s="119"/>
      <c r="AD3006" s="119"/>
      <c r="AE3006" s="119"/>
      <c r="AF3006" s="119"/>
      <c r="AG3006" s="119"/>
      <c r="AH3006" s="119"/>
      <c r="AI3006" s="119"/>
      <c r="AJ3006" s="10" t="s">
        <v>27</v>
      </c>
      <c r="AK3006" s="10" t="s">
        <v>2076</v>
      </c>
      <c r="AL3006" s="10" t="s">
        <v>27</v>
      </c>
    </row>
    <row r="3007" spans="1:38" ht="30" customHeight="1">
      <c r="A3007" s="9" t="s">
        <v>965</v>
      </c>
      <c r="B3007" s="9" t="s">
        <v>27</v>
      </c>
      <c r="C3007" s="9" t="s">
        <v>27</v>
      </c>
      <c r="D3007" s="114"/>
      <c r="E3007" s="115"/>
      <c r="F3007" s="116">
        <f>TRUNC(SUM(F3004:F3006),0)</f>
        <v>0</v>
      </c>
      <c r="G3007" s="115"/>
      <c r="H3007" s="116">
        <f>TRUNC(SUM(H3004:H3006),0)</f>
        <v>93082</v>
      </c>
      <c r="I3007" s="115"/>
      <c r="J3007" s="116">
        <f>TRUNC(SUM(J3004:J3006),0)</f>
        <v>2792</v>
      </c>
      <c r="K3007" s="115"/>
      <c r="L3007" s="116">
        <f>F3007+H3007+J3007</f>
        <v>95874</v>
      </c>
      <c r="M3007" s="9" t="s">
        <v>27</v>
      </c>
      <c r="N3007" s="10" t="s">
        <v>117</v>
      </c>
      <c r="O3007" s="10" t="s">
        <v>117</v>
      </c>
      <c r="P3007" s="10" t="s">
        <v>27</v>
      </c>
      <c r="Q3007" s="10" t="s">
        <v>27</v>
      </c>
      <c r="R3007" s="10" t="s">
        <v>27</v>
      </c>
      <c r="S3007" s="119"/>
      <c r="T3007" s="119"/>
      <c r="U3007" s="119"/>
      <c r="V3007" s="119"/>
      <c r="W3007" s="119"/>
      <c r="X3007" s="119"/>
      <c r="Y3007" s="119"/>
      <c r="Z3007" s="119"/>
      <c r="AA3007" s="119"/>
      <c r="AB3007" s="119"/>
      <c r="AC3007" s="119"/>
      <c r="AD3007" s="119"/>
      <c r="AE3007" s="119"/>
      <c r="AF3007" s="119"/>
      <c r="AG3007" s="119"/>
      <c r="AH3007" s="119"/>
      <c r="AI3007" s="119"/>
      <c r="AJ3007" s="10" t="s">
        <v>27</v>
      </c>
      <c r="AK3007" s="10" t="s">
        <v>27</v>
      </c>
      <c r="AL3007" s="10" t="s">
        <v>27</v>
      </c>
    </row>
    <row r="3008" spans="1:38" ht="30" customHeight="1">
      <c r="A3008" s="114"/>
      <c r="B3008" s="114"/>
      <c r="C3008" s="114"/>
      <c r="D3008" s="114"/>
      <c r="E3008" s="115"/>
      <c r="F3008" s="116"/>
      <c r="G3008" s="115"/>
      <c r="H3008" s="116"/>
      <c r="I3008" s="115"/>
      <c r="J3008" s="116"/>
      <c r="K3008" s="115"/>
      <c r="L3008" s="116"/>
      <c r="M3008" s="114"/>
    </row>
    <row r="3009" spans="1:38" ht="30" customHeight="1">
      <c r="A3009" s="127" t="s">
        <v>4526</v>
      </c>
      <c r="B3009" s="127"/>
      <c r="C3009" s="127"/>
      <c r="D3009" s="127"/>
      <c r="E3009" s="128"/>
      <c r="F3009" s="129"/>
      <c r="G3009" s="128"/>
      <c r="H3009" s="129"/>
      <c r="I3009" s="128"/>
      <c r="J3009" s="129"/>
      <c r="K3009" s="128"/>
      <c r="L3009" s="129"/>
      <c r="M3009" s="127"/>
      <c r="N3009" s="118" t="s">
        <v>509</v>
      </c>
    </row>
    <row r="3010" spans="1:38" ht="30" customHeight="1">
      <c r="A3010" s="9" t="s">
        <v>895</v>
      </c>
      <c r="B3010" s="9" t="s">
        <v>840</v>
      </c>
      <c r="C3010" s="9" t="s">
        <v>841</v>
      </c>
      <c r="D3010" s="114">
        <v>0.52600000000000002</v>
      </c>
      <c r="E3010" s="115">
        <v>0</v>
      </c>
      <c r="F3010" s="116">
        <f>TRUNC(E3010*D3010,1)</f>
        <v>0</v>
      </c>
      <c r="G3010" s="115">
        <f>단가대비표!F572</f>
        <v>199185</v>
      </c>
      <c r="H3010" s="116">
        <f>TRUNC(G3010*D3010,1)</f>
        <v>104771.3</v>
      </c>
      <c r="I3010" s="115">
        <v>0</v>
      </c>
      <c r="J3010" s="116">
        <f>TRUNC(I3010*D3010,1)</f>
        <v>0</v>
      </c>
      <c r="K3010" s="115">
        <f t="shared" ref="K3010:L3012" si="697">TRUNC(E3010+G3010+I3010,1)</f>
        <v>199185</v>
      </c>
      <c r="L3010" s="116">
        <f t="shared" si="697"/>
        <v>104771.3</v>
      </c>
      <c r="M3010" s="9" t="s">
        <v>27</v>
      </c>
      <c r="N3010" s="10" t="s">
        <v>509</v>
      </c>
      <c r="O3010" s="10" t="s">
        <v>896</v>
      </c>
      <c r="P3010" s="10" t="s">
        <v>30</v>
      </c>
      <c r="Q3010" s="10" t="s">
        <v>30</v>
      </c>
      <c r="R3010" s="10" t="s">
        <v>29</v>
      </c>
      <c r="S3010" s="119"/>
      <c r="T3010" s="119"/>
      <c r="U3010" s="119"/>
      <c r="V3010" s="119">
        <v>1</v>
      </c>
      <c r="W3010" s="119"/>
      <c r="X3010" s="119"/>
      <c r="Y3010" s="119"/>
      <c r="Z3010" s="119"/>
      <c r="AA3010" s="119"/>
      <c r="AB3010" s="119"/>
      <c r="AC3010" s="119"/>
      <c r="AD3010" s="119"/>
      <c r="AE3010" s="119"/>
      <c r="AF3010" s="119"/>
      <c r="AG3010" s="119"/>
      <c r="AH3010" s="119"/>
      <c r="AI3010" s="119"/>
      <c r="AJ3010" s="10" t="s">
        <v>27</v>
      </c>
      <c r="AK3010" s="10" t="s">
        <v>2077</v>
      </c>
      <c r="AL3010" s="10" t="s">
        <v>27</v>
      </c>
    </row>
    <row r="3011" spans="1:38" ht="30" customHeight="1">
      <c r="A3011" s="9" t="s">
        <v>867</v>
      </c>
      <c r="B3011" s="9" t="s">
        <v>840</v>
      </c>
      <c r="C3011" s="9" t="s">
        <v>841</v>
      </c>
      <c r="D3011" s="114">
        <v>0.108</v>
      </c>
      <c r="E3011" s="115">
        <v>0</v>
      </c>
      <c r="F3011" s="116">
        <f>TRUNC(E3011*D3011,1)</f>
        <v>0</v>
      </c>
      <c r="G3011" s="115">
        <f>단가대비표!F553</f>
        <v>138290</v>
      </c>
      <c r="H3011" s="116">
        <f>TRUNC(G3011*D3011,1)</f>
        <v>14935.3</v>
      </c>
      <c r="I3011" s="115">
        <v>0</v>
      </c>
      <c r="J3011" s="116">
        <f>TRUNC(I3011*D3011,1)</f>
        <v>0</v>
      </c>
      <c r="K3011" s="115">
        <f t="shared" si="697"/>
        <v>138290</v>
      </c>
      <c r="L3011" s="116">
        <f t="shared" si="697"/>
        <v>14935.3</v>
      </c>
      <c r="M3011" s="9" t="s">
        <v>27</v>
      </c>
      <c r="N3011" s="10" t="s">
        <v>509</v>
      </c>
      <c r="O3011" s="10" t="s">
        <v>868</v>
      </c>
      <c r="P3011" s="10" t="s">
        <v>30</v>
      </c>
      <c r="Q3011" s="10" t="s">
        <v>30</v>
      </c>
      <c r="R3011" s="10" t="s">
        <v>29</v>
      </c>
      <c r="S3011" s="119"/>
      <c r="T3011" s="119"/>
      <c r="U3011" s="119"/>
      <c r="V3011" s="119">
        <v>1</v>
      </c>
      <c r="W3011" s="119"/>
      <c r="X3011" s="119"/>
      <c r="Y3011" s="119"/>
      <c r="Z3011" s="119"/>
      <c r="AA3011" s="119"/>
      <c r="AB3011" s="119"/>
      <c r="AC3011" s="119"/>
      <c r="AD3011" s="119"/>
      <c r="AE3011" s="119"/>
      <c r="AF3011" s="119"/>
      <c r="AG3011" s="119"/>
      <c r="AH3011" s="119"/>
      <c r="AI3011" s="119"/>
      <c r="AJ3011" s="10" t="s">
        <v>27</v>
      </c>
      <c r="AK3011" s="10" t="s">
        <v>2078</v>
      </c>
      <c r="AL3011" s="10" t="s">
        <v>27</v>
      </c>
    </row>
    <row r="3012" spans="1:38" ht="30" customHeight="1">
      <c r="A3012" s="9" t="s">
        <v>1109</v>
      </c>
      <c r="B3012" s="9" t="s">
        <v>3024</v>
      </c>
      <c r="C3012" s="9" t="s">
        <v>963</v>
      </c>
      <c r="D3012" s="114">
        <v>1</v>
      </c>
      <c r="E3012" s="115">
        <v>0</v>
      </c>
      <c r="F3012" s="116">
        <f>TRUNC(E3012*D3012,1)</f>
        <v>0</v>
      </c>
      <c r="G3012" s="115">
        <v>0</v>
      </c>
      <c r="H3012" s="116">
        <f>TRUNC(G3012*D3012,1)</f>
        <v>0</v>
      </c>
      <c r="I3012" s="115">
        <f>ROUNDDOWN(SUMIF(V3010:V3012, RIGHTB(O3012, 1), H3010:H3012)*U3012, 2)</f>
        <v>3591.19</v>
      </c>
      <c r="J3012" s="116">
        <f>TRUNC(I3012*D3012,1)</f>
        <v>3591.1</v>
      </c>
      <c r="K3012" s="115">
        <f t="shared" si="697"/>
        <v>3591.1</v>
      </c>
      <c r="L3012" s="116">
        <f t="shared" si="697"/>
        <v>3591.1</v>
      </c>
      <c r="M3012" s="9" t="s">
        <v>27</v>
      </c>
      <c r="N3012" s="10" t="s">
        <v>509</v>
      </c>
      <c r="O3012" s="10" t="s">
        <v>964</v>
      </c>
      <c r="P3012" s="10" t="s">
        <v>30</v>
      </c>
      <c r="Q3012" s="10" t="s">
        <v>30</v>
      </c>
      <c r="R3012" s="10" t="s">
        <v>30</v>
      </c>
      <c r="S3012" s="119">
        <v>1</v>
      </c>
      <c r="T3012" s="119">
        <v>2</v>
      </c>
      <c r="U3012" s="119">
        <v>0.03</v>
      </c>
      <c r="V3012" s="119"/>
      <c r="W3012" s="119"/>
      <c r="X3012" s="119"/>
      <c r="Y3012" s="119"/>
      <c r="Z3012" s="119"/>
      <c r="AA3012" s="119"/>
      <c r="AB3012" s="119"/>
      <c r="AC3012" s="119"/>
      <c r="AD3012" s="119"/>
      <c r="AE3012" s="119"/>
      <c r="AF3012" s="119"/>
      <c r="AG3012" s="119"/>
      <c r="AH3012" s="119"/>
      <c r="AI3012" s="119"/>
      <c r="AJ3012" s="10" t="s">
        <v>27</v>
      </c>
      <c r="AK3012" s="10" t="s">
        <v>2079</v>
      </c>
      <c r="AL3012" s="10" t="s">
        <v>27</v>
      </c>
    </row>
    <row r="3013" spans="1:38" ht="30" customHeight="1">
      <c r="A3013" s="9" t="s">
        <v>965</v>
      </c>
      <c r="B3013" s="9" t="s">
        <v>27</v>
      </c>
      <c r="C3013" s="9" t="s">
        <v>27</v>
      </c>
      <c r="D3013" s="114"/>
      <c r="E3013" s="115"/>
      <c r="F3013" s="116">
        <f>TRUNC(SUM(F3010:F3012),0)</f>
        <v>0</v>
      </c>
      <c r="G3013" s="115"/>
      <c r="H3013" s="116">
        <f>TRUNC(SUM(H3010:H3012),0)</f>
        <v>119706</v>
      </c>
      <c r="I3013" s="115"/>
      <c r="J3013" s="116">
        <f>TRUNC(SUM(J3010:J3012),0)</f>
        <v>3591</v>
      </c>
      <c r="K3013" s="115"/>
      <c r="L3013" s="116">
        <f>F3013+H3013+J3013</f>
        <v>123297</v>
      </c>
      <c r="M3013" s="9" t="s">
        <v>27</v>
      </c>
      <c r="N3013" s="10" t="s">
        <v>117</v>
      </c>
      <c r="O3013" s="10" t="s">
        <v>117</v>
      </c>
      <c r="P3013" s="10" t="s">
        <v>27</v>
      </c>
      <c r="Q3013" s="10" t="s">
        <v>27</v>
      </c>
      <c r="R3013" s="10" t="s">
        <v>27</v>
      </c>
      <c r="S3013" s="119"/>
      <c r="T3013" s="119"/>
      <c r="U3013" s="119"/>
      <c r="V3013" s="119"/>
      <c r="W3013" s="119"/>
      <c r="X3013" s="119"/>
      <c r="Y3013" s="119"/>
      <c r="Z3013" s="119"/>
      <c r="AA3013" s="119"/>
      <c r="AB3013" s="119"/>
      <c r="AC3013" s="119"/>
      <c r="AD3013" s="119"/>
      <c r="AE3013" s="119"/>
      <c r="AF3013" s="119"/>
      <c r="AG3013" s="119"/>
      <c r="AH3013" s="119"/>
      <c r="AI3013" s="119"/>
      <c r="AJ3013" s="10" t="s">
        <v>27</v>
      </c>
      <c r="AK3013" s="10" t="s">
        <v>27</v>
      </c>
      <c r="AL3013" s="10" t="s">
        <v>27</v>
      </c>
    </row>
    <row r="3014" spans="1:38" ht="30" customHeight="1">
      <c r="A3014" s="114"/>
      <c r="B3014" s="114"/>
      <c r="C3014" s="114"/>
      <c r="D3014" s="114"/>
      <c r="E3014" s="115"/>
      <c r="F3014" s="116"/>
      <c r="G3014" s="115"/>
      <c r="H3014" s="116"/>
      <c r="I3014" s="115"/>
      <c r="J3014" s="116"/>
      <c r="K3014" s="115"/>
      <c r="L3014" s="116"/>
      <c r="M3014" s="114"/>
    </row>
    <row r="3015" spans="1:38" ht="30" customHeight="1">
      <c r="A3015" s="127" t="s">
        <v>4548</v>
      </c>
      <c r="B3015" s="127"/>
      <c r="C3015" s="127"/>
      <c r="D3015" s="127"/>
      <c r="E3015" s="128"/>
      <c r="F3015" s="129"/>
      <c r="G3015" s="128"/>
      <c r="H3015" s="129"/>
      <c r="I3015" s="128"/>
      <c r="J3015" s="129"/>
      <c r="K3015" s="128"/>
      <c r="L3015" s="129"/>
      <c r="M3015" s="127"/>
      <c r="N3015" s="118" t="s">
        <v>510</v>
      </c>
    </row>
    <row r="3016" spans="1:38" ht="30" customHeight="1">
      <c r="A3016" s="9" t="s">
        <v>895</v>
      </c>
      <c r="B3016" s="9" t="s">
        <v>840</v>
      </c>
      <c r="C3016" s="9" t="s">
        <v>841</v>
      </c>
      <c r="D3016" s="114">
        <v>0.01</v>
      </c>
      <c r="E3016" s="115">
        <f>단가대비표!E578</f>
        <v>0</v>
      </c>
      <c r="F3016" s="116">
        <f>TRUNC(E3016*D3016,1)</f>
        <v>0</v>
      </c>
      <c r="G3016" s="115">
        <f>단가대비표!F572</f>
        <v>199185</v>
      </c>
      <c r="H3016" s="116">
        <f>TRUNC(G3016*D3016,1)</f>
        <v>1991.8</v>
      </c>
      <c r="I3016" s="115">
        <f>단가대비표!G578</f>
        <v>0</v>
      </c>
      <c r="J3016" s="116">
        <f>TRUNC(I3016*D3016,1)</f>
        <v>0</v>
      </c>
      <c r="K3016" s="115">
        <f>TRUNC(E3016+G3016+I3016,1)</f>
        <v>199185</v>
      </c>
      <c r="L3016" s="116">
        <f>TRUNC(F3016+H3016+J3016,1)</f>
        <v>1991.8</v>
      </c>
      <c r="M3016" s="9" t="s">
        <v>27</v>
      </c>
      <c r="N3016" s="10" t="s">
        <v>510</v>
      </c>
      <c r="O3016" s="10" t="s">
        <v>896</v>
      </c>
      <c r="P3016" s="10" t="s">
        <v>30</v>
      </c>
      <c r="Q3016" s="10" t="s">
        <v>30</v>
      </c>
      <c r="R3016" s="10" t="s">
        <v>29</v>
      </c>
      <c r="S3016" s="119"/>
      <c r="T3016" s="119"/>
      <c r="U3016" s="119"/>
      <c r="V3016" s="119">
        <v>1</v>
      </c>
      <c r="W3016" s="119"/>
      <c r="X3016" s="119"/>
      <c r="Y3016" s="119"/>
      <c r="Z3016" s="119"/>
      <c r="AA3016" s="119"/>
      <c r="AB3016" s="119"/>
      <c r="AC3016" s="119"/>
      <c r="AD3016" s="119"/>
      <c r="AE3016" s="119"/>
      <c r="AF3016" s="119"/>
      <c r="AG3016" s="119"/>
      <c r="AH3016" s="119"/>
      <c r="AI3016" s="119"/>
      <c r="AJ3016" s="10" t="s">
        <v>27</v>
      </c>
      <c r="AK3016" s="10" t="s">
        <v>2080</v>
      </c>
      <c r="AL3016" s="10" t="s">
        <v>27</v>
      </c>
    </row>
    <row r="3017" spans="1:38" ht="30" customHeight="1">
      <c r="A3017" s="9" t="s">
        <v>965</v>
      </c>
      <c r="B3017" s="9" t="s">
        <v>27</v>
      </c>
      <c r="C3017" s="9" t="s">
        <v>27</v>
      </c>
      <c r="D3017" s="114"/>
      <c r="E3017" s="115"/>
      <c r="F3017" s="116">
        <f>TRUNC(SUMIF(N3016:N3016, N3015, F3016:F3016),0)</f>
        <v>0</v>
      </c>
      <c r="G3017" s="115"/>
      <c r="H3017" s="116">
        <f>TRUNC(SUMIF(N3016:N3016, N3015, H3016:H3016),0)</f>
        <v>1991</v>
      </c>
      <c r="I3017" s="115"/>
      <c r="J3017" s="116">
        <f>TRUNC(SUMIF(N3016:N3016, N3015, J3016:J3016),0)</f>
        <v>0</v>
      </c>
      <c r="K3017" s="115"/>
      <c r="L3017" s="116">
        <f>F3017+H3017+J3017</f>
        <v>1991</v>
      </c>
      <c r="M3017" s="9" t="s">
        <v>27</v>
      </c>
      <c r="N3017" s="10" t="s">
        <v>117</v>
      </c>
      <c r="O3017" s="10" t="s">
        <v>117</v>
      </c>
      <c r="P3017" s="10" t="s">
        <v>27</v>
      </c>
      <c r="Q3017" s="10" t="s">
        <v>27</v>
      </c>
      <c r="R3017" s="10" t="s">
        <v>27</v>
      </c>
      <c r="S3017" s="119"/>
      <c r="T3017" s="119"/>
      <c r="U3017" s="119"/>
      <c r="V3017" s="119"/>
      <c r="W3017" s="119"/>
      <c r="X3017" s="119"/>
      <c r="Y3017" s="119"/>
      <c r="Z3017" s="119"/>
      <c r="AA3017" s="119"/>
      <c r="AB3017" s="119"/>
      <c r="AC3017" s="119"/>
      <c r="AD3017" s="119"/>
      <c r="AE3017" s="119"/>
      <c r="AF3017" s="119"/>
      <c r="AG3017" s="119"/>
      <c r="AH3017" s="119"/>
      <c r="AI3017" s="119"/>
      <c r="AJ3017" s="10" t="s">
        <v>27</v>
      </c>
      <c r="AK3017" s="10" t="s">
        <v>27</v>
      </c>
      <c r="AL3017" s="10" t="s">
        <v>27</v>
      </c>
    </row>
    <row r="3018" spans="1:38" ht="30" customHeight="1">
      <c r="A3018" s="114"/>
      <c r="B3018" s="114"/>
      <c r="C3018" s="114"/>
      <c r="D3018" s="114"/>
      <c r="E3018" s="115"/>
      <c r="F3018" s="116"/>
      <c r="G3018" s="115"/>
      <c r="H3018" s="116"/>
      <c r="I3018" s="115"/>
      <c r="J3018" s="116"/>
      <c r="K3018" s="115"/>
      <c r="L3018" s="116"/>
      <c r="M3018" s="114"/>
    </row>
    <row r="3019" spans="1:38" ht="30" customHeight="1">
      <c r="A3019" s="127" t="s">
        <v>4527</v>
      </c>
      <c r="B3019" s="127"/>
      <c r="C3019" s="127"/>
      <c r="D3019" s="127"/>
      <c r="E3019" s="128"/>
      <c r="F3019" s="129"/>
      <c r="G3019" s="128"/>
      <c r="H3019" s="129"/>
      <c r="I3019" s="128"/>
      <c r="J3019" s="129"/>
      <c r="K3019" s="128"/>
      <c r="L3019" s="129"/>
      <c r="M3019" s="127"/>
      <c r="N3019" s="118" t="s">
        <v>510</v>
      </c>
    </row>
    <row r="3020" spans="1:38" ht="30" customHeight="1">
      <c r="A3020" s="9" t="s">
        <v>895</v>
      </c>
      <c r="B3020" s="9" t="s">
        <v>840</v>
      </c>
      <c r="C3020" s="9" t="s">
        <v>841</v>
      </c>
      <c r="D3020" s="114">
        <v>0.39300000000000002</v>
      </c>
      <c r="E3020" s="115">
        <f>단가대비표!E572</f>
        <v>0</v>
      </c>
      <c r="F3020" s="116">
        <f>TRUNC(E3020*D3020,1)</f>
        <v>0</v>
      </c>
      <c r="G3020" s="115">
        <f>단가대비표!F572</f>
        <v>199185</v>
      </c>
      <c r="H3020" s="116">
        <f>TRUNC(G3020*D3020,1)</f>
        <v>78279.7</v>
      </c>
      <c r="I3020" s="115">
        <f>단가대비표!G572</f>
        <v>0</v>
      </c>
      <c r="J3020" s="116">
        <f>TRUNC(I3020*D3020,1)</f>
        <v>0</v>
      </c>
      <c r="K3020" s="115">
        <f t="shared" ref="K3020:L3022" si="698">TRUNC(E3020+G3020+I3020,1)</f>
        <v>199185</v>
      </c>
      <c r="L3020" s="116">
        <f t="shared" si="698"/>
        <v>78279.7</v>
      </c>
      <c r="M3020" s="9" t="s">
        <v>27</v>
      </c>
      <c r="N3020" s="10" t="s">
        <v>510</v>
      </c>
      <c r="O3020" s="10" t="s">
        <v>896</v>
      </c>
      <c r="P3020" s="10" t="s">
        <v>30</v>
      </c>
      <c r="Q3020" s="10" t="s">
        <v>30</v>
      </c>
      <c r="R3020" s="10" t="s">
        <v>29</v>
      </c>
      <c r="S3020" s="119"/>
      <c r="T3020" s="119"/>
      <c r="U3020" s="119"/>
      <c r="V3020" s="119">
        <v>1</v>
      </c>
      <c r="W3020" s="119"/>
      <c r="X3020" s="119"/>
      <c r="Y3020" s="119"/>
      <c r="Z3020" s="119"/>
      <c r="AA3020" s="119"/>
      <c r="AB3020" s="119"/>
      <c r="AC3020" s="119"/>
      <c r="AD3020" s="119"/>
      <c r="AE3020" s="119"/>
      <c r="AF3020" s="119"/>
      <c r="AG3020" s="119"/>
      <c r="AH3020" s="119"/>
      <c r="AI3020" s="119"/>
      <c r="AJ3020" s="10" t="s">
        <v>27</v>
      </c>
      <c r="AK3020" s="10" t="s">
        <v>2080</v>
      </c>
      <c r="AL3020" s="10" t="s">
        <v>27</v>
      </c>
    </row>
    <row r="3021" spans="1:38" ht="30" customHeight="1">
      <c r="A3021" s="9" t="s">
        <v>867</v>
      </c>
      <c r="B3021" s="9" t="s">
        <v>840</v>
      </c>
      <c r="C3021" s="9" t="s">
        <v>841</v>
      </c>
      <c r="D3021" s="114">
        <v>9.4E-2</v>
      </c>
      <c r="E3021" s="115">
        <f>단가대비표!E553</f>
        <v>0</v>
      </c>
      <c r="F3021" s="116">
        <f>TRUNC(E3021*D3021,1)</f>
        <v>0</v>
      </c>
      <c r="G3021" s="115">
        <f>단가대비표!F553</f>
        <v>138290</v>
      </c>
      <c r="H3021" s="116">
        <f>TRUNC(G3021*D3021,1)</f>
        <v>12999.2</v>
      </c>
      <c r="I3021" s="115">
        <f>단가대비표!G553</f>
        <v>0</v>
      </c>
      <c r="J3021" s="116">
        <f>TRUNC(I3021*D3021,1)</f>
        <v>0</v>
      </c>
      <c r="K3021" s="115">
        <f t="shared" si="698"/>
        <v>138290</v>
      </c>
      <c r="L3021" s="116">
        <f t="shared" si="698"/>
        <v>12999.2</v>
      </c>
      <c r="M3021" s="9" t="s">
        <v>27</v>
      </c>
      <c r="N3021" s="10" t="s">
        <v>510</v>
      </c>
      <c r="O3021" s="10" t="s">
        <v>868</v>
      </c>
      <c r="P3021" s="10" t="s">
        <v>30</v>
      </c>
      <c r="Q3021" s="10" t="s">
        <v>30</v>
      </c>
      <c r="R3021" s="10" t="s">
        <v>29</v>
      </c>
      <c r="S3021" s="119"/>
      <c r="T3021" s="119"/>
      <c r="U3021" s="119"/>
      <c r="V3021" s="119">
        <v>1</v>
      </c>
      <c r="W3021" s="119"/>
      <c r="X3021" s="119"/>
      <c r="Y3021" s="119"/>
      <c r="Z3021" s="119"/>
      <c r="AA3021" s="119"/>
      <c r="AB3021" s="119"/>
      <c r="AC3021" s="119"/>
      <c r="AD3021" s="119"/>
      <c r="AE3021" s="119"/>
      <c r="AF3021" s="119"/>
      <c r="AG3021" s="119"/>
      <c r="AH3021" s="119"/>
      <c r="AI3021" s="119"/>
      <c r="AJ3021" s="10" t="s">
        <v>27</v>
      </c>
      <c r="AK3021" s="10" t="s">
        <v>2081</v>
      </c>
      <c r="AL3021" s="10" t="s">
        <v>27</v>
      </c>
    </row>
    <row r="3022" spans="1:38" ht="30" customHeight="1">
      <c r="A3022" s="9" t="s">
        <v>1109</v>
      </c>
      <c r="B3022" s="9" t="s">
        <v>3024</v>
      </c>
      <c r="C3022" s="9" t="s">
        <v>963</v>
      </c>
      <c r="D3022" s="114">
        <v>1</v>
      </c>
      <c r="E3022" s="115">
        <v>0</v>
      </c>
      <c r="F3022" s="116">
        <f>TRUNC(E3022*D3022,1)</f>
        <v>0</v>
      </c>
      <c r="G3022" s="115">
        <v>0</v>
      </c>
      <c r="H3022" s="116">
        <f>TRUNC(G3022*D3022,1)</f>
        <v>0</v>
      </c>
      <c r="I3022" s="115">
        <f>ROUNDDOWN(SUMIF(V3020:V3022, RIGHTB(O3022, 1), H3020:H3022)*U3022, 2)</f>
        <v>2738.36</v>
      </c>
      <c r="J3022" s="116">
        <f>TRUNC(I3022*D3022,1)</f>
        <v>2738.3</v>
      </c>
      <c r="K3022" s="115">
        <f t="shared" si="698"/>
        <v>2738.3</v>
      </c>
      <c r="L3022" s="116">
        <f t="shared" si="698"/>
        <v>2738.3</v>
      </c>
      <c r="M3022" s="9" t="s">
        <v>27</v>
      </c>
      <c r="N3022" s="10" t="s">
        <v>510</v>
      </c>
      <c r="O3022" s="10" t="s">
        <v>964</v>
      </c>
      <c r="P3022" s="10" t="s">
        <v>30</v>
      </c>
      <c r="Q3022" s="10" t="s">
        <v>30</v>
      </c>
      <c r="R3022" s="10" t="s">
        <v>30</v>
      </c>
      <c r="S3022" s="119">
        <v>1</v>
      </c>
      <c r="T3022" s="119">
        <v>2</v>
      </c>
      <c r="U3022" s="119">
        <v>0.03</v>
      </c>
      <c r="V3022" s="119"/>
      <c r="W3022" s="119"/>
      <c r="X3022" s="119"/>
      <c r="Y3022" s="119"/>
      <c r="Z3022" s="119"/>
      <c r="AA3022" s="119"/>
      <c r="AB3022" s="119"/>
      <c r="AC3022" s="119"/>
      <c r="AD3022" s="119"/>
      <c r="AE3022" s="119"/>
      <c r="AF3022" s="119"/>
      <c r="AG3022" s="119"/>
      <c r="AH3022" s="119"/>
      <c r="AI3022" s="119"/>
      <c r="AJ3022" s="10" t="s">
        <v>27</v>
      </c>
      <c r="AK3022" s="10" t="s">
        <v>2082</v>
      </c>
      <c r="AL3022" s="10" t="s">
        <v>27</v>
      </c>
    </row>
    <row r="3023" spans="1:38" ht="30" customHeight="1">
      <c r="A3023" s="9" t="s">
        <v>965</v>
      </c>
      <c r="B3023" s="9" t="s">
        <v>27</v>
      </c>
      <c r="C3023" s="9" t="s">
        <v>27</v>
      </c>
      <c r="D3023" s="114"/>
      <c r="E3023" s="115"/>
      <c r="F3023" s="116">
        <f>TRUNC(SUM(F3020:F3022),0)</f>
        <v>0</v>
      </c>
      <c r="G3023" s="115"/>
      <c r="H3023" s="116">
        <f>TRUNC(SUM(H3020:H3022),0)</f>
        <v>91278</v>
      </c>
      <c r="I3023" s="115"/>
      <c r="J3023" s="116">
        <f>TRUNC(SUM(J3020:J3022),0)</f>
        <v>2738</v>
      </c>
      <c r="K3023" s="115"/>
      <c r="L3023" s="116">
        <f>F3023+H3023+J3023</f>
        <v>94016</v>
      </c>
      <c r="M3023" s="9" t="s">
        <v>27</v>
      </c>
      <c r="N3023" s="10" t="s">
        <v>117</v>
      </c>
      <c r="O3023" s="10" t="s">
        <v>117</v>
      </c>
      <c r="P3023" s="10" t="s">
        <v>27</v>
      </c>
      <c r="Q3023" s="10" t="s">
        <v>27</v>
      </c>
      <c r="R3023" s="10" t="s">
        <v>27</v>
      </c>
      <c r="S3023" s="119"/>
      <c r="T3023" s="119"/>
      <c r="U3023" s="119"/>
      <c r="V3023" s="119"/>
      <c r="W3023" s="119"/>
      <c r="X3023" s="119"/>
      <c r="Y3023" s="119"/>
      <c r="Z3023" s="119"/>
      <c r="AA3023" s="119"/>
      <c r="AB3023" s="119"/>
      <c r="AC3023" s="119"/>
      <c r="AD3023" s="119"/>
      <c r="AE3023" s="119"/>
      <c r="AF3023" s="119"/>
      <c r="AG3023" s="119"/>
      <c r="AH3023" s="119"/>
      <c r="AI3023" s="119"/>
      <c r="AJ3023" s="10" t="s">
        <v>27</v>
      </c>
      <c r="AK3023" s="10" t="s">
        <v>27</v>
      </c>
      <c r="AL3023" s="10" t="s">
        <v>27</v>
      </c>
    </row>
    <row r="3024" spans="1:38" ht="30" customHeight="1">
      <c r="A3024" s="114"/>
      <c r="B3024" s="114"/>
      <c r="C3024" s="114"/>
      <c r="D3024" s="114"/>
      <c r="E3024" s="115"/>
      <c r="F3024" s="116"/>
      <c r="G3024" s="115"/>
      <c r="H3024" s="116"/>
      <c r="I3024" s="115"/>
      <c r="J3024" s="116"/>
      <c r="K3024" s="115"/>
      <c r="L3024" s="116"/>
      <c r="M3024" s="114"/>
    </row>
    <row r="3025" spans="1:38" ht="30" customHeight="1">
      <c r="A3025" s="127" t="s">
        <v>4528</v>
      </c>
      <c r="B3025" s="127"/>
      <c r="C3025" s="127"/>
      <c r="D3025" s="127"/>
      <c r="E3025" s="128"/>
      <c r="F3025" s="129"/>
      <c r="G3025" s="128"/>
      <c r="H3025" s="129"/>
      <c r="I3025" s="128"/>
      <c r="J3025" s="129"/>
      <c r="K3025" s="128"/>
      <c r="L3025" s="129"/>
      <c r="M3025" s="127"/>
      <c r="N3025" s="118" t="s">
        <v>511</v>
      </c>
    </row>
    <row r="3026" spans="1:38" ht="30" customHeight="1">
      <c r="A3026" s="9" t="s">
        <v>895</v>
      </c>
      <c r="B3026" s="9" t="s">
        <v>840</v>
      </c>
      <c r="C3026" s="9" t="s">
        <v>841</v>
      </c>
      <c r="D3026" s="114">
        <v>0.432</v>
      </c>
      <c r="E3026" s="115">
        <f>단가대비표!E572</f>
        <v>0</v>
      </c>
      <c r="F3026" s="116">
        <f>TRUNC(E3026*D3026,1)</f>
        <v>0</v>
      </c>
      <c r="G3026" s="115">
        <f>단가대비표!F572</f>
        <v>199185</v>
      </c>
      <c r="H3026" s="116">
        <f>TRUNC(G3026*D3026,1)</f>
        <v>86047.9</v>
      </c>
      <c r="I3026" s="115">
        <f>단가대비표!G572</f>
        <v>0</v>
      </c>
      <c r="J3026" s="116">
        <f>TRUNC(I3026*D3026,1)</f>
        <v>0</v>
      </c>
      <c r="K3026" s="115">
        <f t="shared" ref="K3026:L3028" si="699">TRUNC(E3026+G3026+I3026,1)</f>
        <v>199185</v>
      </c>
      <c r="L3026" s="116">
        <f t="shared" si="699"/>
        <v>86047.9</v>
      </c>
      <c r="M3026" s="9" t="s">
        <v>27</v>
      </c>
      <c r="N3026" s="10" t="s">
        <v>511</v>
      </c>
      <c r="O3026" s="10" t="s">
        <v>896</v>
      </c>
      <c r="P3026" s="10" t="s">
        <v>30</v>
      </c>
      <c r="Q3026" s="10" t="s">
        <v>30</v>
      </c>
      <c r="R3026" s="10" t="s">
        <v>29</v>
      </c>
      <c r="S3026" s="119"/>
      <c r="T3026" s="119"/>
      <c r="U3026" s="119"/>
      <c r="V3026" s="119">
        <v>1</v>
      </c>
      <c r="W3026" s="119"/>
      <c r="X3026" s="119"/>
      <c r="Y3026" s="119"/>
      <c r="Z3026" s="119"/>
      <c r="AA3026" s="119"/>
      <c r="AB3026" s="119"/>
      <c r="AC3026" s="119"/>
      <c r="AD3026" s="119"/>
      <c r="AE3026" s="119"/>
      <c r="AF3026" s="119"/>
      <c r="AG3026" s="119"/>
      <c r="AH3026" s="119"/>
      <c r="AI3026" s="119"/>
      <c r="AJ3026" s="10" t="s">
        <v>27</v>
      </c>
      <c r="AK3026" s="10" t="s">
        <v>2083</v>
      </c>
      <c r="AL3026" s="10" t="s">
        <v>27</v>
      </c>
    </row>
    <row r="3027" spans="1:38" ht="30" customHeight="1">
      <c r="A3027" s="9" t="s">
        <v>867</v>
      </c>
      <c r="B3027" s="9" t="s">
        <v>840</v>
      </c>
      <c r="C3027" s="9" t="s">
        <v>841</v>
      </c>
      <c r="D3027" s="114">
        <v>0.10299999999999999</v>
      </c>
      <c r="E3027" s="115">
        <f>단가대비표!E553</f>
        <v>0</v>
      </c>
      <c r="F3027" s="116">
        <f>TRUNC(E3027*D3027,1)</f>
        <v>0</v>
      </c>
      <c r="G3027" s="115">
        <f>단가대비표!F553</f>
        <v>138290</v>
      </c>
      <c r="H3027" s="116">
        <f>TRUNC(G3027*D3027,1)</f>
        <v>14243.8</v>
      </c>
      <c r="I3027" s="115">
        <f>단가대비표!G553</f>
        <v>0</v>
      </c>
      <c r="J3027" s="116">
        <f>TRUNC(I3027*D3027,1)</f>
        <v>0</v>
      </c>
      <c r="K3027" s="115">
        <f t="shared" si="699"/>
        <v>138290</v>
      </c>
      <c r="L3027" s="116">
        <f t="shared" si="699"/>
        <v>14243.8</v>
      </c>
      <c r="M3027" s="9" t="s">
        <v>27</v>
      </c>
      <c r="N3027" s="10" t="s">
        <v>511</v>
      </c>
      <c r="O3027" s="10" t="s">
        <v>868</v>
      </c>
      <c r="P3027" s="10" t="s">
        <v>30</v>
      </c>
      <c r="Q3027" s="10" t="s">
        <v>30</v>
      </c>
      <c r="R3027" s="10" t="s">
        <v>29</v>
      </c>
      <c r="S3027" s="119"/>
      <c r="T3027" s="119"/>
      <c r="U3027" s="119"/>
      <c r="V3027" s="119">
        <v>1</v>
      </c>
      <c r="W3027" s="119"/>
      <c r="X3027" s="119"/>
      <c r="Y3027" s="119"/>
      <c r="Z3027" s="119"/>
      <c r="AA3027" s="119"/>
      <c r="AB3027" s="119"/>
      <c r="AC3027" s="119"/>
      <c r="AD3027" s="119"/>
      <c r="AE3027" s="119"/>
      <c r="AF3027" s="119"/>
      <c r="AG3027" s="119"/>
      <c r="AH3027" s="119"/>
      <c r="AI3027" s="119"/>
      <c r="AJ3027" s="10" t="s">
        <v>27</v>
      </c>
      <c r="AK3027" s="10" t="s">
        <v>2084</v>
      </c>
      <c r="AL3027" s="10" t="s">
        <v>27</v>
      </c>
    </row>
    <row r="3028" spans="1:38" ht="30" customHeight="1">
      <c r="A3028" s="9" t="s">
        <v>1109</v>
      </c>
      <c r="B3028" s="9" t="s">
        <v>3024</v>
      </c>
      <c r="C3028" s="9" t="s">
        <v>963</v>
      </c>
      <c r="D3028" s="114">
        <v>1</v>
      </c>
      <c r="E3028" s="115">
        <v>0</v>
      </c>
      <c r="F3028" s="116">
        <f>TRUNC(E3028*D3028,1)</f>
        <v>0</v>
      </c>
      <c r="G3028" s="115">
        <v>0</v>
      </c>
      <c r="H3028" s="116">
        <f>TRUNC(G3028*D3028,1)</f>
        <v>0</v>
      </c>
      <c r="I3028" s="115">
        <f>ROUNDDOWN(SUMIF(V3026:V3028, RIGHTB(O3028, 1), H3026:H3028)*U3028, 2)</f>
        <v>3008.75</v>
      </c>
      <c r="J3028" s="116">
        <f>TRUNC(I3028*D3028,1)</f>
        <v>3008.7</v>
      </c>
      <c r="K3028" s="115">
        <f t="shared" si="699"/>
        <v>3008.7</v>
      </c>
      <c r="L3028" s="116">
        <f t="shared" si="699"/>
        <v>3008.7</v>
      </c>
      <c r="M3028" s="9" t="s">
        <v>27</v>
      </c>
      <c r="N3028" s="10" t="s">
        <v>511</v>
      </c>
      <c r="O3028" s="10" t="s">
        <v>964</v>
      </c>
      <c r="P3028" s="10" t="s">
        <v>30</v>
      </c>
      <c r="Q3028" s="10" t="s">
        <v>30</v>
      </c>
      <c r="R3028" s="10" t="s">
        <v>30</v>
      </c>
      <c r="S3028" s="119">
        <v>1</v>
      </c>
      <c r="T3028" s="119">
        <v>2</v>
      </c>
      <c r="U3028" s="119">
        <v>0.03</v>
      </c>
      <c r="V3028" s="119"/>
      <c r="W3028" s="119"/>
      <c r="X3028" s="119"/>
      <c r="Y3028" s="119"/>
      <c r="Z3028" s="119"/>
      <c r="AA3028" s="119"/>
      <c r="AB3028" s="119"/>
      <c r="AC3028" s="119"/>
      <c r="AD3028" s="119"/>
      <c r="AE3028" s="119"/>
      <c r="AF3028" s="119"/>
      <c r="AG3028" s="119"/>
      <c r="AH3028" s="119"/>
      <c r="AI3028" s="119"/>
      <c r="AJ3028" s="10" t="s">
        <v>27</v>
      </c>
      <c r="AK3028" s="10" t="s">
        <v>2085</v>
      </c>
      <c r="AL3028" s="10" t="s">
        <v>27</v>
      </c>
    </row>
    <row r="3029" spans="1:38" ht="30" customHeight="1">
      <c r="A3029" s="9" t="s">
        <v>965</v>
      </c>
      <c r="B3029" s="9" t="s">
        <v>27</v>
      </c>
      <c r="C3029" s="9" t="s">
        <v>27</v>
      </c>
      <c r="D3029" s="114"/>
      <c r="E3029" s="115"/>
      <c r="F3029" s="116">
        <f>TRUNC(SUM(F3026:F3028),0)</f>
        <v>0</v>
      </c>
      <c r="G3029" s="115"/>
      <c r="H3029" s="116">
        <f>TRUNC(SUM(H3026:H3028),0)</f>
        <v>100291</v>
      </c>
      <c r="I3029" s="115"/>
      <c r="J3029" s="116">
        <f>TRUNC(SUM(J3026:J3028),0)</f>
        <v>3008</v>
      </c>
      <c r="K3029" s="115"/>
      <c r="L3029" s="116">
        <f>F3029+H3029+J3029</f>
        <v>103299</v>
      </c>
      <c r="M3029" s="9" t="s">
        <v>27</v>
      </c>
      <c r="N3029" s="10" t="s">
        <v>117</v>
      </c>
      <c r="O3029" s="10" t="s">
        <v>117</v>
      </c>
      <c r="P3029" s="10" t="s">
        <v>27</v>
      </c>
      <c r="Q3029" s="10" t="s">
        <v>27</v>
      </c>
      <c r="R3029" s="10" t="s">
        <v>27</v>
      </c>
      <c r="S3029" s="119"/>
      <c r="T3029" s="119"/>
      <c r="U3029" s="119"/>
      <c r="V3029" s="119"/>
      <c r="W3029" s="119"/>
      <c r="X3029" s="119"/>
      <c r="Y3029" s="119"/>
      <c r="Z3029" s="119"/>
      <c r="AA3029" s="119"/>
      <c r="AB3029" s="119"/>
      <c r="AC3029" s="119"/>
      <c r="AD3029" s="119"/>
      <c r="AE3029" s="119"/>
      <c r="AF3029" s="119"/>
      <c r="AG3029" s="119"/>
      <c r="AH3029" s="119"/>
      <c r="AI3029" s="119"/>
      <c r="AJ3029" s="10" t="s">
        <v>27</v>
      </c>
      <c r="AK3029" s="10" t="s">
        <v>27</v>
      </c>
      <c r="AL3029" s="10" t="s">
        <v>27</v>
      </c>
    </row>
    <row r="3030" spans="1:38" ht="30" customHeight="1">
      <c r="A3030" s="114"/>
      <c r="B3030" s="114"/>
      <c r="C3030" s="114"/>
      <c r="D3030" s="114"/>
      <c r="E3030" s="115"/>
      <c r="F3030" s="116"/>
      <c r="G3030" s="115"/>
      <c r="H3030" s="116"/>
      <c r="I3030" s="115"/>
      <c r="J3030" s="116"/>
      <c r="K3030" s="115"/>
      <c r="L3030" s="116"/>
      <c r="M3030" s="114"/>
    </row>
    <row r="3031" spans="1:38" ht="30" customHeight="1">
      <c r="A3031" s="127" t="s">
        <v>4529</v>
      </c>
      <c r="B3031" s="127"/>
      <c r="C3031" s="127"/>
      <c r="D3031" s="127"/>
      <c r="E3031" s="128"/>
      <c r="F3031" s="129"/>
      <c r="G3031" s="128"/>
      <c r="H3031" s="129"/>
      <c r="I3031" s="128"/>
      <c r="J3031" s="129"/>
      <c r="K3031" s="128"/>
      <c r="L3031" s="129"/>
      <c r="M3031" s="127"/>
      <c r="N3031" s="118" t="s">
        <v>512</v>
      </c>
    </row>
    <row r="3032" spans="1:38" ht="30" customHeight="1">
      <c r="A3032" s="9" t="s">
        <v>895</v>
      </c>
      <c r="B3032" s="9" t="s">
        <v>840</v>
      </c>
      <c r="C3032" s="9" t="s">
        <v>841</v>
      </c>
      <c r="D3032" s="114">
        <v>0.56000000000000005</v>
      </c>
      <c r="E3032" s="115">
        <f>단가대비표!E572</f>
        <v>0</v>
      </c>
      <c r="F3032" s="116">
        <f>TRUNC(E3032*D3032,1)</f>
        <v>0</v>
      </c>
      <c r="G3032" s="115">
        <f>단가대비표!F572</f>
        <v>199185</v>
      </c>
      <c r="H3032" s="116">
        <f>TRUNC(G3032*D3032,1)</f>
        <v>111543.6</v>
      </c>
      <c r="I3032" s="115">
        <f>단가대비표!G572</f>
        <v>0</v>
      </c>
      <c r="J3032" s="116">
        <f>TRUNC(I3032*D3032,1)</f>
        <v>0</v>
      </c>
      <c r="K3032" s="115">
        <f t="shared" ref="K3032:L3034" si="700">TRUNC(E3032+G3032+I3032,1)</f>
        <v>199185</v>
      </c>
      <c r="L3032" s="116">
        <f t="shared" si="700"/>
        <v>111543.6</v>
      </c>
      <c r="M3032" s="9" t="s">
        <v>27</v>
      </c>
      <c r="N3032" s="10" t="s">
        <v>512</v>
      </c>
      <c r="O3032" s="10" t="s">
        <v>896</v>
      </c>
      <c r="P3032" s="10" t="s">
        <v>30</v>
      </c>
      <c r="Q3032" s="10" t="s">
        <v>30</v>
      </c>
      <c r="R3032" s="10" t="s">
        <v>29</v>
      </c>
      <c r="S3032" s="119"/>
      <c r="T3032" s="119"/>
      <c r="U3032" s="119"/>
      <c r="V3032" s="119">
        <v>1</v>
      </c>
      <c r="W3032" s="119"/>
      <c r="X3032" s="119"/>
      <c r="Y3032" s="119"/>
      <c r="Z3032" s="119"/>
      <c r="AA3032" s="119"/>
      <c r="AB3032" s="119"/>
      <c r="AC3032" s="119"/>
      <c r="AD3032" s="119"/>
      <c r="AE3032" s="119"/>
      <c r="AF3032" s="119"/>
      <c r="AG3032" s="119"/>
      <c r="AH3032" s="119"/>
      <c r="AI3032" s="119"/>
      <c r="AJ3032" s="10" t="s">
        <v>27</v>
      </c>
      <c r="AK3032" s="10" t="s">
        <v>2086</v>
      </c>
      <c r="AL3032" s="10" t="s">
        <v>27</v>
      </c>
    </row>
    <row r="3033" spans="1:38" ht="30" customHeight="1">
      <c r="A3033" s="9" t="s">
        <v>867</v>
      </c>
      <c r="B3033" s="9" t="s">
        <v>840</v>
      </c>
      <c r="C3033" s="9" t="s">
        <v>841</v>
      </c>
      <c r="D3033" s="114">
        <v>0.13400000000000001</v>
      </c>
      <c r="E3033" s="115">
        <f>단가대비표!E553</f>
        <v>0</v>
      </c>
      <c r="F3033" s="116">
        <f>TRUNC(E3033*D3033,1)</f>
        <v>0</v>
      </c>
      <c r="G3033" s="115">
        <f>단가대비표!F553</f>
        <v>138290</v>
      </c>
      <c r="H3033" s="116">
        <f>TRUNC(G3033*D3033,1)</f>
        <v>18530.8</v>
      </c>
      <c r="I3033" s="115">
        <f>단가대비표!G553</f>
        <v>0</v>
      </c>
      <c r="J3033" s="116">
        <f>TRUNC(I3033*D3033,1)</f>
        <v>0</v>
      </c>
      <c r="K3033" s="115">
        <f t="shared" si="700"/>
        <v>138290</v>
      </c>
      <c r="L3033" s="116">
        <f t="shared" si="700"/>
        <v>18530.8</v>
      </c>
      <c r="M3033" s="9" t="s">
        <v>27</v>
      </c>
      <c r="N3033" s="10" t="s">
        <v>512</v>
      </c>
      <c r="O3033" s="10" t="s">
        <v>868</v>
      </c>
      <c r="P3033" s="10" t="s">
        <v>30</v>
      </c>
      <c r="Q3033" s="10" t="s">
        <v>30</v>
      </c>
      <c r="R3033" s="10" t="s">
        <v>29</v>
      </c>
      <c r="S3033" s="119"/>
      <c r="T3033" s="119"/>
      <c r="U3033" s="119"/>
      <c r="V3033" s="119">
        <v>1</v>
      </c>
      <c r="W3033" s="119"/>
      <c r="X3033" s="119"/>
      <c r="Y3033" s="119"/>
      <c r="Z3033" s="119"/>
      <c r="AA3033" s="119"/>
      <c r="AB3033" s="119"/>
      <c r="AC3033" s="119"/>
      <c r="AD3033" s="119"/>
      <c r="AE3033" s="119"/>
      <c r="AF3033" s="119"/>
      <c r="AG3033" s="119"/>
      <c r="AH3033" s="119"/>
      <c r="AI3033" s="119"/>
      <c r="AJ3033" s="10" t="s">
        <v>27</v>
      </c>
      <c r="AK3033" s="10" t="s">
        <v>2087</v>
      </c>
      <c r="AL3033" s="10" t="s">
        <v>27</v>
      </c>
    </row>
    <row r="3034" spans="1:38" ht="30" customHeight="1">
      <c r="A3034" s="9" t="s">
        <v>1109</v>
      </c>
      <c r="B3034" s="9" t="s">
        <v>3024</v>
      </c>
      <c r="C3034" s="9" t="s">
        <v>963</v>
      </c>
      <c r="D3034" s="114">
        <v>1</v>
      </c>
      <c r="E3034" s="115">
        <v>0</v>
      </c>
      <c r="F3034" s="116">
        <f>TRUNC(E3034*D3034,1)</f>
        <v>0</v>
      </c>
      <c r="G3034" s="115">
        <v>0</v>
      </c>
      <c r="H3034" s="116">
        <f>TRUNC(G3034*D3034,1)</f>
        <v>0</v>
      </c>
      <c r="I3034" s="115">
        <f>ROUNDDOWN(SUMIF(V3032:V3034, RIGHTB(O3034, 1), H3032:H3034)*U3034, 2)</f>
        <v>3902.23</v>
      </c>
      <c r="J3034" s="116">
        <f>TRUNC(I3034*D3034,1)</f>
        <v>3902.2</v>
      </c>
      <c r="K3034" s="115">
        <f t="shared" si="700"/>
        <v>3902.2</v>
      </c>
      <c r="L3034" s="116">
        <f t="shared" si="700"/>
        <v>3902.2</v>
      </c>
      <c r="M3034" s="9" t="s">
        <v>27</v>
      </c>
      <c r="N3034" s="10" t="s">
        <v>512</v>
      </c>
      <c r="O3034" s="10" t="s">
        <v>964</v>
      </c>
      <c r="P3034" s="10" t="s">
        <v>30</v>
      </c>
      <c r="Q3034" s="10" t="s">
        <v>30</v>
      </c>
      <c r="R3034" s="10" t="s">
        <v>30</v>
      </c>
      <c r="S3034" s="119">
        <v>1</v>
      </c>
      <c r="T3034" s="119">
        <v>2</v>
      </c>
      <c r="U3034" s="119">
        <v>0.03</v>
      </c>
      <c r="V3034" s="119"/>
      <c r="W3034" s="119"/>
      <c r="X3034" s="119"/>
      <c r="Y3034" s="119"/>
      <c r="Z3034" s="119"/>
      <c r="AA3034" s="119"/>
      <c r="AB3034" s="119"/>
      <c r="AC3034" s="119"/>
      <c r="AD3034" s="119"/>
      <c r="AE3034" s="119"/>
      <c r="AF3034" s="119"/>
      <c r="AG3034" s="119"/>
      <c r="AH3034" s="119"/>
      <c r="AI3034" s="119"/>
      <c r="AJ3034" s="10" t="s">
        <v>27</v>
      </c>
      <c r="AK3034" s="10" t="s">
        <v>2088</v>
      </c>
      <c r="AL3034" s="10" t="s">
        <v>27</v>
      </c>
    </row>
    <row r="3035" spans="1:38" ht="30" customHeight="1">
      <c r="A3035" s="9" t="s">
        <v>965</v>
      </c>
      <c r="B3035" s="9" t="s">
        <v>27</v>
      </c>
      <c r="C3035" s="9" t="s">
        <v>27</v>
      </c>
      <c r="D3035" s="114"/>
      <c r="E3035" s="115"/>
      <c r="F3035" s="116">
        <f>TRUNC(SUM(F3032:F3034),0)</f>
        <v>0</v>
      </c>
      <c r="G3035" s="115"/>
      <c r="H3035" s="116">
        <f>TRUNC(SUM(H3032:H3034),0)</f>
        <v>130074</v>
      </c>
      <c r="I3035" s="115"/>
      <c r="J3035" s="116">
        <f>TRUNC(SUM(J3032:J3034),0)</f>
        <v>3902</v>
      </c>
      <c r="K3035" s="115"/>
      <c r="L3035" s="116">
        <f>F3035+H3035+J3035</f>
        <v>133976</v>
      </c>
      <c r="M3035" s="9" t="s">
        <v>27</v>
      </c>
      <c r="N3035" s="10" t="s">
        <v>117</v>
      </c>
      <c r="O3035" s="10" t="s">
        <v>117</v>
      </c>
      <c r="P3035" s="10" t="s">
        <v>27</v>
      </c>
      <c r="Q3035" s="10" t="s">
        <v>27</v>
      </c>
      <c r="R3035" s="10" t="s">
        <v>27</v>
      </c>
      <c r="S3035" s="119"/>
      <c r="T3035" s="119"/>
      <c r="U3035" s="119"/>
      <c r="V3035" s="119"/>
      <c r="W3035" s="119"/>
      <c r="X3035" s="119"/>
      <c r="Y3035" s="119"/>
      <c r="Z3035" s="119"/>
      <c r="AA3035" s="119"/>
      <c r="AB3035" s="119"/>
      <c r="AC3035" s="119"/>
      <c r="AD3035" s="119"/>
      <c r="AE3035" s="119"/>
      <c r="AF3035" s="119"/>
      <c r="AG3035" s="119"/>
      <c r="AH3035" s="119"/>
      <c r="AI3035" s="119"/>
      <c r="AJ3035" s="10" t="s">
        <v>27</v>
      </c>
      <c r="AK3035" s="10" t="s">
        <v>27</v>
      </c>
      <c r="AL3035" s="10" t="s">
        <v>27</v>
      </c>
    </row>
    <row r="3036" spans="1:38" ht="30" customHeight="1">
      <c r="A3036" s="114"/>
      <c r="B3036" s="114"/>
      <c r="C3036" s="114"/>
      <c r="D3036" s="114"/>
      <c r="E3036" s="115"/>
      <c r="F3036" s="116"/>
      <c r="G3036" s="115"/>
      <c r="H3036" s="116"/>
      <c r="I3036" s="115"/>
      <c r="J3036" s="116"/>
      <c r="K3036" s="115"/>
      <c r="L3036" s="116"/>
      <c r="M3036" s="114"/>
    </row>
    <row r="3037" spans="1:38" ht="30" customHeight="1">
      <c r="A3037" s="127" t="s">
        <v>4530</v>
      </c>
      <c r="B3037" s="127"/>
      <c r="C3037" s="127"/>
      <c r="D3037" s="127"/>
      <c r="E3037" s="128"/>
      <c r="F3037" s="129"/>
      <c r="G3037" s="128"/>
      <c r="H3037" s="129"/>
      <c r="I3037" s="128"/>
      <c r="J3037" s="129"/>
      <c r="K3037" s="128"/>
      <c r="L3037" s="129"/>
      <c r="M3037" s="127"/>
      <c r="N3037" s="118" t="s">
        <v>513</v>
      </c>
    </row>
    <row r="3038" spans="1:38" ht="30" customHeight="1">
      <c r="A3038" s="9" t="s">
        <v>895</v>
      </c>
      <c r="B3038" s="9" t="s">
        <v>840</v>
      </c>
      <c r="C3038" s="9" t="s">
        <v>841</v>
      </c>
      <c r="D3038" s="114">
        <v>0.65800000000000003</v>
      </c>
      <c r="E3038" s="115">
        <f>단가대비표!E572</f>
        <v>0</v>
      </c>
      <c r="F3038" s="116">
        <f>TRUNC(E3038*D3038,1)</f>
        <v>0</v>
      </c>
      <c r="G3038" s="115">
        <f>단가대비표!F572</f>
        <v>199185</v>
      </c>
      <c r="H3038" s="116">
        <f>TRUNC(G3038*D3038,1)</f>
        <v>131063.7</v>
      </c>
      <c r="I3038" s="115">
        <f>단가대비표!G572</f>
        <v>0</v>
      </c>
      <c r="J3038" s="116">
        <f>TRUNC(I3038*D3038,1)</f>
        <v>0</v>
      </c>
      <c r="K3038" s="115">
        <f t="shared" ref="K3038:L3040" si="701">TRUNC(E3038+G3038+I3038,1)</f>
        <v>199185</v>
      </c>
      <c r="L3038" s="116">
        <f t="shared" si="701"/>
        <v>131063.7</v>
      </c>
      <c r="M3038" s="9" t="s">
        <v>27</v>
      </c>
      <c r="N3038" s="10" t="s">
        <v>513</v>
      </c>
      <c r="O3038" s="10" t="s">
        <v>896</v>
      </c>
      <c r="P3038" s="10" t="s">
        <v>30</v>
      </c>
      <c r="Q3038" s="10" t="s">
        <v>30</v>
      </c>
      <c r="R3038" s="10" t="s">
        <v>29</v>
      </c>
      <c r="S3038" s="119"/>
      <c r="T3038" s="119"/>
      <c r="U3038" s="119"/>
      <c r="V3038" s="119">
        <v>1</v>
      </c>
      <c r="W3038" s="119"/>
      <c r="X3038" s="119"/>
      <c r="Y3038" s="119"/>
      <c r="Z3038" s="119"/>
      <c r="AA3038" s="119"/>
      <c r="AB3038" s="119"/>
      <c r="AC3038" s="119"/>
      <c r="AD3038" s="119"/>
      <c r="AE3038" s="119"/>
      <c r="AF3038" s="119"/>
      <c r="AG3038" s="119"/>
      <c r="AH3038" s="119"/>
      <c r="AI3038" s="119"/>
      <c r="AJ3038" s="10" t="s">
        <v>27</v>
      </c>
      <c r="AK3038" s="10" t="s">
        <v>2089</v>
      </c>
      <c r="AL3038" s="10" t="s">
        <v>27</v>
      </c>
    </row>
    <row r="3039" spans="1:38" ht="30" customHeight="1">
      <c r="A3039" s="9" t="s">
        <v>867</v>
      </c>
      <c r="B3039" s="9" t="s">
        <v>840</v>
      </c>
      <c r="C3039" s="9" t="s">
        <v>841</v>
      </c>
      <c r="D3039" s="114">
        <v>0.157</v>
      </c>
      <c r="E3039" s="115">
        <f>단가대비표!E553</f>
        <v>0</v>
      </c>
      <c r="F3039" s="116">
        <f>TRUNC(E3039*D3039,1)</f>
        <v>0</v>
      </c>
      <c r="G3039" s="115">
        <f>단가대비표!F553</f>
        <v>138290</v>
      </c>
      <c r="H3039" s="116">
        <f>TRUNC(G3039*D3039,1)</f>
        <v>21711.5</v>
      </c>
      <c r="I3039" s="115">
        <f>단가대비표!G553</f>
        <v>0</v>
      </c>
      <c r="J3039" s="116">
        <f>TRUNC(I3039*D3039,1)</f>
        <v>0</v>
      </c>
      <c r="K3039" s="115">
        <f t="shared" si="701"/>
        <v>138290</v>
      </c>
      <c r="L3039" s="116">
        <f t="shared" si="701"/>
        <v>21711.5</v>
      </c>
      <c r="M3039" s="9" t="s">
        <v>27</v>
      </c>
      <c r="N3039" s="10" t="s">
        <v>513</v>
      </c>
      <c r="O3039" s="10" t="s">
        <v>868</v>
      </c>
      <c r="P3039" s="10" t="s">
        <v>30</v>
      </c>
      <c r="Q3039" s="10" t="s">
        <v>30</v>
      </c>
      <c r="R3039" s="10" t="s">
        <v>29</v>
      </c>
      <c r="S3039" s="119"/>
      <c r="T3039" s="119"/>
      <c r="U3039" s="119"/>
      <c r="V3039" s="119">
        <v>1</v>
      </c>
      <c r="W3039" s="119"/>
      <c r="X3039" s="119"/>
      <c r="Y3039" s="119"/>
      <c r="Z3039" s="119"/>
      <c r="AA3039" s="119"/>
      <c r="AB3039" s="119"/>
      <c r="AC3039" s="119"/>
      <c r="AD3039" s="119"/>
      <c r="AE3039" s="119"/>
      <c r="AF3039" s="119"/>
      <c r="AG3039" s="119"/>
      <c r="AH3039" s="119"/>
      <c r="AI3039" s="119"/>
      <c r="AJ3039" s="10" t="s">
        <v>27</v>
      </c>
      <c r="AK3039" s="10" t="s">
        <v>2090</v>
      </c>
      <c r="AL3039" s="10" t="s">
        <v>27</v>
      </c>
    </row>
    <row r="3040" spans="1:38" ht="30" customHeight="1">
      <c r="A3040" s="9" t="s">
        <v>1109</v>
      </c>
      <c r="B3040" s="9" t="s">
        <v>3024</v>
      </c>
      <c r="C3040" s="9" t="s">
        <v>963</v>
      </c>
      <c r="D3040" s="114">
        <v>1</v>
      </c>
      <c r="E3040" s="115">
        <v>0</v>
      </c>
      <c r="F3040" s="116">
        <f>TRUNC(E3040*D3040,1)</f>
        <v>0</v>
      </c>
      <c r="G3040" s="115">
        <v>0</v>
      </c>
      <c r="H3040" s="116">
        <f>TRUNC(G3040*D3040,1)</f>
        <v>0</v>
      </c>
      <c r="I3040" s="115">
        <f>ROUNDDOWN(SUMIF(V3038:V3040, RIGHTB(O3040, 1), H3038:H3040)*U3040, 2)</f>
        <v>4583.25</v>
      </c>
      <c r="J3040" s="116">
        <f>TRUNC(I3040*D3040,1)</f>
        <v>4583.2</v>
      </c>
      <c r="K3040" s="115">
        <f t="shared" si="701"/>
        <v>4583.2</v>
      </c>
      <c r="L3040" s="116">
        <f t="shared" si="701"/>
        <v>4583.2</v>
      </c>
      <c r="M3040" s="9" t="s">
        <v>27</v>
      </c>
      <c r="N3040" s="10" t="s">
        <v>513</v>
      </c>
      <c r="O3040" s="10" t="s">
        <v>964</v>
      </c>
      <c r="P3040" s="10" t="s">
        <v>30</v>
      </c>
      <c r="Q3040" s="10" t="s">
        <v>30</v>
      </c>
      <c r="R3040" s="10" t="s">
        <v>30</v>
      </c>
      <c r="S3040" s="119">
        <v>1</v>
      </c>
      <c r="T3040" s="119">
        <v>2</v>
      </c>
      <c r="U3040" s="119">
        <v>0.03</v>
      </c>
      <c r="V3040" s="119"/>
      <c r="W3040" s="119"/>
      <c r="X3040" s="119"/>
      <c r="Y3040" s="119"/>
      <c r="Z3040" s="119"/>
      <c r="AA3040" s="119"/>
      <c r="AB3040" s="119"/>
      <c r="AC3040" s="119"/>
      <c r="AD3040" s="119"/>
      <c r="AE3040" s="119"/>
      <c r="AF3040" s="119"/>
      <c r="AG3040" s="119"/>
      <c r="AH3040" s="119"/>
      <c r="AI3040" s="119"/>
      <c r="AJ3040" s="10" t="s">
        <v>27</v>
      </c>
      <c r="AK3040" s="10" t="s">
        <v>2091</v>
      </c>
      <c r="AL3040" s="10" t="s">
        <v>27</v>
      </c>
    </row>
    <row r="3041" spans="1:38" ht="30" customHeight="1">
      <c r="A3041" s="9" t="s">
        <v>965</v>
      </c>
      <c r="B3041" s="9" t="s">
        <v>27</v>
      </c>
      <c r="C3041" s="9" t="s">
        <v>27</v>
      </c>
      <c r="D3041" s="114"/>
      <c r="E3041" s="115"/>
      <c r="F3041" s="116">
        <f>TRUNC(SUM(F3038:F3040),0)</f>
        <v>0</v>
      </c>
      <c r="G3041" s="115"/>
      <c r="H3041" s="116">
        <f>TRUNC(SUM(H3038:H3040),0)</f>
        <v>152775</v>
      </c>
      <c r="I3041" s="115"/>
      <c r="J3041" s="116">
        <f>TRUNC(SUM(J3038:J3040),0)</f>
        <v>4583</v>
      </c>
      <c r="K3041" s="115"/>
      <c r="L3041" s="116">
        <f>F3041+H3041+J3041</f>
        <v>157358</v>
      </c>
      <c r="M3041" s="9" t="s">
        <v>27</v>
      </c>
      <c r="N3041" s="10" t="s">
        <v>117</v>
      </c>
      <c r="O3041" s="10" t="s">
        <v>117</v>
      </c>
      <c r="P3041" s="10" t="s">
        <v>27</v>
      </c>
      <c r="Q3041" s="10" t="s">
        <v>27</v>
      </c>
      <c r="R3041" s="10" t="s">
        <v>27</v>
      </c>
      <c r="S3041" s="119"/>
      <c r="T3041" s="119"/>
      <c r="U3041" s="119"/>
      <c r="V3041" s="119"/>
      <c r="W3041" s="119"/>
      <c r="X3041" s="119"/>
      <c r="Y3041" s="119"/>
      <c r="Z3041" s="119"/>
      <c r="AA3041" s="119"/>
      <c r="AB3041" s="119"/>
      <c r="AC3041" s="119"/>
      <c r="AD3041" s="119"/>
      <c r="AE3041" s="119"/>
      <c r="AF3041" s="119"/>
      <c r="AG3041" s="119"/>
      <c r="AH3041" s="119"/>
      <c r="AI3041" s="119"/>
      <c r="AJ3041" s="10" t="s">
        <v>27</v>
      </c>
      <c r="AK3041" s="10" t="s">
        <v>27</v>
      </c>
      <c r="AL3041" s="10" t="s">
        <v>27</v>
      </c>
    </row>
    <row r="3042" spans="1:38" ht="30" customHeight="1">
      <c r="A3042" s="114"/>
      <c r="B3042" s="114"/>
      <c r="C3042" s="114"/>
      <c r="D3042" s="114"/>
      <c r="E3042" s="115"/>
      <c r="F3042" s="116"/>
      <c r="G3042" s="115"/>
      <c r="H3042" s="116"/>
      <c r="I3042" s="115"/>
      <c r="J3042" s="116"/>
      <c r="K3042" s="115"/>
      <c r="L3042" s="116"/>
      <c r="M3042" s="114"/>
    </row>
    <row r="3043" spans="1:38" ht="30" customHeight="1">
      <c r="A3043" s="127" t="s">
        <v>4531</v>
      </c>
      <c r="B3043" s="127"/>
      <c r="C3043" s="127"/>
      <c r="D3043" s="127"/>
      <c r="E3043" s="128"/>
      <c r="F3043" s="129"/>
      <c r="G3043" s="128"/>
      <c r="H3043" s="129"/>
      <c r="I3043" s="128"/>
      <c r="J3043" s="129"/>
      <c r="K3043" s="128"/>
      <c r="L3043" s="129"/>
      <c r="M3043" s="127"/>
      <c r="N3043" s="118" t="s">
        <v>516</v>
      </c>
    </row>
    <row r="3044" spans="1:38" ht="30" customHeight="1">
      <c r="A3044" s="9" t="s">
        <v>895</v>
      </c>
      <c r="B3044" s="9" t="s">
        <v>840</v>
      </c>
      <c r="C3044" s="9" t="s">
        <v>841</v>
      </c>
      <c r="D3044" s="114">
        <v>2.35</v>
      </c>
      <c r="E3044" s="115">
        <f>단가대비표!E572</f>
        <v>0</v>
      </c>
      <c r="F3044" s="116">
        <f>TRUNC(E3044*D3044,1)</f>
        <v>0</v>
      </c>
      <c r="G3044" s="115">
        <f>단가대비표!F572</f>
        <v>199185</v>
      </c>
      <c r="H3044" s="116">
        <f>TRUNC(G3044*D3044,1)</f>
        <v>468084.7</v>
      </c>
      <c r="I3044" s="115">
        <f>단가대비표!G572</f>
        <v>0</v>
      </c>
      <c r="J3044" s="116">
        <f>TRUNC(I3044*D3044,1)</f>
        <v>0</v>
      </c>
      <c r="K3044" s="115">
        <f t="shared" ref="K3044:L3046" si="702">TRUNC(E3044+G3044+I3044,1)</f>
        <v>199185</v>
      </c>
      <c r="L3044" s="116">
        <f t="shared" si="702"/>
        <v>468084.7</v>
      </c>
      <c r="M3044" s="9" t="s">
        <v>27</v>
      </c>
      <c r="N3044" s="10" t="s">
        <v>516</v>
      </c>
      <c r="O3044" s="10" t="s">
        <v>896</v>
      </c>
      <c r="P3044" s="10" t="s">
        <v>30</v>
      </c>
      <c r="Q3044" s="10" t="s">
        <v>30</v>
      </c>
      <c r="R3044" s="10" t="s">
        <v>29</v>
      </c>
      <c r="S3044" s="119"/>
      <c r="T3044" s="119"/>
      <c r="U3044" s="119"/>
      <c r="V3044" s="119">
        <v>1</v>
      </c>
      <c r="W3044" s="119"/>
      <c r="X3044" s="119"/>
      <c r="Y3044" s="119"/>
      <c r="Z3044" s="119"/>
      <c r="AA3044" s="119"/>
      <c r="AB3044" s="119"/>
      <c r="AC3044" s="119"/>
      <c r="AD3044" s="119"/>
      <c r="AE3044" s="119"/>
      <c r="AF3044" s="119"/>
      <c r="AG3044" s="119"/>
      <c r="AH3044" s="119"/>
      <c r="AI3044" s="119"/>
      <c r="AJ3044" s="10" t="s">
        <v>27</v>
      </c>
      <c r="AK3044" s="10" t="s">
        <v>2092</v>
      </c>
      <c r="AL3044" s="10" t="s">
        <v>27</v>
      </c>
    </row>
    <row r="3045" spans="1:38" ht="30" customHeight="1">
      <c r="A3045" s="9" t="s">
        <v>867</v>
      </c>
      <c r="B3045" s="9" t="s">
        <v>840</v>
      </c>
      <c r="C3045" s="9" t="s">
        <v>841</v>
      </c>
      <c r="D3045" s="114">
        <v>0.79</v>
      </c>
      <c r="E3045" s="115">
        <f>단가대비표!E553</f>
        <v>0</v>
      </c>
      <c r="F3045" s="116">
        <f>TRUNC(E3045*D3045,1)</f>
        <v>0</v>
      </c>
      <c r="G3045" s="115">
        <f>단가대비표!F553</f>
        <v>138290</v>
      </c>
      <c r="H3045" s="116">
        <f>TRUNC(G3045*D3045,1)</f>
        <v>109249.1</v>
      </c>
      <c r="I3045" s="115">
        <f>단가대비표!G553</f>
        <v>0</v>
      </c>
      <c r="J3045" s="116">
        <f>TRUNC(I3045*D3045,1)</f>
        <v>0</v>
      </c>
      <c r="K3045" s="115">
        <f t="shared" si="702"/>
        <v>138290</v>
      </c>
      <c r="L3045" s="116">
        <f t="shared" si="702"/>
        <v>109249.1</v>
      </c>
      <c r="M3045" s="9" t="s">
        <v>27</v>
      </c>
      <c r="N3045" s="10" t="s">
        <v>516</v>
      </c>
      <c r="O3045" s="10" t="s">
        <v>868</v>
      </c>
      <c r="P3045" s="10" t="s">
        <v>30</v>
      </c>
      <c r="Q3045" s="10" t="s">
        <v>30</v>
      </c>
      <c r="R3045" s="10" t="s">
        <v>29</v>
      </c>
      <c r="S3045" s="119"/>
      <c r="T3045" s="119"/>
      <c r="U3045" s="119"/>
      <c r="V3045" s="119">
        <v>1</v>
      </c>
      <c r="W3045" s="119"/>
      <c r="X3045" s="119"/>
      <c r="Y3045" s="119"/>
      <c r="Z3045" s="119"/>
      <c r="AA3045" s="119"/>
      <c r="AB3045" s="119"/>
      <c r="AC3045" s="119"/>
      <c r="AD3045" s="119"/>
      <c r="AE3045" s="119"/>
      <c r="AF3045" s="119"/>
      <c r="AG3045" s="119"/>
      <c r="AH3045" s="119"/>
      <c r="AI3045" s="119"/>
      <c r="AJ3045" s="10" t="s">
        <v>27</v>
      </c>
      <c r="AK3045" s="10" t="s">
        <v>2093</v>
      </c>
      <c r="AL3045" s="10" t="s">
        <v>27</v>
      </c>
    </row>
    <row r="3046" spans="1:38" ht="30" customHeight="1">
      <c r="A3046" s="9" t="s">
        <v>1109</v>
      </c>
      <c r="B3046" s="9" t="s">
        <v>1110</v>
      </c>
      <c r="C3046" s="9" t="s">
        <v>963</v>
      </c>
      <c r="D3046" s="114">
        <v>1</v>
      </c>
      <c r="E3046" s="115">
        <v>0</v>
      </c>
      <c r="F3046" s="116">
        <f>TRUNC(E3046*D3046,1)</f>
        <v>0</v>
      </c>
      <c r="G3046" s="115">
        <v>0</v>
      </c>
      <c r="H3046" s="116">
        <f>TRUNC(G3046*D3046,1)</f>
        <v>0</v>
      </c>
      <c r="I3046" s="115">
        <f>ROUNDDOWN(SUMIF(V3044:V3046, RIGHTB(O3046, 1), H3044:H3046)*U3046, 2)</f>
        <v>11546.67</v>
      </c>
      <c r="J3046" s="116">
        <f>TRUNC(I3046*D3046,1)</f>
        <v>11546.6</v>
      </c>
      <c r="K3046" s="115">
        <f t="shared" si="702"/>
        <v>11546.6</v>
      </c>
      <c r="L3046" s="116">
        <f t="shared" si="702"/>
        <v>11546.6</v>
      </c>
      <c r="M3046" s="9" t="s">
        <v>27</v>
      </c>
      <c r="N3046" s="10" t="s">
        <v>516</v>
      </c>
      <c r="O3046" s="10" t="s">
        <v>964</v>
      </c>
      <c r="P3046" s="10" t="s">
        <v>30</v>
      </c>
      <c r="Q3046" s="10" t="s">
        <v>30</v>
      </c>
      <c r="R3046" s="10" t="s">
        <v>30</v>
      </c>
      <c r="S3046" s="119">
        <v>1</v>
      </c>
      <c r="T3046" s="119">
        <v>2</v>
      </c>
      <c r="U3046" s="119">
        <v>0.02</v>
      </c>
      <c r="V3046" s="119"/>
      <c r="W3046" s="119"/>
      <c r="X3046" s="119"/>
      <c r="Y3046" s="119"/>
      <c r="Z3046" s="119"/>
      <c r="AA3046" s="119"/>
      <c r="AB3046" s="119"/>
      <c r="AC3046" s="119"/>
      <c r="AD3046" s="119"/>
      <c r="AE3046" s="119"/>
      <c r="AF3046" s="119"/>
      <c r="AG3046" s="119"/>
      <c r="AH3046" s="119"/>
      <c r="AI3046" s="119"/>
      <c r="AJ3046" s="10" t="s">
        <v>27</v>
      </c>
      <c r="AK3046" s="10" t="s">
        <v>2094</v>
      </c>
      <c r="AL3046" s="10" t="s">
        <v>27</v>
      </c>
    </row>
    <row r="3047" spans="1:38" ht="30" customHeight="1">
      <c r="A3047" s="9" t="s">
        <v>965</v>
      </c>
      <c r="B3047" s="9" t="s">
        <v>27</v>
      </c>
      <c r="C3047" s="9" t="s">
        <v>27</v>
      </c>
      <c r="D3047" s="114"/>
      <c r="E3047" s="115"/>
      <c r="F3047" s="116">
        <f>TRUNC(SUM(F3044:F3046),0)</f>
        <v>0</v>
      </c>
      <c r="G3047" s="115"/>
      <c r="H3047" s="116">
        <f>TRUNC(SUM(H3044:H3046),0)</f>
        <v>577333</v>
      </c>
      <c r="I3047" s="115"/>
      <c r="J3047" s="116">
        <f>TRUNC(SUM(J3044:J3046),0)</f>
        <v>11546</v>
      </c>
      <c r="K3047" s="115"/>
      <c r="L3047" s="116">
        <f>F3047+H3047+J3047</f>
        <v>588879</v>
      </c>
      <c r="M3047" s="9" t="s">
        <v>27</v>
      </c>
      <c r="N3047" s="10" t="s">
        <v>117</v>
      </c>
      <c r="O3047" s="10" t="s">
        <v>117</v>
      </c>
      <c r="P3047" s="10" t="s">
        <v>27</v>
      </c>
      <c r="Q3047" s="10" t="s">
        <v>27</v>
      </c>
      <c r="R3047" s="10" t="s">
        <v>27</v>
      </c>
      <c r="S3047" s="119"/>
      <c r="T3047" s="119"/>
      <c r="U3047" s="119"/>
      <c r="V3047" s="119"/>
      <c r="W3047" s="119"/>
      <c r="X3047" s="119"/>
      <c r="Y3047" s="119"/>
      <c r="Z3047" s="119"/>
      <c r="AA3047" s="119"/>
      <c r="AB3047" s="119"/>
      <c r="AC3047" s="119"/>
      <c r="AD3047" s="119"/>
      <c r="AE3047" s="119"/>
      <c r="AF3047" s="119"/>
      <c r="AG3047" s="119"/>
      <c r="AH3047" s="119"/>
      <c r="AI3047" s="119"/>
      <c r="AJ3047" s="10" t="s">
        <v>27</v>
      </c>
      <c r="AK3047" s="10" t="s">
        <v>27</v>
      </c>
      <c r="AL3047" s="10" t="s">
        <v>27</v>
      </c>
    </row>
    <row r="3048" spans="1:38" ht="30" customHeight="1">
      <c r="A3048" s="114"/>
      <c r="B3048" s="114"/>
      <c r="C3048" s="114"/>
      <c r="D3048" s="114"/>
      <c r="E3048" s="115"/>
      <c r="F3048" s="116"/>
      <c r="G3048" s="115"/>
      <c r="H3048" s="116"/>
      <c r="I3048" s="115"/>
      <c r="J3048" s="116"/>
      <c r="K3048" s="115"/>
      <c r="L3048" s="116"/>
      <c r="M3048" s="114"/>
    </row>
    <row r="3049" spans="1:38" ht="30" customHeight="1">
      <c r="A3049" s="127" t="s">
        <v>4532</v>
      </c>
      <c r="B3049" s="127"/>
      <c r="C3049" s="127"/>
      <c r="D3049" s="127"/>
      <c r="E3049" s="128"/>
      <c r="F3049" s="129"/>
      <c r="G3049" s="128"/>
      <c r="H3049" s="129"/>
      <c r="I3049" s="128"/>
      <c r="J3049" s="129"/>
      <c r="K3049" s="128"/>
      <c r="L3049" s="129"/>
      <c r="M3049" s="127"/>
      <c r="N3049" s="118" t="s">
        <v>518</v>
      </c>
    </row>
    <row r="3050" spans="1:38" ht="30" customHeight="1">
      <c r="A3050" s="9" t="s">
        <v>895</v>
      </c>
      <c r="B3050" s="9" t="s">
        <v>840</v>
      </c>
      <c r="C3050" s="9" t="s">
        <v>841</v>
      </c>
      <c r="D3050" s="114">
        <v>0.20799999999999999</v>
      </c>
      <c r="E3050" s="115">
        <f>단가대비표!E572</f>
        <v>0</v>
      </c>
      <c r="F3050" s="116">
        <f>TRUNC(E3050*D3050,1)</f>
        <v>0</v>
      </c>
      <c r="G3050" s="115">
        <f>단가대비표!F572</f>
        <v>199185</v>
      </c>
      <c r="H3050" s="116">
        <f>TRUNC(G3050*D3050,1)</f>
        <v>41430.400000000001</v>
      </c>
      <c r="I3050" s="115">
        <f>단가대비표!G572</f>
        <v>0</v>
      </c>
      <c r="J3050" s="116">
        <f>TRUNC(I3050*D3050,1)</f>
        <v>0</v>
      </c>
      <c r="K3050" s="115">
        <f t="shared" ref="K3050:L3052" si="703">TRUNC(E3050+G3050+I3050,1)</f>
        <v>199185</v>
      </c>
      <c r="L3050" s="116">
        <f t="shared" si="703"/>
        <v>41430.400000000001</v>
      </c>
      <c r="M3050" s="9" t="s">
        <v>27</v>
      </c>
      <c r="N3050" s="10" t="s">
        <v>518</v>
      </c>
      <c r="O3050" s="10" t="s">
        <v>896</v>
      </c>
      <c r="P3050" s="10" t="s">
        <v>30</v>
      </c>
      <c r="Q3050" s="10" t="s">
        <v>30</v>
      </c>
      <c r="R3050" s="10" t="s">
        <v>29</v>
      </c>
      <c r="S3050" s="119"/>
      <c r="T3050" s="119"/>
      <c r="U3050" s="119"/>
      <c r="V3050" s="119">
        <v>1</v>
      </c>
      <c r="W3050" s="119"/>
      <c r="X3050" s="119"/>
      <c r="Y3050" s="119"/>
      <c r="Z3050" s="119"/>
      <c r="AA3050" s="119"/>
      <c r="AB3050" s="119"/>
      <c r="AC3050" s="119"/>
      <c r="AD3050" s="119"/>
      <c r="AE3050" s="119"/>
      <c r="AF3050" s="119"/>
      <c r="AG3050" s="119"/>
      <c r="AH3050" s="119"/>
      <c r="AI3050" s="119"/>
      <c r="AJ3050" s="10" t="s">
        <v>27</v>
      </c>
      <c r="AK3050" s="10" t="s">
        <v>2095</v>
      </c>
      <c r="AL3050" s="10" t="s">
        <v>27</v>
      </c>
    </row>
    <row r="3051" spans="1:38" ht="30" customHeight="1">
      <c r="A3051" s="9" t="s">
        <v>867</v>
      </c>
      <c r="B3051" s="9" t="s">
        <v>840</v>
      </c>
      <c r="C3051" s="9" t="s">
        <v>841</v>
      </c>
      <c r="D3051" s="114">
        <v>4.7E-2</v>
      </c>
      <c r="E3051" s="115">
        <f>단가대비표!E553</f>
        <v>0</v>
      </c>
      <c r="F3051" s="116">
        <f>TRUNC(E3051*D3051,1)</f>
        <v>0</v>
      </c>
      <c r="G3051" s="115">
        <f>단가대비표!F553</f>
        <v>138290</v>
      </c>
      <c r="H3051" s="116">
        <f>TRUNC(G3051*D3051,1)</f>
        <v>6499.6</v>
      </c>
      <c r="I3051" s="115">
        <f>단가대비표!G553</f>
        <v>0</v>
      </c>
      <c r="J3051" s="116">
        <f>TRUNC(I3051*D3051,1)</f>
        <v>0</v>
      </c>
      <c r="K3051" s="115">
        <f t="shared" si="703"/>
        <v>138290</v>
      </c>
      <c r="L3051" s="116">
        <f t="shared" si="703"/>
        <v>6499.6</v>
      </c>
      <c r="M3051" s="9" t="s">
        <v>27</v>
      </c>
      <c r="N3051" s="10" t="s">
        <v>518</v>
      </c>
      <c r="O3051" s="10" t="s">
        <v>868</v>
      </c>
      <c r="P3051" s="10" t="s">
        <v>30</v>
      </c>
      <c r="Q3051" s="10" t="s">
        <v>30</v>
      </c>
      <c r="R3051" s="10" t="s">
        <v>29</v>
      </c>
      <c r="S3051" s="119"/>
      <c r="T3051" s="119"/>
      <c r="U3051" s="119"/>
      <c r="V3051" s="119">
        <v>1</v>
      </c>
      <c r="W3051" s="119"/>
      <c r="X3051" s="119"/>
      <c r="Y3051" s="119"/>
      <c r="Z3051" s="119"/>
      <c r="AA3051" s="119"/>
      <c r="AB3051" s="119"/>
      <c r="AC3051" s="119"/>
      <c r="AD3051" s="119"/>
      <c r="AE3051" s="119"/>
      <c r="AF3051" s="119"/>
      <c r="AG3051" s="119"/>
      <c r="AH3051" s="119"/>
      <c r="AI3051" s="119"/>
      <c r="AJ3051" s="10" t="s">
        <v>27</v>
      </c>
      <c r="AK3051" s="10" t="s">
        <v>2096</v>
      </c>
      <c r="AL3051" s="10" t="s">
        <v>27</v>
      </c>
    </row>
    <row r="3052" spans="1:38" ht="30" customHeight="1">
      <c r="A3052" s="9" t="s">
        <v>1109</v>
      </c>
      <c r="B3052" s="9" t="s">
        <v>1110</v>
      </c>
      <c r="C3052" s="9" t="s">
        <v>963</v>
      </c>
      <c r="D3052" s="114">
        <v>1</v>
      </c>
      <c r="E3052" s="115">
        <v>0</v>
      </c>
      <c r="F3052" s="116">
        <f>TRUNC(E3052*D3052,1)</f>
        <v>0</v>
      </c>
      <c r="G3052" s="115">
        <v>0</v>
      </c>
      <c r="H3052" s="116">
        <f>TRUNC(G3052*D3052,1)</f>
        <v>0</v>
      </c>
      <c r="I3052" s="115">
        <f>ROUNDDOWN(SUMIF(V3050:V3052, RIGHTB(O3052, 1), H3050:H3052)*U3052, 2)</f>
        <v>958.6</v>
      </c>
      <c r="J3052" s="116">
        <f>TRUNC(I3052*D3052,1)</f>
        <v>958.6</v>
      </c>
      <c r="K3052" s="115">
        <f t="shared" si="703"/>
        <v>958.6</v>
      </c>
      <c r="L3052" s="116">
        <f t="shared" si="703"/>
        <v>958.6</v>
      </c>
      <c r="M3052" s="9" t="s">
        <v>27</v>
      </c>
      <c r="N3052" s="10" t="s">
        <v>518</v>
      </c>
      <c r="O3052" s="10" t="s">
        <v>964</v>
      </c>
      <c r="P3052" s="10" t="s">
        <v>30</v>
      </c>
      <c r="Q3052" s="10" t="s">
        <v>30</v>
      </c>
      <c r="R3052" s="10" t="s">
        <v>30</v>
      </c>
      <c r="S3052" s="119">
        <v>1</v>
      </c>
      <c r="T3052" s="119">
        <v>2</v>
      </c>
      <c r="U3052" s="119">
        <v>0.02</v>
      </c>
      <c r="V3052" s="119"/>
      <c r="W3052" s="119"/>
      <c r="X3052" s="119"/>
      <c r="Y3052" s="119"/>
      <c r="Z3052" s="119"/>
      <c r="AA3052" s="119"/>
      <c r="AB3052" s="119"/>
      <c r="AC3052" s="119"/>
      <c r="AD3052" s="119"/>
      <c r="AE3052" s="119"/>
      <c r="AF3052" s="119"/>
      <c r="AG3052" s="119"/>
      <c r="AH3052" s="119"/>
      <c r="AI3052" s="119"/>
      <c r="AJ3052" s="10" t="s">
        <v>27</v>
      </c>
      <c r="AK3052" s="10" t="s">
        <v>2097</v>
      </c>
      <c r="AL3052" s="10" t="s">
        <v>27</v>
      </c>
    </row>
    <row r="3053" spans="1:38" ht="30" customHeight="1">
      <c r="A3053" s="9" t="s">
        <v>965</v>
      </c>
      <c r="B3053" s="9" t="s">
        <v>27</v>
      </c>
      <c r="C3053" s="9" t="s">
        <v>27</v>
      </c>
      <c r="D3053" s="114"/>
      <c r="E3053" s="115"/>
      <c r="F3053" s="116">
        <f>TRUNC(SUM(F3050:F3052),0)</f>
        <v>0</v>
      </c>
      <c r="G3053" s="115"/>
      <c r="H3053" s="116">
        <f>TRUNC(SUM(H3050:H3052),0)</f>
        <v>47930</v>
      </c>
      <c r="I3053" s="115"/>
      <c r="J3053" s="116">
        <f>TRUNC(SUM(J3050:J3052),0)</f>
        <v>958</v>
      </c>
      <c r="K3053" s="115"/>
      <c r="L3053" s="116">
        <f>F3053+H3053+J3053</f>
        <v>48888</v>
      </c>
      <c r="M3053" s="9" t="s">
        <v>27</v>
      </c>
      <c r="N3053" s="10" t="s">
        <v>117</v>
      </c>
      <c r="O3053" s="10" t="s">
        <v>117</v>
      </c>
      <c r="P3053" s="10" t="s">
        <v>27</v>
      </c>
      <c r="Q3053" s="10" t="s">
        <v>27</v>
      </c>
      <c r="R3053" s="10" t="s">
        <v>27</v>
      </c>
      <c r="S3053" s="119"/>
      <c r="T3053" s="119"/>
      <c r="U3053" s="119"/>
      <c r="V3053" s="119"/>
      <c r="W3053" s="119"/>
      <c r="X3053" s="119"/>
      <c r="Y3053" s="119"/>
      <c r="Z3053" s="119"/>
      <c r="AA3053" s="119"/>
      <c r="AB3053" s="119"/>
      <c r="AC3053" s="119"/>
      <c r="AD3053" s="119"/>
      <c r="AE3053" s="119"/>
      <c r="AF3053" s="119"/>
      <c r="AG3053" s="119"/>
      <c r="AH3053" s="119"/>
      <c r="AI3053" s="119"/>
      <c r="AJ3053" s="10" t="s">
        <v>27</v>
      </c>
      <c r="AK3053" s="10" t="s">
        <v>27</v>
      </c>
      <c r="AL3053" s="10" t="s">
        <v>27</v>
      </c>
    </row>
    <row r="3054" spans="1:38" ht="30" customHeight="1">
      <c r="A3054" s="114"/>
      <c r="B3054" s="114"/>
      <c r="C3054" s="114"/>
      <c r="D3054" s="114"/>
      <c r="E3054" s="115"/>
      <c r="F3054" s="116"/>
      <c r="G3054" s="115"/>
      <c r="H3054" s="116"/>
      <c r="I3054" s="115"/>
      <c r="J3054" s="116"/>
      <c r="K3054" s="115"/>
      <c r="L3054" s="116"/>
      <c r="M3054" s="114"/>
    </row>
    <row r="3055" spans="1:38" ht="30" customHeight="1">
      <c r="A3055" s="127" t="s">
        <v>4533</v>
      </c>
      <c r="B3055" s="127"/>
      <c r="C3055" s="127"/>
      <c r="D3055" s="127"/>
      <c r="E3055" s="128"/>
      <c r="F3055" s="129"/>
      <c r="G3055" s="128"/>
      <c r="H3055" s="129"/>
      <c r="I3055" s="128"/>
      <c r="J3055" s="129"/>
      <c r="K3055" s="128"/>
      <c r="L3055" s="129"/>
      <c r="M3055" s="127"/>
      <c r="N3055" s="118" t="s">
        <v>519</v>
      </c>
    </row>
    <row r="3056" spans="1:38" ht="30" customHeight="1">
      <c r="A3056" s="9" t="s">
        <v>895</v>
      </c>
      <c r="B3056" s="9" t="s">
        <v>840</v>
      </c>
      <c r="C3056" s="9" t="s">
        <v>841</v>
      </c>
      <c r="D3056" s="114">
        <v>0.28299999999999997</v>
      </c>
      <c r="E3056" s="115">
        <f>단가대비표!E572</f>
        <v>0</v>
      </c>
      <c r="F3056" s="116">
        <f>TRUNC(E3056*D3056,1)</f>
        <v>0</v>
      </c>
      <c r="G3056" s="115">
        <f>단가대비표!F572</f>
        <v>199185</v>
      </c>
      <c r="H3056" s="116">
        <f>TRUNC(G3056*D3056,1)</f>
        <v>56369.3</v>
      </c>
      <c r="I3056" s="115">
        <f>단가대비표!G572</f>
        <v>0</v>
      </c>
      <c r="J3056" s="116">
        <f>TRUNC(I3056*D3056,1)</f>
        <v>0</v>
      </c>
      <c r="K3056" s="115">
        <f t="shared" ref="K3056:L3058" si="704">TRUNC(E3056+G3056+I3056,1)</f>
        <v>199185</v>
      </c>
      <c r="L3056" s="116">
        <f t="shared" si="704"/>
        <v>56369.3</v>
      </c>
      <c r="M3056" s="9" t="s">
        <v>27</v>
      </c>
      <c r="N3056" s="10" t="s">
        <v>519</v>
      </c>
      <c r="O3056" s="10" t="s">
        <v>896</v>
      </c>
      <c r="P3056" s="10" t="s">
        <v>30</v>
      </c>
      <c r="Q3056" s="10" t="s">
        <v>30</v>
      </c>
      <c r="R3056" s="10" t="s">
        <v>29</v>
      </c>
      <c r="S3056" s="119"/>
      <c r="T3056" s="119"/>
      <c r="U3056" s="119"/>
      <c r="V3056" s="119">
        <v>1</v>
      </c>
      <c r="W3056" s="119"/>
      <c r="X3056" s="119"/>
      <c r="Y3056" s="119"/>
      <c r="Z3056" s="119"/>
      <c r="AA3056" s="119"/>
      <c r="AB3056" s="119"/>
      <c r="AC3056" s="119"/>
      <c r="AD3056" s="119"/>
      <c r="AE3056" s="119"/>
      <c r="AF3056" s="119"/>
      <c r="AG3056" s="119"/>
      <c r="AH3056" s="119"/>
      <c r="AI3056" s="119"/>
      <c r="AJ3056" s="10" t="s">
        <v>27</v>
      </c>
      <c r="AK3056" s="10" t="s">
        <v>2098</v>
      </c>
      <c r="AL3056" s="10" t="s">
        <v>27</v>
      </c>
    </row>
    <row r="3057" spans="1:38" ht="30" customHeight="1">
      <c r="A3057" s="9" t="s">
        <v>867</v>
      </c>
      <c r="B3057" s="9" t="s">
        <v>840</v>
      </c>
      <c r="C3057" s="9" t="s">
        <v>841</v>
      </c>
      <c r="D3057" s="114">
        <v>6.3E-2</v>
      </c>
      <c r="E3057" s="115">
        <f>단가대비표!E553</f>
        <v>0</v>
      </c>
      <c r="F3057" s="116">
        <f>TRUNC(E3057*D3057,1)</f>
        <v>0</v>
      </c>
      <c r="G3057" s="115">
        <f>단가대비표!F553</f>
        <v>138290</v>
      </c>
      <c r="H3057" s="116">
        <f>TRUNC(G3057*D3057,1)</f>
        <v>8712.2000000000007</v>
      </c>
      <c r="I3057" s="115">
        <f>단가대비표!G553</f>
        <v>0</v>
      </c>
      <c r="J3057" s="116">
        <f>TRUNC(I3057*D3057,1)</f>
        <v>0</v>
      </c>
      <c r="K3057" s="115">
        <f t="shared" si="704"/>
        <v>138290</v>
      </c>
      <c r="L3057" s="116">
        <f t="shared" si="704"/>
        <v>8712.2000000000007</v>
      </c>
      <c r="M3057" s="9" t="s">
        <v>27</v>
      </c>
      <c r="N3057" s="10" t="s">
        <v>519</v>
      </c>
      <c r="O3057" s="10" t="s">
        <v>868</v>
      </c>
      <c r="P3057" s="10" t="s">
        <v>30</v>
      </c>
      <c r="Q3057" s="10" t="s">
        <v>30</v>
      </c>
      <c r="R3057" s="10" t="s">
        <v>29</v>
      </c>
      <c r="S3057" s="119"/>
      <c r="T3057" s="119"/>
      <c r="U3057" s="119"/>
      <c r="V3057" s="119">
        <v>1</v>
      </c>
      <c r="W3057" s="119"/>
      <c r="X3057" s="119"/>
      <c r="Y3057" s="119"/>
      <c r="Z3057" s="119"/>
      <c r="AA3057" s="119"/>
      <c r="AB3057" s="119"/>
      <c r="AC3057" s="119"/>
      <c r="AD3057" s="119"/>
      <c r="AE3057" s="119"/>
      <c r="AF3057" s="119"/>
      <c r="AG3057" s="119"/>
      <c r="AH3057" s="119"/>
      <c r="AI3057" s="119"/>
      <c r="AJ3057" s="10" t="s">
        <v>27</v>
      </c>
      <c r="AK3057" s="10" t="s">
        <v>2099</v>
      </c>
      <c r="AL3057" s="10" t="s">
        <v>27</v>
      </c>
    </row>
    <row r="3058" spans="1:38" ht="30" customHeight="1">
      <c r="A3058" s="9" t="s">
        <v>1109</v>
      </c>
      <c r="B3058" s="9" t="s">
        <v>1110</v>
      </c>
      <c r="C3058" s="9" t="s">
        <v>963</v>
      </c>
      <c r="D3058" s="114">
        <v>1</v>
      </c>
      <c r="E3058" s="115">
        <v>0</v>
      </c>
      <c r="F3058" s="116">
        <f>TRUNC(E3058*D3058,1)</f>
        <v>0</v>
      </c>
      <c r="G3058" s="115">
        <v>0</v>
      </c>
      <c r="H3058" s="116">
        <f>TRUNC(G3058*D3058,1)</f>
        <v>0</v>
      </c>
      <c r="I3058" s="115">
        <f>ROUNDDOWN(SUMIF(V3056:V3058, RIGHTB(O3058, 1), H3056:H3058)*U3058, 2)</f>
        <v>1301.6300000000001</v>
      </c>
      <c r="J3058" s="116">
        <f>TRUNC(I3058*D3058,1)</f>
        <v>1301.5999999999999</v>
      </c>
      <c r="K3058" s="115">
        <f t="shared" si="704"/>
        <v>1301.5999999999999</v>
      </c>
      <c r="L3058" s="116">
        <f t="shared" si="704"/>
        <v>1301.5999999999999</v>
      </c>
      <c r="M3058" s="9" t="s">
        <v>27</v>
      </c>
      <c r="N3058" s="10" t="s">
        <v>519</v>
      </c>
      <c r="O3058" s="10" t="s">
        <v>964</v>
      </c>
      <c r="P3058" s="10" t="s">
        <v>30</v>
      </c>
      <c r="Q3058" s="10" t="s">
        <v>30</v>
      </c>
      <c r="R3058" s="10" t="s">
        <v>30</v>
      </c>
      <c r="S3058" s="119">
        <v>1</v>
      </c>
      <c r="T3058" s="119">
        <v>2</v>
      </c>
      <c r="U3058" s="119">
        <v>0.02</v>
      </c>
      <c r="V3058" s="119"/>
      <c r="W3058" s="119"/>
      <c r="X3058" s="119"/>
      <c r="Y3058" s="119"/>
      <c r="Z3058" s="119"/>
      <c r="AA3058" s="119"/>
      <c r="AB3058" s="119"/>
      <c r="AC3058" s="119"/>
      <c r="AD3058" s="119"/>
      <c r="AE3058" s="119"/>
      <c r="AF3058" s="119"/>
      <c r="AG3058" s="119"/>
      <c r="AH3058" s="119"/>
      <c r="AI3058" s="119"/>
      <c r="AJ3058" s="10" t="s">
        <v>27</v>
      </c>
      <c r="AK3058" s="10" t="s">
        <v>2100</v>
      </c>
      <c r="AL3058" s="10" t="s">
        <v>27</v>
      </c>
    </row>
    <row r="3059" spans="1:38" ht="30" customHeight="1">
      <c r="A3059" s="9" t="s">
        <v>965</v>
      </c>
      <c r="B3059" s="9" t="s">
        <v>27</v>
      </c>
      <c r="C3059" s="9" t="s">
        <v>27</v>
      </c>
      <c r="D3059" s="114"/>
      <c r="E3059" s="115"/>
      <c r="F3059" s="116">
        <f>TRUNC(SUM(F3056:F3058),0)</f>
        <v>0</v>
      </c>
      <c r="G3059" s="115"/>
      <c r="H3059" s="116">
        <f>TRUNC(SUM(H3056:H3058),0)</f>
        <v>65081</v>
      </c>
      <c r="I3059" s="115"/>
      <c r="J3059" s="116">
        <f>TRUNC(SUM(J3056:J3058),0)</f>
        <v>1301</v>
      </c>
      <c r="K3059" s="115"/>
      <c r="L3059" s="116">
        <f>F3059+H3059+J3059</f>
        <v>66382</v>
      </c>
      <c r="M3059" s="9" t="s">
        <v>27</v>
      </c>
      <c r="N3059" s="10" t="s">
        <v>117</v>
      </c>
      <c r="O3059" s="10" t="s">
        <v>117</v>
      </c>
      <c r="P3059" s="10" t="s">
        <v>27</v>
      </c>
      <c r="Q3059" s="10" t="s">
        <v>27</v>
      </c>
      <c r="R3059" s="10" t="s">
        <v>27</v>
      </c>
      <c r="S3059" s="119"/>
      <c r="T3059" s="119"/>
      <c r="U3059" s="119"/>
      <c r="V3059" s="119"/>
      <c r="W3059" s="119"/>
      <c r="X3059" s="119"/>
      <c r="Y3059" s="119"/>
      <c r="Z3059" s="119"/>
      <c r="AA3059" s="119"/>
      <c r="AB3059" s="119"/>
      <c r="AC3059" s="119"/>
      <c r="AD3059" s="119"/>
      <c r="AE3059" s="119"/>
      <c r="AF3059" s="119"/>
      <c r="AG3059" s="119"/>
      <c r="AH3059" s="119"/>
      <c r="AI3059" s="119"/>
      <c r="AJ3059" s="10" t="s">
        <v>27</v>
      </c>
      <c r="AK3059" s="10" t="s">
        <v>27</v>
      </c>
      <c r="AL3059" s="10" t="s">
        <v>27</v>
      </c>
    </row>
    <row r="3060" spans="1:38" ht="30" customHeight="1">
      <c r="A3060" s="114"/>
      <c r="B3060" s="114"/>
      <c r="C3060" s="114"/>
      <c r="D3060" s="114"/>
      <c r="E3060" s="115"/>
      <c r="F3060" s="116"/>
      <c r="G3060" s="115"/>
      <c r="H3060" s="116"/>
      <c r="I3060" s="115"/>
      <c r="J3060" s="116"/>
      <c r="K3060" s="115"/>
      <c r="L3060" s="116"/>
      <c r="M3060" s="114"/>
    </row>
    <row r="3061" spans="1:38" ht="30" customHeight="1">
      <c r="A3061" s="127" t="s">
        <v>4534</v>
      </c>
      <c r="B3061" s="127"/>
      <c r="C3061" s="127"/>
      <c r="D3061" s="127"/>
      <c r="E3061" s="128"/>
      <c r="F3061" s="129"/>
      <c r="G3061" s="128"/>
      <c r="H3061" s="129"/>
      <c r="I3061" s="128"/>
      <c r="J3061" s="129"/>
      <c r="K3061" s="128"/>
      <c r="L3061" s="129"/>
      <c r="M3061" s="127"/>
      <c r="N3061" s="118" t="s">
        <v>520</v>
      </c>
    </row>
    <row r="3062" spans="1:38" ht="30" customHeight="1">
      <c r="A3062" s="9" t="s">
        <v>895</v>
      </c>
      <c r="B3062" s="9" t="s">
        <v>840</v>
      </c>
      <c r="C3062" s="9" t="s">
        <v>841</v>
      </c>
      <c r="D3062" s="114">
        <v>0.40300000000000002</v>
      </c>
      <c r="E3062" s="115">
        <f>단가대비표!E572</f>
        <v>0</v>
      </c>
      <c r="F3062" s="116">
        <f>TRUNC(E3062*D3062,1)</f>
        <v>0</v>
      </c>
      <c r="G3062" s="115">
        <f>단가대비표!F572</f>
        <v>199185</v>
      </c>
      <c r="H3062" s="116">
        <f>TRUNC(G3062*D3062,1)</f>
        <v>80271.5</v>
      </c>
      <c r="I3062" s="115">
        <f>단가대비표!G572</f>
        <v>0</v>
      </c>
      <c r="J3062" s="116">
        <f>TRUNC(I3062*D3062,1)</f>
        <v>0</v>
      </c>
      <c r="K3062" s="115">
        <f t="shared" ref="K3062:L3064" si="705">TRUNC(E3062+G3062+I3062,1)</f>
        <v>199185</v>
      </c>
      <c r="L3062" s="116">
        <f t="shared" si="705"/>
        <v>80271.5</v>
      </c>
      <c r="M3062" s="9" t="s">
        <v>27</v>
      </c>
      <c r="N3062" s="10" t="s">
        <v>520</v>
      </c>
      <c r="O3062" s="10" t="s">
        <v>896</v>
      </c>
      <c r="P3062" s="10" t="s">
        <v>30</v>
      </c>
      <c r="Q3062" s="10" t="s">
        <v>30</v>
      </c>
      <c r="R3062" s="10" t="s">
        <v>29</v>
      </c>
      <c r="S3062" s="119"/>
      <c r="T3062" s="119"/>
      <c r="U3062" s="119"/>
      <c r="V3062" s="119">
        <v>1</v>
      </c>
      <c r="W3062" s="119"/>
      <c r="X3062" s="119"/>
      <c r="Y3062" s="119"/>
      <c r="Z3062" s="119"/>
      <c r="AA3062" s="119"/>
      <c r="AB3062" s="119"/>
      <c r="AC3062" s="119"/>
      <c r="AD3062" s="119"/>
      <c r="AE3062" s="119"/>
      <c r="AF3062" s="119"/>
      <c r="AG3062" s="119"/>
      <c r="AH3062" s="119"/>
      <c r="AI3062" s="119"/>
      <c r="AJ3062" s="10" t="s">
        <v>27</v>
      </c>
      <c r="AK3062" s="10" t="s">
        <v>2101</v>
      </c>
      <c r="AL3062" s="10" t="s">
        <v>27</v>
      </c>
    </row>
    <row r="3063" spans="1:38" ht="30" customHeight="1">
      <c r="A3063" s="9" t="s">
        <v>867</v>
      </c>
      <c r="B3063" s="9" t="s">
        <v>840</v>
      </c>
      <c r="C3063" s="9" t="s">
        <v>841</v>
      </c>
      <c r="D3063" s="114">
        <v>8.4000000000000005E-2</v>
      </c>
      <c r="E3063" s="115">
        <f>단가대비표!E553</f>
        <v>0</v>
      </c>
      <c r="F3063" s="116">
        <f>TRUNC(E3063*D3063,1)</f>
        <v>0</v>
      </c>
      <c r="G3063" s="115">
        <f>단가대비표!F553</f>
        <v>138290</v>
      </c>
      <c r="H3063" s="116">
        <f>TRUNC(G3063*D3063,1)</f>
        <v>11616.3</v>
      </c>
      <c r="I3063" s="115">
        <f>단가대비표!G553</f>
        <v>0</v>
      </c>
      <c r="J3063" s="116">
        <f>TRUNC(I3063*D3063,1)</f>
        <v>0</v>
      </c>
      <c r="K3063" s="115">
        <f t="shared" si="705"/>
        <v>138290</v>
      </c>
      <c r="L3063" s="116">
        <f t="shared" si="705"/>
        <v>11616.3</v>
      </c>
      <c r="M3063" s="9" t="s">
        <v>27</v>
      </c>
      <c r="N3063" s="10" t="s">
        <v>520</v>
      </c>
      <c r="O3063" s="10" t="s">
        <v>868</v>
      </c>
      <c r="P3063" s="10" t="s">
        <v>30</v>
      </c>
      <c r="Q3063" s="10" t="s">
        <v>30</v>
      </c>
      <c r="R3063" s="10" t="s">
        <v>29</v>
      </c>
      <c r="S3063" s="119"/>
      <c r="T3063" s="119"/>
      <c r="U3063" s="119"/>
      <c r="V3063" s="119">
        <v>1</v>
      </c>
      <c r="W3063" s="119"/>
      <c r="X3063" s="119"/>
      <c r="Y3063" s="119"/>
      <c r="Z3063" s="119"/>
      <c r="AA3063" s="119"/>
      <c r="AB3063" s="119"/>
      <c r="AC3063" s="119"/>
      <c r="AD3063" s="119"/>
      <c r="AE3063" s="119"/>
      <c r="AF3063" s="119"/>
      <c r="AG3063" s="119"/>
      <c r="AH3063" s="119"/>
      <c r="AI3063" s="119"/>
      <c r="AJ3063" s="10" t="s">
        <v>27</v>
      </c>
      <c r="AK3063" s="10" t="s">
        <v>2102</v>
      </c>
      <c r="AL3063" s="10" t="s">
        <v>27</v>
      </c>
    </row>
    <row r="3064" spans="1:38" ht="30" customHeight="1">
      <c r="A3064" s="9" t="s">
        <v>1109</v>
      </c>
      <c r="B3064" s="9" t="s">
        <v>1110</v>
      </c>
      <c r="C3064" s="9" t="s">
        <v>963</v>
      </c>
      <c r="D3064" s="114">
        <v>1</v>
      </c>
      <c r="E3064" s="115">
        <v>0</v>
      </c>
      <c r="F3064" s="116">
        <f>TRUNC(E3064*D3064,1)</f>
        <v>0</v>
      </c>
      <c r="G3064" s="115">
        <v>0</v>
      </c>
      <c r="H3064" s="116">
        <f>TRUNC(G3064*D3064,1)</f>
        <v>0</v>
      </c>
      <c r="I3064" s="115">
        <f>ROUNDDOWN(SUMIF(V3062:V3064, RIGHTB(O3064, 1), H3062:H3064)*U3064, 2)</f>
        <v>1837.75</v>
      </c>
      <c r="J3064" s="116">
        <f>TRUNC(I3064*D3064,1)</f>
        <v>1837.7</v>
      </c>
      <c r="K3064" s="115">
        <f t="shared" si="705"/>
        <v>1837.7</v>
      </c>
      <c r="L3064" s="116">
        <f t="shared" si="705"/>
        <v>1837.7</v>
      </c>
      <c r="M3064" s="9" t="s">
        <v>27</v>
      </c>
      <c r="N3064" s="10" t="s">
        <v>520</v>
      </c>
      <c r="O3064" s="10" t="s">
        <v>964</v>
      </c>
      <c r="P3064" s="10" t="s">
        <v>30</v>
      </c>
      <c r="Q3064" s="10" t="s">
        <v>30</v>
      </c>
      <c r="R3064" s="10" t="s">
        <v>30</v>
      </c>
      <c r="S3064" s="119">
        <v>1</v>
      </c>
      <c r="T3064" s="119">
        <v>2</v>
      </c>
      <c r="U3064" s="119">
        <v>0.02</v>
      </c>
      <c r="V3064" s="119"/>
      <c r="W3064" s="119"/>
      <c r="X3064" s="119"/>
      <c r="Y3064" s="119"/>
      <c r="Z3064" s="119"/>
      <c r="AA3064" s="119"/>
      <c r="AB3064" s="119"/>
      <c r="AC3064" s="119"/>
      <c r="AD3064" s="119"/>
      <c r="AE3064" s="119"/>
      <c r="AF3064" s="119"/>
      <c r="AG3064" s="119"/>
      <c r="AH3064" s="119"/>
      <c r="AI3064" s="119"/>
      <c r="AJ3064" s="10" t="s">
        <v>27</v>
      </c>
      <c r="AK3064" s="10" t="s">
        <v>2103</v>
      </c>
      <c r="AL3064" s="10" t="s">
        <v>27</v>
      </c>
    </row>
    <row r="3065" spans="1:38" ht="30" customHeight="1">
      <c r="A3065" s="9" t="s">
        <v>965</v>
      </c>
      <c r="B3065" s="9" t="s">
        <v>27</v>
      </c>
      <c r="C3065" s="9" t="s">
        <v>27</v>
      </c>
      <c r="D3065" s="114"/>
      <c r="E3065" s="115"/>
      <c r="F3065" s="116">
        <f>TRUNC(SUM(F3062:F3064),0)</f>
        <v>0</v>
      </c>
      <c r="G3065" s="115"/>
      <c r="H3065" s="116">
        <f>TRUNC(SUM(H3062:H3064),0)</f>
        <v>91887</v>
      </c>
      <c r="I3065" s="115"/>
      <c r="J3065" s="116">
        <f>TRUNC(SUM(J3062:J3064),0)</f>
        <v>1837</v>
      </c>
      <c r="K3065" s="115"/>
      <c r="L3065" s="116">
        <f>F3065+H3065+J3065</f>
        <v>93724</v>
      </c>
      <c r="M3065" s="9" t="s">
        <v>27</v>
      </c>
      <c r="N3065" s="10" t="s">
        <v>117</v>
      </c>
      <c r="O3065" s="10" t="s">
        <v>117</v>
      </c>
      <c r="P3065" s="10" t="s">
        <v>27</v>
      </c>
      <c r="Q3065" s="10" t="s">
        <v>27</v>
      </c>
      <c r="R3065" s="10" t="s">
        <v>27</v>
      </c>
      <c r="S3065" s="119"/>
      <c r="T3065" s="119"/>
      <c r="U3065" s="119"/>
      <c r="V3065" s="119"/>
      <c r="W3065" s="119"/>
      <c r="X3065" s="119"/>
      <c r="Y3065" s="119"/>
      <c r="Z3065" s="119"/>
      <c r="AA3065" s="119"/>
      <c r="AB3065" s="119"/>
      <c r="AC3065" s="119"/>
      <c r="AD3065" s="119"/>
      <c r="AE3065" s="119"/>
      <c r="AF3065" s="119"/>
      <c r="AG3065" s="119"/>
      <c r="AH3065" s="119"/>
      <c r="AI3065" s="119"/>
      <c r="AJ3065" s="10" t="s">
        <v>27</v>
      </c>
      <c r="AK3065" s="10" t="s">
        <v>27</v>
      </c>
      <c r="AL3065" s="10" t="s">
        <v>27</v>
      </c>
    </row>
    <row r="3066" spans="1:38" ht="30" customHeight="1">
      <c r="A3066" s="114"/>
      <c r="B3066" s="114"/>
      <c r="C3066" s="114"/>
      <c r="D3066" s="114"/>
      <c r="E3066" s="115"/>
      <c r="F3066" s="116"/>
      <c r="G3066" s="115"/>
      <c r="H3066" s="116"/>
      <c r="I3066" s="115"/>
      <c r="J3066" s="116"/>
      <c r="K3066" s="115"/>
      <c r="L3066" s="116"/>
      <c r="M3066" s="114"/>
    </row>
    <row r="3067" spans="1:38" ht="30" customHeight="1">
      <c r="A3067" s="127" t="s">
        <v>4535</v>
      </c>
      <c r="B3067" s="127"/>
      <c r="C3067" s="127"/>
      <c r="D3067" s="127"/>
      <c r="E3067" s="128"/>
      <c r="F3067" s="129"/>
      <c r="G3067" s="128"/>
      <c r="H3067" s="129"/>
      <c r="I3067" s="128"/>
      <c r="J3067" s="129"/>
      <c r="K3067" s="128"/>
      <c r="L3067" s="129"/>
      <c r="M3067" s="127"/>
      <c r="N3067" s="118" t="s">
        <v>521</v>
      </c>
    </row>
    <row r="3068" spans="1:38" ht="30" customHeight="1">
      <c r="A3068" s="9" t="s">
        <v>895</v>
      </c>
      <c r="B3068" s="9" t="s">
        <v>840</v>
      </c>
      <c r="C3068" s="9" t="s">
        <v>841</v>
      </c>
      <c r="D3068" s="114">
        <v>0.47099999999999997</v>
      </c>
      <c r="E3068" s="115">
        <f>단가대비표!E572</f>
        <v>0</v>
      </c>
      <c r="F3068" s="116">
        <f>TRUNC(E3068*D3068,1)</f>
        <v>0</v>
      </c>
      <c r="G3068" s="115">
        <f>단가대비표!F572</f>
        <v>199185</v>
      </c>
      <c r="H3068" s="116">
        <f>TRUNC(G3068*D3068,1)</f>
        <v>93816.1</v>
      </c>
      <c r="I3068" s="115">
        <f>단가대비표!G572</f>
        <v>0</v>
      </c>
      <c r="J3068" s="116">
        <f>TRUNC(I3068*D3068,1)</f>
        <v>0</v>
      </c>
      <c r="K3068" s="115">
        <f t="shared" ref="K3068:L3070" si="706">TRUNC(E3068+G3068+I3068,1)</f>
        <v>199185</v>
      </c>
      <c r="L3068" s="116">
        <f t="shared" si="706"/>
        <v>93816.1</v>
      </c>
      <c r="M3068" s="9" t="s">
        <v>27</v>
      </c>
      <c r="N3068" s="10" t="s">
        <v>521</v>
      </c>
      <c r="O3068" s="10" t="s">
        <v>896</v>
      </c>
      <c r="P3068" s="10" t="s">
        <v>30</v>
      </c>
      <c r="Q3068" s="10" t="s">
        <v>30</v>
      </c>
      <c r="R3068" s="10" t="s">
        <v>29</v>
      </c>
      <c r="S3068" s="119"/>
      <c r="T3068" s="119"/>
      <c r="U3068" s="119"/>
      <c r="V3068" s="119">
        <v>1</v>
      </c>
      <c r="W3068" s="119"/>
      <c r="X3068" s="119"/>
      <c r="Y3068" s="119"/>
      <c r="Z3068" s="119"/>
      <c r="AA3068" s="119"/>
      <c r="AB3068" s="119"/>
      <c r="AC3068" s="119"/>
      <c r="AD3068" s="119"/>
      <c r="AE3068" s="119"/>
      <c r="AF3068" s="119"/>
      <c r="AG3068" s="119"/>
      <c r="AH3068" s="119"/>
      <c r="AI3068" s="119"/>
      <c r="AJ3068" s="10" t="s">
        <v>27</v>
      </c>
      <c r="AK3068" s="10" t="s">
        <v>2104</v>
      </c>
      <c r="AL3068" s="10" t="s">
        <v>27</v>
      </c>
    </row>
    <row r="3069" spans="1:38" ht="30" customHeight="1">
      <c r="A3069" s="9" t="s">
        <v>867</v>
      </c>
      <c r="B3069" s="9" t="s">
        <v>840</v>
      </c>
      <c r="C3069" s="9" t="s">
        <v>841</v>
      </c>
      <c r="D3069" s="114">
        <v>0.108</v>
      </c>
      <c r="E3069" s="115">
        <f>단가대비표!E553</f>
        <v>0</v>
      </c>
      <c r="F3069" s="116">
        <f>TRUNC(E3069*D3069,1)</f>
        <v>0</v>
      </c>
      <c r="G3069" s="115">
        <f>단가대비표!F553</f>
        <v>138290</v>
      </c>
      <c r="H3069" s="116">
        <f>TRUNC(G3069*D3069,1)</f>
        <v>14935.3</v>
      </c>
      <c r="I3069" s="115">
        <f>단가대비표!G553</f>
        <v>0</v>
      </c>
      <c r="J3069" s="116">
        <f>TRUNC(I3069*D3069,1)</f>
        <v>0</v>
      </c>
      <c r="K3069" s="115">
        <f t="shared" si="706"/>
        <v>138290</v>
      </c>
      <c r="L3069" s="116">
        <f t="shared" si="706"/>
        <v>14935.3</v>
      </c>
      <c r="M3069" s="9" t="s">
        <v>27</v>
      </c>
      <c r="N3069" s="10" t="s">
        <v>521</v>
      </c>
      <c r="O3069" s="10" t="s">
        <v>868</v>
      </c>
      <c r="P3069" s="10" t="s">
        <v>30</v>
      </c>
      <c r="Q3069" s="10" t="s">
        <v>30</v>
      </c>
      <c r="R3069" s="10" t="s">
        <v>29</v>
      </c>
      <c r="S3069" s="119"/>
      <c r="T3069" s="119"/>
      <c r="U3069" s="119"/>
      <c r="V3069" s="119">
        <v>1</v>
      </c>
      <c r="W3069" s="119"/>
      <c r="X3069" s="119"/>
      <c r="Y3069" s="119"/>
      <c r="Z3069" s="119"/>
      <c r="AA3069" s="119"/>
      <c r="AB3069" s="119"/>
      <c r="AC3069" s="119"/>
      <c r="AD3069" s="119"/>
      <c r="AE3069" s="119"/>
      <c r="AF3069" s="119"/>
      <c r="AG3069" s="119"/>
      <c r="AH3069" s="119"/>
      <c r="AI3069" s="119"/>
      <c r="AJ3069" s="10" t="s">
        <v>27</v>
      </c>
      <c r="AK3069" s="10" t="s">
        <v>2105</v>
      </c>
      <c r="AL3069" s="10" t="s">
        <v>27</v>
      </c>
    </row>
    <row r="3070" spans="1:38" ht="30" customHeight="1">
      <c r="A3070" s="9" t="s">
        <v>1109</v>
      </c>
      <c r="B3070" s="9" t="s">
        <v>1110</v>
      </c>
      <c r="C3070" s="9" t="s">
        <v>963</v>
      </c>
      <c r="D3070" s="114">
        <v>1</v>
      </c>
      <c r="E3070" s="115">
        <v>0</v>
      </c>
      <c r="F3070" s="116">
        <f>TRUNC(E3070*D3070,1)</f>
        <v>0</v>
      </c>
      <c r="G3070" s="115">
        <v>0</v>
      </c>
      <c r="H3070" s="116">
        <f>TRUNC(G3070*D3070,1)</f>
        <v>0</v>
      </c>
      <c r="I3070" s="115">
        <f>ROUNDDOWN(SUMIF(V3068:V3070, RIGHTB(O3070, 1), H3068:H3070)*U3070, 2)</f>
        <v>2175.02</v>
      </c>
      <c r="J3070" s="116">
        <f>TRUNC(I3070*D3070,1)</f>
        <v>2175</v>
      </c>
      <c r="K3070" s="115">
        <f t="shared" si="706"/>
        <v>2175</v>
      </c>
      <c r="L3070" s="116">
        <f t="shared" si="706"/>
        <v>2175</v>
      </c>
      <c r="M3070" s="9" t="s">
        <v>27</v>
      </c>
      <c r="N3070" s="10" t="s">
        <v>521</v>
      </c>
      <c r="O3070" s="10" t="s">
        <v>964</v>
      </c>
      <c r="P3070" s="10" t="s">
        <v>30</v>
      </c>
      <c r="Q3070" s="10" t="s">
        <v>30</v>
      </c>
      <c r="R3070" s="10" t="s">
        <v>30</v>
      </c>
      <c r="S3070" s="119">
        <v>1</v>
      </c>
      <c r="T3070" s="119">
        <v>2</v>
      </c>
      <c r="U3070" s="119">
        <v>0.02</v>
      </c>
      <c r="V3070" s="119"/>
      <c r="W3070" s="119"/>
      <c r="X3070" s="119"/>
      <c r="Y3070" s="119"/>
      <c r="Z3070" s="119"/>
      <c r="AA3070" s="119"/>
      <c r="AB3070" s="119"/>
      <c r="AC3070" s="119"/>
      <c r="AD3070" s="119"/>
      <c r="AE3070" s="119"/>
      <c r="AF3070" s="119"/>
      <c r="AG3070" s="119"/>
      <c r="AH3070" s="119"/>
      <c r="AI3070" s="119"/>
      <c r="AJ3070" s="10" t="s">
        <v>27</v>
      </c>
      <c r="AK3070" s="10" t="s">
        <v>2106</v>
      </c>
      <c r="AL3070" s="10" t="s">
        <v>27</v>
      </c>
    </row>
    <row r="3071" spans="1:38" ht="30" customHeight="1">
      <c r="A3071" s="9" t="s">
        <v>965</v>
      </c>
      <c r="B3071" s="9" t="s">
        <v>27</v>
      </c>
      <c r="C3071" s="9" t="s">
        <v>27</v>
      </c>
      <c r="D3071" s="114"/>
      <c r="E3071" s="115"/>
      <c r="F3071" s="116">
        <f>TRUNC(SUM(F3068:F3070),0)</f>
        <v>0</v>
      </c>
      <c r="G3071" s="115"/>
      <c r="H3071" s="116">
        <f>TRUNC(SUM(H3068:H3070),0)</f>
        <v>108751</v>
      </c>
      <c r="I3071" s="115"/>
      <c r="J3071" s="116">
        <f>TRUNC(SUM(J3068:J3070),0)</f>
        <v>2175</v>
      </c>
      <c r="K3071" s="115"/>
      <c r="L3071" s="116">
        <f>F3071+H3071+J3071</f>
        <v>110926</v>
      </c>
      <c r="M3071" s="9" t="s">
        <v>27</v>
      </c>
      <c r="N3071" s="10" t="s">
        <v>117</v>
      </c>
      <c r="O3071" s="10" t="s">
        <v>117</v>
      </c>
      <c r="P3071" s="10" t="s">
        <v>27</v>
      </c>
      <c r="Q3071" s="10" t="s">
        <v>27</v>
      </c>
      <c r="R3071" s="10" t="s">
        <v>27</v>
      </c>
      <c r="S3071" s="119"/>
      <c r="T3071" s="119"/>
      <c r="U3071" s="119"/>
      <c r="V3071" s="119"/>
      <c r="W3071" s="119"/>
      <c r="X3071" s="119"/>
      <c r="Y3071" s="119"/>
      <c r="Z3071" s="119"/>
      <c r="AA3071" s="119"/>
      <c r="AB3071" s="119"/>
      <c r="AC3071" s="119"/>
      <c r="AD3071" s="119"/>
      <c r="AE3071" s="119"/>
      <c r="AF3071" s="119"/>
      <c r="AG3071" s="119"/>
      <c r="AH3071" s="119"/>
      <c r="AI3071" s="119"/>
      <c r="AJ3071" s="10" t="s">
        <v>27</v>
      </c>
      <c r="AK3071" s="10" t="s">
        <v>27</v>
      </c>
      <c r="AL3071" s="10" t="s">
        <v>27</v>
      </c>
    </row>
    <row r="3072" spans="1:38" ht="30" customHeight="1">
      <c r="A3072" s="114"/>
      <c r="B3072" s="114"/>
      <c r="C3072" s="114"/>
      <c r="D3072" s="114"/>
      <c r="E3072" s="115"/>
      <c r="F3072" s="116"/>
      <c r="G3072" s="115"/>
      <c r="H3072" s="116"/>
      <c r="I3072" s="115"/>
      <c r="J3072" s="116"/>
      <c r="K3072" s="115"/>
      <c r="L3072" s="116"/>
      <c r="M3072" s="114"/>
    </row>
    <row r="3073" spans="1:38" ht="30" customHeight="1">
      <c r="A3073" s="127" t="s">
        <v>4536</v>
      </c>
      <c r="B3073" s="127"/>
      <c r="C3073" s="127"/>
      <c r="D3073" s="127"/>
      <c r="E3073" s="128"/>
      <c r="F3073" s="129"/>
      <c r="G3073" s="128"/>
      <c r="H3073" s="129"/>
      <c r="I3073" s="128"/>
      <c r="J3073" s="129"/>
      <c r="K3073" s="128"/>
      <c r="L3073" s="129"/>
      <c r="M3073" s="127"/>
      <c r="N3073" s="118" t="s">
        <v>522</v>
      </c>
    </row>
    <row r="3074" spans="1:38" ht="30" customHeight="1">
      <c r="A3074" s="9" t="s">
        <v>895</v>
      </c>
      <c r="B3074" s="9" t="s">
        <v>840</v>
      </c>
      <c r="C3074" s="9" t="s">
        <v>841</v>
      </c>
      <c r="D3074" s="114">
        <v>0.51200000000000001</v>
      </c>
      <c r="E3074" s="115">
        <f>단가대비표!E572</f>
        <v>0</v>
      </c>
      <c r="F3074" s="116">
        <f>TRUNC(E3074*D3074,1)</f>
        <v>0</v>
      </c>
      <c r="G3074" s="115">
        <f>단가대비표!F572</f>
        <v>199185</v>
      </c>
      <c r="H3074" s="116">
        <f>TRUNC(G3074*D3074,1)</f>
        <v>101982.7</v>
      </c>
      <c r="I3074" s="115">
        <f>단가대비표!G572</f>
        <v>0</v>
      </c>
      <c r="J3074" s="116">
        <f>TRUNC(I3074*D3074,1)</f>
        <v>0</v>
      </c>
      <c r="K3074" s="115">
        <f t="shared" ref="K3074:L3076" si="707">TRUNC(E3074+G3074+I3074,1)</f>
        <v>199185</v>
      </c>
      <c r="L3074" s="116">
        <f t="shared" si="707"/>
        <v>101982.7</v>
      </c>
      <c r="M3074" s="9" t="s">
        <v>27</v>
      </c>
      <c r="N3074" s="10" t="s">
        <v>522</v>
      </c>
      <c r="O3074" s="10" t="s">
        <v>896</v>
      </c>
      <c r="P3074" s="10" t="s">
        <v>30</v>
      </c>
      <c r="Q3074" s="10" t="s">
        <v>30</v>
      </c>
      <c r="R3074" s="10" t="s">
        <v>29</v>
      </c>
      <c r="S3074" s="119"/>
      <c r="T3074" s="119"/>
      <c r="U3074" s="119"/>
      <c r="V3074" s="119">
        <v>1</v>
      </c>
      <c r="W3074" s="119"/>
      <c r="X3074" s="119"/>
      <c r="Y3074" s="119"/>
      <c r="Z3074" s="119"/>
      <c r="AA3074" s="119"/>
      <c r="AB3074" s="119"/>
      <c r="AC3074" s="119"/>
      <c r="AD3074" s="119"/>
      <c r="AE3074" s="119"/>
      <c r="AF3074" s="119"/>
      <c r="AG3074" s="119"/>
      <c r="AH3074" s="119"/>
      <c r="AI3074" s="119"/>
      <c r="AJ3074" s="10" t="s">
        <v>27</v>
      </c>
      <c r="AK3074" s="10" t="s">
        <v>2107</v>
      </c>
      <c r="AL3074" s="10" t="s">
        <v>27</v>
      </c>
    </row>
    <row r="3075" spans="1:38" ht="30" customHeight="1">
      <c r="A3075" s="9" t="s">
        <v>867</v>
      </c>
      <c r="B3075" s="9" t="s">
        <v>840</v>
      </c>
      <c r="C3075" s="9" t="s">
        <v>841</v>
      </c>
      <c r="D3075" s="114">
        <v>0.11600000000000001</v>
      </c>
      <c r="E3075" s="115">
        <f>단가대비표!E553</f>
        <v>0</v>
      </c>
      <c r="F3075" s="116">
        <f>TRUNC(E3075*D3075,1)</f>
        <v>0</v>
      </c>
      <c r="G3075" s="115">
        <f>단가대비표!F553</f>
        <v>138290</v>
      </c>
      <c r="H3075" s="116">
        <f>TRUNC(G3075*D3075,1)</f>
        <v>16041.6</v>
      </c>
      <c r="I3075" s="115">
        <f>단가대비표!G553</f>
        <v>0</v>
      </c>
      <c r="J3075" s="116">
        <f>TRUNC(I3075*D3075,1)</f>
        <v>0</v>
      </c>
      <c r="K3075" s="115">
        <f t="shared" si="707"/>
        <v>138290</v>
      </c>
      <c r="L3075" s="116">
        <f t="shared" si="707"/>
        <v>16041.6</v>
      </c>
      <c r="M3075" s="9" t="s">
        <v>27</v>
      </c>
      <c r="N3075" s="10" t="s">
        <v>522</v>
      </c>
      <c r="O3075" s="10" t="s">
        <v>868</v>
      </c>
      <c r="P3075" s="10" t="s">
        <v>30</v>
      </c>
      <c r="Q3075" s="10" t="s">
        <v>30</v>
      </c>
      <c r="R3075" s="10" t="s">
        <v>29</v>
      </c>
      <c r="S3075" s="119"/>
      <c r="T3075" s="119"/>
      <c r="U3075" s="119"/>
      <c r="V3075" s="119">
        <v>1</v>
      </c>
      <c r="W3075" s="119"/>
      <c r="X3075" s="119"/>
      <c r="Y3075" s="119"/>
      <c r="Z3075" s="119"/>
      <c r="AA3075" s="119"/>
      <c r="AB3075" s="119"/>
      <c r="AC3075" s="119"/>
      <c r="AD3075" s="119"/>
      <c r="AE3075" s="119"/>
      <c r="AF3075" s="119"/>
      <c r="AG3075" s="119"/>
      <c r="AH3075" s="119"/>
      <c r="AI3075" s="119"/>
      <c r="AJ3075" s="10" t="s">
        <v>27</v>
      </c>
      <c r="AK3075" s="10" t="s">
        <v>2108</v>
      </c>
      <c r="AL3075" s="10" t="s">
        <v>27</v>
      </c>
    </row>
    <row r="3076" spans="1:38" ht="30" customHeight="1">
      <c r="A3076" s="9" t="s">
        <v>1109</v>
      </c>
      <c r="B3076" s="9" t="s">
        <v>1110</v>
      </c>
      <c r="C3076" s="9" t="s">
        <v>963</v>
      </c>
      <c r="D3076" s="114">
        <v>1</v>
      </c>
      <c r="E3076" s="115">
        <v>0</v>
      </c>
      <c r="F3076" s="116">
        <f>TRUNC(E3076*D3076,1)</f>
        <v>0</v>
      </c>
      <c r="G3076" s="115">
        <v>0</v>
      </c>
      <c r="H3076" s="116">
        <f>TRUNC(G3076*D3076,1)</f>
        <v>0</v>
      </c>
      <c r="I3076" s="115">
        <f>ROUNDDOWN(SUMIF(V3074:V3076, RIGHTB(O3076, 1), H3074:H3076)*U3076, 2)</f>
        <v>2360.48</v>
      </c>
      <c r="J3076" s="116">
        <f>TRUNC(I3076*D3076,1)</f>
        <v>2360.4</v>
      </c>
      <c r="K3076" s="115">
        <f t="shared" si="707"/>
        <v>2360.4</v>
      </c>
      <c r="L3076" s="116">
        <f t="shared" si="707"/>
        <v>2360.4</v>
      </c>
      <c r="M3076" s="9" t="s">
        <v>27</v>
      </c>
      <c r="N3076" s="10" t="s">
        <v>522</v>
      </c>
      <c r="O3076" s="10" t="s">
        <v>964</v>
      </c>
      <c r="P3076" s="10" t="s">
        <v>30</v>
      </c>
      <c r="Q3076" s="10" t="s">
        <v>30</v>
      </c>
      <c r="R3076" s="10" t="s">
        <v>30</v>
      </c>
      <c r="S3076" s="119">
        <v>1</v>
      </c>
      <c r="T3076" s="119">
        <v>2</v>
      </c>
      <c r="U3076" s="119">
        <v>0.02</v>
      </c>
      <c r="V3076" s="119"/>
      <c r="W3076" s="119"/>
      <c r="X3076" s="119"/>
      <c r="Y3076" s="119"/>
      <c r="Z3076" s="119"/>
      <c r="AA3076" s="119"/>
      <c r="AB3076" s="119"/>
      <c r="AC3076" s="119"/>
      <c r="AD3076" s="119"/>
      <c r="AE3076" s="119"/>
      <c r="AF3076" s="119"/>
      <c r="AG3076" s="119"/>
      <c r="AH3076" s="119"/>
      <c r="AI3076" s="119"/>
      <c r="AJ3076" s="10" t="s">
        <v>27</v>
      </c>
      <c r="AK3076" s="10" t="s">
        <v>2109</v>
      </c>
      <c r="AL3076" s="10" t="s">
        <v>27</v>
      </c>
    </row>
    <row r="3077" spans="1:38" ht="30" customHeight="1">
      <c r="A3077" s="9" t="s">
        <v>965</v>
      </c>
      <c r="B3077" s="9" t="s">
        <v>27</v>
      </c>
      <c r="C3077" s="9" t="s">
        <v>27</v>
      </c>
      <c r="D3077" s="114"/>
      <c r="E3077" s="115"/>
      <c r="F3077" s="116">
        <f>TRUNC(SUM(F3074:F3076),0)</f>
        <v>0</v>
      </c>
      <c r="G3077" s="115"/>
      <c r="H3077" s="116">
        <f>TRUNC(SUM(H3074:H3076),0)</f>
        <v>118024</v>
      </c>
      <c r="I3077" s="115"/>
      <c r="J3077" s="116">
        <f>TRUNC(SUM(J3074:J3076),0)</f>
        <v>2360</v>
      </c>
      <c r="K3077" s="115"/>
      <c r="L3077" s="116">
        <f>F3077+H3077+J3077</f>
        <v>120384</v>
      </c>
      <c r="M3077" s="9" t="s">
        <v>27</v>
      </c>
      <c r="N3077" s="10" t="s">
        <v>117</v>
      </c>
      <c r="O3077" s="10" t="s">
        <v>117</v>
      </c>
      <c r="P3077" s="10" t="s">
        <v>27</v>
      </c>
      <c r="Q3077" s="10" t="s">
        <v>27</v>
      </c>
      <c r="R3077" s="10" t="s">
        <v>27</v>
      </c>
      <c r="S3077" s="119"/>
      <c r="T3077" s="119"/>
      <c r="U3077" s="119"/>
      <c r="V3077" s="119"/>
      <c r="W3077" s="119"/>
      <c r="X3077" s="119"/>
      <c r="Y3077" s="119"/>
      <c r="Z3077" s="119"/>
      <c r="AA3077" s="119"/>
      <c r="AB3077" s="119"/>
      <c r="AC3077" s="119"/>
      <c r="AD3077" s="119"/>
      <c r="AE3077" s="119"/>
      <c r="AF3077" s="119"/>
      <c r="AG3077" s="119"/>
      <c r="AH3077" s="119"/>
      <c r="AI3077" s="119"/>
      <c r="AJ3077" s="10" t="s">
        <v>27</v>
      </c>
      <c r="AK3077" s="10" t="s">
        <v>27</v>
      </c>
      <c r="AL3077" s="10" t="s">
        <v>27</v>
      </c>
    </row>
    <row r="3078" spans="1:38" ht="30" customHeight="1">
      <c r="A3078" s="114"/>
      <c r="B3078" s="114"/>
      <c r="C3078" s="114"/>
      <c r="D3078" s="114"/>
      <c r="E3078" s="115"/>
      <c r="F3078" s="116"/>
      <c r="G3078" s="115"/>
      <c r="H3078" s="116"/>
      <c r="I3078" s="115"/>
      <c r="J3078" s="116"/>
      <c r="K3078" s="115"/>
      <c r="L3078" s="116"/>
      <c r="M3078" s="114"/>
    </row>
    <row r="3079" spans="1:38" ht="30" customHeight="1">
      <c r="A3079" s="127" t="s">
        <v>4537</v>
      </c>
      <c r="B3079" s="127"/>
      <c r="C3079" s="127"/>
      <c r="D3079" s="127"/>
      <c r="E3079" s="128"/>
      <c r="F3079" s="129"/>
      <c r="G3079" s="128"/>
      <c r="H3079" s="129"/>
      <c r="I3079" s="128"/>
      <c r="J3079" s="129"/>
      <c r="K3079" s="128"/>
      <c r="L3079" s="129"/>
      <c r="M3079" s="127"/>
      <c r="N3079" s="118" t="s">
        <v>523</v>
      </c>
    </row>
    <row r="3080" spans="1:38" ht="30" customHeight="1">
      <c r="A3080" s="9" t="s">
        <v>895</v>
      </c>
      <c r="B3080" s="9" t="s">
        <v>840</v>
      </c>
      <c r="C3080" s="9" t="s">
        <v>841</v>
      </c>
      <c r="D3080" s="114">
        <v>0.16900000000000001</v>
      </c>
      <c r="E3080" s="115">
        <f>단가대비표!E572</f>
        <v>0</v>
      </c>
      <c r="F3080" s="116">
        <f>TRUNC(E3080*D3080,1)</f>
        <v>0</v>
      </c>
      <c r="G3080" s="115">
        <f>단가대비표!F572</f>
        <v>199185</v>
      </c>
      <c r="H3080" s="116">
        <f>TRUNC(G3080*D3080,1)</f>
        <v>33662.199999999997</v>
      </c>
      <c r="I3080" s="115">
        <f>단가대비표!G572</f>
        <v>0</v>
      </c>
      <c r="J3080" s="116">
        <f>TRUNC(I3080*D3080,1)</f>
        <v>0</v>
      </c>
      <c r="K3080" s="115">
        <f t="shared" ref="K3080:L3082" si="708">TRUNC(E3080+G3080+I3080,1)</f>
        <v>199185</v>
      </c>
      <c r="L3080" s="116">
        <f t="shared" si="708"/>
        <v>33662.199999999997</v>
      </c>
      <c r="M3080" s="9" t="s">
        <v>27</v>
      </c>
      <c r="N3080" s="10" t="s">
        <v>523</v>
      </c>
      <c r="O3080" s="10" t="s">
        <v>896</v>
      </c>
      <c r="P3080" s="10" t="s">
        <v>30</v>
      </c>
      <c r="Q3080" s="10" t="s">
        <v>30</v>
      </c>
      <c r="R3080" s="10" t="s">
        <v>29</v>
      </c>
      <c r="S3080" s="119"/>
      <c r="T3080" s="119"/>
      <c r="U3080" s="119"/>
      <c r="V3080" s="119">
        <v>1</v>
      </c>
      <c r="W3080" s="119"/>
      <c r="X3080" s="119"/>
      <c r="Y3080" s="119"/>
      <c r="Z3080" s="119"/>
      <c r="AA3080" s="119"/>
      <c r="AB3080" s="119"/>
      <c r="AC3080" s="119"/>
      <c r="AD3080" s="119"/>
      <c r="AE3080" s="119"/>
      <c r="AF3080" s="119"/>
      <c r="AG3080" s="119"/>
      <c r="AH3080" s="119"/>
      <c r="AI3080" s="119"/>
      <c r="AJ3080" s="10" t="s">
        <v>27</v>
      </c>
      <c r="AK3080" s="10" t="s">
        <v>2110</v>
      </c>
      <c r="AL3080" s="10" t="s">
        <v>27</v>
      </c>
    </row>
    <row r="3081" spans="1:38" ht="30" customHeight="1">
      <c r="A3081" s="9" t="s">
        <v>867</v>
      </c>
      <c r="B3081" s="9" t="s">
        <v>840</v>
      </c>
      <c r="C3081" s="9" t="s">
        <v>841</v>
      </c>
      <c r="D3081" s="114">
        <v>3.6999999999999998E-2</v>
      </c>
      <c r="E3081" s="115">
        <f>단가대비표!E553</f>
        <v>0</v>
      </c>
      <c r="F3081" s="116">
        <f>TRUNC(E3081*D3081,1)</f>
        <v>0</v>
      </c>
      <c r="G3081" s="115">
        <f>단가대비표!F553</f>
        <v>138290</v>
      </c>
      <c r="H3081" s="116">
        <f>TRUNC(G3081*D3081,1)</f>
        <v>5116.7</v>
      </c>
      <c r="I3081" s="115">
        <f>단가대비표!G553</f>
        <v>0</v>
      </c>
      <c r="J3081" s="116">
        <f>TRUNC(I3081*D3081,1)</f>
        <v>0</v>
      </c>
      <c r="K3081" s="115">
        <f t="shared" si="708"/>
        <v>138290</v>
      </c>
      <c r="L3081" s="116">
        <f t="shared" si="708"/>
        <v>5116.7</v>
      </c>
      <c r="M3081" s="9" t="s">
        <v>27</v>
      </c>
      <c r="N3081" s="10" t="s">
        <v>523</v>
      </c>
      <c r="O3081" s="10" t="s">
        <v>868</v>
      </c>
      <c r="P3081" s="10" t="s">
        <v>30</v>
      </c>
      <c r="Q3081" s="10" t="s">
        <v>30</v>
      </c>
      <c r="R3081" s="10" t="s">
        <v>29</v>
      </c>
      <c r="S3081" s="119"/>
      <c r="T3081" s="119"/>
      <c r="U3081" s="119"/>
      <c r="V3081" s="119">
        <v>1</v>
      </c>
      <c r="W3081" s="119"/>
      <c r="X3081" s="119"/>
      <c r="Y3081" s="119"/>
      <c r="Z3081" s="119"/>
      <c r="AA3081" s="119"/>
      <c r="AB3081" s="119"/>
      <c r="AC3081" s="119"/>
      <c r="AD3081" s="119"/>
      <c r="AE3081" s="119"/>
      <c r="AF3081" s="119"/>
      <c r="AG3081" s="119"/>
      <c r="AH3081" s="119"/>
      <c r="AI3081" s="119"/>
      <c r="AJ3081" s="10" t="s">
        <v>27</v>
      </c>
      <c r="AK3081" s="10" t="s">
        <v>2111</v>
      </c>
      <c r="AL3081" s="10" t="s">
        <v>27</v>
      </c>
    </row>
    <row r="3082" spans="1:38" ht="30" customHeight="1">
      <c r="A3082" s="9" t="s">
        <v>1109</v>
      </c>
      <c r="B3082" s="9" t="s">
        <v>1110</v>
      </c>
      <c r="C3082" s="9" t="s">
        <v>963</v>
      </c>
      <c r="D3082" s="114">
        <v>1</v>
      </c>
      <c r="E3082" s="115">
        <v>0</v>
      </c>
      <c r="F3082" s="116">
        <f>TRUNC(E3082*D3082,1)</f>
        <v>0</v>
      </c>
      <c r="G3082" s="115">
        <v>0</v>
      </c>
      <c r="H3082" s="116">
        <f>TRUNC(G3082*D3082,1)</f>
        <v>0</v>
      </c>
      <c r="I3082" s="115">
        <f>ROUNDDOWN(SUMIF(V3080:V3082, RIGHTB(O3082, 1), H3080:H3082)*U3082, 2)</f>
        <v>775.57</v>
      </c>
      <c r="J3082" s="116">
        <f>TRUNC(I3082*D3082,1)</f>
        <v>775.5</v>
      </c>
      <c r="K3082" s="115">
        <f t="shared" si="708"/>
        <v>775.5</v>
      </c>
      <c r="L3082" s="116">
        <f t="shared" si="708"/>
        <v>775.5</v>
      </c>
      <c r="M3082" s="9" t="s">
        <v>27</v>
      </c>
      <c r="N3082" s="10" t="s">
        <v>523</v>
      </c>
      <c r="O3082" s="10" t="s">
        <v>964</v>
      </c>
      <c r="P3082" s="10" t="s">
        <v>30</v>
      </c>
      <c r="Q3082" s="10" t="s">
        <v>30</v>
      </c>
      <c r="R3082" s="10" t="s">
        <v>30</v>
      </c>
      <c r="S3082" s="119">
        <v>1</v>
      </c>
      <c r="T3082" s="119">
        <v>2</v>
      </c>
      <c r="U3082" s="119">
        <v>0.02</v>
      </c>
      <c r="V3082" s="119"/>
      <c r="W3082" s="119"/>
      <c r="X3082" s="119"/>
      <c r="Y3082" s="119"/>
      <c r="Z3082" s="119"/>
      <c r="AA3082" s="119"/>
      <c r="AB3082" s="119"/>
      <c r="AC3082" s="119"/>
      <c r="AD3082" s="119"/>
      <c r="AE3082" s="119"/>
      <c r="AF3082" s="119"/>
      <c r="AG3082" s="119"/>
      <c r="AH3082" s="119"/>
      <c r="AI3082" s="119"/>
      <c r="AJ3082" s="10" t="s">
        <v>27</v>
      </c>
      <c r="AK3082" s="10" t="s">
        <v>2112</v>
      </c>
      <c r="AL3082" s="10" t="s">
        <v>27</v>
      </c>
    </row>
    <row r="3083" spans="1:38" ht="30" customHeight="1">
      <c r="A3083" s="9" t="s">
        <v>965</v>
      </c>
      <c r="B3083" s="9" t="s">
        <v>27</v>
      </c>
      <c r="C3083" s="9" t="s">
        <v>27</v>
      </c>
      <c r="D3083" s="114"/>
      <c r="E3083" s="115"/>
      <c r="F3083" s="116">
        <f>TRUNC(SUM(F3080:F3082),0)</f>
        <v>0</v>
      </c>
      <c r="G3083" s="115"/>
      <c r="H3083" s="116">
        <f>TRUNC(SUM(H3080:H3082),0)</f>
        <v>38778</v>
      </c>
      <c r="I3083" s="115"/>
      <c r="J3083" s="116">
        <f>TRUNC(SUM(J3080:J3082),0)</f>
        <v>775</v>
      </c>
      <c r="K3083" s="115"/>
      <c r="L3083" s="116">
        <f>F3083+H3083+J3083</f>
        <v>39553</v>
      </c>
      <c r="M3083" s="9" t="s">
        <v>27</v>
      </c>
      <c r="N3083" s="10" t="s">
        <v>117</v>
      </c>
      <c r="O3083" s="10" t="s">
        <v>117</v>
      </c>
      <c r="P3083" s="10" t="s">
        <v>27</v>
      </c>
      <c r="Q3083" s="10" t="s">
        <v>27</v>
      </c>
      <c r="R3083" s="10" t="s">
        <v>27</v>
      </c>
      <c r="S3083" s="119"/>
      <c r="T3083" s="119"/>
      <c r="U3083" s="119"/>
      <c r="V3083" s="119"/>
      <c r="W3083" s="119"/>
      <c r="X3083" s="119"/>
      <c r="Y3083" s="119"/>
      <c r="Z3083" s="119"/>
      <c r="AA3083" s="119"/>
      <c r="AB3083" s="119"/>
      <c r="AC3083" s="119"/>
      <c r="AD3083" s="119"/>
      <c r="AE3083" s="119"/>
      <c r="AF3083" s="119"/>
      <c r="AG3083" s="119"/>
      <c r="AH3083" s="119"/>
      <c r="AI3083" s="119"/>
      <c r="AJ3083" s="10" t="s">
        <v>27</v>
      </c>
      <c r="AK3083" s="10" t="s">
        <v>27</v>
      </c>
      <c r="AL3083" s="10" t="s">
        <v>27</v>
      </c>
    </row>
    <row r="3084" spans="1:38" ht="30" customHeight="1">
      <c r="A3084" s="114"/>
      <c r="B3084" s="114"/>
      <c r="C3084" s="114"/>
      <c r="D3084" s="114"/>
      <c r="E3084" s="115"/>
      <c r="F3084" s="116"/>
      <c r="G3084" s="115"/>
      <c r="H3084" s="116"/>
      <c r="I3084" s="115"/>
      <c r="J3084" s="116"/>
      <c r="K3084" s="115"/>
      <c r="L3084" s="116"/>
      <c r="M3084" s="114"/>
    </row>
    <row r="3085" spans="1:38" ht="30" customHeight="1">
      <c r="A3085" s="127" t="s">
        <v>4538</v>
      </c>
      <c r="B3085" s="127"/>
      <c r="C3085" s="127"/>
      <c r="D3085" s="127"/>
      <c r="E3085" s="128"/>
      <c r="F3085" s="129"/>
      <c r="G3085" s="128"/>
      <c r="H3085" s="129"/>
      <c r="I3085" s="128"/>
      <c r="J3085" s="129"/>
      <c r="K3085" s="128"/>
      <c r="L3085" s="129"/>
      <c r="M3085" s="127"/>
      <c r="N3085" s="118" t="s">
        <v>524</v>
      </c>
    </row>
    <row r="3086" spans="1:38" ht="30" customHeight="1">
      <c r="A3086" s="9" t="s">
        <v>895</v>
      </c>
      <c r="B3086" s="9" t="s">
        <v>840</v>
      </c>
      <c r="C3086" s="9" t="s">
        <v>841</v>
      </c>
      <c r="D3086" s="114">
        <v>0.21</v>
      </c>
      <c r="E3086" s="115">
        <f>단가대비표!E572</f>
        <v>0</v>
      </c>
      <c r="F3086" s="116">
        <f>TRUNC(E3086*D3086,1)</f>
        <v>0</v>
      </c>
      <c r="G3086" s="115">
        <f>단가대비표!F572</f>
        <v>199185</v>
      </c>
      <c r="H3086" s="116">
        <f>TRUNC(G3086*D3086,1)</f>
        <v>41828.800000000003</v>
      </c>
      <c r="I3086" s="115">
        <f>단가대비표!G572</f>
        <v>0</v>
      </c>
      <c r="J3086" s="116">
        <f>TRUNC(I3086*D3086,1)</f>
        <v>0</v>
      </c>
      <c r="K3086" s="115">
        <f t="shared" ref="K3086:L3088" si="709">TRUNC(E3086+G3086+I3086,1)</f>
        <v>199185</v>
      </c>
      <c r="L3086" s="116">
        <f t="shared" si="709"/>
        <v>41828.800000000003</v>
      </c>
      <c r="M3086" s="9" t="s">
        <v>27</v>
      </c>
      <c r="N3086" s="10" t="s">
        <v>524</v>
      </c>
      <c r="O3086" s="10" t="s">
        <v>896</v>
      </c>
      <c r="P3086" s="10" t="s">
        <v>30</v>
      </c>
      <c r="Q3086" s="10" t="s">
        <v>30</v>
      </c>
      <c r="R3086" s="10" t="s">
        <v>29</v>
      </c>
      <c r="S3086" s="119"/>
      <c r="T3086" s="119"/>
      <c r="U3086" s="119"/>
      <c r="V3086" s="119">
        <v>1</v>
      </c>
      <c r="W3086" s="119"/>
      <c r="X3086" s="119"/>
      <c r="Y3086" s="119"/>
      <c r="Z3086" s="119"/>
      <c r="AA3086" s="119"/>
      <c r="AB3086" s="119"/>
      <c r="AC3086" s="119"/>
      <c r="AD3086" s="119"/>
      <c r="AE3086" s="119"/>
      <c r="AF3086" s="119"/>
      <c r="AG3086" s="119"/>
      <c r="AH3086" s="119"/>
      <c r="AI3086" s="119"/>
      <c r="AJ3086" s="10" t="s">
        <v>27</v>
      </c>
      <c r="AK3086" s="10" t="s">
        <v>2113</v>
      </c>
      <c r="AL3086" s="10" t="s">
        <v>27</v>
      </c>
    </row>
    <row r="3087" spans="1:38" ht="30" customHeight="1">
      <c r="A3087" s="9" t="s">
        <v>867</v>
      </c>
      <c r="B3087" s="9" t="s">
        <v>840</v>
      </c>
      <c r="C3087" s="9" t="s">
        <v>841</v>
      </c>
      <c r="D3087" s="114">
        <v>4.5999999999999999E-2</v>
      </c>
      <c r="E3087" s="115">
        <f>단가대비표!E553</f>
        <v>0</v>
      </c>
      <c r="F3087" s="116">
        <f>TRUNC(E3087*D3087,1)</f>
        <v>0</v>
      </c>
      <c r="G3087" s="115">
        <f>단가대비표!F553</f>
        <v>138290</v>
      </c>
      <c r="H3087" s="116">
        <f>TRUNC(G3087*D3087,1)</f>
        <v>6361.3</v>
      </c>
      <c r="I3087" s="115">
        <f>단가대비표!G553</f>
        <v>0</v>
      </c>
      <c r="J3087" s="116">
        <f>TRUNC(I3087*D3087,1)</f>
        <v>0</v>
      </c>
      <c r="K3087" s="115">
        <f t="shared" si="709"/>
        <v>138290</v>
      </c>
      <c r="L3087" s="116">
        <f t="shared" si="709"/>
        <v>6361.3</v>
      </c>
      <c r="M3087" s="9" t="s">
        <v>27</v>
      </c>
      <c r="N3087" s="10" t="s">
        <v>524</v>
      </c>
      <c r="O3087" s="10" t="s">
        <v>868</v>
      </c>
      <c r="P3087" s="10" t="s">
        <v>30</v>
      </c>
      <c r="Q3087" s="10" t="s">
        <v>30</v>
      </c>
      <c r="R3087" s="10" t="s">
        <v>29</v>
      </c>
      <c r="S3087" s="119"/>
      <c r="T3087" s="119"/>
      <c r="U3087" s="119"/>
      <c r="V3087" s="119">
        <v>1</v>
      </c>
      <c r="W3087" s="119"/>
      <c r="X3087" s="119"/>
      <c r="Y3087" s="119"/>
      <c r="Z3087" s="119"/>
      <c r="AA3087" s="119"/>
      <c r="AB3087" s="119"/>
      <c r="AC3087" s="119"/>
      <c r="AD3087" s="119"/>
      <c r="AE3087" s="119"/>
      <c r="AF3087" s="119"/>
      <c r="AG3087" s="119"/>
      <c r="AH3087" s="119"/>
      <c r="AI3087" s="119"/>
      <c r="AJ3087" s="10" t="s">
        <v>27</v>
      </c>
      <c r="AK3087" s="10" t="s">
        <v>2114</v>
      </c>
      <c r="AL3087" s="10" t="s">
        <v>27</v>
      </c>
    </row>
    <row r="3088" spans="1:38" ht="30" customHeight="1">
      <c r="A3088" s="9" t="s">
        <v>1109</v>
      </c>
      <c r="B3088" s="9" t="s">
        <v>1110</v>
      </c>
      <c r="C3088" s="9" t="s">
        <v>963</v>
      </c>
      <c r="D3088" s="114">
        <v>1</v>
      </c>
      <c r="E3088" s="115">
        <v>0</v>
      </c>
      <c r="F3088" s="116">
        <f>TRUNC(E3088*D3088,1)</f>
        <v>0</v>
      </c>
      <c r="G3088" s="115">
        <v>0</v>
      </c>
      <c r="H3088" s="116">
        <f>TRUNC(G3088*D3088,1)</f>
        <v>0</v>
      </c>
      <c r="I3088" s="115">
        <f>ROUNDDOWN(SUMIF(V3086:V3088, RIGHTB(O3088, 1), H3086:H3088)*U3088, 2)</f>
        <v>963.8</v>
      </c>
      <c r="J3088" s="116">
        <f>TRUNC(I3088*D3088,1)</f>
        <v>963.8</v>
      </c>
      <c r="K3088" s="115">
        <f t="shared" si="709"/>
        <v>963.8</v>
      </c>
      <c r="L3088" s="116">
        <f t="shared" si="709"/>
        <v>963.8</v>
      </c>
      <c r="M3088" s="9" t="s">
        <v>27</v>
      </c>
      <c r="N3088" s="10" t="s">
        <v>524</v>
      </c>
      <c r="O3088" s="10" t="s">
        <v>964</v>
      </c>
      <c r="P3088" s="10" t="s">
        <v>30</v>
      </c>
      <c r="Q3088" s="10" t="s">
        <v>30</v>
      </c>
      <c r="R3088" s="10" t="s">
        <v>30</v>
      </c>
      <c r="S3088" s="119">
        <v>1</v>
      </c>
      <c r="T3088" s="119">
        <v>2</v>
      </c>
      <c r="U3088" s="119">
        <v>0.02</v>
      </c>
      <c r="V3088" s="119"/>
      <c r="W3088" s="119"/>
      <c r="X3088" s="119"/>
      <c r="Y3088" s="119"/>
      <c r="Z3088" s="119"/>
      <c r="AA3088" s="119"/>
      <c r="AB3088" s="119"/>
      <c r="AC3088" s="119"/>
      <c r="AD3088" s="119"/>
      <c r="AE3088" s="119"/>
      <c r="AF3088" s="119"/>
      <c r="AG3088" s="119"/>
      <c r="AH3088" s="119"/>
      <c r="AI3088" s="119"/>
      <c r="AJ3088" s="10" t="s">
        <v>27</v>
      </c>
      <c r="AK3088" s="10" t="s">
        <v>2115</v>
      </c>
      <c r="AL3088" s="10" t="s">
        <v>27</v>
      </c>
    </row>
    <row r="3089" spans="1:38" ht="30" customHeight="1">
      <c r="A3089" s="9" t="s">
        <v>965</v>
      </c>
      <c r="B3089" s="9" t="s">
        <v>27</v>
      </c>
      <c r="C3089" s="9" t="s">
        <v>27</v>
      </c>
      <c r="D3089" s="114"/>
      <c r="E3089" s="115"/>
      <c r="F3089" s="116">
        <f>TRUNC(SUM(F3086:F3088),0)</f>
        <v>0</v>
      </c>
      <c r="G3089" s="115"/>
      <c r="H3089" s="116">
        <f>TRUNC(SUM(H3086:H3088),0)</f>
        <v>48190</v>
      </c>
      <c r="I3089" s="115"/>
      <c r="J3089" s="116">
        <f>TRUNC(SUM(J3086:J3088),0)</f>
        <v>963</v>
      </c>
      <c r="K3089" s="115"/>
      <c r="L3089" s="116">
        <f>F3089+H3089+J3089</f>
        <v>49153</v>
      </c>
      <c r="M3089" s="9" t="s">
        <v>27</v>
      </c>
      <c r="N3089" s="10" t="s">
        <v>117</v>
      </c>
      <c r="O3089" s="10" t="s">
        <v>117</v>
      </c>
      <c r="P3089" s="10" t="s">
        <v>27</v>
      </c>
      <c r="Q3089" s="10" t="s">
        <v>27</v>
      </c>
      <c r="R3089" s="10" t="s">
        <v>27</v>
      </c>
      <c r="S3089" s="119"/>
      <c r="T3089" s="119"/>
      <c r="U3089" s="119"/>
      <c r="V3089" s="119"/>
      <c r="W3089" s="119"/>
      <c r="X3089" s="119"/>
      <c r="Y3089" s="119"/>
      <c r="Z3089" s="119"/>
      <c r="AA3089" s="119"/>
      <c r="AB3089" s="119"/>
      <c r="AC3089" s="119"/>
      <c r="AD3089" s="119"/>
      <c r="AE3089" s="119"/>
      <c r="AF3089" s="119"/>
      <c r="AG3089" s="119"/>
      <c r="AH3089" s="119"/>
      <c r="AI3089" s="119"/>
      <c r="AJ3089" s="10" t="s">
        <v>27</v>
      </c>
      <c r="AK3089" s="10" t="s">
        <v>27</v>
      </c>
      <c r="AL3089" s="10" t="s">
        <v>27</v>
      </c>
    </row>
    <row r="3090" spans="1:38" ht="30" customHeight="1">
      <c r="A3090" s="114"/>
      <c r="B3090" s="114"/>
      <c r="C3090" s="114"/>
      <c r="D3090" s="114"/>
      <c r="E3090" s="115"/>
      <c r="F3090" s="116"/>
      <c r="G3090" s="115"/>
      <c r="H3090" s="116"/>
      <c r="I3090" s="115"/>
      <c r="J3090" s="116"/>
      <c r="K3090" s="115"/>
      <c r="L3090" s="116"/>
      <c r="M3090" s="114"/>
    </row>
    <row r="3091" spans="1:38" ht="30" customHeight="1">
      <c r="A3091" s="127" t="s">
        <v>4539</v>
      </c>
      <c r="B3091" s="127"/>
      <c r="C3091" s="127"/>
      <c r="D3091" s="127"/>
      <c r="E3091" s="128"/>
      <c r="F3091" s="129"/>
      <c r="G3091" s="128"/>
      <c r="H3091" s="129"/>
      <c r="I3091" s="128"/>
      <c r="J3091" s="129"/>
      <c r="K3091" s="128"/>
      <c r="L3091" s="129"/>
      <c r="M3091" s="127"/>
      <c r="N3091" s="118" t="s">
        <v>525</v>
      </c>
    </row>
    <row r="3092" spans="1:38" ht="30" customHeight="1">
      <c r="A3092" s="9" t="s">
        <v>895</v>
      </c>
      <c r="B3092" s="9" t="s">
        <v>840</v>
      </c>
      <c r="C3092" s="9" t="s">
        <v>841</v>
      </c>
      <c r="D3092" s="114">
        <v>0.33700000000000002</v>
      </c>
      <c r="E3092" s="115">
        <f>단가대비표!E572</f>
        <v>0</v>
      </c>
      <c r="F3092" s="116">
        <f>TRUNC(E3092*D3092,1)</f>
        <v>0</v>
      </c>
      <c r="G3092" s="115">
        <f>단가대비표!F572</f>
        <v>199185</v>
      </c>
      <c r="H3092" s="116">
        <f>TRUNC(G3092*D3092,1)</f>
        <v>67125.3</v>
      </c>
      <c r="I3092" s="115">
        <f>단가대비표!G572</f>
        <v>0</v>
      </c>
      <c r="J3092" s="116">
        <f>TRUNC(I3092*D3092,1)</f>
        <v>0</v>
      </c>
      <c r="K3092" s="115">
        <f t="shared" ref="K3092:L3094" si="710">TRUNC(E3092+G3092+I3092,1)</f>
        <v>199185</v>
      </c>
      <c r="L3092" s="116">
        <f t="shared" si="710"/>
        <v>67125.3</v>
      </c>
      <c r="M3092" s="9" t="s">
        <v>27</v>
      </c>
      <c r="N3092" s="10" t="s">
        <v>525</v>
      </c>
      <c r="O3092" s="10" t="s">
        <v>896</v>
      </c>
      <c r="P3092" s="10" t="s">
        <v>30</v>
      </c>
      <c r="Q3092" s="10" t="s">
        <v>30</v>
      </c>
      <c r="R3092" s="10" t="s">
        <v>29</v>
      </c>
      <c r="S3092" s="119"/>
      <c r="T3092" s="119"/>
      <c r="U3092" s="119"/>
      <c r="V3092" s="119">
        <v>1</v>
      </c>
      <c r="W3092" s="119"/>
      <c r="X3092" s="119"/>
      <c r="Y3092" s="119"/>
      <c r="Z3092" s="119"/>
      <c r="AA3092" s="119"/>
      <c r="AB3092" s="119"/>
      <c r="AC3092" s="119"/>
      <c r="AD3092" s="119"/>
      <c r="AE3092" s="119"/>
      <c r="AF3092" s="119"/>
      <c r="AG3092" s="119"/>
      <c r="AH3092" s="119"/>
      <c r="AI3092" s="119"/>
      <c r="AJ3092" s="10" t="s">
        <v>27</v>
      </c>
      <c r="AK3092" s="10" t="s">
        <v>2116</v>
      </c>
      <c r="AL3092" s="10" t="s">
        <v>27</v>
      </c>
    </row>
    <row r="3093" spans="1:38" ht="30" customHeight="1">
      <c r="A3093" s="9" t="s">
        <v>867</v>
      </c>
      <c r="B3093" s="9" t="s">
        <v>840</v>
      </c>
      <c r="C3093" s="9" t="s">
        <v>841</v>
      </c>
      <c r="D3093" s="114">
        <v>6.8000000000000005E-2</v>
      </c>
      <c r="E3093" s="115">
        <f>단가대비표!E553</f>
        <v>0</v>
      </c>
      <c r="F3093" s="116">
        <f>TRUNC(E3093*D3093,1)</f>
        <v>0</v>
      </c>
      <c r="G3093" s="115">
        <f>단가대비표!F553</f>
        <v>138290</v>
      </c>
      <c r="H3093" s="116">
        <f>TRUNC(G3093*D3093,1)</f>
        <v>9403.7000000000007</v>
      </c>
      <c r="I3093" s="115">
        <f>단가대비표!G553</f>
        <v>0</v>
      </c>
      <c r="J3093" s="116">
        <f>TRUNC(I3093*D3093,1)</f>
        <v>0</v>
      </c>
      <c r="K3093" s="115">
        <f t="shared" si="710"/>
        <v>138290</v>
      </c>
      <c r="L3093" s="116">
        <f t="shared" si="710"/>
        <v>9403.7000000000007</v>
      </c>
      <c r="M3093" s="9" t="s">
        <v>27</v>
      </c>
      <c r="N3093" s="10" t="s">
        <v>525</v>
      </c>
      <c r="O3093" s="10" t="s">
        <v>868</v>
      </c>
      <c r="P3093" s="10" t="s">
        <v>30</v>
      </c>
      <c r="Q3093" s="10" t="s">
        <v>30</v>
      </c>
      <c r="R3093" s="10" t="s">
        <v>29</v>
      </c>
      <c r="S3093" s="119"/>
      <c r="T3093" s="119"/>
      <c r="U3093" s="119"/>
      <c r="V3093" s="119">
        <v>1</v>
      </c>
      <c r="W3093" s="119"/>
      <c r="X3093" s="119"/>
      <c r="Y3093" s="119"/>
      <c r="Z3093" s="119"/>
      <c r="AA3093" s="119"/>
      <c r="AB3093" s="119"/>
      <c r="AC3093" s="119"/>
      <c r="AD3093" s="119"/>
      <c r="AE3093" s="119"/>
      <c r="AF3093" s="119"/>
      <c r="AG3093" s="119"/>
      <c r="AH3093" s="119"/>
      <c r="AI3093" s="119"/>
      <c r="AJ3093" s="10" t="s">
        <v>27</v>
      </c>
      <c r="AK3093" s="10" t="s">
        <v>2117</v>
      </c>
      <c r="AL3093" s="10" t="s">
        <v>27</v>
      </c>
    </row>
    <row r="3094" spans="1:38" ht="30" customHeight="1">
      <c r="A3094" s="9" t="s">
        <v>1109</v>
      </c>
      <c r="B3094" s="9" t="s">
        <v>1110</v>
      </c>
      <c r="C3094" s="9" t="s">
        <v>963</v>
      </c>
      <c r="D3094" s="114">
        <v>1</v>
      </c>
      <c r="E3094" s="115">
        <v>0</v>
      </c>
      <c r="F3094" s="116">
        <f>TRUNC(E3094*D3094,1)</f>
        <v>0</v>
      </c>
      <c r="G3094" s="115">
        <v>0</v>
      </c>
      <c r="H3094" s="116">
        <f>TRUNC(G3094*D3094,1)</f>
        <v>0</v>
      </c>
      <c r="I3094" s="115">
        <f>ROUNDDOWN(SUMIF(V3092:V3094, RIGHTB(O3094, 1), H3092:H3094)*U3094, 2)</f>
        <v>1530.58</v>
      </c>
      <c r="J3094" s="116">
        <f>TRUNC(I3094*D3094,1)</f>
        <v>1530.5</v>
      </c>
      <c r="K3094" s="115">
        <f t="shared" si="710"/>
        <v>1530.5</v>
      </c>
      <c r="L3094" s="116">
        <f t="shared" si="710"/>
        <v>1530.5</v>
      </c>
      <c r="M3094" s="9" t="s">
        <v>27</v>
      </c>
      <c r="N3094" s="10" t="s">
        <v>525</v>
      </c>
      <c r="O3094" s="10" t="s">
        <v>964</v>
      </c>
      <c r="P3094" s="10" t="s">
        <v>30</v>
      </c>
      <c r="Q3094" s="10" t="s">
        <v>30</v>
      </c>
      <c r="R3094" s="10" t="s">
        <v>30</v>
      </c>
      <c r="S3094" s="119">
        <v>1</v>
      </c>
      <c r="T3094" s="119">
        <v>2</v>
      </c>
      <c r="U3094" s="119">
        <v>0.02</v>
      </c>
      <c r="V3094" s="119"/>
      <c r="W3094" s="119"/>
      <c r="X3094" s="119"/>
      <c r="Y3094" s="119"/>
      <c r="Z3094" s="119"/>
      <c r="AA3094" s="119"/>
      <c r="AB3094" s="119"/>
      <c r="AC3094" s="119"/>
      <c r="AD3094" s="119"/>
      <c r="AE3094" s="119"/>
      <c r="AF3094" s="119"/>
      <c r="AG3094" s="119"/>
      <c r="AH3094" s="119"/>
      <c r="AI3094" s="119"/>
      <c r="AJ3094" s="10" t="s">
        <v>27</v>
      </c>
      <c r="AK3094" s="10" t="s">
        <v>2118</v>
      </c>
      <c r="AL3094" s="10" t="s">
        <v>27</v>
      </c>
    </row>
    <row r="3095" spans="1:38" ht="30" customHeight="1">
      <c r="A3095" s="9" t="s">
        <v>965</v>
      </c>
      <c r="B3095" s="9" t="s">
        <v>27</v>
      </c>
      <c r="C3095" s="9" t="s">
        <v>27</v>
      </c>
      <c r="D3095" s="114"/>
      <c r="E3095" s="115"/>
      <c r="F3095" s="116">
        <f>TRUNC(SUM(F3092:F3094),0)</f>
        <v>0</v>
      </c>
      <c r="G3095" s="115"/>
      <c r="H3095" s="116">
        <f>TRUNC(SUM(H3092:H3094),0)</f>
        <v>76529</v>
      </c>
      <c r="I3095" s="115"/>
      <c r="J3095" s="116">
        <f>TRUNC(SUM(J3092:J3094),0)</f>
        <v>1530</v>
      </c>
      <c r="K3095" s="115"/>
      <c r="L3095" s="116">
        <f>F3095+H3095+J3095</f>
        <v>78059</v>
      </c>
      <c r="M3095" s="9" t="s">
        <v>27</v>
      </c>
      <c r="N3095" s="10" t="s">
        <v>117</v>
      </c>
      <c r="O3095" s="10" t="s">
        <v>117</v>
      </c>
      <c r="P3095" s="10" t="s">
        <v>27</v>
      </c>
      <c r="Q3095" s="10" t="s">
        <v>27</v>
      </c>
      <c r="R3095" s="10" t="s">
        <v>27</v>
      </c>
      <c r="S3095" s="119"/>
      <c r="T3095" s="119"/>
      <c r="U3095" s="119"/>
      <c r="V3095" s="119"/>
      <c r="W3095" s="119"/>
      <c r="X3095" s="119"/>
      <c r="Y3095" s="119"/>
      <c r="Z3095" s="119"/>
      <c r="AA3095" s="119"/>
      <c r="AB3095" s="119"/>
      <c r="AC3095" s="119"/>
      <c r="AD3095" s="119"/>
      <c r="AE3095" s="119"/>
      <c r="AF3095" s="119"/>
      <c r="AG3095" s="119"/>
      <c r="AH3095" s="119"/>
      <c r="AI3095" s="119"/>
      <c r="AJ3095" s="10" t="s">
        <v>27</v>
      </c>
      <c r="AK3095" s="10" t="s">
        <v>27</v>
      </c>
      <c r="AL3095" s="10" t="s">
        <v>27</v>
      </c>
    </row>
    <row r="3096" spans="1:38" ht="30" customHeight="1">
      <c r="A3096" s="114"/>
      <c r="B3096" s="114"/>
      <c r="C3096" s="114"/>
      <c r="D3096" s="114"/>
      <c r="E3096" s="115"/>
      <c r="F3096" s="116"/>
      <c r="G3096" s="115"/>
      <c r="H3096" s="116"/>
      <c r="I3096" s="115"/>
      <c r="J3096" s="116"/>
      <c r="K3096" s="115"/>
      <c r="L3096" s="116"/>
      <c r="M3096" s="114"/>
    </row>
    <row r="3097" spans="1:38" ht="30" customHeight="1">
      <c r="A3097" s="127" t="s">
        <v>4540</v>
      </c>
      <c r="B3097" s="127"/>
      <c r="C3097" s="127"/>
      <c r="D3097" s="127"/>
      <c r="E3097" s="128"/>
      <c r="F3097" s="129"/>
      <c r="G3097" s="128"/>
      <c r="H3097" s="129"/>
      <c r="I3097" s="128"/>
      <c r="J3097" s="129"/>
      <c r="K3097" s="128"/>
      <c r="L3097" s="129"/>
      <c r="M3097" s="127"/>
      <c r="N3097" s="118" t="s">
        <v>526</v>
      </c>
    </row>
    <row r="3098" spans="1:38" ht="30" customHeight="1">
      <c r="A3098" s="9" t="s">
        <v>895</v>
      </c>
      <c r="B3098" s="9" t="s">
        <v>840</v>
      </c>
      <c r="C3098" s="9" t="s">
        <v>841</v>
      </c>
      <c r="D3098" s="114">
        <v>0.41299999999999998</v>
      </c>
      <c r="E3098" s="115">
        <f>단가대비표!E572</f>
        <v>0</v>
      </c>
      <c r="F3098" s="116">
        <f>TRUNC(E3098*D3098,1)</f>
        <v>0</v>
      </c>
      <c r="G3098" s="115">
        <f>단가대비표!F572</f>
        <v>199185</v>
      </c>
      <c r="H3098" s="116">
        <f>TRUNC(G3098*D3098,1)</f>
        <v>82263.399999999994</v>
      </c>
      <c r="I3098" s="115">
        <f>단가대비표!G572</f>
        <v>0</v>
      </c>
      <c r="J3098" s="116">
        <f>TRUNC(I3098*D3098,1)</f>
        <v>0</v>
      </c>
      <c r="K3098" s="115">
        <f t="shared" ref="K3098:L3100" si="711">TRUNC(E3098+G3098+I3098,1)</f>
        <v>199185</v>
      </c>
      <c r="L3098" s="116">
        <f t="shared" si="711"/>
        <v>82263.399999999994</v>
      </c>
      <c r="M3098" s="9" t="s">
        <v>27</v>
      </c>
      <c r="N3098" s="10" t="s">
        <v>526</v>
      </c>
      <c r="O3098" s="10" t="s">
        <v>896</v>
      </c>
      <c r="P3098" s="10" t="s">
        <v>30</v>
      </c>
      <c r="Q3098" s="10" t="s">
        <v>30</v>
      </c>
      <c r="R3098" s="10" t="s">
        <v>29</v>
      </c>
      <c r="S3098" s="119"/>
      <c r="T3098" s="119"/>
      <c r="U3098" s="119"/>
      <c r="V3098" s="119">
        <v>1</v>
      </c>
      <c r="W3098" s="119"/>
      <c r="X3098" s="119"/>
      <c r="Y3098" s="119"/>
      <c r="Z3098" s="119"/>
      <c r="AA3098" s="119"/>
      <c r="AB3098" s="119"/>
      <c r="AC3098" s="119"/>
      <c r="AD3098" s="119"/>
      <c r="AE3098" s="119"/>
      <c r="AF3098" s="119"/>
      <c r="AG3098" s="119"/>
      <c r="AH3098" s="119"/>
      <c r="AI3098" s="119"/>
      <c r="AJ3098" s="10" t="s">
        <v>27</v>
      </c>
      <c r="AK3098" s="10" t="s">
        <v>2119</v>
      </c>
      <c r="AL3098" s="10" t="s">
        <v>27</v>
      </c>
    </row>
    <row r="3099" spans="1:38" ht="30" customHeight="1">
      <c r="A3099" s="9" t="s">
        <v>867</v>
      </c>
      <c r="B3099" s="9" t="s">
        <v>840</v>
      </c>
      <c r="C3099" s="9" t="s">
        <v>841</v>
      </c>
      <c r="D3099" s="114">
        <v>9.0999999999999998E-2</v>
      </c>
      <c r="E3099" s="115">
        <f>단가대비표!E553</f>
        <v>0</v>
      </c>
      <c r="F3099" s="116">
        <f>TRUNC(E3099*D3099,1)</f>
        <v>0</v>
      </c>
      <c r="G3099" s="115">
        <f>단가대비표!F553</f>
        <v>138290</v>
      </c>
      <c r="H3099" s="116">
        <f>TRUNC(G3099*D3099,1)</f>
        <v>12584.3</v>
      </c>
      <c r="I3099" s="115">
        <f>단가대비표!G553</f>
        <v>0</v>
      </c>
      <c r="J3099" s="116">
        <f>TRUNC(I3099*D3099,1)</f>
        <v>0</v>
      </c>
      <c r="K3099" s="115">
        <f t="shared" si="711"/>
        <v>138290</v>
      </c>
      <c r="L3099" s="116">
        <f t="shared" si="711"/>
        <v>12584.3</v>
      </c>
      <c r="M3099" s="9" t="s">
        <v>27</v>
      </c>
      <c r="N3099" s="10" t="s">
        <v>526</v>
      </c>
      <c r="O3099" s="10" t="s">
        <v>868</v>
      </c>
      <c r="P3099" s="10" t="s">
        <v>30</v>
      </c>
      <c r="Q3099" s="10" t="s">
        <v>30</v>
      </c>
      <c r="R3099" s="10" t="s">
        <v>29</v>
      </c>
      <c r="S3099" s="119"/>
      <c r="T3099" s="119"/>
      <c r="U3099" s="119"/>
      <c r="V3099" s="119">
        <v>1</v>
      </c>
      <c r="W3099" s="119"/>
      <c r="X3099" s="119"/>
      <c r="Y3099" s="119"/>
      <c r="Z3099" s="119"/>
      <c r="AA3099" s="119"/>
      <c r="AB3099" s="119"/>
      <c r="AC3099" s="119"/>
      <c r="AD3099" s="119"/>
      <c r="AE3099" s="119"/>
      <c r="AF3099" s="119"/>
      <c r="AG3099" s="119"/>
      <c r="AH3099" s="119"/>
      <c r="AI3099" s="119"/>
      <c r="AJ3099" s="10" t="s">
        <v>27</v>
      </c>
      <c r="AK3099" s="10" t="s">
        <v>2120</v>
      </c>
      <c r="AL3099" s="10" t="s">
        <v>27</v>
      </c>
    </row>
    <row r="3100" spans="1:38" ht="30" customHeight="1">
      <c r="A3100" s="9" t="s">
        <v>1109</v>
      </c>
      <c r="B3100" s="9" t="s">
        <v>1110</v>
      </c>
      <c r="C3100" s="9" t="s">
        <v>963</v>
      </c>
      <c r="D3100" s="114">
        <v>1</v>
      </c>
      <c r="E3100" s="115">
        <v>0</v>
      </c>
      <c r="F3100" s="116">
        <f>TRUNC(E3100*D3100,1)</f>
        <v>0</v>
      </c>
      <c r="G3100" s="115">
        <v>0</v>
      </c>
      <c r="H3100" s="116">
        <f>TRUNC(G3100*D3100,1)</f>
        <v>0</v>
      </c>
      <c r="I3100" s="115">
        <f>ROUNDDOWN(SUMIF(V3098:V3100, RIGHTB(O3100, 1), H3098:H3100)*U3100, 2)</f>
        <v>1896.95</v>
      </c>
      <c r="J3100" s="116">
        <f>TRUNC(I3100*D3100,1)</f>
        <v>1896.9</v>
      </c>
      <c r="K3100" s="115">
        <f t="shared" si="711"/>
        <v>1896.9</v>
      </c>
      <c r="L3100" s="116">
        <f t="shared" si="711"/>
        <v>1896.9</v>
      </c>
      <c r="M3100" s="9" t="s">
        <v>27</v>
      </c>
      <c r="N3100" s="10" t="s">
        <v>526</v>
      </c>
      <c r="O3100" s="10" t="s">
        <v>964</v>
      </c>
      <c r="P3100" s="10" t="s">
        <v>30</v>
      </c>
      <c r="Q3100" s="10" t="s">
        <v>30</v>
      </c>
      <c r="R3100" s="10" t="s">
        <v>30</v>
      </c>
      <c r="S3100" s="119">
        <v>1</v>
      </c>
      <c r="T3100" s="119">
        <v>2</v>
      </c>
      <c r="U3100" s="119">
        <v>0.02</v>
      </c>
      <c r="V3100" s="119"/>
      <c r="W3100" s="119"/>
      <c r="X3100" s="119"/>
      <c r="Y3100" s="119"/>
      <c r="Z3100" s="119"/>
      <c r="AA3100" s="119"/>
      <c r="AB3100" s="119"/>
      <c r="AC3100" s="119"/>
      <c r="AD3100" s="119"/>
      <c r="AE3100" s="119"/>
      <c r="AF3100" s="119"/>
      <c r="AG3100" s="119"/>
      <c r="AH3100" s="119"/>
      <c r="AI3100" s="119"/>
      <c r="AJ3100" s="10" t="s">
        <v>27</v>
      </c>
      <c r="AK3100" s="10" t="s">
        <v>2121</v>
      </c>
      <c r="AL3100" s="10" t="s">
        <v>27</v>
      </c>
    </row>
    <row r="3101" spans="1:38" ht="30" customHeight="1">
      <c r="A3101" s="9" t="s">
        <v>965</v>
      </c>
      <c r="B3101" s="9" t="s">
        <v>27</v>
      </c>
      <c r="C3101" s="9" t="s">
        <v>27</v>
      </c>
      <c r="D3101" s="114"/>
      <c r="E3101" s="115"/>
      <c r="F3101" s="116">
        <f>TRUNC(SUM(F3098:F3100),0)</f>
        <v>0</v>
      </c>
      <c r="G3101" s="115"/>
      <c r="H3101" s="116">
        <f>TRUNC(SUM(H3098:H3100),0)</f>
        <v>94847</v>
      </c>
      <c r="I3101" s="115"/>
      <c r="J3101" s="116">
        <f>TRUNC(SUM(J3098:J3100),0)</f>
        <v>1896</v>
      </c>
      <c r="K3101" s="115"/>
      <c r="L3101" s="116">
        <f>F3101+H3101+J3101</f>
        <v>96743</v>
      </c>
      <c r="M3101" s="9" t="s">
        <v>27</v>
      </c>
      <c r="N3101" s="10" t="s">
        <v>117</v>
      </c>
      <c r="O3101" s="10" t="s">
        <v>117</v>
      </c>
      <c r="P3101" s="10" t="s">
        <v>27</v>
      </c>
      <c r="Q3101" s="10" t="s">
        <v>27</v>
      </c>
      <c r="R3101" s="10" t="s">
        <v>27</v>
      </c>
      <c r="S3101" s="119"/>
      <c r="T3101" s="119"/>
      <c r="U3101" s="119"/>
      <c r="V3101" s="119"/>
      <c r="W3101" s="119"/>
      <c r="X3101" s="119"/>
      <c r="Y3101" s="119"/>
      <c r="Z3101" s="119"/>
      <c r="AA3101" s="119"/>
      <c r="AB3101" s="119"/>
      <c r="AC3101" s="119"/>
      <c r="AD3101" s="119"/>
      <c r="AE3101" s="119"/>
      <c r="AF3101" s="119"/>
      <c r="AG3101" s="119"/>
      <c r="AH3101" s="119"/>
      <c r="AI3101" s="119"/>
      <c r="AJ3101" s="10" t="s">
        <v>27</v>
      </c>
      <c r="AK3101" s="10" t="s">
        <v>27</v>
      </c>
      <c r="AL3101" s="10" t="s">
        <v>27</v>
      </c>
    </row>
    <row r="3102" spans="1:38" ht="30" customHeight="1">
      <c r="A3102" s="114"/>
      <c r="B3102" s="114"/>
      <c r="C3102" s="114"/>
      <c r="D3102" s="114"/>
      <c r="E3102" s="115"/>
      <c r="F3102" s="116"/>
      <c r="G3102" s="115"/>
      <c r="H3102" s="116"/>
      <c r="I3102" s="115"/>
      <c r="J3102" s="116"/>
      <c r="K3102" s="115"/>
      <c r="L3102" s="116"/>
      <c r="M3102" s="114"/>
    </row>
    <row r="3103" spans="1:38" ht="30" customHeight="1">
      <c r="A3103" s="127" t="s">
        <v>4541</v>
      </c>
      <c r="B3103" s="127"/>
      <c r="C3103" s="127"/>
      <c r="D3103" s="127"/>
      <c r="E3103" s="128"/>
      <c r="F3103" s="129"/>
      <c r="G3103" s="128"/>
      <c r="H3103" s="129"/>
      <c r="I3103" s="128"/>
      <c r="J3103" s="129"/>
      <c r="K3103" s="128"/>
      <c r="L3103" s="129"/>
      <c r="M3103" s="127"/>
      <c r="N3103" s="118" t="s">
        <v>527</v>
      </c>
    </row>
    <row r="3104" spans="1:38" ht="30" customHeight="1">
      <c r="A3104" s="9" t="s">
        <v>895</v>
      </c>
      <c r="B3104" s="9" t="s">
        <v>840</v>
      </c>
      <c r="C3104" s="9" t="s">
        <v>841</v>
      </c>
      <c r="D3104" s="114">
        <v>0.46800000000000003</v>
      </c>
      <c r="E3104" s="115">
        <f>단가대비표!E572</f>
        <v>0</v>
      </c>
      <c r="F3104" s="116">
        <f>TRUNC(E3104*D3104,1)</f>
        <v>0</v>
      </c>
      <c r="G3104" s="115">
        <f>단가대비표!F572</f>
        <v>199185</v>
      </c>
      <c r="H3104" s="116">
        <f>TRUNC(G3104*D3104,1)</f>
        <v>93218.5</v>
      </c>
      <c r="I3104" s="115">
        <f>단가대비표!G572</f>
        <v>0</v>
      </c>
      <c r="J3104" s="116">
        <f>TRUNC(I3104*D3104,1)</f>
        <v>0</v>
      </c>
      <c r="K3104" s="115">
        <f t="shared" ref="K3104:L3106" si="712">TRUNC(E3104+G3104+I3104,1)</f>
        <v>199185</v>
      </c>
      <c r="L3104" s="116">
        <f t="shared" si="712"/>
        <v>93218.5</v>
      </c>
      <c r="M3104" s="9" t="s">
        <v>27</v>
      </c>
      <c r="N3104" s="10" t="s">
        <v>527</v>
      </c>
      <c r="O3104" s="10" t="s">
        <v>896</v>
      </c>
      <c r="P3104" s="10" t="s">
        <v>30</v>
      </c>
      <c r="Q3104" s="10" t="s">
        <v>30</v>
      </c>
      <c r="R3104" s="10" t="s">
        <v>29</v>
      </c>
      <c r="S3104" s="119"/>
      <c r="T3104" s="119"/>
      <c r="U3104" s="119"/>
      <c r="V3104" s="119">
        <v>1</v>
      </c>
      <c r="W3104" s="119"/>
      <c r="X3104" s="119"/>
      <c r="Y3104" s="119"/>
      <c r="Z3104" s="119"/>
      <c r="AA3104" s="119"/>
      <c r="AB3104" s="119"/>
      <c r="AC3104" s="119"/>
      <c r="AD3104" s="119"/>
      <c r="AE3104" s="119"/>
      <c r="AF3104" s="119"/>
      <c r="AG3104" s="119"/>
      <c r="AH3104" s="119"/>
      <c r="AI3104" s="119"/>
      <c r="AJ3104" s="10" t="s">
        <v>27</v>
      </c>
      <c r="AK3104" s="10" t="s">
        <v>2122</v>
      </c>
      <c r="AL3104" s="10" t="s">
        <v>27</v>
      </c>
    </row>
    <row r="3105" spans="1:38" ht="30" customHeight="1">
      <c r="A3105" s="9" t="s">
        <v>867</v>
      </c>
      <c r="B3105" s="9" t="s">
        <v>840</v>
      </c>
      <c r="C3105" s="9" t="s">
        <v>841</v>
      </c>
      <c r="D3105" s="114">
        <v>0.104</v>
      </c>
      <c r="E3105" s="115">
        <f>단가대비표!E553</f>
        <v>0</v>
      </c>
      <c r="F3105" s="116">
        <f>TRUNC(E3105*D3105,1)</f>
        <v>0</v>
      </c>
      <c r="G3105" s="115">
        <f>단가대비표!F553</f>
        <v>138290</v>
      </c>
      <c r="H3105" s="116">
        <f>TRUNC(G3105*D3105,1)</f>
        <v>14382.1</v>
      </c>
      <c r="I3105" s="115">
        <f>단가대비표!G553</f>
        <v>0</v>
      </c>
      <c r="J3105" s="116">
        <f>TRUNC(I3105*D3105,1)</f>
        <v>0</v>
      </c>
      <c r="K3105" s="115">
        <f t="shared" si="712"/>
        <v>138290</v>
      </c>
      <c r="L3105" s="116">
        <f t="shared" si="712"/>
        <v>14382.1</v>
      </c>
      <c r="M3105" s="9" t="s">
        <v>27</v>
      </c>
      <c r="N3105" s="10" t="s">
        <v>527</v>
      </c>
      <c r="O3105" s="10" t="s">
        <v>868</v>
      </c>
      <c r="P3105" s="10" t="s">
        <v>30</v>
      </c>
      <c r="Q3105" s="10" t="s">
        <v>30</v>
      </c>
      <c r="R3105" s="10" t="s">
        <v>29</v>
      </c>
      <c r="S3105" s="119"/>
      <c r="T3105" s="119"/>
      <c r="U3105" s="119"/>
      <c r="V3105" s="119">
        <v>1</v>
      </c>
      <c r="W3105" s="119"/>
      <c r="X3105" s="119"/>
      <c r="Y3105" s="119"/>
      <c r="Z3105" s="119"/>
      <c r="AA3105" s="119"/>
      <c r="AB3105" s="119"/>
      <c r="AC3105" s="119"/>
      <c r="AD3105" s="119"/>
      <c r="AE3105" s="119"/>
      <c r="AF3105" s="119"/>
      <c r="AG3105" s="119"/>
      <c r="AH3105" s="119"/>
      <c r="AI3105" s="119"/>
      <c r="AJ3105" s="10" t="s">
        <v>27</v>
      </c>
      <c r="AK3105" s="10" t="s">
        <v>2123</v>
      </c>
      <c r="AL3105" s="10" t="s">
        <v>27</v>
      </c>
    </row>
    <row r="3106" spans="1:38" ht="30" customHeight="1">
      <c r="A3106" s="9" t="s">
        <v>1109</v>
      </c>
      <c r="B3106" s="9" t="s">
        <v>1110</v>
      </c>
      <c r="C3106" s="9" t="s">
        <v>963</v>
      </c>
      <c r="D3106" s="114">
        <v>1</v>
      </c>
      <c r="E3106" s="115">
        <v>0</v>
      </c>
      <c r="F3106" s="116">
        <f>TRUNC(E3106*D3106,1)</f>
        <v>0</v>
      </c>
      <c r="G3106" s="115">
        <v>0</v>
      </c>
      <c r="H3106" s="116">
        <f>TRUNC(G3106*D3106,1)</f>
        <v>0</v>
      </c>
      <c r="I3106" s="115">
        <f>ROUNDDOWN(SUMIF(V3104:V3106, RIGHTB(O3106, 1), H3104:H3106)*U3106, 2)</f>
        <v>2152.0100000000002</v>
      </c>
      <c r="J3106" s="116">
        <f>TRUNC(I3106*D3106,1)</f>
        <v>2152</v>
      </c>
      <c r="K3106" s="115">
        <f t="shared" si="712"/>
        <v>2152</v>
      </c>
      <c r="L3106" s="116">
        <f t="shared" si="712"/>
        <v>2152</v>
      </c>
      <c r="M3106" s="9" t="s">
        <v>27</v>
      </c>
      <c r="N3106" s="10" t="s">
        <v>527</v>
      </c>
      <c r="O3106" s="10" t="s">
        <v>964</v>
      </c>
      <c r="P3106" s="10" t="s">
        <v>30</v>
      </c>
      <c r="Q3106" s="10" t="s">
        <v>30</v>
      </c>
      <c r="R3106" s="10" t="s">
        <v>30</v>
      </c>
      <c r="S3106" s="119">
        <v>1</v>
      </c>
      <c r="T3106" s="119">
        <v>2</v>
      </c>
      <c r="U3106" s="119">
        <v>0.02</v>
      </c>
      <c r="V3106" s="119"/>
      <c r="W3106" s="119"/>
      <c r="X3106" s="119"/>
      <c r="Y3106" s="119"/>
      <c r="Z3106" s="119"/>
      <c r="AA3106" s="119"/>
      <c r="AB3106" s="119"/>
      <c r="AC3106" s="119"/>
      <c r="AD3106" s="119"/>
      <c r="AE3106" s="119"/>
      <c r="AF3106" s="119"/>
      <c r="AG3106" s="119"/>
      <c r="AH3106" s="119"/>
      <c r="AI3106" s="119"/>
      <c r="AJ3106" s="10" t="s">
        <v>27</v>
      </c>
      <c r="AK3106" s="10" t="s">
        <v>2124</v>
      </c>
      <c r="AL3106" s="10" t="s">
        <v>27</v>
      </c>
    </row>
    <row r="3107" spans="1:38" ht="30" customHeight="1">
      <c r="A3107" s="9" t="s">
        <v>965</v>
      </c>
      <c r="B3107" s="9" t="s">
        <v>27</v>
      </c>
      <c r="C3107" s="9" t="s">
        <v>27</v>
      </c>
      <c r="D3107" s="114"/>
      <c r="E3107" s="115"/>
      <c r="F3107" s="116">
        <f>TRUNC(SUM(F3104:F3106),0)</f>
        <v>0</v>
      </c>
      <c r="G3107" s="115"/>
      <c r="H3107" s="116">
        <f>TRUNC(SUM(H3104:H3106),0)</f>
        <v>107600</v>
      </c>
      <c r="I3107" s="115"/>
      <c r="J3107" s="116">
        <f>TRUNC(SUM(J3104:J3106),0)</f>
        <v>2152</v>
      </c>
      <c r="K3107" s="115"/>
      <c r="L3107" s="116">
        <f>F3107+H3107+J3107</f>
        <v>109752</v>
      </c>
      <c r="M3107" s="9" t="s">
        <v>27</v>
      </c>
      <c r="N3107" s="10" t="s">
        <v>117</v>
      </c>
      <c r="O3107" s="10" t="s">
        <v>117</v>
      </c>
      <c r="P3107" s="10" t="s">
        <v>27</v>
      </c>
      <c r="Q3107" s="10" t="s">
        <v>27</v>
      </c>
      <c r="R3107" s="10" t="s">
        <v>27</v>
      </c>
      <c r="S3107" s="119"/>
      <c r="T3107" s="119"/>
      <c r="U3107" s="119"/>
      <c r="V3107" s="119"/>
      <c r="W3107" s="119"/>
      <c r="X3107" s="119"/>
      <c r="Y3107" s="119"/>
      <c r="Z3107" s="119"/>
      <c r="AA3107" s="119"/>
      <c r="AB3107" s="119"/>
      <c r="AC3107" s="119"/>
      <c r="AD3107" s="119"/>
      <c r="AE3107" s="119"/>
      <c r="AF3107" s="119"/>
      <c r="AG3107" s="119"/>
      <c r="AH3107" s="119"/>
      <c r="AI3107" s="119"/>
      <c r="AJ3107" s="10" t="s">
        <v>27</v>
      </c>
      <c r="AK3107" s="10" t="s">
        <v>27</v>
      </c>
      <c r="AL3107" s="10" t="s">
        <v>27</v>
      </c>
    </row>
    <row r="3108" spans="1:38" ht="30" customHeight="1">
      <c r="A3108" s="114"/>
      <c r="B3108" s="114"/>
      <c r="C3108" s="114"/>
      <c r="D3108" s="114"/>
      <c r="E3108" s="115"/>
      <c r="F3108" s="116"/>
      <c r="G3108" s="115"/>
      <c r="H3108" s="116"/>
      <c r="I3108" s="115"/>
      <c r="J3108" s="116"/>
      <c r="K3108" s="115"/>
      <c r="L3108" s="116"/>
      <c r="M3108" s="114"/>
    </row>
    <row r="3109" spans="1:38" ht="30" customHeight="1">
      <c r="A3109" s="127" t="s">
        <v>4542</v>
      </c>
      <c r="B3109" s="127"/>
      <c r="C3109" s="127"/>
      <c r="D3109" s="127"/>
      <c r="E3109" s="128"/>
      <c r="F3109" s="129"/>
      <c r="G3109" s="128"/>
      <c r="H3109" s="129"/>
      <c r="I3109" s="128"/>
      <c r="J3109" s="129"/>
      <c r="K3109" s="128"/>
      <c r="L3109" s="129"/>
      <c r="M3109" s="127"/>
      <c r="N3109" s="118" t="s">
        <v>527</v>
      </c>
    </row>
    <row r="3110" spans="1:38" ht="30" customHeight="1">
      <c r="A3110" s="9" t="s">
        <v>895</v>
      </c>
      <c r="B3110" s="9" t="s">
        <v>840</v>
      </c>
      <c r="C3110" s="9" t="s">
        <v>841</v>
      </c>
      <c r="D3110" s="114">
        <v>0.2</v>
      </c>
      <c r="E3110" s="115">
        <f>단가대비표!E578</f>
        <v>0</v>
      </c>
      <c r="F3110" s="116">
        <f>TRUNC(E3110*D3110,1)</f>
        <v>0</v>
      </c>
      <c r="G3110" s="115">
        <f>단가대비표!F572</f>
        <v>199185</v>
      </c>
      <c r="H3110" s="116">
        <f>TRUNC(G3110*D3110,1)</f>
        <v>39837</v>
      </c>
      <c r="I3110" s="115">
        <f>단가대비표!G578</f>
        <v>0</v>
      </c>
      <c r="J3110" s="116">
        <f>TRUNC(I3110*D3110,1)</f>
        <v>0</v>
      </c>
      <c r="K3110" s="115">
        <f t="shared" ref="K3110:L3112" si="713">TRUNC(E3110+G3110+I3110,1)</f>
        <v>199185</v>
      </c>
      <c r="L3110" s="116">
        <f t="shared" si="713"/>
        <v>39837</v>
      </c>
      <c r="M3110" s="9" t="s">
        <v>27</v>
      </c>
      <c r="N3110" s="10" t="s">
        <v>527</v>
      </c>
      <c r="O3110" s="10" t="s">
        <v>896</v>
      </c>
      <c r="P3110" s="10" t="s">
        <v>30</v>
      </c>
      <c r="Q3110" s="10" t="s">
        <v>30</v>
      </c>
      <c r="R3110" s="10" t="s">
        <v>29</v>
      </c>
      <c r="S3110" s="119"/>
      <c r="T3110" s="119"/>
      <c r="U3110" s="119"/>
      <c r="V3110" s="119">
        <v>1</v>
      </c>
      <c r="W3110" s="119"/>
      <c r="X3110" s="119"/>
      <c r="Y3110" s="119"/>
      <c r="Z3110" s="119"/>
      <c r="AA3110" s="119"/>
      <c r="AB3110" s="119"/>
      <c r="AC3110" s="119"/>
      <c r="AD3110" s="119"/>
      <c r="AE3110" s="119"/>
      <c r="AF3110" s="119"/>
      <c r="AG3110" s="119"/>
      <c r="AH3110" s="119"/>
      <c r="AI3110" s="119"/>
      <c r="AJ3110" s="10" t="s">
        <v>27</v>
      </c>
      <c r="AK3110" s="10" t="s">
        <v>2122</v>
      </c>
      <c r="AL3110" s="10" t="s">
        <v>27</v>
      </c>
    </row>
    <row r="3111" spans="1:38" ht="30" customHeight="1">
      <c r="A3111" s="9" t="s">
        <v>867</v>
      </c>
      <c r="B3111" s="9" t="s">
        <v>840</v>
      </c>
      <c r="C3111" s="9" t="s">
        <v>841</v>
      </c>
      <c r="D3111" s="114">
        <v>4.3999999999999997E-2</v>
      </c>
      <c r="E3111" s="115">
        <f>단가대비표!E556</f>
        <v>0</v>
      </c>
      <c r="F3111" s="116">
        <f>TRUNC(E3111*D3111,1)</f>
        <v>0</v>
      </c>
      <c r="G3111" s="115">
        <f>단가대비표!F553</f>
        <v>138290</v>
      </c>
      <c r="H3111" s="116">
        <f>TRUNC(G3111*D3111,1)</f>
        <v>6084.7</v>
      </c>
      <c r="I3111" s="115">
        <f>단가대비표!G556</f>
        <v>0</v>
      </c>
      <c r="J3111" s="116">
        <f>TRUNC(I3111*D3111,1)</f>
        <v>0</v>
      </c>
      <c r="K3111" s="115">
        <f t="shared" si="713"/>
        <v>138290</v>
      </c>
      <c r="L3111" s="116">
        <f t="shared" si="713"/>
        <v>6084.7</v>
      </c>
      <c r="M3111" s="9" t="s">
        <v>27</v>
      </c>
      <c r="N3111" s="10" t="s">
        <v>527</v>
      </c>
      <c r="O3111" s="10" t="s">
        <v>868</v>
      </c>
      <c r="P3111" s="10" t="s">
        <v>30</v>
      </c>
      <c r="Q3111" s="10" t="s">
        <v>30</v>
      </c>
      <c r="R3111" s="10" t="s">
        <v>29</v>
      </c>
      <c r="S3111" s="119"/>
      <c r="T3111" s="119"/>
      <c r="U3111" s="119"/>
      <c r="V3111" s="119">
        <v>1</v>
      </c>
      <c r="W3111" s="119"/>
      <c r="X3111" s="119"/>
      <c r="Y3111" s="119"/>
      <c r="Z3111" s="119"/>
      <c r="AA3111" s="119"/>
      <c r="AB3111" s="119"/>
      <c r="AC3111" s="119"/>
      <c r="AD3111" s="119"/>
      <c r="AE3111" s="119"/>
      <c r="AF3111" s="119"/>
      <c r="AG3111" s="119"/>
      <c r="AH3111" s="119"/>
      <c r="AI3111" s="119"/>
      <c r="AJ3111" s="10" t="s">
        <v>27</v>
      </c>
      <c r="AK3111" s="10" t="s">
        <v>2123</v>
      </c>
      <c r="AL3111" s="10" t="s">
        <v>27</v>
      </c>
    </row>
    <row r="3112" spans="1:38" ht="30" customHeight="1">
      <c r="A3112" s="9" t="s">
        <v>1109</v>
      </c>
      <c r="B3112" s="9" t="s">
        <v>1110</v>
      </c>
      <c r="C3112" s="9" t="s">
        <v>963</v>
      </c>
      <c r="D3112" s="114">
        <v>1</v>
      </c>
      <c r="E3112" s="115">
        <v>0</v>
      </c>
      <c r="F3112" s="116">
        <f>TRUNC(E3112*D3112,1)</f>
        <v>0</v>
      </c>
      <c r="G3112" s="115">
        <v>0</v>
      </c>
      <c r="H3112" s="116">
        <f>TRUNC(G3112*D3112,1)</f>
        <v>0</v>
      </c>
      <c r="I3112" s="115">
        <f>ROUNDDOWN(SUMIF(V3110:V3112, RIGHTB(O3112, 1), H3110:H3112)*U3112, 2)</f>
        <v>918.43</v>
      </c>
      <c r="J3112" s="116">
        <f>TRUNC(I3112*D3112,1)</f>
        <v>918.4</v>
      </c>
      <c r="K3112" s="115">
        <f t="shared" si="713"/>
        <v>918.4</v>
      </c>
      <c r="L3112" s="116">
        <f t="shared" si="713"/>
        <v>918.4</v>
      </c>
      <c r="M3112" s="9" t="s">
        <v>27</v>
      </c>
      <c r="N3112" s="10" t="s">
        <v>527</v>
      </c>
      <c r="O3112" s="10" t="s">
        <v>964</v>
      </c>
      <c r="P3112" s="10" t="s">
        <v>30</v>
      </c>
      <c r="Q3112" s="10" t="s">
        <v>30</v>
      </c>
      <c r="R3112" s="10" t="s">
        <v>30</v>
      </c>
      <c r="S3112" s="119">
        <v>1</v>
      </c>
      <c r="T3112" s="119">
        <v>2</v>
      </c>
      <c r="U3112" s="119">
        <v>0.02</v>
      </c>
      <c r="V3112" s="119"/>
      <c r="W3112" s="119"/>
      <c r="X3112" s="119"/>
      <c r="Y3112" s="119"/>
      <c r="Z3112" s="119"/>
      <c r="AA3112" s="119"/>
      <c r="AB3112" s="119"/>
      <c r="AC3112" s="119"/>
      <c r="AD3112" s="119"/>
      <c r="AE3112" s="119"/>
      <c r="AF3112" s="119"/>
      <c r="AG3112" s="119"/>
      <c r="AH3112" s="119"/>
      <c r="AI3112" s="119"/>
      <c r="AJ3112" s="10" t="s">
        <v>27</v>
      </c>
      <c r="AK3112" s="10" t="s">
        <v>2124</v>
      </c>
      <c r="AL3112" s="10" t="s">
        <v>27</v>
      </c>
    </row>
    <row r="3113" spans="1:38" ht="30" customHeight="1">
      <c r="A3113" s="9" t="s">
        <v>965</v>
      </c>
      <c r="B3113" s="9" t="s">
        <v>27</v>
      </c>
      <c r="C3113" s="9" t="s">
        <v>27</v>
      </c>
      <c r="D3113" s="114"/>
      <c r="E3113" s="115"/>
      <c r="F3113" s="116">
        <f>TRUNC(SUM(F3110:F3112),0)</f>
        <v>0</v>
      </c>
      <c r="G3113" s="115"/>
      <c r="H3113" s="116">
        <f>TRUNC(SUM(H3110:H3112),0)</f>
        <v>45921</v>
      </c>
      <c r="I3113" s="115"/>
      <c r="J3113" s="116">
        <f>TRUNC(SUM(J3110:J3112),0)</f>
        <v>918</v>
      </c>
      <c r="K3113" s="115"/>
      <c r="L3113" s="116">
        <f>F3113+H3113+J3113</f>
        <v>46839</v>
      </c>
      <c r="M3113" s="9" t="s">
        <v>27</v>
      </c>
      <c r="N3113" s="10" t="s">
        <v>117</v>
      </c>
      <c r="O3113" s="10" t="s">
        <v>117</v>
      </c>
      <c r="P3113" s="10" t="s">
        <v>27</v>
      </c>
      <c r="Q3113" s="10" t="s">
        <v>27</v>
      </c>
      <c r="R3113" s="10" t="s">
        <v>27</v>
      </c>
      <c r="S3113" s="119"/>
      <c r="T3113" s="119"/>
      <c r="U3113" s="119"/>
      <c r="V3113" s="119"/>
      <c r="W3113" s="119"/>
      <c r="X3113" s="119"/>
      <c r="Y3113" s="119"/>
      <c r="Z3113" s="119"/>
      <c r="AA3113" s="119"/>
      <c r="AB3113" s="119"/>
      <c r="AC3113" s="119"/>
      <c r="AD3113" s="119"/>
      <c r="AE3113" s="119"/>
      <c r="AF3113" s="119"/>
      <c r="AG3113" s="119"/>
      <c r="AH3113" s="119"/>
      <c r="AI3113" s="119"/>
      <c r="AJ3113" s="10" t="s">
        <v>27</v>
      </c>
      <c r="AK3113" s="10" t="s">
        <v>27</v>
      </c>
      <c r="AL3113" s="10" t="s">
        <v>27</v>
      </c>
    </row>
    <row r="3114" spans="1:38" ht="30" customHeight="1">
      <c r="A3114" s="114"/>
      <c r="B3114" s="114"/>
      <c r="C3114" s="114"/>
      <c r="D3114" s="114"/>
      <c r="E3114" s="115"/>
      <c r="F3114" s="116"/>
      <c r="G3114" s="115"/>
      <c r="H3114" s="116"/>
      <c r="I3114" s="115"/>
      <c r="J3114" s="116"/>
      <c r="K3114" s="115"/>
      <c r="L3114" s="116"/>
      <c r="M3114" s="114"/>
    </row>
    <row r="3115" spans="1:38" ht="30" customHeight="1">
      <c r="A3115" s="127" t="s">
        <v>4543</v>
      </c>
      <c r="B3115" s="127"/>
      <c r="C3115" s="127"/>
      <c r="D3115" s="127"/>
      <c r="E3115" s="128"/>
      <c r="F3115" s="129"/>
      <c r="G3115" s="128"/>
      <c r="H3115" s="129"/>
      <c r="I3115" s="128"/>
      <c r="J3115" s="129"/>
      <c r="K3115" s="128"/>
      <c r="L3115" s="129"/>
      <c r="M3115" s="127"/>
      <c r="N3115" s="118" t="s">
        <v>527</v>
      </c>
    </row>
    <row r="3116" spans="1:38" ht="30" customHeight="1">
      <c r="A3116" s="9" t="s">
        <v>895</v>
      </c>
      <c r="B3116" s="9" t="s">
        <v>840</v>
      </c>
      <c r="C3116" s="9" t="s">
        <v>841</v>
      </c>
      <c r="D3116" s="114">
        <v>0.247</v>
      </c>
      <c r="E3116" s="115">
        <v>0</v>
      </c>
      <c r="F3116" s="116">
        <f>TRUNC(E3116*D3116,1)</f>
        <v>0</v>
      </c>
      <c r="G3116" s="115">
        <f>단가대비표!F572</f>
        <v>199185</v>
      </c>
      <c r="H3116" s="116">
        <f>TRUNC(G3116*D3116,1)</f>
        <v>49198.6</v>
      </c>
      <c r="I3116" s="115">
        <v>0</v>
      </c>
      <c r="J3116" s="116">
        <f>TRUNC(I3116*D3116,1)</f>
        <v>0</v>
      </c>
      <c r="K3116" s="115">
        <f t="shared" ref="K3116:L3118" si="714">TRUNC(E3116+G3116+I3116,1)</f>
        <v>199185</v>
      </c>
      <c r="L3116" s="116">
        <f t="shared" si="714"/>
        <v>49198.6</v>
      </c>
      <c r="M3116" s="9" t="s">
        <v>27</v>
      </c>
      <c r="N3116" s="10" t="s">
        <v>527</v>
      </c>
      <c r="O3116" s="10" t="s">
        <v>896</v>
      </c>
      <c r="P3116" s="10" t="s">
        <v>30</v>
      </c>
      <c r="Q3116" s="10" t="s">
        <v>30</v>
      </c>
      <c r="R3116" s="10" t="s">
        <v>29</v>
      </c>
      <c r="S3116" s="119"/>
      <c r="T3116" s="119"/>
      <c r="U3116" s="119"/>
      <c r="V3116" s="119">
        <v>1</v>
      </c>
      <c r="W3116" s="119"/>
      <c r="X3116" s="119"/>
      <c r="Y3116" s="119"/>
      <c r="Z3116" s="119"/>
      <c r="AA3116" s="119"/>
      <c r="AB3116" s="119"/>
      <c r="AC3116" s="119"/>
      <c r="AD3116" s="119"/>
      <c r="AE3116" s="119"/>
      <c r="AF3116" s="119"/>
      <c r="AG3116" s="119"/>
      <c r="AH3116" s="119"/>
      <c r="AI3116" s="119"/>
      <c r="AJ3116" s="10" t="s">
        <v>27</v>
      </c>
      <c r="AK3116" s="10" t="s">
        <v>2122</v>
      </c>
      <c r="AL3116" s="10" t="s">
        <v>27</v>
      </c>
    </row>
    <row r="3117" spans="1:38" ht="30" customHeight="1">
      <c r="A3117" s="9" t="s">
        <v>867</v>
      </c>
      <c r="B3117" s="9" t="s">
        <v>840</v>
      </c>
      <c r="C3117" s="9" t="s">
        <v>841</v>
      </c>
      <c r="D3117" s="114">
        <v>5.5E-2</v>
      </c>
      <c r="E3117" s="115">
        <f>단가대비표!E562</f>
        <v>0</v>
      </c>
      <c r="F3117" s="116">
        <f>TRUNC(E3117*D3117,1)</f>
        <v>0</v>
      </c>
      <c r="G3117" s="115">
        <f>단가대비표!F553</f>
        <v>138290</v>
      </c>
      <c r="H3117" s="116">
        <f>TRUNC(G3117*D3117,1)</f>
        <v>7605.9</v>
      </c>
      <c r="I3117" s="115">
        <f>단가대비표!G562</f>
        <v>0</v>
      </c>
      <c r="J3117" s="116">
        <f>TRUNC(I3117*D3117,1)</f>
        <v>0</v>
      </c>
      <c r="K3117" s="115">
        <f t="shared" si="714"/>
        <v>138290</v>
      </c>
      <c r="L3117" s="116">
        <f t="shared" si="714"/>
        <v>7605.9</v>
      </c>
      <c r="M3117" s="9" t="s">
        <v>27</v>
      </c>
      <c r="N3117" s="10" t="s">
        <v>527</v>
      </c>
      <c r="O3117" s="10" t="s">
        <v>868</v>
      </c>
      <c r="P3117" s="10" t="s">
        <v>30</v>
      </c>
      <c r="Q3117" s="10" t="s">
        <v>30</v>
      </c>
      <c r="R3117" s="10" t="s">
        <v>29</v>
      </c>
      <c r="S3117" s="119"/>
      <c r="T3117" s="119"/>
      <c r="U3117" s="119"/>
      <c r="V3117" s="119">
        <v>1</v>
      </c>
      <c r="W3117" s="119"/>
      <c r="X3117" s="119"/>
      <c r="Y3117" s="119"/>
      <c r="Z3117" s="119"/>
      <c r="AA3117" s="119"/>
      <c r="AB3117" s="119"/>
      <c r="AC3117" s="119"/>
      <c r="AD3117" s="119"/>
      <c r="AE3117" s="119"/>
      <c r="AF3117" s="119"/>
      <c r="AG3117" s="119"/>
      <c r="AH3117" s="119"/>
      <c r="AI3117" s="119"/>
      <c r="AJ3117" s="10" t="s">
        <v>27</v>
      </c>
      <c r="AK3117" s="10" t="s">
        <v>2123</v>
      </c>
      <c r="AL3117" s="10" t="s">
        <v>27</v>
      </c>
    </row>
    <row r="3118" spans="1:38" ht="30" customHeight="1">
      <c r="A3118" s="9" t="s">
        <v>1109</v>
      </c>
      <c r="B3118" s="9" t="s">
        <v>1110</v>
      </c>
      <c r="C3118" s="9" t="s">
        <v>963</v>
      </c>
      <c r="D3118" s="114">
        <v>1</v>
      </c>
      <c r="E3118" s="115">
        <v>0</v>
      </c>
      <c r="F3118" s="116">
        <f>TRUNC(E3118*D3118,1)</f>
        <v>0</v>
      </c>
      <c r="G3118" s="115">
        <v>0</v>
      </c>
      <c r="H3118" s="116">
        <f>TRUNC(G3118*D3118,1)</f>
        <v>0</v>
      </c>
      <c r="I3118" s="115">
        <f>ROUNDDOWN(SUMIF(V3116:V3118, RIGHTB(O3118, 1), H3116:H3118)*U3118, 2)</f>
        <v>1136.0899999999999</v>
      </c>
      <c r="J3118" s="116">
        <f>TRUNC(I3118*D3118,1)</f>
        <v>1136</v>
      </c>
      <c r="K3118" s="115">
        <f t="shared" si="714"/>
        <v>1136</v>
      </c>
      <c r="L3118" s="116">
        <f t="shared" si="714"/>
        <v>1136</v>
      </c>
      <c r="M3118" s="9" t="s">
        <v>27</v>
      </c>
      <c r="N3118" s="10" t="s">
        <v>527</v>
      </c>
      <c r="O3118" s="10" t="s">
        <v>964</v>
      </c>
      <c r="P3118" s="10" t="s">
        <v>30</v>
      </c>
      <c r="Q3118" s="10" t="s">
        <v>30</v>
      </c>
      <c r="R3118" s="10" t="s">
        <v>30</v>
      </c>
      <c r="S3118" s="119">
        <v>1</v>
      </c>
      <c r="T3118" s="119">
        <v>2</v>
      </c>
      <c r="U3118" s="119">
        <v>0.02</v>
      </c>
      <c r="V3118" s="119"/>
      <c r="W3118" s="119"/>
      <c r="X3118" s="119"/>
      <c r="Y3118" s="119"/>
      <c r="Z3118" s="119"/>
      <c r="AA3118" s="119"/>
      <c r="AB3118" s="119"/>
      <c r="AC3118" s="119"/>
      <c r="AD3118" s="119"/>
      <c r="AE3118" s="119"/>
      <c r="AF3118" s="119"/>
      <c r="AG3118" s="119"/>
      <c r="AH3118" s="119"/>
      <c r="AI3118" s="119"/>
      <c r="AJ3118" s="10" t="s">
        <v>27</v>
      </c>
      <c r="AK3118" s="10" t="s">
        <v>2124</v>
      </c>
      <c r="AL3118" s="10" t="s">
        <v>27</v>
      </c>
    </row>
    <row r="3119" spans="1:38" ht="30" customHeight="1">
      <c r="A3119" s="9" t="s">
        <v>965</v>
      </c>
      <c r="B3119" s="9" t="s">
        <v>27</v>
      </c>
      <c r="C3119" s="9" t="s">
        <v>27</v>
      </c>
      <c r="D3119" s="114"/>
      <c r="E3119" s="115"/>
      <c r="F3119" s="116">
        <f>TRUNC(SUM(F3116:F3118),0)</f>
        <v>0</v>
      </c>
      <c r="G3119" s="115"/>
      <c r="H3119" s="116">
        <f>TRUNC(SUM(H3116:H3118),0)</f>
        <v>56804</v>
      </c>
      <c r="I3119" s="115"/>
      <c r="J3119" s="116">
        <f>TRUNC(SUM(J3116:J3118),0)</f>
        <v>1136</v>
      </c>
      <c r="K3119" s="115"/>
      <c r="L3119" s="116">
        <f>F3119+H3119+J3119</f>
        <v>57940</v>
      </c>
      <c r="M3119" s="9" t="s">
        <v>27</v>
      </c>
      <c r="N3119" s="10" t="s">
        <v>117</v>
      </c>
      <c r="O3119" s="10" t="s">
        <v>117</v>
      </c>
      <c r="P3119" s="10" t="s">
        <v>27</v>
      </c>
      <c r="Q3119" s="10" t="s">
        <v>27</v>
      </c>
      <c r="R3119" s="10" t="s">
        <v>27</v>
      </c>
      <c r="S3119" s="119"/>
      <c r="T3119" s="119"/>
      <c r="U3119" s="119"/>
      <c r="V3119" s="119"/>
      <c r="W3119" s="119"/>
      <c r="X3119" s="119"/>
      <c r="Y3119" s="119"/>
      <c r="Z3119" s="119"/>
      <c r="AA3119" s="119"/>
      <c r="AB3119" s="119"/>
      <c r="AC3119" s="119"/>
      <c r="AD3119" s="119"/>
      <c r="AE3119" s="119"/>
      <c r="AF3119" s="119"/>
      <c r="AG3119" s="119"/>
      <c r="AH3119" s="119"/>
      <c r="AI3119" s="119"/>
      <c r="AJ3119" s="10" t="s">
        <v>27</v>
      </c>
      <c r="AK3119" s="10" t="s">
        <v>27</v>
      </c>
      <c r="AL3119" s="10" t="s">
        <v>27</v>
      </c>
    </row>
    <row r="3120" spans="1:38" ht="30" customHeight="1">
      <c r="A3120" s="114"/>
      <c r="B3120" s="114"/>
      <c r="C3120" s="114"/>
      <c r="D3120" s="114"/>
      <c r="E3120" s="115"/>
      <c r="F3120" s="116"/>
      <c r="G3120" s="115"/>
      <c r="H3120" s="116"/>
      <c r="I3120" s="115"/>
      <c r="J3120" s="116"/>
      <c r="K3120" s="115"/>
      <c r="L3120" s="116"/>
      <c r="M3120" s="114"/>
    </row>
    <row r="3121" spans="1:38" ht="30" customHeight="1">
      <c r="A3121" s="127" t="s">
        <v>4544</v>
      </c>
      <c r="B3121" s="127"/>
      <c r="C3121" s="127"/>
      <c r="D3121" s="127"/>
      <c r="E3121" s="128"/>
      <c r="F3121" s="129"/>
      <c r="G3121" s="128"/>
      <c r="H3121" s="129"/>
      <c r="I3121" s="128"/>
      <c r="J3121" s="129"/>
      <c r="K3121" s="128"/>
      <c r="L3121" s="129"/>
      <c r="M3121" s="127"/>
      <c r="N3121" s="118" t="s">
        <v>525</v>
      </c>
    </row>
    <row r="3122" spans="1:38" ht="30" customHeight="1">
      <c r="A3122" s="9" t="s">
        <v>895</v>
      </c>
      <c r="B3122" s="9" t="s">
        <v>840</v>
      </c>
      <c r="C3122" s="9" t="s">
        <v>841</v>
      </c>
      <c r="D3122" s="114">
        <v>0.38100000000000001</v>
      </c>
      <c r="E3122" s="115">
        <v>0</v>
      </c>
      <c r="F3122" s="116">
        <f>TRUNC(E3122*D3122,1)</f>
        <v>0</v>
      </c>
      <c r="G3122" s="115">
        <f>단가대비표!F572</f>
        <v>199185</v>
      </c>
      <c r="H3122" s="116">
        <f>TRUNC(G3122*D3122,1)</f>
        <v>75889.399999999994</v>
      </c>
      <c r="I3122" s="115">
        <v>0</v>
      </c>
      <c r="J3122" s="116">
        <f>TRUNC(I3122*D3122,1)</f>
        <v>0</v>
      </c>
      <c r="K3122" s="115">
        <f t="shared" ref="K3122:L3124" si="715">TRUNC(E3122+G3122+I3122,1)</f>
        <v>199185</v>
      </c>
      <c r="L3122" s="116">
        <f t="shared" si="715"/>
        <v>75889.399999999994</v>
      </c>
      <c r="M3122" s="9" t="s">
        <v>27</v>
      </c>
      <c r="N3122" s="10" t="s">
        <v>525</v>
      </c>
      <c r="O3122" s="10" t="s">
        <v>896</v>
      </c>
      <c r="P3122" s="10" t="s">
        <v>30</v>
      </c>
      <c r="Q3122" s="10" t="s">
        <v>30</v>
      </c>
      <c r="R3122" s="10" t="s">
        <v>29</v>
      </c>
      <c r="S3122" s="119"/>
      <c r="T3122" s="119"/>
      <c r="U3122" s="119"/>
      <c r="V3122" s="119">
        <v>1</v>
      </c>
      <c r="W3122" s="119"/>
      <c r="X3122" s="119"/>
      <c r="Y3122" s="119"/>
      <c r="Z3122" s="119"/>
      <c r="AA3122" s="119"/>
      <c r="AB3122" s="119"/>
      <c r="AC3122" s="119"/>
      <c r="AD3122" s="119"/>
      <c r="AE3122" s="119"/>
      <c r="AF3122" s="119"/>
      <c r="AG3122" s="119"/>
      <c r="AH3122" s="119"/>
      <c r="AI3122" s="119"/>
      <c r="AJ3122" s="10" t="s">
        <v>27</v>
      </c>
      <c r="AK3122" s="10" t="s">
        <v>2116</v>
      </c>
      <c r="AL3122" s="10" t="s">
        <v>27</v>
      </c>
    </row>
    <row r="3123" spans="1:38" ht="30" customHeight="1">
      <c r="A3123" s="9" t="s">
        <v>867</v>
      </c>
      <c r="B3123" s="9" t="s">
        <v>840</v>
      </c>
      <c r="C3123" s="9" t="s">
        <v>841</v>
      </c>
      <c r="D3123" s="114">
        <v>8.5000000000000006E-2</v>
      </c>
      <c r="E3123" s="115">
        <f>단가대비표!E566</f>
        <v>0</v>
      </c>
      <c r="F3123" s="116">
        <f>TRUNC(E3123*D3123,1)</f>
        <v>0</v>
      </c>
      <c r="G3123" s="115">
        <f>단가대비표!F553</f>
        <v>138290</v>
      </c>
      <c r="H3123" s="116">
        <f>TRUNC(G3123*D3123,1)</f>
        <v>11754.6</v>
      </c>
      <c r="I3123" s="115">
        <f>단가대비표!G566</f>
        <v>0</v>
      </c>
      <c r="J3123" s="116">
        <f>TRUNC(I3123*D3123,1)</f>
        <v>0</v>
      </c>
      <c r="K3123" s="115">
        <f t="shared" si="715"/>
        <v>138290</v>
      </c>
      <c r="L3123" s="116">
        <f t="shared" si="715"/>
        <v>11754.6</v>
      </c>
      <c r="M3123" s="9" t="s">
        <v>27</v>
      </c>
      <c r="N3123" s="10" t="s">
        <v>525</v>
      </c>
      <c r="O3123" s="10" t="s">
        <v>868</v>
      </c>
      <c r="P3123" s="10" t="s">
        <v>30</v>
      </c>
      <c r="Q3123" s="10" t="s">
        <v>30</v>
      </c>
      <c r="R3123" s="10" t="s">
        <v>29</v>
      </c>
      <c r="S3123" s="119"/>
      <c r="T3123" s="119"/>
      <c r="U3123" s="119"/>
      <c r="V3123" s="119">
        <v>1</v>
      </c>
      <c r="W3123" s="119"/>
      <c r="X3123" s="119"/>
      <c r="Y3123" s="119"/>
      <c r="Z3123" s="119"/>
      <c r="AA3123" s="119"/>
      <c r="AB3123" s="119"/>
      <c r="AC3123" s="119"/>
      <c r="AD3123" s="119"/>
      <c r="AE3123" s="119"/>
      <c r="AF3123" s="119"/>
      <c r="AG3123" s="119"/>
      <c r="AH3123" s="119"/>
      <c r="AI3123" s="119"/>
      <c r="AJ3123" s="10" t="s">
        <v>27</v>
      </c>
      <c r="AK3123" s="10" t="s">
        <v>2117</v>
      </c>
      <c r="AL3123" s="10" t="s">
        <v>27</v>
      </c>
    </row>
    <row r="3124" spans="1:38" ht="30" customHeight="1">
      <c r="A3124" s="9" t="s">
        <v>1109</v>
      </c>
      <c r="B3124" s="9" t="s">
        <v>1110</v>
      </c>
      <c r="C3124" s="9" t="s">
        <v>963</v>
      </c>
      <c r="D3124" s="114">
        <v>1</v>
      </c>
      <c r="E3124" s="115">
        <v>0</v>
      </c>
      <c r="F3124" s="116">
        <f>TRUNC(E3124*D3124,1)</f>
        <v>0</v>
      </c>
      <c r="G3124" s="115">
        <v>0</v>
      </c>
      <c r="H3124" s="116">
        <f>TRUNC(G3124*D3124,1)</f>
        <v>0</v>
      </c>
      <c r="I3124" s="115">
        <f>ROUNDDOWN(SUMIF(V3122:V3124, RIGHTB(O3124, 1), H3122:H3124)*U3124, 2)</f>
        <v>1752.88</v>
      </c>
      <c r="J3124" s="116">
        <f>TRUNC(I3124*D3124,1)</f>
        <v>1752.8</v>
      </c>
      <c r="K3124" s="115">
        <f t="shared" si="715"/>
        <v>1752.8</v>
      </c>
      <c r="L3124" s="116">
        <f t="shared" si="715"/>
        <v>1752.8</v>
      </c>
      <c r="M3124" s="9" t="s">
        <v>27</v>
      </c>
      <c r="N3124" s="10" t="s">
        <v>525</v>
      </c>
      <c r="O3124" s="10" t="s">
        <v>964</v>
      </c>
      <c r="P3124" s="10" t="s">
        <v>30</v>
      </c>
      <c r="Q3124" s="10" t="s">
        <v>30</v>
      </c>
      <c r="R3124" s="10" t="s">
        <v>30</v>
      </c>
      <c r="S3124" s="119">
        <v>1</v>
      </c>
      <c r="T3124" s="119">
        <v>2</v>
      </c>
      <c r="U3124" s="119">
        <v>0.02</v>
      </c>
      <c r="V3124" s="119"/>
      <c r="W3124" s="119"/>
      <c r="X3124" s="119"/>
      <c r="Y3124" s="119"/>
      <c r="Z3124" s="119"/>
      <c r="AA3124" s="119"/>
      <c r="AB3124" s="119"/>
      <c r="AC3124" s="119"/>
      <c r="AD3124" s="119"/>
      <c r="AE3124" s="119"/>
      <c r="AF3124" s="119"/>
      <c r="AG3124" s="119"/>
      <c r="AH3124" s="119"/>
      <c r="AI3124" s="119"/>
      <c r="AJ3124" s="10" t="s">
        <v>27</v>
      </c>
      <c r="AK3124" s="10" t="s">
        <v>2118</v>
      </c>
      <c r="AL3124" s="10" t="s">
        <v>27</v>
      </c>
    </row>
    <row r="3125" spans="1:38" ht="30" customHeight="1">
      <c r="A3125" s="9" t="s">
        <v>965</v>
      </c>
      <c r="B3125" s="9" t="s">
        <v>27</v>
      </c>
      <c r="C3125" s="9" t="s">
        <v>27</v>
      </c>
      <c r="D3125" s="114"/>
      <c r="E3125" s="115"/>
      <c r="F3125" s="116">
        <f>TRUNC(SUM(F3122:F3124),0)</f>
        <v>0</v>
      </c>
      <c r="G3125" s="115"/>
      <c r="H3125" s="116">
        <f>TRUNC(SUM(H3122:H3124),0)</f>
        <v>87644</v>
      </c>
      <c r="I3125" s="115"/>
      <c r="J3125" s="116">
        <f>TRUNC(SUM(J3122:J3124),0)</f>
        <v>1752</v>
      </c>
      <c r="K3125" s="115"/>
      <c r="L3125" s="116">
        <f>F3125+H3125+J3125</f>
        <v>89396</v>
      </c>
      <c r="M3125" s="9" t="s">
        <v>27</v>
      </c>
      <c r="N3125" s="10" t="s">
        <v>117</v>
      </c>
      <c r="O3125" s="10" t="s">
        <v>117</v>
      </c>
      <c r="P3125" s="10" t="s">
        <v>27</v>
      </c>
      <c r="Q3125" s="10" t="s">
        <v>27</v>
      </c>
      <c r="R3125" s="10" t="s">
        <v>27</v>
      </c>
      <c r="S3125" s="119"/>
      <c r="T3125" s="119"/>
      <c r="U3125" s="119"/>
      <c r="V3125" s="119"/>
      <c r="W3125" s="119"/>
      <c r="X3125" s="119"/>
      <c r="Y3125" s="119"/>
      <c r="Z3125" s="119"/>
      <c r="AA3125" s="119"/>
      <c r="AB3125" s="119"/>
      <c r="AC3125" s="119"/>
      <c r="AD3125" s="119"/>
      <c r="AE3125" s="119"/>
      <c r="AF3125" s="119"/>
      <c r="AG3125" s="119"/>
      <c r="AH3125" s="119"/>
      <c r="AI3125" s="119"/>
      <c r="AJ3125" s="10" t="s">
        <v>27</v>
      </c>
      <c r="AK3125" s="10" t="s">
        <v>27</v>
      </c>
      <c r="AL3125" s="10" t="s">
        <v>27</v>
      </c>
    </row>
    <row r="3126" spans="1:38" ht="30" customHeight="1">
      <c r="A3126" s="114"/>
      <c r="B3126" s="114"/>
      <c r="C3126" s="114"/>
      <c r="D3126" s="114"/>
      <c r="E3126" s="115"/>
      <c r="F3126" s="116"/>
      <c r="G3126" s="115"/>
      <c r="H3126" s="116"/>
      <c r="I3126" s="115"/>
      <c r="J3126" s="116"/>
      <c r="K3126" s="115"/>
      <c r="L3126" s="116"/>
      <c r="M3126" s="114"/>
    </row>
    <row r="3127" spans="1:38" ht="30" customHeight="1">
      <c r="A3127" s="127" t="s">
        <v>4545</v>
      </c>
      <c r="B3127" s="127"/>
      <c r="C3127" s="127"/>
      <c r="D3127" s="127"/>
      <c r="E3127" s="128"/>
      <c r="F3127" s="129"/>
      <c r="G3127" s="128"/>
      <c r="H3127" s="129"/>
      <c r="I3127" s="128"/>
      <c r="J3127" s="129"/>
      <c r="K3127" s="128"/>
      <c r="L3127" s="129"/>
      <c r="M3127" s="127"/>
      <c r="N3127" s="118" t="s">
        <v>526</v>
      </c>
    </row>
    <row r="3128" spans="1:38" ht="30" customHeight="1">
      <c r="A3128" s="9" t="s">
        <v>895</v>
      </c>
      <c r="B3128" s="9" t="s">
        <v>840</v>
      </c>
      <c r="C3128" s="9" t="s">
        <v>841</v>
      </c>
      <c r="D3128" s="114">
        <v>0.47599999999999998</v>
      </c>
      <c r="E3128" s="115">
        <v>0</v>
      </c>
      <c r="F3128" s="116">
        <f>TRUNC(E3128*D3128,1)</f>
        <v>0</v>
      </c>
      <c r="G3128" s="115">
        <f>단가대비표!F572</f>
        <v>199185</v>
      </c>
      <c r="H3128" s="116">
        <f>TRUNC(G3128*D3128,1)</f>
        <v>94812</v>
      </c>
      <c r="I3128" s="115">
        <v>0</v>
      </c>
      <c r="J3128" s="116">
        <f>TRUNC(I3128*D3128,1)</f>
        <v>0</v>
      </c>
      <c r="K3128" s="115">
        <f t="shared" ref="K3128:L3130" si="716">TRUNC(E3128+G3128+I3128,1)</f>
        <v>199185</v>
      </c>
      <c r="L3128" s="116">
        <f t="shared" si="716"/>
        <v>94812</v>
      </c>
      <c r="M3128" s="9" t="s">
        <v>27</v>
      </c>
      <c r="N3128" s="10" t="s">
        <v>526</v>
      </c>
      <c r="O3128" s="10" t="s">
        <v>896</v>
      </c>
      <c r="P3128" s="10" t="s">
        <v>30</v>
      </c>
      <c r="Q3128" s="10" t="s">
        <v>30</v>
      </c>
      <c r="R3128" s="10" t="s">
        <v>29</v>
      </c>
      <c r="S3128" s="119"/>
      <c r="T3128" s="119"/>
      <c r="U3128" s="119"/>
      <c r="V3128" s="119">
        <v>1</v>
      </c>
      <c r="W3128" s="119"/>
      <c r="X3128" s="119"/>
      <c r="Y3128" s="119"/>
      <c r="Z3128" s="119"/>
      <c r="AA3128" s="119"/>
      <c r="AB3128" s="119"/>
      <c r="AC3128" s="119"/>
      <c r="AD3128" s="119"/>
      <c r="AE3128" s="119"/>
      <c r="AF3128" s="119"/>
      <c r="AG3128" s="119"/>
      <c r="AH3128" s="119"/>
      <c r="AI3128" s="119"/>
      <c r="AJ3128" s="10" t="s">
        <v>27</v>
      </c>
      <c r="AK3128" s="10" t="s">
        <v>2119</v>
      </c>
      <c r="AL3128" s="10" t="s">
        <v>27</v>
      </c>
    </row>
    <row r="3129" spans="1:38" ht="30" customHeight="1">
      <c r="A3129" s="9" t="s">
        <v>867</v>
      </c>
      <c r="B3129" s="9" t="s">
        <v>840</v>
      </c>
      <c r="C3129" s="9" t="s">
        <v>841</v>
      </c>
      <c r="D3129" s="114">
        <v>0.106</v>
      </c>
      <c r="E3129" s="115">
        <f>단가대비표!E566</f>
        <v>0</v>
      </c>
      <c r="F3129" s="116">
        <f>TRUNC(E3129*D3129,1)</f>
        <v>0</v>
      </c>
      <c r="G3129" s="115">
        <f>단가대비표!F553</f>
        <v>138290</v>
      </c>
      <c r="H3129" s="116">
        <f>TRUNC(G3129*D3129,1)</f>
        <v>14658.7</v>
      </c>
      <c r="I3129" s="115">
        <f>단가대비표!G566</f>
        <v>0</v>
      </c>
      <c r="J3129" s="116">
        <f>TRUNC(I3129*D3129,1)</f>
        <v>0</v>
      </c>
      <c r="K3129" s="115">
        <f t="shared" si="716"/>
        <v>138290</v>
      </c>
      <c r="L3129" s="116">
        <f t="shared" si="716"/>
        <v>14658.7</v>
      </c>
      <c r="M3129" s="9" t="s">
        <v>27</v>
      </c>
      <c r="N3129" s="10" t="s">
        <v>526</v>
      </c>
      <c r="O3129" s="10" t="s">
        <v>868</v>
      </c>
      <c r="P3129" s="10" t="s">
        <v>30</v>
      </c>
      <c r="Q3129" s="10" t="s">
        <v>30</v>
      </c>
      <c r="R3129" s="10" t="s">
        <v>29</v>
      </c>
      <c r="S3129" s="119"/>
      <c r="T3129" s="119"/>
      <c r="U3129" s="119"/>
      <c r="V3129" s="119">
        <v>1</v>
      </c>
      <c r="W3129" s="119"/>
      <c r="X3129" s="119"/>
      <c r="Y3129" s="119"/>
      <c r="Z3129" s="119"/>
      <c r="AA3129" s="119"/>
      <c r="AB3129" s="119"/>
      <c r="AC3129" s="119"/>
      <c r="AD3129" s="119"/>
      <c r="AE3129" s="119"/>
      <c r="AF3129" s="119"/>
      <c r="AG3129" s="119"/>
      <c r="AH3129" s="119"/>
      <c r="AI3129" s="119"/>
      <c r="AJ3129" s="10" t="s">
        <v>27</v>
      </c>
      <c r="AK3129" s="10" t="s">
        <v>2120</v>
      </c>
      <c r="AL3129" s="10" t="s">
        <v>27</v>
      </c>
    </row>
    <row r="3130" spans="1:38" ht="30" customHeight="1">
      <c r="A3130" s="9" t="s">
        <v>1109</v>
      </c>
      <c r="B3130" s="9" t="s">
        <v>1110</v>
      </c>
      <c r="C3130" s="9" t="s">
        <v>963</v>
      </c>
      <c r="D3130" s="114">
        <v>1</v>
      </c>
      <c r="E3130" s="115">
        <v>0</v>
      </c>
      <c r="F3130" s="116">
        <f>TRUNC(E3130*D3130,1)</f>
        <v>0</v>
      </c>
      <c r="G3130" s="115">
        <v>0</v>
      </c>
      <c r="H3130" s="116">
        <f>TRUNC(G3130*D3130,1)</f>
        <v>0</v>
      </c>
      <c r="I3130" s="115">
        <f>ROUNDDOWN(SUMIF(V3128:V3130, RIGHTB(O3130, 1), H3128:H3130)*U3130, 2)</f>
        <v>2189.41</v>
      </c>
      <c r="J3130" s="116">
        <f>TRUNC(I3130*D3130,1)</f>
        <v>2189.4</v>
      </c>
      <c r="K3130" s="115">
        <f t="shared" si="716"/>
        <v>2189.4</v>
      </c>
      <c r="L3130" s="116">
        <f t="shared" si="716"/>
        <v>2189.4</v>
      </c>
      <c r="M3130" s="9" t="s">
        <v>27</v>
      </c>
      <c r="N3130" s="10" t="s">
        <v>526</v>
      </c>
      <c r="O3130" s="10" t="s">
        <v>964</v>
      </c>
      <c r="P3130" s="10" t="s">
        <v>30</v>
      </c>
      <c r="Q3130" s="10" t="s">
        <v>30</v>
      </c>
      <c r="R3130" s="10" t="s">
        <v>30</v>
      </c>
      <c r="S3130" s="119">
        <v>1</v>
      </c>
      <c r="T3130" s="119">
        <v>2</v>
      </c>
      <c r="U3130" s="119">
        <v>0.02</v>
      </c>
      <c r="V3130" s="119"/>
      <c r="W3130" s="119"/>
      <c r="X3130" s="119"/>
      <c r="Y3130" s="119"/>
      <c r="Z3130" s="119"/>
      <c r="AA3130" s="119"/>
      <c r="AB3130" s="119"/>
      <c r="AC3130" s="119"/>
      <c r="AD3130" s="119"/>
      <c r="AE3130" s="119"/>
      <c r="AF3130" s="119"/>
      <c r="AG3130" s="119"/>
      <c r="AH3130" s="119"/>
      <c r="AI3130" s="119"/>
      <c r="AJ3130" s="10" t="s">
        <v>27</v>
      </c>
      <c r="AK3130" s="10" t="s">
        <v>2121</v>
      </c>
      <c r="AL3130" s="10" t="s">
        <v>27</v>
      </c>
    </row>
    <row r="3131" spans="1:38" ht="30" customHeight="1">
      <c r="A3131" s="9" t="s">
        <v>965</v>
      </c>
      <c r="B3131" s="9" t="s">
        <v>27</v>
      </c>
      <c r="C3131" s="9" t="s">
        <v>27</v>
      </c>
      <c r="D3131" s="114"/>
      <c r="E3131" s="115"/>
      <c r="F3131" s="116">
        <f>TRUNC(SUM(F3128:F3130),0)</f>
        <v>0</v>
      </c>
      <c r="G3131" s="115"/>
      <c r="H3131" s="116">
        <f>TRUNC(SUM(H3128:H3130),0)</f>
        <v>109470</v>
      </c>
      <c r="I3131" s="115"/>
      <c r="J3131" s="116">
        <f>TRUNC(SUM(J3128:J3130),0)</f>
        <v>2189</v>
      </c>
      <c r="K3131" s="115"/>
      <c r="L3131" s="116">
        <f>F3131+H3131+J3131</f>
        <v>111659</v>
      </c>
      <c r="M3131" s="9" t="s">
        <v>27</v>
      </c>
      <c r="N3131" s="10" t="s">
        <v>117</v>
      </c>
      <c r="O3131" s="10" t="s">
        <v>117</v>
      </c>
      <c r="P3131" s="10" t="s">
        <v>27</v>
      </c>
      <c r="Q3131" s="10" t="s">
        <v>27</v>
      </c>
      <c r="R3131" s="10" t="s">
        <v>27</v>
      </c>
      <c r="S3131" s="119"/>
      <c r="T3131" s="119"/>
      <c r="U3131" s="119"/>
      <c r="V3131" s="119"/>
      <c r="W3131" s="119"/>
      <c r="X3131" s="119"/>
      <c r="Y3131" s="119"/>
      <c r="Z3131" s="119"/>
      <c r="AA3131" s="119"/>
      <c r="AB3131" s="119"/>
      <c r="AC3131" s="119"/>
      <c r="AD3131" s="119"/>
      <c r="AE3131" s="119"/>
      <c r="AF3131" s="119"/>
      <c r="AG3131" s="119"/>
      <c r="AH3131" s="119"/>
      <c r="AI3131" s="119"/>
      <c r="AJ3131" s="10" t="s">
        <v>27</v>
      </c>
      <c r="AK3131" s="10" t="s">
        <v>27</v>
      </c>
      <c r="AL3131" s="10" t="s">
        <v>27</v>
      </c>
    </row>
    <row r="3132" spans="1:38" ht="30" customHeight="1">
      <c r="A3132" s="114"/>
      <c r="B3132" s="114"/>
      <c r="C3132" s="114"/>
      <c r="D3132" s="114"/>
      <c r="E3132" s="115"/>
      <c r="F3132" s="116"/>
      <c r="G3132" s="115"/>
      <c r="H3132" s="116"/>
      <c r="I3132" s="115"/>
      <c r="J3132" s="116"/>
      <c r="K3132" s="115"/>
      <c r="L3132" s="116"/>
      <c r="M3132" s="114"/>
    </row>
    <row r="3133" spans="1:38" ht="30" customHeight="1">
      <c r="A3133" s="127" t="s">
        <v>4546</v>
      </c>
      <c r="B3133" s="127"/>
      <c r="C3133" s="127"/>
      <c r="D3133" s="127"/>
      <c r="E3133" s="128"/>
      <c r="F3133" s="129"/>
      <c r="G3133" s="128"/>
      <c r="H3133" s="129"/>
      <c r="I3133" s="128"/>
      <c r="J3133" s="129"/>
      <c r="K3133" s="128"/>
      <c r="L3133" s="129"/>
      <c r="M3133" s="127"/>
      <c r="N3133" s="118" t="s">
        <v>527</v>
      </c>
    </row>
    <row r="3134" spans="1:38" ht="30" customHeight="1">
      <c r="A3134" s="9" t="s">
        <v>895</v>
      </c>
      <c r="B3134" s="9" t="s">
        <v>840</v>
      </c>
      <c r="C3134" s="9" t="s">
        <v>841</v>
      </c>
      <c r="D3134" s="114">
        <v>0.54200000000000004</v>
      </c>
      <c r="E3134" s="115">
        <v>0</v>
      </c>
      <c r="F3134" s="116">
        <f>TRUNC(E3134*D3134,1)</f>
        <v>0</v>
      </c>
      <c r="G3134" s="115">
        <f>단가대비표!F572</f>
        <v>199185</v>
      </c>
      <c r="H3134" s="116">
        <f>TRUNC(G3134*D3134,1)</f>
        <v>107958.2</v>
      </c>
      <c r="I3134" s="115">
        <v>0</v>
      </c>
      <c r="J3134" s="116">
        <f>TRUNC(I3134*D3134,1)</f>
        <v>0</v>
      </c>
      <c r="K3134" s="115">
        <f t="shared" ref="K3134:L3136" si="717">TRUNC(E3134+G3134+I3134,1)</f>
        <v>199185</v>
      </c>
      <c r="L3134" s="116">
        <f t="shared" si="717"/>
        <v>107958.2</v>
      </c>
      <c r="M3134" s="9" t="s">
        <v>27</v>
      </c>
      <c r="N3134" s="10" t="s">
        <v>527</v>
      </c>
      <c r="O3134" s="10" t="s">
        <v>896</v>
      </c>
      <c r="P3134" s="10" t="s">
        <v>30</v>
      </c>
      <c r="Q3134" s="10" t="s">
        <v>30</v>
      </c>
      <c r="R3134" s="10" t="s">
        <v>29</v>
      </c>
      <c r="S3134" s="119"/>
      <c r="T3134" s="119"/>
      <c r="U3134" s="119"/>
      <c r="V3134" s="119">
        <v>1</v>
      </c>
      <c r="W3134" s="119"/>
      <c r="X3134" s="119"/>
      <c r="Y3134" s="119"/>
      <c r="Z3134" s="119"/>
      <c r="AA3134" s="119"/>
      <c r="AB3134" s="119"/>
      <c r="AC3134" s="119"/>
      <c r="AD3134" s="119"/>
      <c r="AE3134" s="119"/>
      <c r="AF3134" s="119"/>
      <c r="AG3134" s="119"/>
      <c r="AH3134" s="119"/>
      <c r="AI3134" s="119"/>
      <c r="AJ3134" s="10" t="s">
        <v>27</v>
      </c>
      <c r="AK3134" s="10" t="s">
        <v>2122</v>
      </c>
      <c r="AL3134" s="10" t="s">
        <v>27</v>
      </c>
    </row>
    <row r="3135" spans="1:38" ht="30" customHeight="1">
      <c r="A3135" s="9" t="s">
        <v>867</v>
      </c>
      <c r="B3135" s="9" t="s">
        <v>840</v>
      </c>
      <c r="C3135" s="9" t="s">
        <v>841</v>
      </c>
      <c r="D3135" s="114">
        <v>0.121</v>
      </c>
      <c r="E3135" s="115">
        <f>단가대비표!E566</f>
        <v>0</v>
      </c>
      <c r="F3135" s="116">
        <f>TRUNC(E3135*D3135,1)</f>
        <v>0</v>
      </c>
      <c r="G3135" s="115">
        <f>단가대비표!F553</f>
        <v>138290</v>
      </c>
      <c r="H3135" s="116">
        <f>TRUNC(G3135*D3135,1)</f>
        <v>16733</v>
      </c>
      <c r="I3135" s="115">
        <f>단가대비표!G566</f>
        <v>0</v>
      </c>
      <c r="J3135" s="116">
        <f>TRUNC(I3135*D3135,1)</f>
        <v>0</v>
      </c>
      <c r="K3135" s="115">
        <f t="shared" si="717"/>
        <v>138290</v>
      </c>
      <c r="L3135" s="116">
        <f t="shared" si="717"/>
        <v>16733</v>
      </c>
      <c r="M3135" s="9" t="s">
        <v>27</v>
      </c>
      <c r="N3135" s="10" t="s">
        <v>527</v>
      </c>
      <c r="O3135" s="10" t="s">
        <v>868</v>
      </c>
      <c r="P3135" s="10" t="s">
        <v>30</v>
      </c>
      <c r="Q3135" s="10" t="s">
        <v>30</v>
      </c>
      <c r="R3135" s="10" t="s">
        <v>29</v>
      </c>
      <c r="S3135" s="119"/>
      <c r="T3135" s="119"/>
      <c r="U3135" s="119"/>
      <c r="V3135" s="119">
        <v>1</v>
      </c>
      <c r="W3135" s="119"/>
      <c r="X3135" s="119"/>
      <c r="Y3135" s="119"/>
      <c r="Z3135" s="119"/>
      <c r="AA3135" s="119"/>
      <c r="AB3135" s="119"/>
      <c r="AC3135" s="119"/>
      <c r="AD3135" s="119"/>
      <c r="AE3135" s="119"/>
      <c r="AF3135" s="119"/>
      <c r="AG3135" s="119"/>
      <c r="AH3135" s="119"/>
      <c r="AI3135" s="119"/>
      <c r="AJ3135" s="10" t="s">
        <v>27</v>
      </c>
      <c r="AK3135" s="10" t="s">
        <v>2123</v>
      </c>
      <c r="AL3135" s="10" t="s">
        <v>27</v>
      </c>
    </row>
    <row r="3136" spans="1:38" ht="30" customHeight="1">
      <c r="A3136" s="9" t="s">
        <v>1109</v>
      </c>
      <c r="B3136" s="9" t="s">
        <v>1110</v>
      </c>
      <c r="C3136" s="9" t="s">
        <v>963</v>
      </c>
      <c r="D3136" s="114">
        <v>1</v>
      </c>
      <c r="E3136" s="115">
        <v>0</v>
      </c>
      <c r="F3136" s="116">
        <f>TRUNC(E3136*D3136,1)</f>
        <v>0</v>
      </c>
      <c r="G3136" s="115">
        <v>0</v>
      </c>
      <c r="H3136" s="116">
        <f>TRUNC(G3136*D3136,1)</f>
        <v>0</v>
      </c>
      <c r="I3136" s="115">
        <f>ROUNDDOWN(SUMIF(V3134:V3136, RIGHTB(O3136, 1), H3134:H3136)*U3136, 2)</f>
        <v>2493.8200000000002</v>
      </c>
      <c r="J3136" s="116">
        <f>TRUNC(I3136*D3136,1)</f>
        <v>2493.8000000000002</v>
      </c>
      <c r="K3136" s="115">
        <f t="shared" si="717"/>
        <v>2493.8000000000002</v>
      </c>
      <c r="L3136" s="116">
        <f t="shared" si="717"/>
        <v>2493.8000000000002</v>
      </c>
      <c r="M3136" s="9" t="s">
        <v>27</v>
      </c>
      <c r="N3136" s="10" t="s">
        <v>527</v>
      </c>
      <c r="O3136" s="10" t="s">
        <v>964</v>
      </c>
      <c r="P3136" s="10" t="s">
        <v>30</v>
      </c>
      <c r="Q3136" s="10" t="s">
        <v>30</v>
      </c>
      <c r="R3136" s="10" t="s">
        <v>30</v>
      </c>
      <c r="S3136" s="119">
        <v>1</v>
      </c>
      <c r="T3136" s="119">
        <v>2</v>
      </c>
      <c r="U3136" s="119">
        <v>0.02</v>
      </c>
      <c r="V3136" s="119"/>
      <c r="W3136" s="119"/>
      <c r="X3136" s="119"/>
      <c r="Y3136" s="119"/>
      <c r="Z3136" s="119"/>
      <c r="AA3136" s="119"/>
      <c r="AB3136" s="119"/>
      <c r="AC3136" s="119"/>
      <c r="AD3136" s="119"/>
      <c r="AE3136" s="119"/>
      <c r="AF3136" s="119"/>
      <c r="AG3136" s="119"/>
      <c r="AH3136" s="119"/>
      <c r="AI3136" s="119"/>
      <c r="AJ3136" s="10" t="s">
        <v>27</v>
      </c>
      <c r="AK3136" s="10" t="s">
        <v>2124</v>
      </c>
      <c r="AL3136" s="10" t="s">
        <v>27</v>
      </c>
    </row>
    <row r="3137" spans="1:38" ht="30" customHeight="1">
      <c r="A3137" s="9" t="s">
        <v>965</v>
      </c>
      <c r="B3137" s="9" t="s">
        <v>27</v>
      </c>
      <c r="C3137" s="9" t="s">
        <v>27</v>
      </c>
      <c r="D3137" s="114"/>
      <c r="E3137" s="115"/>
      <c r="F3137" s="116">
        <f>TRUNC(SUM(F3134:F3136),0)</f>
        <v>0</v>
      </c>
      <c r="G3137" s="115"/>
      <c r="H3137" s="116">
        <f>TRUNC(SUM(H3134:H3136),0)</f>
        <v>124691</v>
      </c>
      <c r="I3137" s="115"/>
      <c r="J3137" s="116">
        <f>TRUNC(SUM(J3134:J3136),0)</f>
        <v>2493</v>
      </c>
      <c r="K3137" s="115"/>
      <c r="L3137" s="116">
        <f>F3137+H3137+J3137</f>
        <v>127184</v>
      </c>
      <c r="M3137" s="9" t="s">
        <v>27</v>
      </c>
      <c r="N3137" s="10" t="s">
        <v>117</v>
      </c>
      <c r="O3137" s="10" t="s">
        <v>117</v>
      </c>
      <c r="P3137" s="10" t="s">
        <v>27</v>
      </c>
      <c r="Q3137" s="10" t="s">
        <v>27</v>
      </c>
      <c r="R3137" s="10" t="s">
        <v>27</v>
      </c>
      <c r="S3137" s="119"/>
      <c r="T3137" s="119"/>
      <c r="U3137" s="119"/>
      <c r="V3137" s="119"/>
      <c r="W3137" s="119"/>
      <c r="X3137" s="119"/>
      <c r="Y3137" s="119"/>
      <c r="Z3137" s="119"/>
      <c r="AA3137" s="119"/>
      <c r="AB3137" s="119"/>
      <c r="AC3137" s="119"/>
      <c r="AD3137" s="119"/>
      <c r="AE3137" s="119"/>
      <c r="AF3137" s="119"/>
      <c r="AG3137" s="119"/>
      <c r="AH3137" s="119"/>
      <c r="AI3137" s="119"/>
      <c r="AJ3137" s="10" t="s">
        <v>27</v>
      </c>
      <c r="AK3137" s="10" t="s">
        <v>27</v>
      </c>
      <c r="AL3137" s="10" t="s">
        <v>27</v>
      </c>
    </row>
    <row r="3138" spans="1:38" ht="30" customHeight="1">
      <c r="A3138" s="9"/>
      <c r="B3138" s="9"/>
      <c r="C3138" s="9"/>
      <c r="D3138" s="114"/>
      <c r="E3138" s="115"/>
      <c r="F3138" s="116"/>
      <c r="G3138" s="115"/>
      <c r="H3138" s="116"/>
      <c r="I3138" s="115"/>
      <c r="J3138" s="116"/>
      <c r="K3138" s="115"/>
      <c r="L3138" s="116"/>
      <c r="M3138" s="9"/>
      <c r="N3138" s="10"/>
      <c r="O3138" s="10"/>
      <c r="P3138" s="10"/>
      <c r="Q3138" s="10"/>
      <c r="R3138" s="10"/>
      <c r="S3138" s="119"/>
      <c r="T3138" s="119"/>
      <c r="U3138" s="119"/>
      <c r="V3138" s="119"/>
      <c r="W3138" s="119"/>
      <c r="X3138" s="119"/>
      <c r="Y3138" s="119"/>
      <c r="Z3138" s="119"/>
      <c r="AA3138" s="119"/>
      <c r="AB3138" s="119"/>
      <c r="AC3138" s="119"/>
      <c r="AD3138" s="119"/>
      <c r="AE3138" s="119"/>
      <c r="AF3138" s="119"/>
      <c r="AG3138" s="119"/>
      <c r="AH3138" s="119"/>
      <c r="AI3138" s="119"/>
      <c r="AJ3138" s="10"/>
      <c r="AK3138" s="10"/>
      <c r="AL3138" s="10"/>
    </row>
    <row r="3139" spans="1:38" ht="30" customHeight="1">
      <c r="A3139" s="389" t="s">
        <v>4666</v>
      </c>
      <c r="B3139" s="390"/>
      <c r="C3139" s="390"/>
      <c r="D3139" s="390"/>
      <c r="E3139" s="391"/>
      <c r="F3139" s="392"/>
      <c r="G3139" s="391"/>
      <c r="H3139" s="392"/>
      <c r="I3139" s="391"/>
      <c r="J3139" s="392"/>
      <c r="K3139" s="391"/>
      <c r="L3139" s="392"/>
      <c r="M3139" s="390"/>
      <c r="N3139" s="118"/>
    </row>
    <row r="3140" spans="1:38" ht="30" customHeight="1">
      <c r="A3140" s="127" t="s">
        <v>4549</v>
      </c>
      <c r="B3140" s="127"/>
      <c r="C3140" s="127"/>
      <c r="D3140" s="127"/>
      <c r="E3140" s="128"/>
      <c r="F3140" s="129"/>
      <c r="G3140" s="128"/>
      <c r="H3140" s="129"/>
      <c r="I3140" s="128"/>
      <c r="J3140" s="129"/>
      <c r="K3140" s="128"/>
      <c r="L3140" s="129"/>
      <c r="M3140" s="127"/>
      <c r="N3140" s="118" t="s">
        <v>529</v>
      </c>
    </row>
    <row r="3141" spans="1:38" ht="30" customHeight="1">
      <c r="A3141" s="9" t="s">
        <v>882</v>
      </c>
      <c r="B3141" s="9" t="s">
        <v>840</v>
      </c>
      <c r="C3141" s="9" t="s">
        <v>841</v>
      </c>
      <c r="D3141" s="114">
        <v>7.1999999999999995E-2</v>
      </c>
      <c r="E3141" s="115">
        <f>단가대비표!E564</f>
        <v>0</v>
      </c>
      <c r="F3141" s="116">
        <f>TRUNC(E3141*D3141,1)</f>
        <v>0</v>
      </c>
      <c r="G3141" s="115">
        <f>단가대비표!F564</f>
        <v>193212</v>
      </c>
      <c r="H3141" s="116">
        <f>TRUNC(G3141*D3141,1)</f>
        <v>13911.2</v>
      </c>
      <c r="I3141" s="115">
        <f>단가대비표!G564</f>
        <v>0</v>
      </c>
      <c r="J3141" s="116">
        <f>TRUNC(I3141*D3141,1)</f>
        <v>0</v>
      </c>
      <c r="K3141" s="115">
        <f>TRUNC(E3141+G3141+I3141,1)</f>
        <v>193212</v>
      </c>
      <c r="L3141" s="116">
        <f>TRUNC(F3141+H3141+J3141,1)</f>
        <v>13911.2</v>
      </c>
      <c r="M3141" s="9" t="s">
        <v>27</v>
      </c>
      <c r="N3141" s="10" t="s">
        <v>529</v>
      </c>
      <c r="O3141" s="10" t="s">
        <v>883</v>
      </c>
      <c r="P3141" s="10" t="s">
        <v>30</v>
      </c>
      <c r="Q3141" s="10" t="s">
        <v>30</v>
      </c>
      <c r="R3141" s="10" t="s">
        <v>29</v>
      </c>
      <c r="S3141" s="119"/>
      <c r="T3141" s="119"/>
      <c r="U3141" s="119"/>
      <c r="V3141" s="119"/>
      <c r="W3141" s="119"/>
      <c r="X3141" s="119"/>
      <c r="Y3141" s="119"/>
      <c r="Z3141" s="119"/>
      <c r="AA3141" s="119"/>
      <c r="AB3141" s="119"/>
      <c r="AC3141" s="119"/>
      <c r="AD3141" s="119"/>
      <c r="AE3141" s="119"/>
      <c r="AF3141" s="119"/>
      <c r="AG3141" s="119"/>
      <c r="AH3141" s="119"/>
      <c r="AI3141" s="119"/>
      <c r="AJ3141" s="10" t="s">
        <v>27</v>
      </c>
      <c r="AK3141" s="10" t="s">
        <v>2125</v>
      </c>
      <c r="AL3141" s="10" t="s">
        <v>27</v>
      </c>
    </row>
    <row r="3142" spans="1:38" ht="30" customHeight="1">
      <c r="A3142" s="9" t="s">
        <v>867</v>
      </c>
      <c r="B3142" s="9" t="s">
        <v>840</v>
      </c>
      <c r="C3142" s="9" t="s">
        <v>841</v>
      </c>
      <c r="D3142" s="114">
        <v>1.0999999999999999E-2</v>
      </c>
      <c r="E3142" s="115">
        <f>단가대비표!E565</f>
        <v>0</v>
      </c>
      <c r="F3142" s="116">
        <f>TRUNC(E3142*D3142,1)</f>
        <v>0</v>
      </c>
      <c r="G3142" s="115">
        <f>단가대비표!F553</f>
        <v>138290</v>
      </c>
      <c r="H3142" s="116">
        <f>TRUNC(G3142*D3142,1)</f>
        <v>1521.1</v>
      </c>
      <c r="I3142" s="115">
        <f>단가대비표!G565</f>
        <v>0</v>
      </c>
      <c r="J3142" s="116">
        <f>TRUNC(I3142*D3142,1)</f>
        <v>0</v>
      </c>
      <c r="K3142" s="115">
        <f>TRUNC(E3142+G3142+I3142,1)</f>
        <v>138290</v>
      </c>
      <c r="L3142" s="116">
        <f>TRUNC(F3142+H3142+J3142,1)</f>
        <v>1521.1</v>
      </c>
      <c r="M3142" s="9" t="s">
        <v>27</v>
      </c>
      <c r="N3142" s="10" t="s">
        <v>529</v>
      </c>
      <c r="O3142" s="10" t="s">
        <v>883</v>
      </c>
      <c r="P3142" s="10" t="s">
        <v>30</v>
      </c>
      <c r="Q3142" s="10" t="s">
        <v>30</v>
      </c>
      <c r="R3142" s="10" t="s">
        <v>29</v>
      </c>
      <c r="S3142" s="119"/>
      <c r="T3142" s="119"/>
      <c r="U3142" s="119"/>
      <c r="V3142" s="119"/>
      <c r="W3142" s="119"/>
      <c r="X3142" s="119"/>
      <c r="Y3142" s="119"/>
      <c r="Z3142" s="119"/>
      <c r="AA3142" s="119"/>
      <c r="AB3142" s="119"/>
      <c r="AC3142" s="119"/>
      <c r="AD3142" s="119"/>
      <c r="AE3142" s="119"/>
      <c r="AF3142" s="119"/>
      <c r="AG3142" s="119"/>
      <c r="AH3142" s="119"/>
      <c r="AI3142" s="119"/>
      <c r="AJ3142" s="10" t="s">
        <v>27</v>
      </c>
      <c r="AK3142" s="10" t="s">
        <v>2125</v>
      </c>
      <c r="AL3142" s="10" t="s">
        <v>27</v>
      </c>
    </row>
    <row r="3143" spans="1:38" ht="30" customHeight="1">
      <c r="A3143" s="9" t="s">
        <v>965</v>
      </c>
      <c r="B3143" s="9" t="s">
        <v>27</v>
      </c>
      <c r="C3143" s="9" t="s">
        <v>27</v>
      </c>
      <c r="D3143" s="114"/>
      <c r="E3143" s="115"/>
      <c r="F3143" s="116">
        <f>TRUNC(SUM(F3141:F3142),0)</f>
        <v>0</v>
      </c>
      <c r="G3143" s="115"/>
      <c r="H3143" s="116">
        <f>TRUNC(SUM(H3141:H3142),0)</f>
        <v>15432</v>
      </c>
      <c r="I3143" s="115"/>
      <c r="J3143" s="116">
        <f>TRUNC(SUM(J3141:J3142),0)</f>
        <v>0</v>
      </c>
      <c r="K3143" s="115"/>
      <c r="L3143" s="116">
        <f>F3143+H3143+J3143</f>
        <v>15432</v>
      </c>
      <c r="M3143" s="9" t="s">
        <v>27</v>
      </c>
      <c r="N3143" s="10" t="s">
        <v>117</v>
      </c>
      <c r="O3143" s="10" t="s">
        <v>117</v>
      </c>
      <c r="P3143" s="10" t="s">
        <v>27</v>
      </c>
      <c r="Q3143" s="10" t="s">
        <v>27</v>
      </c>
      <c r="R3143" s="10" t="s">
        <v>27</v>
      </c>
      <c r="S3143" s="119"/>
      <c r="T3143" s="119"/>
      <c r="U3143" s="119"/>
      <c r="V3143" s="119"/>
      <c r="W3143" s="119"/>
      <c r="X3143" s="119"/>
      <c r="Y3143" s="119"/>
      <c r="Z3143" s="119"/>
      <c r="AA3143" s="119"/>
      <c r="AB3143" s="119"/>
      <c r="AC3143" s="119"/>
      <c r="AD3143" s="119"/>
      <c r="AE3143" s="119"/>
      <c r="AF3143" s="119"/>
      <c r="AG3143" s="119"/>
      <c r="AH3143" s="119"/>
      <c r="AI3143" s="119"/>
      <c r="AJ3143" s="10" t="s">
        <v>27</v>
      </c>
      <c r="AK3143" s="10" t="s">
        <v>27</v>
      </c>
      <c r="AL3143" s="10" t="s">
        <v>27</v>
      </c>
    </row>
    <row r="3144" spans="1:38" ht="30" customHeight="1">
      <c r="A3144" s="114"/>
      <c r="B3144" s="114"/>
      <c r="C3144" s="114"/>
      <c r="D3144" s="114"/>
      <c r="E3144" s="115"/>
      <c r="F3144" s="116"/>
      <c r="G3144" s="115"/>
      <c r="H3144" s="116"/>
      <c r="I3144" s="115"/>
      <c r="J3144" s="116"/>
      <c r="K3144" s="115"/>
      <c r="L3144" s="116"/>
      <c r="M3144" s="114"/>
    </row>
    <row r="3145" spans="1:38" ht="30" customHeight="1">
      <c r="A3145" s="127" t="s">
        <v>4550</v>
      </c>
      <c r="B3145" s="127"/>
      <c r="C3145" s="127"/>
      <c r="D3145" s="127"/>
      <c r="E3145" s="128"/>
      <c r="F3145" s="129"/>
      <c r="G3145" s="128"/>
      <c r="H3145" s="129"/>
      <c r="I3145" s="128"/>
      <c r="J3145" s="129"/>
      <c r="K3145" s="128"/>
      <c r="L3145" s="129"/>
      <c r="M3145" s="127"/>
      <c r="N3145" s="118" t="s">
        <v>530</v>
      </c>
    </row>
    <row r="3146" spans="1:38" ht="30" customHeight="1">
      <c r="A3146" s="9" t="s">
        <v>882</v>
      </c>
      <c r="B3146" s="9" t="s">
        <v>840</v>
      </c>
      <c r="C3146" s="9" t="s">
        <v>841</v>
      </c>
      <c r="D3146" s="114">
        <v>8.3000000000000004E-2</v>
      </c>
      <c r="E3146" s="115">
        <f>단가대비표!E564</f>
        <v>0</v>
      </c>
      <c r="F3146" s="116">
        <f>TRUNC(E3146*D3146,1)</f>
        <v>0</v>
      </c>
      <c r="G3146" s="115">
        <f>단가대비표!F564</f>
        <v>193212</v>
      </c>
      <c r="H3146" s="116">
        <f>TRUNC(G3146*D3146,1)</f>
        <v>16036.5</v>
      </c>
      <c r="I3146" s="115">
        <f>단가대비표!G564</f>
        <v>0</v>
      </c>
      <c r="J3146" s="116">
        <f>TRUNC(I3146*D3146,1)</f>
        <v>0</v>
      </c>
      <c r="K3146" s="115">
        <f>TRUNC(E3146+G3146+I3146,1)</f>
        <v>193212</v>
      </c>
      <c r="L3146" s="116">
        <f>TRUNC(F3146+H3146+J3146,1)</f>
        <v>16036.5</v>
      </c>
      <c r="M3146" s="9" t="s">
        <v>27</v>
      </c>
      <c r="N3146" s="10" t="s">
        <v>530</v>
      </c>
      <c r="O3146" s="10" t="s">
        <v>883</v>
      </c>
      <c r="P3146" s="10" t="s">
        <v>30</v>
      </c>
      <c r="Q3146" s="10" t="s">
        <v>30</v>
      </c>
      <c r="R3146" s="10" t="s">
        <v>29</v>
      </c>
      <c r="S3146" s="119"/>
      <c r="T3146" s="119"/>
      <c r="U3146" s="119"/>
      <c r="V3146" s="119"/>
      <c r="W3146" s="119"/>
      <c r="X3146" s="119"/>
      <c r="Y3146" s="119"/>
      <c r="Z3146" s="119"/>
      <c r="AA3146" s="119"/>
      <c r="AB3146" s="119"/>
      <c r="AC3146" s="119"/>
      <c r="AD3146" s="119"/>
      <c r="AE3146" s="119"/>
      <c r="AF3146" s="119"/>
      <c r="AG3146" s="119"/>
      <c r="AH3146" s="119"/>
      <c r="AI3146" s="119"/>
      <c r="AJ3146" s="10" t="s">
        <v>27</v>
      </c>
      <c r="AK3146" s="10" t="s">
        <v>2126</v>
      </c>
      <c r="AL3146" s="10" t="s">
        <v>27</v>
      </c>
    </row>
    <row r="3147" spans="1:38" ht="30" customHeight="1">
      <c r="A3147" s="9" t="s">
        <v>867</v>
      </c>
      <c r="B3147" s="9" t="s">
        <v>840</v>
      </c>
      <c r="C3147" s="9" t="s">
        <v>841</v>
      </c>
      <c r="D3147" s="114">
        <v>1.2999999999999999E-2</v>
      </c>
      <c r="E3147" s="115">
        <f>단가대비표!E565</f>
        <v>0</v>
      </c>
      <c r="F3147" s="116">
        <f>TRUNC(E3147*D3147,1)</f>
        <v>0</v>
      </c>
      <c r="G3147" s="115">
        <f>단가대비표!F553</f>
        <v>138290</v>
      </c>
      <c r="H3147" s="116">
        <f>TRUNC(G3147*D3147,1)</f>
        <v>1797.7</v>
      </c>
      <c r="I3147" s="115">
        <f>단가대비표!G565</f>
        <v>0</v>
      </c>
      <c r="J3147" s="116">
        <f>TRUNC(I3147*D3147,1)</f>
        <v>0</v>
      </c>
      <c r="K3147" s="115">
        <f>TRUNC(E3147+G3147+I3147,1)</f>
        <v>138290</v>
      </c>
      <c r="L3147" s="116">
        <f>TRUNC(F3147+H3147+J3147,1)</f>
        <v>1797.7</v>
      </c>
      <c r="M3147" s="9" t="s">
        <v>27</v>
      </c>
      <c r="N3147" s="10" t="s">
        <v>530</v>
      </c>
      <c r="O3147" s="10" t="s">
        <v>883</v>
      </c>
      <c r="P3147" s="10" t="s">
        <v>30</v>
      </c>
      <c r="Q3147" s="10" t="s">
        <v>30</v>
      </c>
      <c r="R3147" s="10" t="s">
        <v>29</v>
      </c>
      <c r="S3147" s="119"/>
      <c r="T3147" s="119"/>
      <c r="U3147" s="119"/>
      <c r="V3147" s="119"/>
      <c r="W3147" s="119"/>
      <c r="X3147" s="119"/>
      <c r="Y3147" s="119"/>
      <c r="Z3147" s="119"/>
      <c r="AA3147" s="119"/>
      <c r="AB3147" s="119"/>
      <c r="AC3147" s="119"/>
      <c r="AD3147" s="119"/>
      <c r="AE3147" s="119"/>
      <c r="AF3147" s="119"/>
      <c r="AG3147" s="119"/>
      <c r="AH3147" s="119"/>
      <c r="AI3147" s="119"/>
      <c r="AJ3147" s="10" t="s">
        <v>27</v>
      </c>
      <c r="AK3147" s="10" t="s">
        <v>2126</v>
      </c>
      <c r="AL3147" s="10" t="s">
        <v>27</v>
      </c>
    </row>
    <row r="3148" spans="1:38" ht="30" customHeight="1">
      <c r="A3148" s="9" t="s">
        <v>965</v>
      </c>
      <c r="B3148" s="9" t="s">
        <v>27</v>
      </c>
      <c r="C3148" s="9" t="s">
        <v>27</v>
      </c>
      <c r="D3148" s="114"/>
      <c r="E3148" s="115"/>
      <c r="F3148" s="116">
        <f>TRUNC(SUM(F3146:F3147),0)</f>
        <v>0</v>
      </c>
      <c r="G3148" s="115"/>
      <c r="H3148" s="116">
        <f>TRUNC(SUM(H3146:H3147),0)</f>
        <v>17834</v>
      </c>
      <c r="I3148" s="115"/>
      <c r="J3148" s="116">
        <f>TRUNC(SUM(J3146:J3147),0)</f>
        <v>0</v>
      </c>
      <c r="K3148" s="115"/>
      <c r="L3148" s="116">
        <f>F3148+H3148+J3148</f>
        <v>17834</v>
      </c>
      <c r="M3148" s="9" t="s">
        <v>27</v>
      </c>
      <c r="N3148" s="10" t="s">
        <v>117</v>
      </c>
      <c r="O3148" s="10" t="s">
        <v>117</v>
      </c>
      <c r="P3148" s="10" t="s">
        <v>27</v>
      </c>
      <c r="Q3148" s="10" t="s">
        <v>27</v>
      </c>
      <c r="R3148" s="10" t="s">
        <v>27</v>
      </c>
      <c r="S3148" s="119"/>
      <c r="T3148" s="119"/>
      <c r="U3148" s="119"/>
      <c r="V3148" s="119"/>
      <c r="W3148" s="119"/>
      <c r="X3148" s="119"/>
      <c r="Y3148" s="119"/>
      <c r="Z3148" s="119"/>
      <c r="AA3148" s="119"/>
      <c r="AB3148" s="119"/>
      <c r="AC3148" s="119"/>
      <c r="AD3148" s="119"/>
      <c r="AE3148" s="119"/>
      <c r="AF3148" s="119"/>
      <c r="AG3148" s="119"/>
      <c r="AH3148" s="119"/>
      <c r="AI3148" s="119"/>
      <c r="AJ3148" s="10" t="s">
        <v>27</v>
      </c>
      <c r="AK3148" s="10" t="s">
        <v>27</v>
      </c>
      <c r="AL3148" s="10" t="s">
        <v>27</v>
      </c>
    </row>
    <row r="3149" spans="1:38" ht="30" customHeight="1">
      <c r="A3149" s="114"/>
      <c r="B3149" s="114"/>
      <c r="C3149" s="114"/>
      <c r="D3149" s="114"/>
      <c r="E3149" s="115"/>
      <c r="F3149" s="116"/>
      <c r="G3149" s="115"/>
      <c r="H3149" s="116"/>
      <c r="I3149" s="115"/>
      <c r="J3149" s="116"/>
      <c r="K3149" s="115"/>
      <c r="L3149" s="116"/>
      <c r="M3149" s="114"/>
    </row>
    <row r="3150" spans="1:38" ht="30" customHeight="1">
      <c r="A3150" s="127" t="s">
        <v>4551</v>
      </c>
      <c r="B3150" s="127"/>
      <c r="C3150" s="127"/>
      <c r="D3150" s="127"/>
      <c r="E3150" s="128"/>
      <c r="F3150" s="129"/>
      <c r="G3150" s="128"/>
      <c r="H3150" s="129"/>
      <c r="I3150" s="128"/>
      <c r="J3150" s="129"/>
      <c r="K3150" s="128"/>
      <c r="L3150" s="129"/>
      <c r="M3150" s="127"/>
      <c r="N3150" s="118" t="s">
        <v>531</v>
      </c>
    </row>
    <row r="3151" spans="1:38" ht="30" customHeight="1">
      <c r="A3151" s="9" t="s">
        <v>882</v>
      </c>
      <c r="B3151" s="9" t="s">
        <v>840</v>
      </c>
      <c r="C3151" s="9" t="s">
        <v>841</v>
      </c>
      <c r="D3151" s="114">
        <v>9.5000000000000001E-2</v>
      </c>
      <c r="E3151" s="115">
        <f>단가대비표!E564</f>
        <v>0</v>
      </c>
      <c r="F3151" s="116">
        <f>TRUNC(E3151*D3151,1)</f>
        <v>0</v>
      </c>
      <c r="G3151" s="115">
        <f>단가대비표!F564</f>
        <v>193212</v>
      </c>
      <c r="H3151" s="116">
        <f>TRUNC(G3151*D3151,1)</f>
        <v>18355.099999999999</v>
      </c>
      <c r="I3151" s="115">
        <f>단가대비표!G564</f>
        <v>0</v>
      </c>
      <c r="J3151" s="116">
        <f>TRUNC(I3151*D3151,1)</f>
        <v>0</v>
      </c>
      <c r="K3151" s="115">
        <f>TRUNC(E3151+G3151+I3151,1)</f>
        <v>193212</v>
      </c>
      <c r="L3151" s="116">
        <f>TRUNC(F3151+H3151+J3151,1)</f>
        <v>18355.099999999999</v>
      </c>
      <c r="M3151" s="9" t="s">
        <v>27</v>
      </c>
      <c r="N3151" s="10" t="s">
        <v>531</v>
      </c>
      <c r="O3151" s="10" t="s">
        <v>883</v>
      </c>
      <c r="P3151" s="10" t="s">
        <v>30</v>
      </c>
      <c r="Q3151" s="10" t="s">
        <v>30</v>
      </c>
      <c r="R3151" s="10" t="s">
        <v>29</v>
      </c>
      <c r="S3151" s="119"/>
      <c r="T3151" s="119"/>
      <c r="U3151" s="119"/>
      <c r="V3151" s="119"/>
      <c r="W3151" s="119"/>
      <c r="X3151" s="119"/>
      <c r="Y3151" s="119"/>
      <c r="Z3151" s="119"/>
      <c r="AA3151" s="119"/>
      <c r="AB3151" s="119"/>
      <c r="AC3151" s="119"/>
      <c r="AD3151" s="119"/>
      <c r="AE3151" s="119"/>
      <c r="AF3151" s="119"/>
      <c r="AG3151" s="119"/>
      <c r="AH3151" s="119"/>
      <c r="AI3151" s="119"/>
      <c r="AJ3151" s="10" t="s">
        <v>27</v>
      </c>
      <c r="AK3151" s="10" t="s">
        <v>2127</v>
      </c>
      <c r="AL3151" s="10" t="s">
        <v>27</v>
      </c>
    </row>
    <row r="3152" spans="1:38" ht="30" customHeight="1">
      <c r="A3152" s="9" t="s">
        <v>867</v>
      </c>
      <c r="B3152" s="9" t="s">
        <v>840</v>
      </c>
      <c r="C3152" s="9" t="s">
        <v>841</v>
      </c>
      <c r="D3152" s="114">
        <v>1.4999999999999999E-2</v>
      </c>
      <c r="E3152" s="115">
        <f>단가대비표!E565</f>
        <v>0</v>
      </c>
      <c r="F3152" s="116">
        <f>TRUNC(E3152*D3152,1)</f>
        <v>0</v>
      </c>
      <c r="G3152" s="115">
        <f>단가대비표!F553</f>
        <v>138290</v>
      </c>
      <c r="H3152" s="116">
        <f>TRUNC(G3152*D3152,1)</f>
        <v>2074.3000000000002</v>
      </c>
      <c r="I3152" s="115">
        <f>단가대비표!G565</f>
        <v>0</v>
      </c>
      <c r="J3152" s="116">
        <f>TRUNC(I3152*D3152,1)</f>
        <v>0</v>
      </c>
      <c r="K3152" s="115">
        <f>TRUNC(E3152+G3152+I3152,1)</f>
        <v>138290</v>
      </c>
      <c r="L3152" s="116">
        <f>TRUNC(F3152+H3152+J3152,1)</f>
        <v>2074.3000000000002</v>
      </c>
      <c r="M3152" s="9" t="s">
        <v>27</v>
      </c>
      <c r="N3152" s="10" t="s">
        <v>531</v>
      </c>
      <c r="O3152" s="10" t="s">
        <v>883</v>
      </c>
      <c r="P3152" s="10" t="s">
        <v>30</v>
      </c>
      <c r="Q3152" s="10" t="s">
        <v>30</v>
      </c>
      <c r="R3152" s="10" t="s">
        <v>29</v>
      </c>
      <c r="S3152" s="119"/>
      <c r="T3152" s="119"/>
      <c r="U3152" s="119"/>
      <c r="V3152" s="119"/>
      <c r="W3152" s="119"/>
      <c r="X3152" s="119"/>
      <c r="Y3152" s="119"/>
      <c r="Z3152" s="119"/>
      <c r="AA3152" s="119"/>
      <c r="AB3152" s="119"/>
      <c r="AC3152" s="119"/>
      <c r="AD3152" s="119"/>
      <c r="AE3152" s="119"/>
      <c r="AF3152" s="119"/>
      <c r="AG3152" s="119"/>
      <c r="AH3152" s="119"/>
      <c r="AI3152" s="119"/>
      <c r="AJ3152" s="10" t="s">
        <v>27</v>
      </c>
      <c r="AK3152" s="10" t="s">
        <v>2127</v>
      </c>
      <c r="AL3152" s="10" t="s">
        <v>27</v>
      </c>
    </row>
    <row r="3153" spans="1:38" ht="30" customHeight="1">
      <c r="A3153" s="9" t="s">
        <v>965</v>
      </c>
      <c r="B3153" s="9" t="s">
        <v>27</v>
      </c>
      <c r="C3153" s="9" t="s">
        <v>27</v>
      </c>
      <c r="D3153" s="114"/>
      <c r="E3153" s="115"/>
      <c r="F3153" s="116">
        <f>TRUNC(SUM(F3151:F3152),0)</f>
        <v>0</v>
      </c>
      <c r="G3153" s="115"/>
      <c r="H3153" s="116">
        <f>TRUNC(SUM(H3151:H3152),0)</f>
        <v>20429</v>
      </c>
      <c r="I3153" s="115"/>
      <c r="J3153" s="116">
        <f>TRUNC(SUM(J3151:J3152),0)</f>
        <v>0</v>
      </c>
      <c r="K3153" s="115"/>
      <c r="L3153" s="116">
        <f>F3153+H3153+J3153</f>
        <v>20429</v>
      </c>
      <c r="M3153" s="9" t="s">
        <v>27</v>
      </c>
      <c r="N3153" s="10" t="s">
        <v>117</v>
      </c>
      <c r="O3153" s="10" t="s">
        <v>117</v>
      </c>
      <c r="P3153" s="10" t="s">
        <v>27</v>
      </c>
      <c r="Q3153" s="10" t="s">
        <v>27</v>
      </c>
      <c r="R3153" s="10" t="s">
        <v>27</v>
      </c>
      <c r="S3153" s="119"/>
      <c r="T3153" s="119"/>
      <c r="U3153" s="119"/>
      <c r="V3153" s="119"/>
      <c r="W3153" s="119"/>
      <c r="X3153" s="119"/>
      <c r="Y3153" s="119"/>
      <c r="Z3153" s="119"/>
      <c r="AA3153" s="119"/>
      <c r="AB3153" s="119"/>
      <c r="AC3153" s="119"/>
      <c r="AD3153" s="119"/>
      <c r="AE3153" s="119"/>
      <c r="AF3153" s="119"/>
      <c r="AG3153" s="119"/>
      <c r="AH3153" s="119"/>
      <c r="AI3153" s="119"/>
      <c r="AJ3153" s="10" t="s">
        <v>27</v>
      </c>
      <c r="AK3153" s="10" t="s">
        <v>27</v>
      </c>
      <c r="AL3153" s="10" t="s">
        <v>27</v>
      </c>
    </row>
    <row r="3154" spans="1:38" ht="30" customHeight="1">
      <c r="A3154" s="114"/>
      <c r="B3154" s="114"/>
      <c r="C3154" s="114"/>
      <c r="D3154" s="114"/>
      <c r="E3154" s="115"/>
      <c r="F3154" s="116"/>
      <c r="G3154" s="115"/>
      <c r="H3154" s="116"/>
      <c r="I3154" s="115"/>
      <c r="J3154" s="116"/>
      <c r="K3154" s="115"/>
      <c r="L3154" s="116"/>
      <c r="M3154" s="114"/>
    </row>
    <row r="3155" spans="1:38" ht="30" customHeight="1">
      <c r="A3155" s="127" t="s">
        <v>4552</v>
      </c>
      <c r="B3155" s="127"/>
      <c r="C3155" s="127"/>
      <c r="D3155" s="127"/>
      <c r="E3155" s="128"/>
      <c r="F3155" s="129"/>
      <c r="G3155" s="128"/>
      <c r="H3155" s="129"/>
      <c r="I3155" s="128"/>
      <c r="J3155" s="129"/>
      <c r="K3155" s="128"/>
      <c r="L3155" s="129"/>
      <c r="M3155" s="127"/>
      <c r="N3155" s="118" t="s">
        <v>532</v>
      </c>
    </row>
    <row r="3156" spans="1:38" ht="30" customHeight="1">
      <c r="A3156" s="9" t="s">
        <v>882</v>
      </c>
      <c r="B3156" s="9" t="s">
        <v>840</v>
      </c>
      <c r="C3156" s="9" t="s">
        <v>841</v>
      </c>
      <c r="D3156" s="114">
        <v>0.124</v>
      </c>
      <c r="E3156" s="115">
        <f>단가대비표!E564</f>
        <v>0</v>
      </c>
      <c r="F3156" s="116">
        <f>TRUNC(E3156*D3156,1)</f>
        <v>0</v>
      </c>
      <c r="G3156" s="115">
        <f>단가대비표!F564</f>
        <v>193212</v>
      </c>
      <c r="H3156" s="116">
        <f>TRUNC(G3156*D3156,1)</f>
        <v>23958.2</v>
      </c>
      <c r="I3156" s="115">
        <f>단가대비표!G564</f>
        <v>0</v>
      </c>
      <c r="J3156" s="116">
        <f>TRUNC(I3156*D3156,1)</f>
        <v>0</v>
      </c>
      <c r="K3156" s="115">
        <f>TRUNC(E3156+G3156+I3156,1)</f>
        <v>193212</v>
      </c>
      <c r="L3156" s="116">
        <f>TRUNC(F3156+H3156+J3156,1)</f>
        <v>23958.2</v>
      </c>
      <c r="M3156" s="9" t="s">
        <v>27</v>
      </c>
      <c r="N3156" s="10" t="s">
        <v>532</v>
      </c>
      <c r="O3156" s="10" t="s">
        <v>883</v>
      </c>
      <c r="P3156" s="10" t="s">
        <v>30</v>
      </c>
      <c r="Q3156" s="10" t="s">
        <v>30</v>
      </c>
      <c r="R3156" s="10" t="s">
        <v>29</v>
      </c>
      <c r="S3156" s="119"/>
      <c r="T3156" s="119"/>
      <c r="U3156" s="119"/>
      <c r="V3156" s="119"/>
      <c r="W3156" s="119"/>
      <c r="X3156" s="119"/>
      <c r="Y3156" s="119"/>
      <c r="Z3156" s="119"/>
      <c r="AA3156" s="119"/>
      <c r="AB3156" s="119"/>
      <c r="AC3156" s="119"/>
      <c r="AD3156" s="119"/>
      <c r="AE3156" s="119"/>
      <c r="AF3156" s="119"/>
      <c r="AG3156" s="119"/>
      <c r="AH3156" s="119"/>
      <c r="AI3156" s="119"/>
      <c r="AJ3156" s="10" t="s">
        <v>27</v>
      </c>
      <c r="AK3156" s="10" t="s">
        <v>2128</v>
      </c>
      <c r="AL3156" s="10" t="s">
        <v>27</v>
      </c>
    </row>
    <row r="3157" spans="1:38" ht="30" customHeight="1">
      <c r="A3157" s="9" t="s">
        <v>867</v>
      </c>
      <c r="B3157" s="9" t="s">
        <v>840</v>
      </c>
      <c r="C3157" s="9" t="s">
        <v>841</v>
      </c>
      <c r="D3157" s="114">
        <v>1.7000000000000001E-2</v>
      </c>
      <c r="E3157" s="115">
        <f>단가대비표!E565</f>
        <v>0</v>
      </c>
      <c r="F3157" s="116">
        <f>TRUNC(E3157*D3157,1)</f>
        <v>0</v>
      </c>
      <c r="G3157" s="115">
        <f>단가대비표!F553</f>
        <v>138290</v>
      </c>
      <c r="H3157" s="116">
        <f>TRUNC(G3157*D3157,1)</f>
        <v>2350.9</v>
      </c>
      <c r="I3157" s="115">
        <f>단가대비표!G565</f>
        <v>0</v>
      </c>
      <c r="J3157" s="116">
        <f>TRUNC(I3157*D3157,1)</f>
        <v>0</v>
      </c>
      <c r="K3157" s="115">
        <f>TRUNC(E3157+G3157+I3157,1)</f>
        <v>138290</v>
      </c>
      <c r="L3157" s="116">
        <f>TRUNC(F3157+H3157+J3157,1)</f>
        <v>2350.9</v>
      </c>
      <c r="M3157" s="9" t="s">
        <v>27</v>
      </c>
      <c r="N3157" s="10" t="s">
        <v>532</v>
      </c>
      <c r="O3157" s="10" t="s">
        <v>883</v>
      </c>
      <c r="P3157" s="10" t="s">
        <v>30</v>
      </c>
      <c r="Q3157" s="10" t="s">
        <v>30</v>
      </c>
      <c r="R3157" s="10" t="s">
        <v>29</v>
      </c>
      <c r="S3157" s="119"/>
      <c r="T3157" s="119"/>
      <c r="U3157" s="119"/>
      <c r="V3157" s="119"/>
      <c r="W3157" s="119"/>
      <c r="X3157" s="119"/>
      <c r="Y3157" s="119"/>
      <c r="Z3157" s="119"/>
      <c r="AA3157" s="119"/>
      <c r="AB3157" s="119"/>
      <c r="AC3157" s="119"/>
      <c r="AD3157" s="119"/>
      <c r="AE3157" s="119"/>
      <c r="AF3157" s="119"/>
      <c r="AG3157" s="119"/>
      <c r="AH3157" s="119"/>
      <c r="AI3157" s="119"/>
      <c r="AJ3157" s="10" t="s">
        <v>27</v>
      </c>
      <c r="AK3157" s="10" t="s">
        <v>2128</v>
      </c>
      <c r="AL3157" s="10" t="s">
        <v>27</v>
      </c>
    </row>
    <row r="3158" spans="1:38" ht="30" customHeight="1">
      <c r="A3158" s="9" t="s">
        <v>965</v>
      </c>
      <c r="B3158" s="9" t="s">
        <v>27</v>
      </c>
      <c r="C3158" s="9" t="s">
        <v>27</v>
      </c>
      <c r="D3158" s="114"/>
      <c r="E3158" s="115"/>
      <c r="F3158" s="116">
        <f>TRUNC(SUM(F3156:F3157),0)</f>
        <v>0</v>
      </c>
      <c r="G3158" s="115"/>
      <c r="H3158" s="116">
        <f>TRUNC(SUM(H3156:H3157),0)</f>
        <v>26309</v>
      </c>
      <c r="I3158" s="115"/>
      <c r="J3158" s="116">
        <f>TRUNC(SUM(J3156:J3157),0)</f>
        <v>0</v>
      </c>
      <c r="K3158" s="115"/>
      <c r="L3158" s="116">
        <f>F3158+H3158+J3158</f>
        <v>26309</v>
      </c>
      <c r="M3158" s="9" t="s">
        <v>27</v>
      </c>
      <c r="N3158" s="10" t="s">
        <v>117</v>
      </c>
      <c r="O3158" s="10" t="s">
        <v>117</v>
      </c>
      <c r="P3158" s="10" t="s">
        <v>27</v>
      </c>
      <c r="Q3158" s="10" t="s">
        <v>27</v>
      </c>
      <c r="R3158" s="10" t="s">
        <v>27</v>
      </c>
      <c r="S3158" s="119"/>
      <c r="T3158" s="119"/>
      <c r="U3158" s="119"/>
      <c r="V3158" s="119"/>
      <c r="W3158" s="119"/>
      <c r="X3158" s="119"/>
      <c r="Y3158" s="119"/>
      <c r="Z3158" s="119"/>
      <c r="AA3158" s="119"/>
      <c r="AB3158" s="119"/>
      <c r="AC3158" s="119"/>
      <c r="AD3158" s="119"/>
      <c r="AE3158" s="119"/>
      <c r="AF3158" s="119"/>
      <c r="AG3158" s="119"/>
      <c r="AH3158" s="119"/>
      <c r="AI3158" s="119"/>
      <c r="AJ3158" s="10" t="s">
        <v>27</v>
      </c>
      <c r="AK3158" s="10" t="s">
        <v>27</v>
      </c>
      <c r="AL3158" s="10" t="s">
        <v>27</v>
      </c>
    </row>
    <row r="3159" spans="1:38" ht="30" customHeight="1">
      <c r="A3159" s="114"/>
      <c r="B3159" s="114"/>
      <c r="C3159" s="114"/>
      <c r="D3159" s="114"/>
      <c r="E3159" s="115"/>
      <c r="F3159" s="116"/>
      <c r="G3159" s="115"/>
      <c r="H3159" s="116"/>
      <c r="I3159" s="115"/>
      <c r="J3159" s="116"/>
      <c r="K3159" s="115"/>
      <c r="L3159" s="116"/>
      <c r="M3159" s="114"/>
    </row>
    <row r="3160" spans="1:38" ht="30" customHeight="1">
      <c r="A3160" s="127" t="s">
        <v>4553</v>
      </c>
      <c r="B3160" s="127"/>
      <c r="C3160" s="127"/>
      <c r="D3160" s="127"/>
      <c r="E3160" s="128"/>
      <c r="F3160" s="129"/>
      <c r="G3160" s="128"/>
      <c r="H3160" s="129"/>
      <c r="I3160" s="128"/>
      <c r="J3160" s="129"/>
      <c r="K3160" s="128"/>
      <c r="L3160" s="129"/>
      <c r="M3160" s="127"/>
      <c r="N3160" s="118" t="s">
        <v>533</v>
      </c>
    </row>
    <row r="3161" spans="1:38" ht="30" customHeight="1">
      <c r="A3161" s="9" t="s">
        <v>882</v>
      </c>
      <c r="B3161" s="9" t="s">
        <v>840</v>
      </c>
      <c r="C3161" s="9" t="s">
        <v>841</v>
      </c>
      <c r="D3161" s="114">
        <v>0.10299999999999999</v>
      </c>
      <c r="E3161" s="115">
        <f>단가대비표!E564</f>
        <v>0</v>
      </c>
      <c r="F3161" s="116">
        <f>TRUNC(E3161*D3161,1)</f>
        <v>0</v>
      </c>
      <c r="G3161" s="115">
        <f>단가대비표!F564</f>
        <v>193212</v>
      </c>
      <c r="H3161" s="116">
        <f>TRUNC(G3161*D3161,1)</f>
        <v>19900.8</v>
      </c>
      <c r="I3161" s="115">
        <f>단가대비표!G564</f>
        <v>0</v>
      </c>
      <c r="J3161" s="116">
        <f>TRUNC(I3161*D3161,1)</f>
        <v>0</v>
      </c>
      <c r="K3161" s="115">
        <f>TRUNC(E3161+G3161+I3161,1)</f>
        <v>193212</v>
      </c>
      <c r="L3161" s="116">
        <f>TRUNC(F3161+H3161+J3161,1)</f>
        <v>19900.8</v>
      </c>
      <c r="M3161" s="9" t="s">
        <v>27</v>
      </c>
      <c r="N3161" s="10" t="s">
        <v>533</v>
      </c>
      <c r="O3161" s="10" t="s">
        <v>883</v>
      </c>
      <c r="P3161" s="10" t="s">
        <v>30</v>
      </c>
      <c r="Q3161" s="10" t="s">
        <v>30</v>
      </c>
      <c r="R3161" s="10" t="s">
        <v>29</v>
      </c>
      <c r="S3161" s="119"/>
      <c r="T3161" s="119"/>
      <c r="U3161" s="119"/>
      <c r="V3161" s="119"/>
      <c r="W3161" s="119"/>
      <c r="X3161" s="119"/>
      <c r="Y3161" s="119"/>
      <c r="Z3161" s="119"/>
      <c r="AA3161" s="119"/>
      <c r="AB3161" s="119"/>
      <c r="AC3161" s="119"/>
      <c r="AD3161" s="119"/>
      <c r="AE3161" s="119"/>
      <c r="AF3161" s="119"/>
      <c r="AG3161" s="119"/>
      <c r="AH3161" s="119"/>
      <c r="AI3161" s="119"/>
      <c r="AJ3161" s="10" t="s">
        <v>27</v>
      </c>
      <c r="AK3161" s="10" t="s">
        <v>2129</v>
      </c>
      <c r="AL3161" s="10" t="s">
        <v>27</v>
      </c>
    </row>
    <row r="3162" spans="1:38" ht="30" customHeight="1">
      <c r="A3162" s="9" t="s">
        <v>867</v>
      </c>
      <c r="B3162" s="9" t="s">
        <v>840</v>
      </c>
      <c r="C3162" s="9" t="s">
        <v>841</v>
      </c>
      <c r="D3162" s="114">
        <v>1.6E-2</v>
      </c>
      <c r="E3162" s="115">
        <f>단가대비표!E565</f>
        <v>0</v>
      </c>
      <c r="F3162" s="116">
        <f>TRUNC(E3162*D3162,1)</f>
        <v>0</v>
      </c>
      <c r="G3162" s="115">
        <f>단가대비표!F553</f>
        <v>138290</v>
      </c>
      <c r="H3162" s="116">
        <f>TRUNC(G3162*D3162,1)</f>
        <v>2212.6</v>
      </c>
      <c r="I3162" s="115">
        <f>단가대비표!G565</f>
        <v>0</v>
      </c>
      <c r="J3162" s="116">
        <f>TRUNC(I3162*D3162,1)</f>
        <v>0</v>
      </c>
      <c r="K3162" s="115">
        <f>TRUNC(E3162+G3162+I3162,1)</f>
        <v>138290</v>
      </c>
      <c r="L3162" s="116">
        <f>TRUNC(F3162+H3162+J3162,1)</f>
        <v>2212.6</v>
      </c>
      <c r="M3162" s="9" t="s">
        <v>27</v>
      </c>
      <c r="N3162" s="10" t="s">
        <v>533</v>
      </c>
      <c r="O3162" s="10" t="s">
        <v>883</v>
      </c>
      <c r="P3162" s="10" t="s">
        <v>30</v>
      </c>
      <c r="Q3162" s="10" t="s">
        <v>30</v>
      </c>
      <c r="R3162" s="10" t="s">
        <v>29</v>
      </c>
      <c r="S3162" s="119"/>
      <c r="T3162" s="119"/>
      <c r="U3162" s="119"/>
      <c r="V3162" s="119"/>
      <c r="W3162" s="119"/>
      <c r="X3162" s="119"/>
      <c r="Y3162" s="119"/>
      <c r="Z3162" s="119"/>
      <c r="AA3162" s="119"/>
      <c r="AB3162" s="119"/>
      <c r="AC3162" s="119"/>
      <c r="AD3162" s="119"/>
      <c r="AE3162" s="119"/>
      <c r="AF3162" s="119"/>
      <c r="AG3162" s="119"/>
      <c r="AH3162" s="119"/>
      <c r="AI3162" s="119"/>
      <c r="AJ3162" s="10" t="s">
        <v>27</v>
      </c>
      <c r="AK3162" s="10" t="s">
        <v>2129</v>
      </c>
      <c r="AL3162" s="10" t="s">
        <v>27</v>
      </c>
    </row>
    <row r="3163" spans="1:38" ht="30" customHeight="1">
      <c r="A3163" s="9" t="s">
        <v>965</v>
      </c>
      <c r="B3163" s="9" t="s">
        <v>27</v>
      </c>
      <c r="C3163" s="9" t="s">
        <v>27</v>
      </c>
      <c r="D3163" s="114"/>
      <c r="E3163" s="115"/>
      <c r="F3163" s="116">
        <f>TRUNC(SUM(F3161:F3162),0)</f>
        <v>0</v>
      </c>
      <c r="G3163" s="115"/>
      <c r="H3163" s="116">
        <f>TRUNC(SUM(H3161:H3162),0)</f>
        <v>22113</v>
      </c>
      <c r="I3163" s="115"/>
      <c r="J3163" s="116">
        <f>TRUNC(SUM(J3161:J3162),0)</f>
        <v>0</v>
      </c>
      <c r="K3163" s="115"/>
      <c r="L3163" s="116">
        <f>F3163+H3163+J3163</f>
        <v>22113</v>
      </c>
      <c r="M3163" s="9" t="s">
        <v>27</v>
      </c>
      <c r="N3163" s="10" t="s">
        <v>117</v>
      </c>
      <c r="O3163" s="10" t="s">
        <v>117</v>
      </c>
      <c r="P3163" s="10" t="s">
        <v>27</v>
      </c>
      <c r="Q3163" s="10" t="s">
        <v>27</v>
      </c>
      <c r="R3163" s="10" t="s">
        <v>27</v>
      </c>
      <c r="S3163" s="119"/>
      <c r="T3163" s="119"/>
      <c r="U3163" s="119"/>
      <c r="V3163" s="119"/>
      <c r="W3163" s="119"/>
      <c r="X3163" s="119"/>
      <c r="Y3163" s="119"/>
      <c r="Z3163" s="119"/>
      <c r="AA3163" s="119"/>
      <c r="AB3163" s="119"/>
      <c r="AC3163" s="119"/>
      <c r="AD3163" s="119"/>
      <c r="AE3163" s="119"/>
      <c r="AF3163" s="119"/>
      <c r="AG3163" s="119"/>
      <c r="AH3163" s="119"/>
      <c r="AI3163" s="119"/>
      <c r="AJ3163" s="10" t="s">
        <v>27</v>
      </c>
      <c r="AK3163" s="10" t="s">
        <v>27</v>
      </c>
      <c r="AL3163" s="10" t="s">
        <v>27</v>
      </c>
    </row>
    <row r="3164" spans="1:38" ht="30" customHeight="1">
      <c r="A3164" s="114"/>
      <c r="B3164" s="114"/>
      <c r="C3164" s="114"/>
      <c r="D3164" s="114"/>
      <c r="E3164" s="115"/>
      <c r="F3164" s="116"/>
      <c r="G3164" s="115"/>
      <c r="H3164" s="116"/>
      <c r="I3164" s="115"/>
      <c r="J3164" s="116"/>
      <c r="K3164" s="115"/>
      <c r="L3164" s="116"/>
      <c r="M3164" s="114"/>
    </row>
    <row r="3165" spans="1:38" ht="30" customHeight="1">
      <c r="A3165" s="127" t="s">
        <v>4554</v>
      </c>
      <c r="B3165" s="127"/>
      <c r="C3165" s="127"/>
      <c r="D3165" s="127"/>
      <c r="E3165" s="128"/>
      <c r="F3165" s="129"/>
      <c r="G3165" s="128"/>
      <c r="H3165" s="129"/>
      <c r="I3165" s="128"/>
      <c r="J3165" s="129"/>
      <c r="K3165" s="128"/>
      <c r="L3165" s="129"/>
      <c r="M3165" s="127"/>
      <c r="N3165" s="118" t="s">
        <v>534</v>
      </c>
    </row>
    <row r="3166" spans="1:38" ht="30" customHeight="1">
      <c r="A3166" s="9" t="s">
        <v>882</v>
      </c>
      <c r="B3166" s="9" t="s">
        <v>840</v>
      </c>
      <c r="C3166" s="9" t="s">
        <v>841</v>
      </c>
      <c r="D3166" s="114">
        <v>0.113</v>
      </c>
      <c r="E3166" s="115">
        <f>단가대비표!E564</f>
        <v>0</v>
      </c>
      <c r="F3166" s="116">
        <f>TRUNC(E3166*D3166,1)</f>
        <v>0</v>
      </c>
      <c r="G3166" s="115">
        <f>단가대비표!F564</f>
        <v>193212</v>
      </c>
      <c r="H3166" s="116">
        <f>TRUNC(G3166*D3166,1)</f>
        <v>21832.9</v>
      </c>
      <c r="I3166" s="115">
        <f>단가대비표!G564</f>
        <v>0</v>
      </c>
      <c r="J3166" s="116">
        <f>TRUNC(I3166*D3166,1)</f>
        <v>0</v>
      </c>
      <c r="K3166" s="115">
        <f>TRUNC(E3166+G3166+I3166,1)</f>
        <v>193212</v>
      </c>
      <c r="L3166" s="116">
        <f>TRUNC(F3166+H3166+J3166,1)</f>
        <v>21832.9</v>
      </c>
      <c r="M3166" s="9" t="s">
        <v>27</v>
      </c>
      <c r="N3166" s="10" t="s">
        <v>534</v>
      </c>
      <c r="O3166" s="10" t="s">
        <v>883</v>
      </c>
      <c r="P3166" s="10" t="s">
        <v>30</v>
      </c>
      <c r="Q3166" s="10" t="s">
        <v>30</v>
      </c>
      <c r="R3166" s="10" t="s">
        <v>29</v>
      </c>
      <c r="S3166" s="119"/>
      <c r="T3166" s="119"/>
      <c r="U3166" s="119"/>
      <c r="V3166" s="119"/>
      <c r="W3166" s="119"/>
      <c r="X3166" s="119"/>
      <c r="Y3166" s="119"/>
      <c r="Z3166" s="119"/>
      <c r="AA3166" s="119"/>
      <c r="AB3166" s="119"/>
      <c r="AC3166" s="119"/>
      <c r="AD3166" s="119"/>
      <c r="AE3166" s="119"/>
      <c r="AF3166" s="119"/>
      <c r="AG3166" s="119"/>
      <c r="AH3166" s="119"/>
      <c r="AI3166" s="119"/>
      <c r="AJ3166" s="10" t="s">
        <v>27</v>
      </c>
      <c r="AK3166" s="10" t="s">
        <v>2130</v>
      </c>
      <c r="AL3166" s="10" t="s">
        <v>27</v>
      </c>
    </row>
    <row r="3167" spans="1:38" ht="30" customHeight="1">
      <c r="A3167" s="9" t="s">
        <v>867</v>
      </c>
      <c r="B3167" s="9" t="s">
        <v>840</v>
      </c>
      <c r="C3167" s="9" t="s">
        <v>841</v>
      </c>
      <c r="D3167" s="114">
        <v>1.7000000000000001E-2</v>
      </c>
      <c r="E3167" s="115">
        <f>단가대비표!E565</f>
        <v>0</v>
      </c>
      <c r="F3167" s="116">
        <f>TRUNC(E3167*D3167,1)</f>
        <v>0</v>
      </c>
      <c r="G3167" s="115">
        <f>단가대비표!F553</f>
        <v>138290</v>
      </c>
      <c r="H3167" s="116">
        <f>TRUNC(G3167*D3167,1)</f>
        <v>2350.9</v>
      </c>
      <c r="I3167" s="115">
        <f>단가대비표!G565</f>
        <v>0</v>
      </c>
      <c r="J3167" s="116">
        <f>TRUNC(I3167*D3167,1)</f>
        <v>0</v>
      </c>
      <c r="K3167" s="115">
        <f>TRUNC(E3167+G3167+I3167,1)</f>
        <v>138290</v>
      </c>
      <c r="L3167" s="116">
        <f>TRUNC(F3167+H3167+J3167,1)</f>
        <v>2350.9</v>
      </c>
      <c r="M3167" s="9" t="s">
        <v>27</v>
      </c>
      <c r="N3167" s="10" t="s">
        <v>534</v>
      </c>
      <c r="O3167" s="10" t="s">
        <v>883</v>
      </c>
      <c r="P3167" s="10" t="s">
        <v>30</v>
      </c>
      <c r="Q3167" s="10" t="s">
        <v>30</v>
      </c>
      <c r="R3167" s="10" t="s">
        <v>29</v>
      </c>
      <c r="S3167" s="119"/>
      <c r="T3167" s="119"/>
      <c r="U3167" s="119"/>
      <c r="V3167" s="119"/>
      <c r="W3167" s="119"/>
      <c r="X3167" s="119"/>
      <c r="Y3167" s="119"/>
      <c r="Z3167" s="119"/>
      <c r="AA3167" s="119"/>
      <c r="AB3167" s="119"/>
      <c r="AC3167" s="119"/>
      <c r="AD3167" s="119"/>
      <c r="AE3167" s="119"/>
      <c r="AF3167" s="119"/>
      <c r="AG3167" s="119"/>
      <c r="AH3167" s="119"/>
      <c r="AI3167" s="119"/>
      <c r="AJ3167" s="10" t="s">
        <v>27</v>
      </c>
      <c r="AK3167" s="10" t="s">
        <v>2130</v>
      </c>
      <c r="AL3167" s="10" t="s">
        <v>27</v>
      </c>
    </row>
    <row r="3168" spans="1:38" ht="30" customHeight="1">
      <c r="A3168" s="9" t="s">
        <v>965</v>
      </c>
      <c r="B3168" s="9" t="s">
        <v>27</v>
      </c>
      <c r="C3168" s="9" t="s">
        <v>27</v>
      </c>
      <c r="D3168" s="114"/>
      <c r="E3168" s="115"/>
      <c r="F3168" s="116">
        <f>TRUNC(SUM(F3166:F3167),0)</f>
        <v>0</v>
      </c>
      <c r="G3168" s="115"/>
      <c r="H3168" s="116">
        <f>TRUNC(SUM(H3166:H3167),0)</f>
        <v>24183</v>
      </c>
      <c r="I3168" s="115"/>
      <c r="J3168" s="116">
        <f>TRUNC(SUM(J3166:J3167),0)</f>
        <v>0</v>
      </c>
      <c r="K3168" s="115"/>
      <c r="L3168" s="116">
        <f>F3168+H3168+J3168</f>
        <v>24183</v>
      </c>
      <c r="M3168" s="9" t="s">
        <v>27</v>
      </c>
      <c r="N3168" s="10" t="s">
        <v>117</v>
      </c>
      <c r="O3168" s="10" t="s">
        <v>117</v>
      </c>
      <c r="P3168" s="10" t="s">
        <v>27</v>
      </c>
      <c r="Q3168" s="10" t="s">
        <v>27</v>
      </c>
      <c r="R3168" s="10" t="s">
        <v>27</v>
      </c>
      <c r="S3168" s="119"/>
      <c r="T3168" s="119"/>
      <c r="U3168" s="119"/>
      <c r="V3168" s="119"/>
      <c r="W3168" s="119"/>
      <c r="X3168" s="119"/>
      <c r="Y3168" s="119"/>
      <c r="Z3168" s="119"/>
      <c r="AA3168" s="119"/>
      <c r="AB3168" s="119"/>
      <c r="AC3168" s="119"/>
      <c r="AD3168" s="119"/>
      <c r="AE3168" s="119"/>
      <c r="AF3168" s="119"/>
      <c r="AG3168" s="119"/>
      <c r="AH3168" s="119"/>
      <c r="AI3168" s="119"/>
      <c r="AJ3168" s="10" t="s">
        <v>27</v>
      </c>
      <c r="AK3168" s="10" t="s">
        <v>27</v>
      </c>
      <c r="AL3168" s="10" t="s">
        <v>27</v>
      </c>
    </row>
    <row r="3169" spans="1:38" ht="30" customHeight="1">
      <c r="A3169" s="114"/>
      <c r="B3169" s="114"/>
      <c r="C3169" s="114"/>
      <c r="D3169" s="114"/>
      <c r="E3169" s="115"/>
      <c r="F3169" s="116"/>
      <c r="G3169" s="115"/>
      <c r="H3169" s="116"/>
      <c r="I3169" s="115"/>
      <c r="J3169" s="116"/>
      <c r="K3169" s="115"/>
      <c r="L3169" s="116"/>
      <c r="M3169" s="114"/>
    </row>
    <row r="3170" spans="1:38" ht="30" customHeight="1">
      <c r="A3170" s="127" t="s">
        <v>4555</v>
      </c>
      <c r="B3170" s="127"/>
      <c r="C3170" s="127"/>
      <c r="D3170" s="127"/>
      <c r="E3170" s="128"/>
      <c r="F3170" s="129"/>
      <c r="G3170" s="128"/>
      <c r="H3170" s="129"/>
      <c r="I3170" s="128"/>
      <c r="J3170" s="129"/>
      <c r="K3170" s="128"/>
      <c r="L3170" s="129"/>
      <c r="M3170" s="127"/>
      <c r="N3170" s="118" t="s">
        <v>535</v>
      </c>
    </row>
    <row r="3171" spans="1:38" ht="30" customHeight="1">
      <c r="A3171" s="9" t="s">
        <v>882</v>
      </c>
      <c r="B3171" s="9" t="s">
        <v>840</v>
      </c>
      <c r="C3171" s="9" t="s">
        <v>841</v>
      </c>
      <c r="D3171" s="114">
        <v>0.11799999999999999</v>
      </c>
      <c r="E3171" s="115">
        <f>단가대비표!E564</f>
        <v>0</v>
      </c>
      <c r="F3171" s="116">
        <f>TRUNC(E3171*D3171,1)</f>
        <v>0</v>
      </c>
      <c r="G3171" s="115">
        <f>단가대비표!F564</f>
        <v>193212</v>
      </c>
      <c r="H3171" s="116">
        <f>TRUNC(G3171*D3171,1)</f>
        <v>22799</v>
      </c>
      <c r="I3171" s="115">
        <f>단가대비표!G564</f>
        <v>0</v>
      </c>
      <c r="J3171" s="116">
        <f>TRUNC(I3171*D3171,1)</f>
        <v>0</v>
      </c>
      <c r="K3171" s="115">
        <f>TRUNC(E3171+G3171+I3171,1)</f>
        <v>193212</v>
      </c>
      <c r="L3171" s="116">
        <f>TRUNC(F3171+H3171+J3171,1)</f>
        <v>22799</v>
      </c>
      <c r="M3171" s="9" t="s">
        <v>27</v>
      </c>
      <c r="N3171" s="10" t="s">
        <v>535</v>
      </c>
      <c r="O3171" s="10" t="s">
        <v>883</v>
      </c>
      <c r="P3171" s="10" t="s">
        <v>30</v>
      </c>
      <c r="Q3171" s="10" t="s">
        <v>30</v>
      </c>
      <c r="R3171" s="10" t="s">
        <v>29</v>
      </c>
      <c r="S3171" s="119"/>
      <c r="T3171" s="119"/>
      <c r="U3171" s="119"/>
      <c r="V3171" s="119"/>
      <c r="W3171" s="119"/>
      <c r="X3171" s="119"/>
      <c r="Y3171" s="119"/>
      <c r="Z3171" s="119"/>
      <c r="AA3171" s="119"/>
      <c r="AB3171" s="119"/>
      <c r="AC3171" s="119"/>
      <c r="AD3171" s="119"/>
      <c r="AE3171" s="119"/>
      <c r="AF3171" s="119"/>
      <c r="AG3171" s="119"/>
      <c r="AH3171" s="119"/>
      <c r="AI3171" s="119"/>
      <c r="AJ3171" s="10" t="s">
        <v>27</v>
      </c>
      <c r="AK3171" s="10" t="s">
        <v>2131</v>
      </c>
      <c r="AL3171" s="10" t="s">
        <v>27</v>
      </c>
    </row>
    <row r="3172" spans="1:38" ht="30" customHeight="1">
      <c r="A3172" s="9" t="s">
        <v>3055</v>
      </c>
      <c r="B3172" s="9" t="s">
        <v>840</v>
      </c>
      <c r="C3172" s="9" t="s">
        <v>841</v>
      </c>
      <c r="D3172" s="114">
        <v>1.7999999999999999E-2</v>
      </c>
      <c r="E3172" s="115">
        <f>단가대비표!E565</f>
        <v>0</v>
      </c>
      <c r="F3172" s="116">
        <f>TRUNC(E3172*D3172,1)</f>
        <v>0</v>
      </c>
      <c r="G3172" s="115">
        <f>단가대비표!F553</f>
        <v>138290</v>
      </c>
      <c r="H3172" s="116">
        <f>TRUNC(G3172*D3172,1)</f>
        <v>2489.1999999999998</v>
      </c>
      <c r="I3172" s="115">
        <f>단가대비표!G565</f>
        <v>0</v>
      </c>
      <c r="J3172" s="116">
        <f>TRUNC(I3172*D3172,1)</f>
        <v>0</v>
      </c>
      <c r="K3172" s="115">
        <f>TRUNC(E3172+G3172+I3172,1)</f>
        <v>138290</v>
      </c>
      <c r="L3172" s="116">
        <f>TRUNC(F3172+H3172+J3172,1)</f>
        <v>2489.1999999999998</v>
      </c>
      <c r="M3172" s="9" t="s">
        <v>27</v>
      </c>
      <c r="N3172" s="10" t="s">
        <v>535</v>
      </c>
      <c r="O3172" s="10" t="s">
        <v>883</v>
      </c>
      <c r="P3172" s="10" t="s">
        <v>30</v>
      </c>
      <c r="Q3172" s="10" t="s">
        <v>30</v>
      </c>
      <c r="R3172" s="10" t="s">
        <v>29</v>
      </c>
      <c r="S3172" s="119"/>
      <c r="T3172" s="119"/>
      <c r="U3172" s="119"/>
      <c r="V3172" s="119"/>
      <c r="W3172" s="119"/>
      <c r="X3172" s="119"/>
      <c r="Y3172" s="119"/>
      <c r="Z3172" s="119"/>
      <c r="AA3172" s="119"/>
      <c r="AB3172" s="119"/>
      <c r="AC3172" s="119"/>
      <c r="AD3172" s="119"/>
      <c r="AE3172" s="119"/>
      <c r="AF3172" s="119"/>
      <c r="AG3172" s="119"/>
      <c r="AH3172" s="119"/>
      <c r="AI3172" s="119"/>
      <c r="AJ3172" s="10" t="s">
        <v>27</v>
      </c>
      <c r="AK3172" s="10" t="s">
        <v>2131</v>
      </c>
      <c r="AL3172" s="10" t="s">
        <v>27</v>
      </c>
    </row>
    <row r="3173" spans="1:38" ht="30" customHeight="1">
      <c r="A3173" s="9" t="s">
        <v>965</v>
      </c>
      <c r="B3173" s="9" t="s">
        <v>27</v>
      </c>
      <c r="C3173" s="9" t="s">
        <v>27</v>
      </c>
      <c r="D3173" s="114"/>
      <c r="E3173" s="115"/>
      <c r="F3173" s="116">
        <f>TRUNC(SUM(F3171:F3172),0)</f>
        <v>0</v>
      </c>
      <c r="G3173" s="115"/>
      <c r="H3173" s="116">
        <f>TRUNC(SUM(H3171:H3172),0)</f>
        <v>25288</v>
      </c>
      <c r="I3173" s="115"/>
      <c r="J3173" s="116">
        <f>TRUNC(SUM(J3171:J3172),0)</f>
        <v>0</v>
      </c>
      <c r="K3173" s="115"/>
      <c r="L3173" s="116">
        <f>F3173+H3173+J3173</f>
        <v>25288</v>
      </c>
      <c r="M3173" s="9" t="s">
        <v>27</v>
      </c>
      <c r="N3173" s="10" t="s">
        <v>117</v>
      </c>
      <c r="O3173" s="10" t="s">
        <v>117</v>
      </c>
      <c r="P3173" s="10" t="s">
        <v>27</v>
      </c>
      <c r="Q3173" s="10" t="s">
        <v>27</v>
      </c>
      <c r="R3173" s="10" t="s">
        <v>27</v>
      </c>
      <c r="S3173" s="119"/>
      <c r="T3173" s="119"/>
      <c r="U3173" s="119"/>
      <c r="V3173" s="119"/>
      <c r="W3173" s="119"/>
      <c r="X3173" s="119"/>
      <c r="Y3173" s="119"/>
      <c r="Z3173" s="119"/>
      <c r="AA3173" s="119"/>
      <c r="AB3173" s="119"/>
      <c r="AC3173" s="119"/>
      <c r="AD3173" s="119"/>
      <c r="AE3173" s="119"/>
      <c r="AF3173" s="119"/>
      <c r="AG3173" s="119"/>
      <c r="AH3173" s="119"/>
      <c r="AI3173" s="119"/>
      <c r="AJ3173" s="10" t="s">
        <v>27</v>
      </c>
      <c r="AK3173" s="10" t="s">
        <v>27</v>
      </c>
      <c r="AL3173" s="10" t="s">
        <v>27</v>
      </c>
    </row>
    <row r="3174" spans="1:38" ht="30" customHeight="1">
      <c r="A3174" s="114"/>
      <c r="B3174" s="114"/>
      <c r="C3174" s="114"/>
      <c r="D3174" s="114"/>
      <c r="E3174" s="115"/>
      <c r="F3174" s="116"/>
      <c r="G3174" s="115"/>
      <c r="H3174" s="116"/>
      <c r="I3174" s="115"/>
      <c r="J3174" s="116"/>
      <c r="K3174" s="115"/>
      <c r="L3174" s="116"/>
      <c r="M3174" s="114"/>
    </row>
    <row r="3175" spans="1:38" ht="30" customHeight="1">
      <c r="A3175" s="127" t="s">
        <v>4556</v>
      </c>
      <c r="B3175" s="127"/>
      <c r="C3175" s="127"/>
      <c r="D3175" s="127"/>
      <c r="E3175" s="128"/>
      <c r="F3175" s="129"/>
      <c r="G3175" s="128"/>
      <c r="H3175" s="129"/>
      <c r="I3175" s="128"/>
      <c r="J3175" s="129"/>
      <c r="K3175" s="128"/>
      <c r="L3175" s="129"/>
      <c r="M3175" s="127"/>
      <c r="N3175" s="118" t="s">
        <v>536</v>
      </c>
    </row>
    <row r="3176" spans="1:38" ht="30" customHeight="1">
      <c r="A3176" s="9" t="s">
        <v>882</v>
      </c>
      <c r="B3176" s="9" t="s">
        <v>840</v>
      </c>
      <c r="C3176" s="9" t="s">
        <v>841</v>
      </c>
      <c r="D3176" s="114">
        <v>0.12</v>
      </c>
      <c r="E3176" s="115">
        <f>단가대비표!E564</f>
        <v>0</v>
      </c>
      <c r="F3176" s="116">
        <f>TRUNC(E3176*D3176,1)</f>
        <v>0</v>
      </c>
      <c r="G3176" s="115">
        <f>단가대비표!F564</f>
        <v>193212</v>
      </c>
      <c r="H3176" s="116">
        <f>TRUNC(G3176*D3176,1)</f>
        <v>23185.4</v>
      </c>
      <c r="I3176" s="115">
        <f>단가대비표!G564</f>
        <v>0</v>
      </c>
      <c r="J3176" s="116">
        <f>TRUNC(I3176*D3176,1)</f>
        <v>0</v>
      </c>
      <c r="K3176" s="115">
        <f>TRUNC(E3176+G3176+I3176,1)</f>
        <v>193212</v>
      </c>
      <c r="L3176" s="116">
        <f>TRUNC(F3176+H3176+J3176,1)</f>
        <v>23185.4</v>
      </c>
      <c r="M3176" s="9" t="s">
        <v>27</v>
      </c>
      <c r="N3176" s="10" t="s">
        <v>536</v>
      </c>
      <c r="O3176" s="10" t="s">
        <v>883</v>
      </c>
      <c r="P3176" s="10" t="s">
        <v>30</v>
      </c>
      <c r="Q3176" s="10" t="s">
        <v>30</v>
      </c>
      <c r="R3176" s="10" t="s">
        <v>29</v>
      </c>
      <c r="S3176" s="119"/>
      <c r="T3176" s="119"/>
      <c r="U3176" s="119"/>
      <c r="V3176" s="119"/>
      <c r="W3176" s="119"/>
      <c r="X3176" s="119"/>
      <c r="Y3176" s="119"/>
      <c r="Z3176" s="119"/>
      <c r="AA3176" s="119"/>
      <c r="AB3176" s="119"/>
      <c r="AC3176" s="119"/>
      <c r="AD3176" s="119"/>
      <c r="AE3176" s="119"/>
      <c r="AF3176" s="119"/>
      <c r="AG3176" s="119"/>
      <c r="AH3176" s="119"/>
      <c r="AI3176" s="119"/>
      <c r="AJ3176" s="10" t="s">
        <v>27</v>
      </c>
      <c r="AK3176" s="10" t="s">
        <v>2132</v>
      </c>
      <c r="AL3176" s="10" t="s">
        <v>27</v>
      </c>
    </row>
    <row r="3177" spans="1:38" ht="30" customHeight="1">
      <c r="A3177" s="9" t="s">
        <v>867</v>
      </c>
      <c r="B3177" s="9" t="s">
        <v>840</v>
      </c>
      <c r="C3177" s="9" t="s">
        <v>841</v>
      </c>
      <c r="D3177" s="114">
        <v>1.9E-2</v>
      </c>
      <c r="E3177" s="115">
        <f>단가대비표!E565</f>
        <v>0</v>
      </c>
      <c r="F3177" s="116">
        <f>TRUNC(E3177*D3177,1)</f>
        <v>0</v>
      </c>
      <c r="G3177" s="115">
        <f>단가대비표!F553</f>
        <v>138290</v>
      </c>
      <c r="H3177" s="116">
        <f>TRUNC(G3177*D3177,1)</f>
        <v>2627.5</v>
      </c>
      <c r="I3177" s="115">
        <f>단가대비표!G565</f>
        <v>0</v>
      </c>
      <c r="J3177" s="116">
        <f>TRUNC(I3177*D3177,1)</f>
        <v>0</v>
      </c>
      <c r="K3177" s="115">
        <f>TRUNC(E3177+G3177+I3177,1)</f>
        <v>138290</v>
      </c>
      <c r="L3177" s="116">
        <f>TRUNC(F3177+H3177+J3177,1)</f>
        <v>2627.5</v>
      </c>
      <c r="M3177" s="9" t="s">
        <v>27</v>
      </c>
      <c r="N3177" s="10" t="s">
        <v>536</v>
      </c>
      <c r="O3177" s="10" t="s">
        <v>883</v>
      </c>
      <c r="P3177" s="10" t="s">
        <v>30</v>
      </c>
      <c r="Q3177" s="10" t="s">
        <v>30</v>
      </c>
      <c r="R3177" s="10" t="s">
        <v>29</v>
      </c>
      <c r="S3177" s="119"/>
      <c r="T3177" s="119"/>
      <c r="U3177" s="119"/>
      <c r="V3177" s="119"/>
      <c r="W3177" s="119"/>
      <c r="X3177" s="119"/>
      <c r="Y3177" s="119"/>
      <c r="Z3177" s="119"/>
      <c r="AA3177" s="119"/>
      <c r="AB3177" s="119"/>
      <c r="AC3177" s="119"/>
      <c r="AD3177" s="119"/>
      <c r="AE3177" s="119"/>
      <c r="AF3177" s="119"/>
      <c r="AG3177" s="119"/>
      <c r="AH3177" s="119"/>
      <c r="AI3177" s="119"/>
      <c r="AJ3177" s="10" t="s">
        <v>27</v>
      </c>
      <c r="AK3177" s="10" t="s">
        <v>2132</v>
      </c>
      <c r="AL3177" s="10" t="s">
        <v>27</v>
      </c>
    </row>
    <row r="3178" spans="1:38" ht="30" customHeight="1">
      <c r="A3178" s="9" t="s">
        <v>965</v>
      </c>
      <c r="B3178" s="9" t="s">
        <v>27</v>
      </c>
      <c r="C3178" s="9" t="s">
        <v>27</v>
      </c>
      <c r="D3178" s="114"/>
      <c r="E3178" s="115"/>
      <c r="F3178" s="116">
        <f>TRUNC(SUM(F3176:F3177),0)</f>
        <v>0</v>
      </c>
      <c r="G3178" s="115"/>
      <c r="H3178" s="116">
        <f>TRUNC(SUM(H3176:H3177),0)</f>
        <v>25812</v>
      </c>
      <c r="I3178" s="115"/>
      <c r="J3178" s="116">
        <f>TRUNC(SUM(J3176:J3177),0)</f>
        <v>0</v>
      </c>
      <c r="K3178" s="115"/>
      <c r="L3178" s="116">
        <f>F3178+H3178+J3178</f>
        <v>25812</v>
      </c>
      <c r="M3178" s="9" t="s">
        <v>27</v>
      </c>
      <c r="N3178" s="10" t="s">
        <v>117</v>
      </c>
      <c r="O3178" s="10" t="s">
        <v>117</v>
      </c>
      <c r="P3178" s="10" t="s">
        <v>27</v>
      </c>
      <c r="Q3178" s="10" t="s">
        <v>27</v>
      </c>
      <c r="R3178" s="10" t="s">
        <v>27</v>
      </c>
      <c r="S3178" s="119"/>
      <c r="T3178" s="119"/>
      <c r="U3178" s="119"/>
      <c r="V3178" s="119"/>
      <c r="W3178" s="119"/>
      <c r="X3178" s="119"/>
      <c r="Y3178" s="119"/>
      <c r="Z3178" s="119"/>
      <c r="AA3178" s="119"/>
      <c r="AB3178" s="119"/>
      <c r="AC3178" s="119"/>
      <c r="AD3178" s="119"/>
      <c r="AE3178" s="119"/>
      <c r="AF3178" s="119"/>
      <c r="AG3178" s="119"/>
      <c r="AH3178" s="119"/>
      <c r="AI3178" s="119"/>
      <c r="AJ3178" s="10" t="s">
        <v>27</v>
      </c>
      <c r="AK3178" s="10" t="s">
        <v>27</v>
      </c>
      <c r="AL3178" s="10" t="s">
        <v>27</v>
      </c>
    </row>
    <row r="3179" spans="1:38" ht="30" customHeight="1">
      <c r="A3179" s="114"/>
      <c r="B3179" s="114"/>
      <c r="C3179" s="114"/>
      <c r="D3179" s="114"/>
      <c r="E3179" s="115"/>
      <c r="F3179" s="116"/>
      <c r="G3179" s="115"/>
      <c r="H3179" s="116"/>
      <c r="I3179" s="115"/>
      <c r="J3179" s="116"/>
      <c r="K3179" s="115"/>
      <c r="L3179" s="116"/>
      <c r="M3179" s="114"/>
    </row>
    <row r="3180" spans="1:38" ht="30" customHeight="1">
      <c r="A3180" s="127" t="s">
        <v>4557</v>
      </c>
      <c r="B3180" s="127"/>
      <c r="C3180" s="127"/>
      <c r="D3180" s="127"/>
      <c r="E3180" s="128"/>
      <c r="F3180" s="129"/>
      <c r="G3180" s="128"/>
      <c r="H3180" s="129"/>
      <c r="I3180" s="128"/>
      <c r="J3180" s="129"/>
      <c r="K3180" s="128"/>
      <c r="L3180" s="129"/>
      <c r="M3180" s="127"/>
      <c r="N3180" s="118" t="s">
        <v>537</v>
      </c>
    </row>
    <row r="3181" spans="1:38" ht="30" customHeight="1">
      <c r="A3181" s="9" t="s">
        <v>882</v>
      </c>
      <c r="B3181" s="9" t="s">
        <v>840</v>
      </c>
      <c r="C3181" s="9" t="s">
        <v>841</v>
      </c>
      <c r="D3181" s="114">
        <v>0.124</v>
      </c>
      <c r="E3181" s="115">
        <f>단가대비표!E564</f>
        <v>0</v>
      </c>
      <c r="F3181" s="116">
        <f>TRUNC(E3181*D3181,1)</f>
        <v>0</v>
      </c>
      <c r="G3181" s="115">
        <f>단가대비표!F564</f>
        <v>193212</v>
      </c>
      <c r="H3181" s="116">
        <f>TRUNC(G3181*D3181,1)</f>
        <v>23958.2</v>
      </c>
      <c r="I3181" s="115">
        <f>단가대비표!G564</f>
        <v>0</v>
      </c>
      <c r="J3181" s="116">
        <f>TRUNC(I3181*D3181,1)</f>
        <v>0</v>
      </c>
      <c r="K3181" s="115">
        <f>TRUNC(E3181+G3181+I3181,1)</f>
        <v>193212</v>
      </c>
      <c r="L3181" s="116">
        <f>TRUNC(F3181+H3181+J3181,1)</f>
        <v>23958.2</v>
      </c>
      <c r="M3181" s="9" t="s">
        <v>27</v>
      </c>
      <c r="N3181" s="10" t="s">
        <v>537</v>
      </c>
      <c r="O3181" s="10" t="s">
        <v>883</v>
      </c>
      <c r="P3181" s="10" t="s">
        <v>30</v>
      </c>
      <c r="Q3181" s="10" t="s">
        <v>30</v>
      </c>
      <c r="R3181" s="10" t="s">
        <v>29</v>
      </c>
      <c r="S3181" s="119"/>
      <c r="T3181" s="119"/>
      <c r="U3181" s="119"/>
      <c r="V3181" s="119"/>
      <c r="W3181" s="119"/>
      <c r="X3181" s="119"/>
      <c r="Y3181" s="119"/>
      <c r="Z3181" s="119"/>
      <c r="AA3181" s="119"/>
      <c r="AB3181" s="119"/>
      <c r="AC3181" s="119"/>
      <c r="AD3181" s="119"/>
      <c r="AE3181" s="119"/>
      <c r="AF3181" s="119"/>
      <c r="AG3181" s="119"/>
      <c r="AH3181" s="119"/>
      <c r="AI3181" s="119"/>
      <c r="AJ3181" s="10" t="s">
        <v>27</v>
      </c>
      <c r="AK3181" s="10" t="s">
        <v>2133</v>
      </c>
      <c r="AL3181" s="10" t="s">
        <v>27</v>
      </c>
    </row>
    <row r="3182" spans="1:38" ht="30" customHeight="1">
      <c r="A3182" s="9" t="s">
        <v>867</v>
      </c>
      <c r="B3182" s="9" t="s">
        <v>840</v>
      </c>
      <c r="C3182" s="9" t="s">
        <v>841</v>
      </c>
      <c r="D3182" s="114">
        <v>0.02</v>
      </c>
      <c r="E3182" s="115">
        <f>단가대비표!E565</f>
        <v>0</v>
      </c>
      <c r="F3182" s="116">
        <f>TRUNC(E3182*D3182,1)</f>
        <v>0</v>
      </c>
      <c r="G3182" s="115">
        <f>단가대비표!F553</f>
        <v>138290</v>
      </c>
      <c r="H3182" s="116">
        <f>TRUNC(G3182*D3182,1)</f>
        <v>2765.8</v>
      </c>
      <c r="I3182" s="115">
        <f>단가대비표!G565</f>
        <v>0</v>
      </c>
      <c r="J3182" s="116">
        <f>TRUNC(I3182*D3182,1)</f>
        <v>0</v>
      </c>
      <c r="K3182" s="115">
        <f>TRUNC(E3182+G3182+I3182,1)</f>
        <v>138290</v>
      </c>
      <c r="L3182" s="116">
        <f>TRUNC(F3182+H3182+J3182,1)</f>
        <v>2765.8</v>
      </c>
      <c r="M3182" s="9" t="s">
        <v>27</v>
      </c>
      <c r="N3182" s="10" t="s">
        <v>537</v>
      </c>
      <c r="O3182" s="10" t="s">
        <v>883</v>
      </c>
      <c r="P3182" s="10" t="s">
        <v>30</v>
      </c>
      <c r="Q3182" s="10" t="s">
        <v>30</v>
      </c>
      <c r="R3182" s="10" t="s">
        <v>29</v>
      </c>
      <c r="S3182" s="119"/>
      <c r="T3182" s="119"/>
      <c r="U3182" s="119"/>
      <c r="V3182" s="119"/>
      <c r="W3182" s="119"/>
      <c r="X3182" s="119"/>
      <c r="Y3182" s="119"/>
      <c r="Z3182" s="119"/>
      <c r="AA3182" s="119"/>
      <c r="AB3182" s="119"/>
      <c r="AC3182" s="119"/>
      <c r="AD3182" s="119"/>
      <c r="AE3182" s="119"/>
      <c r="AF3182" s="119"/>
      <c r="AG3182" s="119"/>
      <c r="AH3182" s="119"/>
      <c r="AI3182" s="119"/>
      <c r="AJ3182" s="10" t="s">
        <v>27</v>
      </c>
      <c r="AK3182" s="10" t="s">
        <v>2133</v>
      </c>
      <c r="AL3182" s="10" t="s">
        <v>27</v>
      </c>
    </row>
    <row r="3183" spans="1:38" ht="30" customHeight="1">
      <c r="A3183" s="9" t="s">
        <v>965</v>
      </c>
      <c r="B3183" s="9" t="s">
        <v>27</v>
      </c>
      <c r="C3183" s="9" t="s">
        <v>27</v>
      </c>
      <c r="D3183" s="114"/>
      <c r="E3183" s="115"/>
      <c r="F3183" s="116">
        <f>TRUNC(SUM(F3181:F3182),0)</f>
        <v>0</v>
      </c>
      <c r="G3183" s="115"/>
      <c r="H3183" s="116">
        <f>TRUNC(SUM(H3181:H3182),0)</f>
        <v>26724</v>
      </c>
      <c r="I3183" s="115"/>
      <c r="J3183" s="116">
        <f>TRUNC(SUM(J3181:J3182),0)</f>
        <v>0</v>
      </c>
      <c r="K3183" s="115"/>
      <c r="L3183" s="116">
        <f>F3183+H3183+J3183</f>
        <v>26724</v>
      </c>
      <c r="M3183" s="9" t="s">
        <v>27</v>
      </c>
      <c r="N3183" s="10" t="s">
        <v>117</v>
      </c>
      <c r="O3183" s="10" t="s">
        <v>117</v>
      </c>
      <c r="P3183" s="10" t="s">
        <v>27</v>
      </c>
      <c r="Q3183" s="10" t="s">
        <v>27</v>
      </c>
      <c r="R3183" s="10" t="s">
        <v>27</v>
      </c>
      <c r="S3183" s="119"/>
      <c r="T3183" s="119"/>
      <c r="U3183" s="119"/>
      <c r="V3183" s="119"/>
      <c r="W3183" s="119"/>
      <c r="X3183" s="119"/>
      <c r="Y3183" s="119"/>
      <c r="Z3183" s="119"/>
      <c r="AA3183" s="119"/>
      <c r="AB3183" s="119"/>
      <c r="AC3183" s="119"/>
      <c r="AD3183" s="119"/>
      <c r="AE3183" s="119"/>
      <c r="AF3183" s="119"/>
      <c r="AG3183" s="119"/>
      <c r="AH3183" s="119"/>
      <c r="AI3183" s="119"/>
      <c r="AJ3183" s="10" t="s">
        <v>27</v>
      </c>
      <c r="AK3183" s="10" t="s">
        <v>27</v>
      </c>
      <c r="AL3183" s="10" t="s">
        <v>27</v>
      </c>
    </row>
    <row r="3184" spans="1:38" ht="30" customHeight="1">
      <c r="A3184" s="114"/>
      <c r="B3184" s="114"/>
      <c r="C3184" s="114"/>
      <c r="D3184" s="114"/>
      <c r="E3184" s="115"/>
      <c r="F3184" s="116"/>
      <c r="G3184" s="115"/>
      <c r="H3184" s="116"/>
      <c r="I3184" s="115"/>
      <c r="J3184" s="116"/>
      <c r="K3184" s="115"/>
      <c r="L3184" s="116"/>
      <c r="M3184" s="114"/>
    </row>
    <row r="3185" spans="1:38" ht="30" customHeight="1">
      <c r="A3185" s="127" t="s">
        <v>4558</v>
      </c>
      <c r="B3185" s="127"/>
      <c r="C3185" s="127"/>
      <c r="D3185" s="127"/>
      <c r="E3185" s="128"/>
      <c r="F3185" s="129"/>
      <c r="G3185" s="128"/>
      <c r="H3185" s="129"/>
      <c r="I3185" s="128"/>
      <c r="J3185" s="129"/>
      <c r="K3185" s="128"/>
      <c r="L3185" s="129"/>
      <c r="M3185" s="127"/>
      <c r="N3185" s="118" t="s">
        <v>538</v>
      </c>
    </row>
    <row r="3186" spans="1:38" ht="30" customHeight="1">
      <c r="A3186" s="9" t="s">
        <v>882</v>
      </c>
      <c r="B3186" s="9" t="s">
        <v>840</v>
      </c>
      <c r="C3186" s="9" t="s">
        <v>841</v>
      </c>
      <c r="D3186" s="114">
        <v>0.13300000000000001</v>
      </c>
      <c r="E3186" s="115">
        <f>단가대비표!E564</f>
        <v>0</v>
      </c>
      <c r="F3186" s="116">
        <f>TRUNC(E3186*D3186,1)</f>
        <v>0</v>
      </c>
      <c r="G3186" s="115">
        <f>단가대비표!F564</f>
        <v>193212</v>
      </c>
      <c r="H3186" s="116">
        <f>TRUNC(G3186*D3186,1)</f>
        <v>25697.1</v>
      </c>
      <c r="I3186" s="115">
        <f>단가대비표!G564</f>
        <v>0</v>
      </c>
      <c r="J3186" s="116">
        <f>TRUNC(I3186*D3186,1)</f>
        <v>0</v>
      </c>
      <c r="K3186" s="115">
        <f>TRUNC(E3186+G3186+I3186,1)</f>
        <v>193212</v>
      </c>
      <c r="L3186" s="116">
        <f>TRUNC(F3186+H3186+J3186,1)</f>
        <v>25697.1</v>
      </c>
      <c r="M3186" s="9" t="s">
        <v>27</v>
      </c>
      <c r="N3186" s="10" t="s">
        <v>538</v>
      </c>
      <c r="O3186" s="10" t="s">
        <v>883</v>
      </c>
      <c r="P3186" s="10" t="s">
        <v>30</v>
      </c>
      <c r="Q3186" s="10" t="s">
        <v>30</v>
      </c>
      <c r="R3186" s="10" t="s">
        <v>29</v>
      </c>
      <c r="S3186" s="119"/>
      <c r="T3186" s="119"/>
      <c r="U3186" s="119"/>
      <c r="V3186" s="119"/>
      <c r="W3186" s="119"/>
      <c r="X3186" s="119"/>
      <c r="Y3186" s="119"/>
      <c r="Z3186" s="119"/>
      <c r="AA3186" s="119"/>
      <c r="AB3186" s="119"/>
      <c r="AC3186" s="119"/>
      <c r="AD3186" s="119"/>
      <c r="AE3186" s="119"/>
      <c r="AF3186" s="119"/>
      <c r="AG3186" s="119"/>
      <c r="AH3186" s="119"/>
      <c r="AI3186" s="119"/>
      <c r="AJ3186" s="10" t="s">
        <v>27</v>
      </c>
      <c r="AK3186" s="10" t="s">
        <v>2134</v>
      </c>
      <c r="AL3186" s="10" t="s">
        <v>27</v>
      </c>
    </row>
    <row r="3187" spans="1:38" ht="30" customHeight="1">
      <c r="A3187" s="9" t="s">
        <v>867</v>
      </c>
      <c r="B3187" s="9" t="s">
        <v>840</v>
      </c>
      <c r="C3187" s="9" t="s">
        <v>841</v>
      </c>
      <c r="D3187" s="114">
        <v>2.1000000000000001E-2</v>
      </c>
      <c r="E3187" s="115">
        <f>단가대비표!E565</f>
        <v>0</v>
      </c>
      <c r="F3187" s="116">
        <f>TRUNC(E3187*D3187,1)</f>
        <v>0</v>
      </c>
      <c r="G3187" s="115">
        <f>단가대비표!F553</f>
        <v>138290</v>
      </c>
      <c r="H3187" s="116">
        <f>TRUNC(G3187*D3187,1)</f>
        <v>2904</v>
      </c>
      <c r="I3187" s="115">
        <f>단가대비표!G565</f>
        <v>0</v>
      </c>
      <c r="J3187" s="116">
        <f>TRUNC(I3187*D3187,1)</f>
        <v>0</v>
      </c>
      <c r="K3187" s="115">
        <f>TRUNC(E3187+G3187+I3187,1)</f>
        <v>138290</v>
      </c>
      <c r="L3187" s="116">
        <f>TRUNC(F3187+H3187+J3187,1)</f>
        <v>2904</v>
      </c>
      <c r="M3187" s="9" t="s">
        <v>27</v>
      </c>
      <c r="N3187" s="10" t="s">
        <v>538</v>
      </c>
      <c r="O3187" s="10" t="s">
        <v>883</v>
      </c>
      <c r="P3187" s="10" t="s">
        <v>30</v>
      </c>
      <c r="Q3187" s="10" t="s">
        <v>30</v>
      </c>
      <c r="R3187" s="10" t="s">
        <v>29</v>
      </c>
      <c r="S3187" s="119"/>
      <c r="T3187" s="119"/>
      <c r="U3187" s="119"/>
      <c r="V3187" s="119"/>
      <c r="W3187" s="119"/>
      <c r="X3187" s="119"/>
      <c r="Y3187" s="119"/>
      <c r="Z3187" s="119"/>
      <c r="AA3187" s="119"/>
      <c r="AB3187" s="119"/>
      <c r="AC3187" s="119"/>
      <c r="AD3187" s="119"/>
      <c r="AE3187" s="119"/>
      <c r="AF3187" s="119"/>
      <c r="AG3187" s="119"/>
      <c r="AH3187" s="119"/>
      <c r="AI3187" s="119"/>
      <c r="AJ3187" s="10" t="s">
        <v>27</v>
      </c>
      <c r="AK3187" s="10" t="s">
        <v>2134</v>
      </c>
      <c r="AL3187" s="10" t="s">
        <v>27</v>
      </c>
    </row>
    <row r="3188" spans="1:38" ht="30" customHeight="1">
      <c r="A3188" s="9" t="s">
        <v>965</v>
      </c>
      <c r="B3188" s="9" t="s">
        <v>27</v>
      </c>
      <c r="C3188" s="9" t="s">
        <v>27</v>
      </c>
      <c r="D3188" s="114"/>
      <c r="E3188" s="115"/>
      <c r="F3188" s="116">
        <f>TRUNC(SUM(F3186:F3187),0)</f>
        <v>0</v>
      </c>
      <c r="G3188" s="115"/>
      <c r="H3188" s="116">
        <f>TRUNC(SUM(H3186:H3187),0)</f>
        <v>28601</v>
      </c>
      <c r="I3188" s="115"/>
      <c r="J3188" s="116">
        <f>TRUNC(SUM(J3186:J3187),0)</f>
        <v>0</v>
      </c>
      <c r="K3188" s="115"/>
      <c r="L3188" s="116">
        <f>F3188+H3188+J3188</f>
        <v>28601</v>
      </c>
      <c r="M3188" s="9" t="s">
        <v>27</v>
      </c>
      <c r="N3188" s="10" t="s">
        <v>117</v>
      </c>
      <c r="O3188" s="10" t="s">
        <v>117</v>
      </c>
      <c r="P3188" s="10" t="s">
        <v>27</v>
      </c>
      <c r="Q3188" s="10" t="s">
        <v>27</v>
      </c>
      <c r="R3188" s="10" t="s">
        <v>27</v>
      </c>
      <c r="S3188" s="119"/>
      <c r="T3188" s="119"/>
      <c r="U3188" s="119"/>
      <c r="V3188" s="119"/>
      <c r="W3188" s="119"/>
      <c r="X3188" s="119"/>
      <c r="Y3188" s="119"/>
      <c r="Z3188" s="119"/>
      <c r="AA3188" s="119"/>
      <c r="AB3188" s="119"/>
      <c r="AC3188" s="119"/>
      <c r="AD3188" s="119"/>
      <c r="AE3188" s="119"/>
      <c r="AF3188" s="119"/>
      <c r="AG3188" s="119"/>
      <c r="AH3188" s="119"/>
      <c r="AI3188" s="119"/>
      <c r="AJ3188" s="10" t="s">
        <v>27</v>
      </c>
      <c r="AK3188" s="10" t="s">
        <v>27</v>
      </c>
      <c r="AL3188" s="10" t="s">
        <v>27</v>
      </c>
    </row>
    <row r="3189" spans="1:38" ht="30" customHeight="1">
      <c r="A3189" s="114"/>
      <c r="B3189" s="114"/>
      <c r="C3189" s="114"/>
      <c r="D3189" s="114"/>
      <c r="E3189" s="115"/>
      <c r="F3189" s="116"/>
      <c r="G3189" s="115"/>
      <c r="H3189" s="116"/>
      <c r="I3189" s="115"/>
      <c r="J3189" s="116"/>
      <c r="K3189" s="115"/>
      <c r="L3189" s="116"/>
      <c r="M3189" s="114"/>
    </row>
    <row r="3190" spans="1:38" ht="30" customHeight="1">
      <c r="A3190" s="127" t="s">
        <v>4559</v>
      </c>
      <c r="B3190" s="127"/>
      <c r="C3190" s="127"/>
      <c r="D3190" s="127"/>
      <c r="E3190" s="128"/>
      <c r="F3190" s="129"/>
      <c r="G3190" s="128"/>
      <c r="H3190" s="129"/>
      <c r="I3190" s="128"/>
      <c r="J3190" s="129"/>
      <c r="K3190" s="128"/>
      <c r="L3190" s="129"/>
      <c r="M3190" s="127"/>
      <c r="N3190" s="118" t="s">
        <v>539</v>
      </c>
    </row>
    <row r="3191" spans="1:38" ht="30" customHeight="1">
      <c r="A3191" s="9" t="s">
        <v>882</v>
      </c>
      <c r="B3191" s="9" t="s">
        <v>840</v>
      </c>
      <c r="C3191" s="9" t="s">
        <v>841</v>
      </c>
      <c r="D3191" s="114">
        <v>0.12</v>
      </c>
      <c r="E3191" s="115">
        <f>단가대비표!E564</f>
        <v>0</v>
      </c>
      <c r="F3191" s="116">
        <f>TRUNC(E3191*D3191,1)</f>
        <v>0</v>
      </c>
      <c r="G3191" s="115">
        <f>단가대비표!F564</f>
        <v>193212</v>
      </c>
      <c r="H3191" s="116">
        <f>TRUNC(G3191*D3191,1)</f>
        <v>23185.4</v>
      </c>
      <c r="I3191" s="115">
        <f>단가대비표!G564</f>
        <v>0</v>
      </c>
      <c r="J3191" s="116">
        <f>TRUNC(I3191*D3191,1)</f>
        <v>0</v>
      </c>
      <c r="K3191" s="115">
        <f>TRUNC(E3191+G3191+I3191,1)</f>
        <v>193212</v>
      </c>
      <c r="L3191" s="116">
        <f>TRUNC(F3191+H3191+J3191,1)</f>
        <v>23185.4</v>
      </c>
      <c r="M3191" s="9" t="s">
        <v>27</v>
      </c>
      <c r="N3191" s="10" t="s">
        <v>539</v>
      </c>
      <c r="O3191" s="10" t="s">
        <v>883</v>
      </c>
      <c r="P3191" s="10" t="s">
        <v>30</v>
      </c>
      <c r="Q3191" s="10" t="s">
        <v>30</v>
      </c>
      <c r="R3191" s="10" t="s">
        <v>29</v>
      </c>
      <c r="S3191" s="119"/>
      <c r="T3191" s="119"/>
      <c r="U3191" s="119"/>
      <c r="V3191" s="119"/>
      <c r="W3191" s="119"/>
      <c r="X3191" s="119"/>
      <c r="Y3191" s="119"/>
      <c r="Z3191" s="119"/>
      <c r="AA3191" s="119"/>
      <c r="AB3191" s="119"/>
      <c r="AC3191" s="119"/>
      <c r="AD3191" s="119"/>
      <c r="AE3191" s="119"/>
      <c r="AF3191" s="119"/>
      <c r="AG3191" s="119"/>
      <c r="AH3191" s="119"/>
      <c r="AI3191" s="119"/>
      <c r="AJ3191" s="10" t="s">
        <v>27</v>
      </c>
      <c r="AK3191" s="10" t="s">
        <v>2135</v>
      </c>
      <c r="AL3191" s="10" t="s">
        <v>27</v>
      </c>
    </row>
    <row r="3192" spans="1:38" ht="30" customHeight="1">
      <c r="A3192" s="9" t="s">
        <v>867</v>
      </c>
      <c r="B3192" s="9" t="s">
        <v>840</v>
      </c>
      <c r="C3192" s="9" t="s">
        <v>841</v>
      </c>
      <c r="D3192" s="114">
        <v>0.02</v>
      </c>
      <c r="E3192" s="115">
        <f>단가대비표!E565</f>
        <v>0</v>
      </c>
      <c r="F3192" s="116">
        <f>TRUNC(E3192*D3192,1)</f>
        <v>0</v>
      </c>
      <c r="G3192" s="115">
        <f>단가대비표!F553</f>
        <v>138290</v>
      </c>
      <c r="H3192" s="116">
        <f>TRUNC(G3192*D3192,1)</f>
        <v>2765.8</v>
      </c>
      <c r="I3192" s="115">
        <f>단가대비표!G565</f>
        <v>0</v>
      </c>
      <c r="J3192" s="116">
        <f>TRUNC(I3192*D3192,1)</f>
        <v>0</v>
      </c>
      <c r="K3192" s="115">
        <f>TRUNC(E3192+G3192+I3192,1)</f>
        <v>138290</v>
      </c>
      <c r="L3192" s="116">
        <f>TRUNC(F3192+H3192+J3192,1)</f>
        <v>2765.8</v>
      </c>
      <c r="M3192" s="9" t="s">
        <v>27</v>
      </c>
      <c r="N3192" s="10" t="s">
        <v>539</v>
      </c>
      <c r="O3192" s="10" t="s">
        <v>883</v>
      </c>
      <c r="P3192" s="10" t="s">
        <v>30</v>
      </c>
      <c r="Q3192" s="10" t="s">
        <v>30</v>
      </c>
      <c r="R3192" s="10" t="s">
        <v>29</v>
      </c>
      <c r="S3192" s="119"/>
      <c r="T3192" s="119"/>
      <c r="U3192" s="119"/>
      <c r="V3192" s="119"/>
      <c r="W3192" s="119"/>
      <c r="X3192" s="119"/>
      <c r="Y3192" s="119"/>
      <c r="Z3192" s="119"/>
      <c r="AA3192" s="119"/>
      <c r="AB3192" s="119"/>
      <c r="AC3192" s="119"/>
      <c r="AD3192" s="119"/>
      <c r="AE3192" s="119"/>
      <c r="AF3192" s="119"/>
      <c r="AG3192" s="119"/>
      <c r="AH3192" s="119"/>
      <c r="AI3192" s="119"/>
      <c r="AJ3192" s="10" t="s">
        <v>27</v>
      </c>
      <c r="AK3192" s="10" t="s">
        <v>2135</v>
      </c>
      <c r="AL3192" s="10" t="s">
        <v>27</v>
      </c>
    </row>
    <row r="3193" spans="1:38" ht="30" customHeight="1">
      <c r="A3193" s="9" t="s">
        <v>965</v>
      </c>
      <c r="B3193" s="9" t="s">
        <v>27</v>
      </c>
      <c r="C3193" s="9" t="s">
        <v>27</v>
      </c>
      <c r="D3193" s="114"/>
      <c r="E3193" s="115"/>
      <c r="F3193" s="116">
        <f>TRUNC(SUM(F3191:F3192),0)</f>
        <v>0</v>
      </c>
      <c r="G3193" s="115"/>
      <c r="H3193" s="116">
        <f>TRUNC(SUM(H3191:H3192),0)</f>
        <v>25951</v>
      </c>
      <c r="I3193" s="115"/>
      <c r="J3193" s="116">
        <f>TRUNC(SUM(J3191:J3192),0)</f>
        <v>0</v>
      </c>
      <c r="K3193" s="115"/>
      <c r="L3193" s="116">
        <f>F3193+H3193+J3193</f>
        <v>25951</v>
      </c>
      <c r="M3193" s="9" t="s">
        <v>27</v>
      </c>
      <c r="N3193" s="10" t="s">
        <v>117</v>
      </c>
      <c r="O3193" s="10" t="s">
        <v>117</v>
      </c>
      <c r="P3193" s="10" t="s">
        <v>27</v>
      </c>
      <c r="Q3193" s="10" t="s">
        <v>27</v>
      </c>
      <c r="R3193" s="10" t="s">
        <v>27</v>
      </c>
      <c r="S3193" s="119"/>
      <c r="T3193" s="119"/>
      <c r="U3193" s="119"/>
      <c r="V3193" s="119"/>
      <c r="W3193" s="119"/>
      <c r="X3193" s="119"/>
      <c r="Y3193" s="119"/>
      <c r="Z3193" s="119"/>
      <c r="AA3193" s="119"/>
      <c r="AB3193" s="119"/>
      <c r="AC3193" s="119"/>
      <c r="AD3193" s="119"/>
      <c r="AE3193" s="119"/>
      <c r="AF3193" s="119"/>
      <c r="AG3193" s="119"/>
      <c r="AH3193" s="119"/>
      <c r="AI3193" s="119"/>
      <c r="AJ3193" s="10" t="s">
        <v>27</v>
      </c>
      <c r="AK3193" s="10" t="s">
        <v>27</v>
      </c>
      <c r="AL3193" s="10" t="s">
        <v>27</v>
      </c>
    </row>
    <row r="3194" spans="1:38" ht="30" customHeight="1">
      <c r="A3194" s="114"/>
      <c r="B3194" s="114"/>
      <c r="C3194" s="114"/>
      <c r="D3194" s="114"/>
      <c r="E3194" s="115"/>
      <c r="F3194" s="116"/>
      <c r="G3194" s="115"/>
      <c r="H3194" s="116"/>
      <c r="I3194" s="115"/>
      <c r="J3194" s="116"/>
      <c r="K3194" s="115"/>
      <c r="L3194" s="116"/>
      <c r="M3194" s="114"/>
    </row>
    <row r="3195" spans="1:38" ht="30" customHeight="1">
      <c r="A3195" s="127" t="s">
        <v>4560</v>
      </c>
      <c r="B3195" s="127"/>
      <c r="C3195" s="127"/>
      <c r="D3195" s="127"/>
      <c r="E3195" s="128"/>
      <c r="F3195" s="129"/>
      <c r="G3195" s="128"/>
      <c r="H3195" s="129"/>
      <c r="I3195" s="128"/>
      <c r="J3195" s="129"/>
      <c r="K3195" s="128"/>
      <c r="L3195" s="129"/>
      <c r="M3195" s="127"/>
      <c r="N3195" s="118" t="s">
        <v>540</v>
      </c>
    </row>
    <row r="3196" spans="1:38" ht="30" customHeight="1">
      <c r="A3196" s="9" t="s">
        <v>882</v>
      </c>
      <c r="B3196" s="9" t="s">
        <v>840</v>
      </c>
      <c r="C3196" s="9" t="s">
        <v>841</v>
      </c>
      <c r="D3196" s="114">
        <v>0.13100000000000001</v>
      </c>
      <c r="E3196" s="115">
        <f>단가대비표!E564</f>
        <v>0</v>
      </c>
      <c r="F3196" s="116">
        <f>TRUNC(E3196*D3196,1)</f>
        <v>0</v>
      </c>
      <c r="G3196" s="115">
        <f>단가대비표!F564</f>
        <v>193212</v>
      </c>
      <c r="H3196" s="116">
        <f>TRUNC(G3196*D3196,1)</f>
        <v>25310.7</v>
      </c>
      <c r="I3196" s="115">
        <f>단가대비표!G564</f>
        <v>0</v>
      </c>
      <c r="J3196" s="116">
        <f>TRUNC(I3196*D3196,1)</f>
        <v>0</v>
      </c>
      <c r="K3196" s="115">
        <f>TRUNC(E3196+G3196+I3196,1)</f>
        <v>193212</v>
      </c>
      <c r="L3196" s="116">
        <f>TRUNC(F3196+H3196+J3196,1)</f>
        <v>25310.7</v>
      </c>
      <c r="M3196" s="9" t="s">
        <v>27</v>
      </c>
      <c r="N3196" s="10" t="s">
        <v>540</v>
      </c>
      <c r="O3196" s="10" t="s">
        <v>883</v>
      </c>
      <c r="P3196" s="10" t="s">
        <v>30</v>
      </c>
      <c r="Q3196" s="10" t="s">
        <v>30</v>
      </c>
      <c r="R3196" s="10" t="s">
        <v>29</v>
      </c>
      <c r="S3196" s="119"/>
      <c r="T3196" s="119"/>
      <c r="U3196" s="119"/>
      <c r="V3196" s="119"/>
      <c r="W3196" s="119"/>
      <c r="X3196" s="119"/>
      <c r="Y3196" s="119"/>
      <c r="Z3196" s="119"/>
      <c r="AA3196" s="119"/>
      <c r="AB3196" s="119"/>
      <c r="AC3196" s="119"/>
      <c r="AD3196" s="119"/>
      <c r="AE3196" s="119"/>
      <c r="AF3196" s="119"/>
      <c r="AG3196" s="119"/>
      <c r="AH3196" s="119"/>
      <c r="AI3196" s="119"/>
      <c r="AJ3196" s="10" t="s">
        <v>27</v>
      </c>
      <c r="AK3196" s="10" t="s">
        <v>2136</v>
      </c>
      <c r="AL3196" s="10" t="s">
        <v>27</v>
      </c>
    </row>
    <row r="3197" spans="1:38" ht="30" customHeight="1">
      <c r="A3197" s="9" t="s">
        <v>867</v>
      </c>
      <c r="B3197" s="9" t="s">
        <v>840</v>
      </c>
      <c r="C3197" s="9" t="s">
        <v>841</v>
      </c>
      <c r="D3197" s="114">
        <v>2.1000000000000001E-2</v>
      </c>
      <c r="E3197" s="115">
        <f>단가대비표!E565</f>
        <v>0</v>
      </c>
      <c r="F3197" s="116">
        <f>TRUNC(E3197*D3197,1)</f>
        <v>0</v>
      </c>
      <c r="G3197" s="115">
        <f>단가대비표!F553</f>
        <v>138290</v>
      </c>
      <c r="H3197" s="116">
        <f>TRUNC(G3197*D3197,1)</f>
        <v>2904</v>
      </c>
      <c r="I3197" s="115">
        <f>단가대비표!G565</f>
        <v>0</v>
      </c>
      <c r="J3197" s="116">
        <f>TRUNC(I3197*D3197,1)</f>
        <v>0</v>
      </c>
      <c r="K3197" s="115">
        <f>TRUNC(E3197+G3197+I3197,1)</f>
        <v>138290</v>
      </c>
      <c r="L3197" s="116">
        <f>TRUNC(F3197+H3197+J3197,1)</f>
        <v>2904</v>
      </c>
      <c r="M3197" s="9" t="s">
        <v>27</v>
      </c>
      <c r="N3197" s="10" t="s">
        <v>540</v>
      </c>
      <c r="O3197" s="10" t="s">
        <v>883</v>
      </c>
      <c r="P3197" s="10" t="s">
        <v>30</v>
      </c>
      <c r="Q3197" s="10" t="s">
        <v>30</v>
      </c>
      <c r="R3197" s="10" t="s">
        <v>29</v>
      </c>
      <c r="S3197" s="119"/>
      <c r="T3197" s="119"/>
      <c r="U3197" s="119"/>
      <c r="V3197" s="119"/>
      <c r="W3197" s="119"/>
      <c r="X3197" s="119"/>
      <c r="Y3197" s="119"/>
      <c r="Z3197" s="119"/>
      <c r="AA3197" s="119"/>
      <c r="AB3197" s="119"/>
      <c r="AC3197" s="119"/>
      <c r="AD3197" s="119"/>
      <c r="AE3197" s="119"/>
      <c r="AF3197" s="119"/>
      <c r="AG3197" s="119"/>
      <c r="AH3197" s="119"/>
      <c r="AI3197" s="119"/>
      <c r="AJ3197" s="10" t="s">
        <v>27</v>
      </c>
      <c r="AK3197" s="10" t="s">
        <v>2136</v>
      </c>
      <c r="AL3197" s="10" t="s">
        <v>27</v>
      </c>
    </row>
    <row r="3198" spans="1:38" ht="30" customHeight="1">
      <c r="A3198" s="9" t="s">
        <v>965</v>
      </c>
      <c r="B3198" s="9" t="s">
        <v>27</v>
      </c>
      <c r="C3198" s="9" t="s">
        <v>27</v>
      </c>
      <c r="D3198" s="114"/>
      <c r="E3198" s="115"/>
      <c r="F3198" s="116">
        <f>TRUNC(SUM(F3196:F3197),0)</f>
        <v>0</v>
      </c>
      <c r="G3198" s="115"/>
      <c r="H3198" s="116">
        <f>TRUNC(SUM(H3196:H3197),0)</f>
        <v>28214</v>
      </c>
      <c r="I3198" s="115"/>
      <c r="J3198" s="116">
        <f>TRUNC(SUM(J3196:J3197),0)</f>
        <v>0</v>
      </c>
      <c r="K3198" s="115"/>
      <c r="L3198" s="116">
        <f>F3198+H3198+J3198</f>
        <v>28214</v>
      </c>
      <c r="M3198" s="9" t="s">
        <v>27</v>
      </c>
      <c r="N3198" s="10" t="s">
        <v>117</v>
      </c>
      <c r="O3198" s="10" t="s">
        <v>117</v>
      </c>
      <c r="P3198" s="10" t="s">
        <v>27</v>
      </c>
      <c r="Q3198" s="10" t="s">
        <v>27</v>
      </c>
      <c r="R3198" s="10" t="s">
        <v>27</v>
      </c>
      <c r="S3198" s="119"/>
      <c r="T3198" s="119"/>
      <c r="U3198" s="119"/>
      <c r="V3198" s="119"/>
      <c r="W3198" s="119"/>
      <c r="X3198" s="119"/>
      <c r="Y3198" s="119"/>
      <c r="Z3198" s="119"/>
      <c r="AA3198" s="119"/>
      <c r="AB3198" s="119"/>
      <c r="AC3198" s="119"/>
      <c r="AD3198" s="119"/>
      <c r="AE3198" s="119"/>
      <c r="AF3198" s="119"/>
      <c r="AG3198" s="119"/>
      <c r="AH3198" s="119"/>
      <c r="AI3198" s="119"/>
      <c r="AJ3198" s="10" t="s">
        <v>27</v>
      </c>
      <c r="AK3198" s="10" t="s">
        <v>27</v>
      </c>
      <c r="AL3198" s="10" t="s">
        <v>27</v>
      </c>
    </row>
    <row r="3199" spans="1:38" ht="30" customHeight="1">
      <c r="A3199" s="114"/>
      <c r="B3199" s="114"/>
      <c r="C3199" s="114"/>
      <c r="D3199" s="114"/>
      <c r="E3199" s="115"/>
      <c r="F3199" s="116"/>
      <c r="G3199" s="115"/>
      <c r="H3199" s="116"/>
      <c r="I3199" s="115"/>
      <c r="J3199" s="116"/>
      <c r="K3199" s="115"/>
      <c r="L3199" s="116"/>
      <c r="M3199" s="114"/>
    </row>
    <row r="3200" spans="1:38" ht="30" customHeight="1">
      <c r="A3200" s="127" t="s">
        <v>4561</v>
      </c>
      <c r="B3200" s="127"/>
      <c r="C3200" s="127"/>
      <c r="D3200" s="127"/>
      <c r="E3200" s="128"/>
      <c r="F3200" s="129"/>
      <c r="G3200" s="128"/>
      <c r="H3200" s="129"/>
      <c r="I3200" s="128"/>
      <c r="J3200" s="129"/>
      <c r="K3200" s="128"/>
      <c r="L3200" s="129"/>
      <c r="M3200" s="127"/>
      <c r="N3200" s="118" t="s">
        <v>541</v>
      </c>
    </row>
    <row r="3201" spans="1:38" ht="30" customHeight="1">
      <c r="A3201" s="9" t="s">
        <v>882</v>
      </c>
      <c r="B3201" s="9" t="s">
        <v>840</v>
      </c>
      <c r="C3201" s="9" t="s">
        <v>841</v>
      </c>
      <c r="D3201" s="114">
        <v>0.13700000000000001</v>
      </c>
      <c r="E3201" s="115">
        <f>단가대비표!E564</f>
        <v>0</v>
      </c>
      <c r="F3201" s="116">
        <f>TRUNC(E3201*D3201,1)</f>
        <v>0</v>
      </c>
      <c r="G3201" s="115">
        <f>단가대비표!F564</f>
        <v>193212</v>
      </c>
      <c r="H3201" s="116">
        <f>TRUNC(G3201*D3201,1)</f>
        <v>26470</v>
      </c>
      <c r="I3201" s="115">
        <f>단가대비표!G564</f>
        <v>0</v>
      </c>
      <c r="J3201" s="116">
        <f>TRUNC(I3201*D3201,1)</f>
        <v>0</v>
      </c>
      <c r="K3201" s="115">
        <f>TRUNC(E3201+G3201+I3201,1)</f>
        <v>193212</v>
      </c>
      <c r="L3201" s="116">
        <f>TRUNC(F3201+H3201+J3201,1)</f>
        <v>26470</v>
      </c>
      <c r="M3201" s="9" t="s">
        <v>27</v>
      </c>
      <c r="N3201" s="10" t="s">
        <v>541</v>
      </c>
      <c r="O3201" s="10" t="s">
        <v>883</v>
      </c>
      <c r="P3201" s="10" t="s">
        <v>30</v>
      </c>
      <c r="Q3201" s="10" t="s">
        <v>30</v>
      </c>
      <c r="R3201" s="10" t="s">
        <v>29</v>
      </c>
      <c r="S3201" s="119"/>
      <c r="T3201" s="119"/>
      <c r="U3201" s="119"/>
      <c r="V3201" s="119"/>
      <c r="W3201" s="119"/>
      <c r="X3201" s="119"/>
      <c r="Y3201" s="119"/>
      <c r="Z3201" s="119"/>
      <c r="AA3201" s="119"/>
      <c r="AB3201" s="119"/>
      <c r="AC3201" s="119"/>
      <c r="AD3201" s="119"/>
      <c r="AE3201" s="119"/>
      <c r="AF3201" s="119"/>
      <c r="AG3201" s="119"/>
      <c r="AH3201" s="119"/>
      <c r="AI3201" s="119"/>
      <c r="AJ3201" s="10" t="s">
        <v>27</v>
      </c>
      <c r="AK3201" s="10" t="s">
        <v>2137</v>
      </c>
      <c r="AL3201" s="10" t="s">
        <v>27</v>
      </c>
    </row>
    <row r="3202" spans="1:38" ht="30" customHeight="1">
      <c r="A3202" s="9" t="s">
        <v>867</v>
      </c>
      <c r="B3202" s="9" t="s">
        <v>840</v>
      </c>
      <c r="C3202" s="9" t="s">
        <v>841</v>
      </c>
      <c r="D3202" s="114">
        <v>2.1999999999999999E-2</v>
      </c>
      <c r="E3202" s="115">
        <f>단가대비표!E565</f>
        <v>0</v>
      </c>
      <c r="F3202" s="116">
        <f>TRUNC(E3202*D3202,1)</f>
        <v>0</v>
      </c>
      <c r="G3202" s="115">
        <f>단가대비표!F553</f>
        <v>138290</v>
      </c>
      <c r="H3202" s="116">
        <f>TRUNC(G3202*D3202,1)</f>
        <v>3042.3</v>
      </c>
      <c r="I3202" s="115">
        <f>단가대비표!G565</f>
        <v>0</v>
      </c>
      <c r="J3202" s="116">
        <f>TRUNC(I3202*D3202,1)</f>
        <v>0</v>
      </c>
      <c r="K3202" s="115">
        <f>TRUNC(E3202+G3202+I3202,1)</f>
        <v>138290</v>
      </c>
      <c r="L3202" s="116">
        <f>TRUNC(F3202+H3202+J3202,1)</f>
        <v>3042.3</v>
      </c>
      <c r="M3202" s="9" t="s">
        <v>27</v>
      </c>
      <c r="N3202" s="10" t="s">
        <v>541</v>
      </c>
      <c r="O3202" s="10" t="s">
        <v>883</v>
      </c>
      <c r="P3202" s="10" t="s">
        <v>30</v>
      </c>
      <c r="Q3202" s="10" t="s">
        <v>30</v>
      </c>
      <c r="R3202" s="10" t="s">
        <v>29</v>
      </c>
      <c r="S3202" s="119"/>
      <c r="T3202" s="119"/>
      <c r="U3202" s="119"/>
      <c r="V3202" s="119"/>
      <c r="W3202" s="119"/>
      <c r="X3202" s="119"/>
      <c r="Y3202" s="119"/>
      <c r="Z3202" s="119"/>
      <c r="AA3202" s="119"/>
      <c r="AB3202" s="119"/>
      <c r="AC3202" s="119"/>
      <c r="AD3202" s="119"/>
      <c r="AE3202" s="119"/>
      <c r="AF3202" s="119"/>
      <c r="AG3202" s="119"/>
      <c r="AH3202" s="119"/>
      <c r="AI3202" s="119"/>
      <c r="AJ3202" s="10" t="s">
        <v>27</v>
      </c>
      <c r="AK3202" s="10" t="s">
        <v>2137</v>
      </c>
      <c r="AL3202" s="10" t="s">
        <v>27</v>
      </c>
    </row>
    <row r="3203" spans="1:38" ht="30" customHeight="1">
      <c r="A3203" s="9" t="s">
        <v>965</v>
      </c>
      <c r="B3203" s="9" t="s">
        <v>27</v>
      </c>
      <c r="C3203" s="9" t="s">
        <v>27</v>
      </c>
      <c r="D3203" s="114"/>
      <c r="E3203" s="115"/>
      <c r="F3203" s="116">
        <f>TRUNC(SUM(F3201:F3202),0)</f>
        <v>0</v>
      </c>
      <c r="G3203" s="115"/>
      <c r="H3203" s="116">
        <f>TRUNC(SUM(H3201:H3202),0)</f>
        <v>29512</v>
      </c>
      <c r="I3203" s="115"/>
      <c r="J3203" s="116">
        <f>TRUNC(SUM(J3201:J3202),0)</f>
        <v>0</v>
      </c>
      <c r="K3203" s="115"/>
      <c r="L3203" s="116">
        <f>F3203+H3203+J3203</f>
        <v>29512</v>
      </c>
      <c r="M3203" s="9" t="s">
        <v>27</v>
      </c>
      <c r="N3203" s="10" t="s">
        <v>117</v>
      </c>
      <c r="O3203" s="10" t="s">
        <v>117</v>
      </c>
      <c r="P3203" s="10" t="s">
        <v>27</v>
      </c>
      <c r="Q3203" s="10" t="s">
        <v>27</v>
      </c>
      <c r="R3203" s="10" t="s">
        <v>27</v>
      </c>
      <c r="S3203" s="119"/>
      <c r="T3203" s="119"/>
      <c r="U3203" s="119"/>
      <c r="V3203" s="119"/>
      <c r="W3203" s="119"/>
      <c r="X3203" s="119"/>
      <c r="Y3203" s="119"/>
      <c r="Z3203" s="119"/>
      <c r="AA3203" s="119"/>
      <c r="AB3203" s="119"/>
      <c r="AC3203" s="119"/>
      <c r="AD3203" s="119"/>
      <c r="AE3203" s="119"/>
      <c r="AF3203" s="119"/>
      <c r="AG3203" s="119"/>
      <c r="AH3203" s="119"/>
      <c r="AI3203" s="119"/>
      <c r="AJ3203" s="10" t="s">
        <v>27</v>
      </c>
      <c r="AK3203" s="10" t="s">
        <v>27</v>
      </c>
      <c r="AL3203" s="10" t="s">
        <v>27</v>
      </c>
    </row>
    <row r="3204" spans="1:38" ht="30" customHeight="1">
      <c r="A3204" s="114"/>
      <c r="B3204" s="114"/>
      <c r="C3204" s="114"/>
      <c r="D3204" s="114"/>
      <c r="E3204" s="115"/>
      <c r="F3204" s="116"/>
      <c r="G3204" s="115"/>
      <c r="H3204" s="116"/>
      <c r="I3204" s="115"/>
      <c r="J3204" s="116"/>
      <c r="K3204" s="115"/>
      <c r="L3204" s="116"/>
      <c r="M3204" s="114"/>
    </row>
    <row r="3205" spans="1:38" ht="30" customHeight="1">
      <c r="A3205" s="127" t="s">
        <v>4562</v>
      </c>
      <c r="B3205" s="127"/>
      <c r="C3205" s="127"/>
      <c r="D3205" s="127"/>
      <c r="E3205" s="128"/>
      <c r="F3205" s="129"/>
      <c r="G3205" s="128"/>
      <c r="H3205" s="129"/>
      <c r="I3205" s="128"/>
      <c r="J3205" s="129"/>
      <c r="K3205" s="128"/>
      <c r="L3205" s="129"/>
      <c r="M3205" s="127"/>
      <c r="N3205" s="118" t="s">
        <v>542</v>
      </c>
    </row>
    <row r="3206" spans="1:38" ht="30" customHeight="1">
      <c r="A3206" s="9" t="s">
        <v>882</v>
      </c>
      <c r="B3206" s="9" t="s">
        <v>840</v>
      </c>
      <c r="C3206" s="9" t="s">
        <v>841</v>
      </c>
      <c r="D3206" s="114">
        <v>0.13900000000000001</v>
      </c>
      <c r="E3206" s="115">
        <f>단가대비표!E564</f>
        <v>0</v>
      </c>
      <c r="F3206" s="116">
        <f>TRUNC(E3206*D3206,1)</f>
        <v>0</v>
      </c>
      <c r="G3206" s="115">
        <f>단가대비표!F564</f>
        <v>193212</v>
      </c>
      <c r="H3206" s="116">
        <f>TRUNC(G3206*D3206,1)</f>
        <v>26856.400000000001</v>
      </c>
      <c r="I3206" s="115">
        <f>단가대비표!G564</f>
        <v>0</v>
      </c>
      <c r="J3206" s="116">
        <f>TRUNC(I3206*D3206,1)</f>
        <v>0</v>
      </c>
      <c r="K3206" s="115">
        <f>TRUNC(E3206+G3206+I3206,1)</f>
        <v>193212</v>
      </c>
      <c r="L3206" s="116">
        <f>TRUNC(F3206+H3206+J3206,1)</f>
        <v>26856.400000000001</v>
      </c>
      <c r="M3206" s="9" t="s">
        <v>27</v>
      </c>
      <c r="N3206" s="10" t="s">
        <v>542</v>
      </c>
      <c r="O3206" s="10" t="s">
        <v>883</v>
      </c>
      <c r="P3206" s="10" t="s">
        <v>30</v>
      </c>
      <c r="Q3206" s="10" t="s">
        <v>30</v>
      </c>
      <c r="R3206" s="10" t="s">
        <v>29</v>
      </c>
      <c r="S3206" s="119"/>
      <c r="T3206" s="119"/>
      <c r="U3206" s="119"/>
      <c r="V3206" s="119"/>
      <c r="W3206" s="119"/>
      <c r="X3206" s="119"/>
      <c r="Y3206" s="119"/>
      <c r="Z3206" s="119"/>
      <c r="AA3206" s="119"/>
      <c r="AB3206" s="119"/>
      <c r="AC3206" s="119"/>
      <c r="AD3206" s="119"/>
      <c r="AE3206" s="119"/>
      <c r="AF3206" s="119"/>
      <c r="AG3206" s="119"/>
      <c r="AH3206" s="119"/>
      <c r="AI3206" s="119"/>
      <c r="AJ3206" s="10" t="s">
        <v>27</v>
      </c>
      <c r="AK3206" s="10" t="s">
        <v>2138</v>
      </c>
      <c r="AL3206" s="10" t="s">
        <v>27</v>
      </c>
    </row>
    <row r="3207" spans="1:38" ht="30" customHeight="1">
      <c r="A3207" s="9" t="s">
        <v>867</v>
      </c>
      <c r="B3207" s="9" t="s">
        <v>840</v>
      </c>
      <c r="C3207" s="9" t="s">
        <v>841</v>
      </c>
      <c r="D3207" s="114">
        <v>2.3E-2</v>
      </c>
      <c r="E3207" s="115">
        <f>단가대비표!E565</f>
        <v>0</v>
      </c>
      <c r="F3207" s="116">
        <f>TRUNC(E3207*D3207,1)</f>
        <v>0</v>
      </c>
      <c r="G3207" s="115">
        <f>단가대비표!F553</f>
        <v>138290</v>
      </c>
      <c r="H3207" s="116">
        <f>TRUNC(G3207*D3207,1)</f>
        <v>3180.6</v>
      </c>
      <c r="I3207" s="115">
        <f>단가대비표!G565</f>
        <v>0</v>
      </c>
      <c r="J3207" s="116">
        <f>TRUNC(I3207*D3207,1)</f>
        <v>0</v>
      </c>
      <c r="K3207" s="115">
        <f>TRUNC(E3207+G3207+I3207,1)</f>
        <v>138290</v>
      </c>
      <c r="L3207" s="116">
        <f>TRUNC(F3207+H3207+J3207,1)</f>
        <v>3180.6</v>
      </c>
      <c r="M3207" s="9" t="s">
        <v>27</v>
      </c>
      <c r="N3207" s="10" t="s">
        <v>542</v>
      </c>
      <c r="O3207" s="10" t="s">
        <v>883</v>
      </c>
      <c r="P3207" s="10" t="s">
        <v>30</v>
      </c>
      <c r="Q3207" s="10" t="s">
        <v>30</v>
      </c>
      <c r="R3207" s="10" t="s">
        <v>29</v>
      </c>
      <c r="S3207" s="119"/>
      <c r="T3207" s="119"/>
      <c r="U3207" s="119"/>
      <c r="V3207" s="119"/>
      <c r="W3207" s="119"/>
      <c r="X3207" s="119"/>
      <c r="Y3207" s="119"/>
      <c r="Z3207" s="119"/>
      <c r="AA3207" s="119"/>
      <c r="AB3207" s="119"/>
      <c r="AC3207" s="119"/>
      <c r="AD3207" s="119"/>
      <c r="AE3207" s="119"/>
      <c r="AF3207" s="119"/>
      <c r="AG3207" s="119"/>
      <c r="AH3207" s="119"/>
      <c r="AI3207" s="119"/>
      <c r="AJ3207" s="10" t="s">
        <v>27</v>
      </c>
      <c r="AK3207" s="10" t="s">
        <v>2138</v>
      </c>
      <c r="AL3207" s="10" t="s">
        <v>27</v>
      </c>
    </row>
    <row r="3208" spans="1:38" ht="30" customHeight="1">
      <c r="A3208" s="9" t="s">
        <v>965</v>
      </c>
      <c r="B3208" s="9" t="s">
        <v>27</v>
      </c>
      <c r="C3208" s="9" t="s">
        <v>27</v>
      </c>
      <c r="D3208" s="114"/>
      <c r="E3208" s="115"/>
      <c r="F3208" s="116">
        <f>TRUNC(SUM(F3206:F3207),0)</f>
        <v>0</v>
      </c>
      <c r="G3208" s="115"/>
      <c r="H3208" s="116">
        <f>TRUNC(SUM(H3206:H3207),0)</f>
        <v>30037</v>
      </c>
      <c r="I3208" s="115"/>
      <c r="J3208" s="116">
        <f>TRUNC(SUM(J3206:J3207),0)</f>
        <v>0</v>
      </c>
      <c r="K3208" s="115"/>
      <c r="L3208" s="116">
        <f>F3208+H3208+J3208</f>
        <v>30037</v>
      </c>
      <c r="M3208" s="9" t="s">
        <v>27</v>
      </c>
      <c r="N3208" s="10" t="s">
        <v>117</v>
      </c>
      <c r="O3208" s="10" t="s">
        <v>117</v>
      </c>
      <c r="P3208" s="10" t="s">
        <v>27</v>
      </c>
      <c r="Q3208" s="10" t="s">
        <v>27</v>
      </c>
      <c r="R3208" s="10" t="s">
        <v>27</v>
      </c>
      <c r="S3208" s="119"/>
      <c r="T3208" s="119"/>
      <c r="U3208" s="119"/>
      <c r="V3208" s="119"/>
      <c r="W3208" s="119"/>
      <c r="X3208" s="119"/>
      <c r="Y3208" s="119"/>
      <c r="Z3208" s="119"/>
      <c r="AA3208" s="119"/>
      <c r="AB3208" s="119"/>
      <c r="AC3208" s="119"/>
      <c r="AD3208" s="119"/>
      <c r="AE3208" s="119"/>
      <c r="AF3208" s="119"/>
      <c r="AG3208" s="119"/>
      <c r="AH3208" s="119"/>
      <c r="AI3208" s="119"/>
      <c r="AJ3208" s="10" t="s">
        <v>27</v>
      </c>
      <c r="AK3208" s="10" t="s">
        <v>27</v>
      </c>
      <c r="AL3208" s="10" t="s">
        <v>27</v>
      </c>
    </row>
    <row r="3209" spans="1:38" ht="30" customHeight="1">
      <c r="A3209" s="114"/>
      <c r="B3209" s="114"/>
      <c r="C3209" s="114"/>
      <c r="D3209" s="114"/>
      <c r="E3209" s="115"/>
      <c r="F3209" s="116"/>
      <c r="G3209" s="115"/>
      <c r="H3209" s="116"/>
      <c r="I3209" s="115"/>
      <c r="J3209" s="116"/>
      <c r="K3209" s="115"/>
      <c r="L3209" s="116"/>
      <c r="M3209" s="114"/>
    </row>
    <row r="3210" spans="1:38" ht="30" customHeight="1">
      <c r="A3210" s="127" t="s">
        <v>4563</v>
      </c>
      <c r="B3210" s="127"/>
      <c r="C3210" s="127"/>
      <c r="D3210" s="127"/>
      <c r="E3210" s="128"/>
      <c r="F3210" s="129"/>
      <c r="G3210" s="128"/>
      <c r="H3210" s="129"/>
      <c r="I3210" s="128"/>
      <c r="J3210" s="129"/>
      <c r="K3210" s="128"/>
      <c r="L3210" s="129"/>
      <c r="M3210" s="127"/>
      <c r="N3210" s="118" t="s">
        <v>543</v>
      </c>
    </row>
    <row r="3211" spans="1:38" ht="30" customHeight="1">
      <c r="A3211" s="9" t="s">
        <v>882</v>
      </c>
      <c r="B3211" s="9" t="s">
        <v>840</v>
      </c>
      <c r="C3211" s="9" t="s">
        <v>841</v>
      </c>
      <c r="D3211" s="114">
        <v>0.14499999999999999</v>
      </c>
      <c r="E3211" s="115">
        <f>단가대비표!E564</f>
        <v>0</v>
      </c>
      <c r="F3211" s="116">
        <f>TRUNC(E3211*D3211,1)</f>
        <v>0</v>
      </c>
      <c r="G3211" s="115">
        <f>단가대비표!F564</f>
        <v>193212</v>
      </c>
      <c r="H3211" s="116">
        <f>TRUNC(G3211*D3211,1)</f>
        <v>28015.7</v>
      </c>
      <c r="I3211" s="115">
        <f>단가대비표!G564</f>
        <v>0</v>
      </c>
      <c r="J3211" s="116">
        <f>TRUNC(I3211*D3211,1)</f>
        <v>0</v>
      </c>
      <c r="K3211" s="115">
        <f>TRUNC(E3211+G3211+I3211,1)</f>
        <v>193212</v>
      </c>
      <c r="L3211" s="116">
        <f>TRUNC(F3211+H3211+J3211,1)</f>
        <v>28015.7</v>
      </c>
      <c r="M3211" s="9" t="s">
        <v>27</v>
      </c>
      <c r="N3211" s="10" t="s">
        <v>543</v>
      </c>
      <c r="O3211" s="10" t="s">
        <v>883</v>
      </c>
      <c r="P3211" s="10" t="s">
        <v>30</v>
      </c>
      <c r="Q3211" s="10" t="s">
        <v>30</v>
      </c>
      <c r="R3211" s="10" t="s">
        <v>29</v>
      </c>
      <c r="S3211" s="119"/>
      <c r="T3211" s="119"/>
      <c r="U3211" s="119"/>
      <c r="V3211" s="119"/>
      <c r="W3211" s="119"/>
      <c r="X3211" s="119"/>
      <c r="Y3211" s="119"/>
      <c r="Z3211" s="119"/>
      <c r="AA3211" s="119"/>
      <c r="AB3211" s="119"/>
      <c r="AC3211" s="119"/>
      <c r="AD3211" s="119"/>
      <c r="AE3211" s="119"/>
      <c r="AF3211" s="119"/>
      <c r="AG3211" s="119"/>
      <c r="AH3211" s="119"/>
      <c r="AI3211" s="119"/>
      <c r="AJ3211" s="10" t="s">
        <v>27</v>
      </c>
      <c r="AK3211" s="10" t="s">
        <v>2139</v>
      </c>
      <c r="AL3211" s="10" t="s">
        <v>27</v>
      </c>
    </row>
    <row r="3212" spans="1:38" ht="30" customHeight="1">
      <c r="A3212" s="9" t="s">
        <v>867</v>
      </c>
      <c r="B3212" s="9" t="s">
        <v>840</v>
      </c>
      <c r="C3212" s="9" t="s">
        <v>841</v>
      </c>
      <c r="D3212" s="114">
        <v>2.4E-2</v>
      </c>
      <c r="E3212" s="115">
        <f>단가대비표!E565</f>
        <v>0</v>
      </c>
      <c r="F3212" s="116">
        <f>TRUNC(E3212*D3212,1)</f>
        <v>0</v>
      </c>
      <c r="G3212" s="115">
        <f>단가대비표!F553</f>
        <v>138290</v>
      </c>
      <c r="H3212" s="116">
        <f>TRUNC(G3212*D3212,1)</f>
        <v>3318.9</v>
      </c>
      <c r="I3212" s="115">
        <f>단가대비표!G565</f>
        <v>0</v>
      </c>
      <c r="J3212" s="116">
        <f>TRUNC(I3212*D3212,1)</f>
        <v>0</v>
      </c>
      <c r="K3212" s="115">
        <f>TRUNC(E3212+G3212+I3212,1)</f>
        <v>138290</v>
      </c>
      <c r="L3212" s="116">
        <f>TRUNC(F3212+H3212+J3212,1)</f>
        <v>3318.9</v>
      </c>
      <c r="M3212" s="9" t="s">
        <v>27</v>
      </c>
      <c r="N3212" s="10" t="s">
        <v>543</v>
      </c>
      <c r="O3212" s="10" t="s">
        <v>883</v>
      </c>
      <c r="P3212" s="10" t="s">
        <v>30</v>
      </c>
      <c r="Q3212" s="10" t="s">
        <v>30</v>
      </c>
      <c r="R3212" s="10" t="s">
        <v>29</v>
      </c>
      <c r="S3212" s="119"/>
      <c r="T3212" s="119"/>
      <c r="U3212" s="119"/>
      <c r="V3212" s="119"/>
      <c r="W3212" s="119"/>
      <c r="X3212" s="119"/>
      <c r="Y3212" s="119"/>
      <c r="Z3212" s="119"/>
      <c r="AA3212" s="119"/>
      <c r="AB3212" s="119"/>
      <c r="AC3212" s="119"/>
      <c r="AD3212" s="119"/>
      <c r="AE3212" s="119"/>
      <c r="AF3212" s="119"/>
      <c r="AG3212" s="119"/>
      <c r="AH3212" s="119"/>
      <c r="AI3212" s="119"/>
      <c r="AJ3212" s="10" t="s">
        <v>27</v>
      </c>
      <c r="AK3212" s="10" t="s">
        <v>2139</v>
      </c>
      <c r="AL3212" s="10" t="s">
        <v>27</v>
      </c>
    </row>
    <row r="3213" spans="1:38" ht="30" customHeight="1">
      <c r="A3213" s="9" t="s">
        <v>965</v>
      </c>
      <c r="B3213" s="9" t="s">
        <v>27</v>
      </c>
      <c r="C3213" s="9" t="s">
        <v>27</v>
      </c>
      <c r="D3213" s="114"/>
      <c r="E3213" s="115"/>
      <c r="F3213" s="116">
        <f>TRUNC(SUM(F3211:F3212),0)</f>
        <v>0</v>
      </c>
      <c r="G3213" s="115"/>
      <c r="H3213" s="116">
        <f>TRUNC(SUM(H3211:H3212),0)</f>
        <v>31334</v>
      </c>
      <c r="I3213" s="115"/>
      <c r="J3213" s="116">
        <f>TRUNC(SUM(J3211:J3212),0)</f>
        <v>0</v>
      </c>
      <c r="K3213" s="115"/>
      <c r="L3213" s="116">
        <f>F3213+H3213+J3213</f>
        <v>31334</v>
      </c>
      <c r="M3213" s="9" t="s">
        <v>27</v>
      </c>
      <c r="N3213" s="10" t="s">
        <v>117</v>
      </c>
      <c r="O3213" s="10" t="s">
        <v>117</v>
      </c>
      <c r="P3213" s="10" t="s">
        <v>27</v>
      </c>
      <c r="Q3213" s="10" t="s">
        <v>27</v>
      </c>
      <c r="R3213" s="10" t="s">
        <v>27</v>
      </c>
      <c r="S3213" s="119"/>
      <c r="T3213" s="119"/>
      <c r="U3213" s="119"/>
      <c r="V3213" s="119"/>
      <c r="W3213" s="119"/>
      <c r="X3213" s="119"/>
      <c r="Y3213" s="119"/>
      <c r="Z3213" s="119"/>
      <c r="AA3213" s="119"/>
      <c r="AB3213" s="119"/>
      <c r="AC3213" s="119"/>
      <c r="AD3213" s="119"/>
      <c r="AE3213" s="119"/>
      <c r="AF3213" s="119"/>
      <c r="AG3213" s="119"/>
      <c r="AH3213" s="119"/>
      <c r="AI3213" s="119"/>
      <c r="AJ3213" s="10" t="s">
        <v>27</v>
      </c>
      <c r="AK3213" s="10" t="s">
        <v>27</v>
      </c>
      <c r="AL3213" s="10" t="s">
        <v>27</v>
      </c>
    </row>
    <row r="3214" spans="1:38" ht="30" customHeight="1">
      <c r="A3214" s="114"/>
      <c r="B3214" s="114"/>
      <c r="C3214" s="114"/>
      <c r="D3214" s="114"/>
      <c r="E3214" s="115"/>
      <c r="F3214" s="116"/>
      <c r="G3214" s="115"/>
      <c r="H3214" s="116"/>
      <c r="I3214" s="115"/>
      <c r="J3214" s="116"/>
      <c r="K3214" s="115"/>
      <c r="L3214" s="116"/>
      <c r="M3214" s="114"/>
    </row>
    <row r="3215" spans="1:38" ht="30" customHeight="1">
      <c r="A3215" s="127" t="s">
        <v>4564</v>
      </c>
      <c r="B3215" s="127"/>
      <c r="C3215" s="127"/>
      <c r="D3215" s="127"/>
      <c r="E3215" s="128"/>
      <c r="F3215" s="129"/>
      <c r="G3215" s="128"/>
      <c r="H3215" s="129"/>
      <c r="I3215" s="128"/>
      <c r="J3215" s="129"/>
      <c r="K3215" s="128"/>
      <c r="L3215" s="129"/>
      <c r="M3215" s="127"/>
      <c r="N3215" s="118" t="s">
        <v>544</v>
      </c>
    </row>
    <row r="3216" spans="1:38" ht="30" customHeight="1">
      <c r="A3216" s="9" t="s">
        <v>882</v>
      </c>
      <c r="B3216" s="9" t="s">
        <v>840</v>
      </c>
      <c r="C3216" s="9" t="s">
        <v>841</v>
      </c>
      <c r="D3216" s="114">
        <v>0.155</v>
      </c>
      <c r="E3216" s="115">
        <f>단가대비표!E564</f>
        <v>0</v>
      </c>
      <c r="F3216" s="116">
        <f>TRUNC(E3216*D3216,1)</f>
        <v>0</v>
      </c>
      <c r="G3216" s="115">
        <f>단가대비표!F564</f>
        <v>193212</v>
      </c>
      <c r="H3216" s="116">
        <f>TRUNC(G3216*D3216,1)</f>
        <v>29947.8</v>
      </c>
      <c r="I3216" s="115">
        <f>단가대비표!G564</f>
        <v>0</v>
      </c>
      <c r="J3216" s="116">
        <f>TRUNC(I3216*D3216,1)</f>
        <v>0</v>
      </c>
      <c r="K3216" s="115">
        <f>TRUNC(E3216+G3216+I3216,1)</f>
        <v>193212</v>
      </c>
      <c r="L3216" s="116">
        <f>TRUNC(F3216+H3216+J3216,1)</f>
        <v>29947.8</v>
      </c>
      <c r="M3216" s="9" t="s">
        <v>27</v>
      </c>
      <c r="N3216" s="10" t="s">
        <v>544</v>
      </c>
      <c r="O3216" s="10" t="s">
        <v>883</v>
      </c>
      <c r="P3216" s="10" t="s">
        <v>30</v>
      </c>
      <c r="Q3216" s="10" t="s">
        <v>30</v>
      </c>
      <c r="R3216" s="10" t="s">
        <v>29</v>
      </c>
      <c r="S3216" s="119"/>
      <c r="T3216" s="119"/>
      <c r="U3216" s="119"/>
      <c r="V3216" s="119"/>
      <c r="W3216" s="119"/>
      <c r="X3216" s="119"/>
      <c r="Y3216" s="119"/>
      <c r="Z3216" s="119"/>
      <c r="AA3216" s="119"/>
      <c r="AB3216" s="119"/>
      <c r="AC3216" s="119"/>
      <c r="AD3216" s="119"/>
      <c r="AE3216" s="119"/>
      <c r="AF3216" s="119"/>
      <c r="AG3216" s="119"/>
      <c r="AH3216" s="119"/>
      <c r="AI3216" s="119"/>
      <c r="AJ3216" s="10" t="s">
        <v>27</v>
      </c>
      <c r="AK3216" s="10" t="s">
        <v>2140</v>
      </c>
      <c r="AL3216" s="10" t="s">
        <v>27</v>
      </c>
    </row>
    <row r="3217" spans="1:38" ht="30" customHeight="1">
      <c r="A3217" s="9" t="s">
        <v>867</v>
      </c>
      <c r="B3217" s="9" t="s">
        <v>840</v>
      </c>
      <c r="C3217" s="9" t="s">
        <v>841</v>
      </c>
      <c r="D3217" s="114">
        <v>2.5000000000000001E-2</v>
      </c>
      <c r="E3217" s="115">
        <f>단가대비표!E565</f>
        <v>0</v>
      </c>
      <c r="F3217" s="116">
        <f>TRUNC(E3217*D3217,1)</f>
        <v>0</v>
      </c>
      <c r="G3217" s="115">
        <f>단가대비표!F553</f>
        <v>138290</v>
      </c>
      <c r="H3217" s="116">
        <f>TRUNC(G3217*D3217,1)</f>
        <v>3457.2</v>
      </c>
      <c r="I3217" s="115">
        <f>단가대비표!G565</f>
        <v>0</v>
      </c>
      <c r="J3217" s="116">
        <f>TRUNC(I3217*D3217,1)</f>
        <v>0</v>
      </c>
      <c r="K3217" s="115">
        <f>TRUNC(E3217+G3217+I3217,1)</f>
        <v>138290</v>
      </c>
      <c r="L3217" s="116">
        <f>TRUNC(F3217+H3217+J3217,1)</f>
        <v>3457.2</v>
      </c>
      <c r="M3217" s="9" t="s">
        <v>27</v>
      </c>
      <c r="N3217" s="10" t="s">
        <v>544</v>
      </c>
      <c r="O3217" s="10" t="s">
        <v>883</v>
      </c>
      <c r="P3217" s="10" t="s">
        <v>30</v>
      </c>
      <c r="Q3217" s="10" t="s">
        <v>30</v>
      </c>
      <c r="R3217" s="10" t="s">
        <v>29</v>
      </c>
      <c r="S3217" s="119"/>
      <c r="T3217" s="119"/>
      <c r="U3217" s="119"/>
      <c r="V3217" s="119"/>
      <c r="W3217" s="119"/>
      <c r="X3217" s="119"/>
      <c r="Y3217" s="119"/>
      <c r="Z3217" s="119"/>
      <c r="AA3217" s="119"/>
      <c r="AB3217" s="119"/>
      <c r="AC3217" s="119"/>
      <c r="AD3217" s="119"/>
      <c r="AE3217" s="119"/>
      <c r="AF3217" s="119"/>
      <c r="AG3217" s="119"/>
      <c r="AH3217" s="119"/>
      <c r="AI3217" s="119"/>
      <c r="AJ3217" s="10" t="s">
        <v>27</v>
      </c>
      <c r="AK3217" s="10" t="s">
        <v>2140</v>
      </c>
      <c r="AL3217" s="10" t="s">
        <v>27</v>
      </c>
    </row>
    <row r="3218" spans="1:38" ht="30" customHeight="1">
      <c r="A3218" s="9" t="s">
        <v>965</v>
      </c>
      <c r="B3218" s="9" t="s">
        <v>27</v>
      </c>
      <c r="C3218" s="9" t="s">
        <v>27</v>
      </c>
      <c r="D3218" s="114"/>
      <c r="E3218" s="115"/>
      <c r="F3218" s="116">
        <f>TRUNC(SUM(F3216:F3217),0)</f>
        <v>0</v>
      </c>
      <c r="G3218" s="115"/>
      <c r="H3218" s="116">
        <f>TRUNC(SUM(H3216:H3217),0)</f>
        <v>33405</v>
      </c>
      <c r="I3218" s="115"/>
      <c r="J3218" s="116">
        <f>TRUNC(SUM(J3216:J3217),0)</f>
        <v>0</v>
      </c>
      <c r="K3218" s="115"/>
      <c r="L3218" s="116">
        <f>F3218+H3218+J3218</f>
        <v>33405</v>
      </c>
      <c r="M3218" s="9" t="s">
        <v>27</v>
      </c>
      <c r="N3218" s="10" t="s">
        <v>117</v>
      </c>
      <c r="O3218" s="10" t="s">
        <v>117</v>
      </c>
      <c r="P3218" s="10" t="s">
        <v>27</v>
      </c>
      <c r="Q3218" s="10" t="s">
        <v>27</v>
      </c>
      <c r="R3218" s="10" t="s">
        <v>27</v>
      </c>
      <c r="S3218" s="119"/>
      <c r="T3218" s="119"/>
      <c r="U3218" s="119"/>
      <c r="V3218" s="119"/>
      <c r="W3218" s="119"/>
      <c r="X3218" s="119"/>
      <c r="Y3218" s="119"/>
      <c r="Z3218" s="119"/>
      <c r="AA3218" s="119"/>
      <c r="AB3218" s="119"/>
      <c r="AC3218" s="119"/>
      <c r="AD3218" s="119"/>
      <c r="AE3218" s="119"/>
      <c r="AF3218" s="119"/>
      <c r="AG3218" s="119"/>
      <c r="AH3218" s="119"/>
      <c r="AI3218" s="119"/>
      <c r="AJ3218" s="10" t="s">
        <v>27</v>
      </c>
      <c r="AK3218" s="10" t="s">
        <v>27</v>
      </c>
      <c r="AL3218" s="10" t="s">
        <v>27</v>
      </c>
    </row>
    <row r="3219" spans="1:38" ht="30" customHeight="1">
      <c r="A3219" s="114"/>
      <c r="B3219" s="114"/>
      <c r="C3219" s="114"/>
      <c r="D3219" s="114"/>
      <c r="E3219" s="115"/>
      <c r="F3219" s="116"/>
      <c r="G3219" s="115"/>
      <c r="H3219" s="116"/>
      <c r="I3219" s="115"/>
      <c r="J3219" s="116"/>
      <c r="K3219" s="115"/>
      <c r="L3219" s="116"/>
      <c r="M3219" s="114"/>
    </row>
    <row r="3220" spans="1:38" ht="30" customHeight="1">
      <c r="A3220" s="127" t="s">
        <v>3113</v>
      </c>
      <c r="B3220" s="127"/>
      <c r="C3220" s="127"/>
      <c r="D3220" s="127"/>
      <c r="E3220" s="128"/>
      <c r="F3220" s="129"/>
      <c r="G3220" s="128"/>
      <c r="H3220" s="129"/>
      <c r="I3220" s="128"/>
      <c r="J3220" s="129"/>
      <c r="K3220" s="128"/>
      <c r="L3220" s="129"/>
      <c r="M3220" s="127"/>
      <c r="N3220" s="118" t="s">
        <v>392</v>
      </c>
    </row>
    <row r="3221" spans="1:38" ht="30" customHeight="1">
      <c r="A3221" s="9" t="s">
        <v>1563</v>
      </c>
      <c r="B3221" s="9" t="s">
        <v>4565</v>
      </c>
      <c r="C3221" s="9" t="s">
        <v>792</v>
      </c>
      <c r="D3221" s="114">
        <v>0.03</v>
      </c>
      <c r="E3221" s="115">
        <f>단가대비표!E226</f>
        <v>10000</v>
      </c>
      <c r="F3221" s="116">
        <f>TRUNC(E3221*D3221,1)</f>
        <v>300</v>
      </c>
      <c r="G3221" s="115">
        <v>0</v>
      </c>
      <c r="H3221" s="116">
        <f>TRUNC(G3221*D3221,1)</f>
        <v>0</v>
      </c>
      <c r="I3221" s="115">
        <v>0</v>
      </c>
      <c r="J3221" s="116">
        <f>TRUNC(I3221*D3221,1)</f>
        <v>0</v>
      </c>
      <c r="K3221" s="115">
        <f>TRUNC(E3221+G3221+I3221,1)</f>
        <v>10000</v>
      </c>
      <c r="L3221" s="116">
        <f>TRUNC(F3221+H3221+J3221,1)</f>
        <v>300</v>
      </c>
      <c r="M3221" s="9" t="s">
        <v>27</v>
      </c>
      <c r="N3221" s="10" t="s">
        <v>392</v>
      </c>
      <c r="O3221" s="10" t="s">
        <v>1779</v>
      </c>
      <c r="P3221" s="10" t="s">
        <v>30</v>
      </c>
      <c r="Q3221" s="10" t="s">
        <v>30</v>
      </c>
      <c r="R3221" s="10" t="s">
        <v>29</v>
      </c>
      <c r="S3221" s="119"/>
      <c r="T3221" s="119"/>
      <c r="U3221" s="119"/>
      <c r="V3221" s="119"/>
      <c r="W3221" s="119"/>
      <c r="X3221" s="119"/>
      <c r="Y3221" s="119"/>
      <c r="Z3221" s="119"/>
      <c r="AA3221" s="119"/>
      <c r="AB3221" s="119"/>
      <c r="AC3221" s="119"/>
      <c r="AD3221" s="119"/>
      <c r="AE3221" s="119"/>
      <c r="AF3221" s="119"/>
      <c r="AG3221" s="119"/>
      <c r="AH3221" s="119"/>
      <c r="AI3221" s="119"/>
      <c r="AJ3221" s="10" t="s">
        <v>27</v>
      </c>
      <c r="AK3221" s="10" t="s">
        <v>1780</v>
      </c>
      <c r="AL3221" s="10" t="s">
        <v>27</v>
      </c>
    </row>
    <row r="3222" spans="1:38" ht="30" customHeight="1">
      <c r="A3222" s="9" t="s">
        <v>965</v>
      </c>
      <c r="B3222" s="9" t="s">
        <v>27</v>
      </c>
      <c r="C3222" s="9" t="s">
        <v>27</v>
      </c>
      <c r="D3222" s="114"/>
      <c r="E3222" s="115"/>
      <c r="F3222" s="116">
        <f>TRUNC(SUMIF(N3221:N3221, N3220, F3221:F3221),0)</f>
        <v>300</v>
      </c>
      <c r="G3222" s="115"/>
      <c r="H3222" s="116">
        <f>TRUNC(SUMIF(N3221:N3221, N3220, H3221:H3221),0)</f>
        <v>0</v>
      </c>
      <c r="I3222" s="115"/>
      <c r="J3222" s="116">
        <f>TRUNC(SUMIF(N3221:N3221, N3220, J3221:J3221),0)</f>
        <v>0</v>
      </c>
      <c r="K3222" s="115"/>
      <c r="L3222" s="116">
        <f>F3222+H3222+J3222</f>
        <v>300</v>
      </c>
      <c r="M3222" s="9" t="s">
        <v>27</v>
      </c>
      <c r="N3222" s="10" t="s">
        <v>117</v>
      </c>
      <c r="O3222" s="10" t="s">
        <v>117</v>
      </c>
      <c r="P3222" s="10" t="s">
        <v>27</v>
      </c>
      <c r="Q3222" s="10" t="s">
        <v>27</v>
      </c>
      <c r="R3222" s="10" t="s">
        <v>27</v>
      </c>
      <c r="S3222" s="119"/>
      <c r="T3222" s="119"/>
      <c r="U3222" s="119"/>
      <c r="V3222" s="119"/>
      <c r="W3222" s="119"/>
      <c r="X3222" s="119"/>
      <c r="Y3222" s="119"/>
      <c r="Z3222" s="119"/>
      <c r="AA3222" s="119"/>
      <c r="AB3222" s="119"/>
      <c r="AC3222" s="119"/>
      <c r="AD3222" s="119"/>
      <c r="AE3222" s="119"/>
      <c r="AF3222" s="119"/>
      <c r="AG3222" s="119"/>
      <c r="AH3222" s="119"/>
      <c r="AI3222" s="119"/>
      <c r="AJ3222" s="10" t="s">
        <v>27</v>
      </c>
      <c r="AK3222" s="10" t="s">
        <v>27</v>
      </c>
      <c r="AL3222" s="10" t="s">
        <v>27</v>
      </c>
    </row>
    <row r="3223" spans="1:38" ht="30" customHeight="1">
      <c r="A3223" s="114"/>
      <c r="B3223" s="114"/>
      <c r="C3223" s="114"/>
      <c r="D3223" s="114"/>
      <c r="E3223" s="115"/>
      <c r="F3223" s="116"/>
      <c r="G3223" s="115"/>
      <c r="H3223" s="116"/>
      <c r="I3223" s="115"/>
      <c r="J3223" s="116"/>
      <c r="K3223" s="115"/>
      <c r="L3223" s="116"/>
      <c r="M3223" s="114"/>
    </row>
    <row r="3224" spans="1:38" ht="30" customHeight="1">
      <c r="A3224" s="389" t="s">
        <v>4667</v>
      </c>
      <c r="B3224" s="390"/>
      <c r="C3224" s="390"/>
      <c r="D3224" s="390"/>
      <c r="E3224" s="391"/>
      <c r="F3224" s="392"/>
      <c r="G3224" s="391"/>
      <c r="H3224" s="392"/>
      <c r="I3224" s="391"/>
      <c r="J3224" s="392"/>
      <c r="K3224" s="391"/>
      <c r="L3224" s="392"/>
      <c r="M3224" s="390"/>
      <c r="N3224" s="118"/>
    </row>
    <row r="3225" spans="1:38" ht="30" customHeight="1">
      <c r="A3225" s="127" t="s">
        <v>3549</v>
      </c>
      <c r="B3225" s="127"/>
      <c r="C3225" s="127"/>
      <c r="D3225" s="127"/>
      <c r="E3225" s="128"/>
      <c r="F3225" s="129"/>
      <c r="G3225" s="128"/>
      <c r="H3225" s="129"/>
      <c r="I3225" s="128"/>
      <c r="J3225" s="129"/>
      <c r="K3225" s="128"/>
      <c r="L3225" s="129"/>
      <c r="M3225" s="127"/>
      <c r="N3225" s="118" t="s">
        <v>2212</v>
      </c>
    </row>
    <row r="3226" spans="1:38" ht="30" customHeight="1">
      <c r="A3226" s="9" t="s">
        <v>823</v>
      </c>
      <c r="B3226" s="9" t="s">
        <v>824</v>
      </c>
      <c r="C3226" s="9" t="s">
        <v>466</v>
      </c>
      <c r="D3226" s="114">
        <v>0.05</v>
      </c>
      <c r="E3226" s="115">
        <f>단가대비표!E386</f>
        <v>752</v>
      </c>
      <c r="F3226" s="116">
        <f>TRUNC(E3226*D3226,1)</f>
        <v>37.6</v>
      </c>
      <c r="G3226" s="115">
        <f>단가대비표!F386</f>
        <v>0</v>
      </c>
      <c r="H3226" s="116">
        <f>TRUNC(G3226*D3226,1)</f>
        <v>0</v>
      </c>
      <c r="I3226" s="115">
        <f>단가대비표!G386</f>
        <v>0</v>
      </c>
      <c r="J3226" s="116">
        <f>TRUNC(I3226*D3226,1)</f>
        <v>0</v>
      </c>
      <c r="K3226" s="115">
        <f t="shared" ref="K3226:L3229" si="718">TRUNC(E3226+G3226+I3226,1)</f>
        <v>752</v>
      </c>
      <c r="L3226" s="116">
        <f t="shared" si="718"/>
        <v>37.6</v>
      </c>
      <c r="M3226" s="9" t="s">
        <v>27</v>
      </c>
      <c r="N3226" s="10" t="s">
        <v>2212</v>
      </c>
      <c r="O3226" s="10" t="s">
        <v>825</v>
      </c>
      <c r="P3226" s="10" t="s">
        <v>30</v>
      </c>
      <c r="Q3226" s="10" t="s">
        <v>30</v>
      </c>
      <c r="R3226" s="10" t="s">
        <v>29</v>
      </c>
      <c r="S3226" s="119"/>
      <c r="T3226" s="119"/>
      <c r="U3226" s="119"/>
      <c r="V3226" s="119"/>
      <c r="W3226" s="119"/>
      <c r="X3226" s="119"/>
      <c r="Y3226" s="119"/>
      <c r="Z3226" s="119"/>
      <c r="AA3226" s="119"/>
      <c r="AB3226" s="119"/>
      <c r="AC3226" s="119"/>
      <c r="AD3226" s="119"/>
      <c r="AE3226" s="119"/>
      <c r="AF3226" s="119"/>
      <c r="AG3226" s="119"/>
      <c r="AH3226" s="119"/>
      <c r="AI3226" s="119"/>
      <c r="AJ3226" s="10" t="s">
        <v>27</v>
      </c>
      <c r="AK3226" s="10" t="s">
        <v>2881</v>
      </c>
      <c r="AL3226" s="10" t="s">
        <v>27</v>
      </c>
    </row>
    <row r="3227" spans="1:38" ht="30" customHeight="1">
      <c r="A3227" s="9" t="s">
        <v>2143</v>
      </c>
      <c r="B3227" s="9" t="s">
        <v>2144</v>
      </c>
      <c r="C3227" s="9" t="s">
        <v>545</v>
      </c>
      <c r="D3227" s="114">
        <v>0.1</v>
      </c>
      <c r="E3227" s="115">
        <f>단가대비표!E318</f>
        <v>250</v>
      </c>
      <c r="F3227" s="116">
        <f>TRUNC(E3227*D3227,1)</f>
        <v>25</v>
      </c>
      <c r="G3227" s="115">
        <f>단가대비표!F318</f>
        <v>0</v>
      </c>
      <c r="H3227" s="116">
        <f>TRUNC(G3227*D3227,1)</f>
        <v>0</v>
      </c>
      <c r="I3227" s="115">
        <f>단가대비표!G318</f>
        <v>0</v>
      </c>
      <c r="J3227" s="116">
        <f>TRUNC(I3227*D3227,1)</f>
        <v>0</v>
      </c>
      <c r="K3227" s="115">
        <f t="shared" si="718"/>
        <v>250</v>
      </c>
      <c r="L3227" s="116">
        <f t="shared" si="718"/>
        <v>25</v>
      </c>
      <c r="M3227" s="9" t="s">
        <v>27</v>
      </c>
      <c r="N3227" s="10" t="s">
        <v>2212</v>
      </c>
      <c r="O3227" s="10" t="s">
        <v>2145</v>
      </c>
      <c r="P3227" s="10" t="s">
        <v>30</v>
      </c>
      <c r="Q3227" s="10" t="s">
        <v>30</v>
      </c>
      <c r="R3227" s="10" t="s">
        <v>29</v>
      </c>
      <c r="S3227" s="119"/>
      <c r="T3227" s="119"/>
      <c r="U3227" s="119"/>
      <c r="V3227" s="119"/>
      <c r="W3227" s="119"/>
      <c r="X3227" s="119"/>
      <c r="Y3227" s="119"/>
      <c r="Z3227" s="119"/>
      <c r="AA3227" s="119"/>
      <c r="AB3227" s="119"/>
      <c r="AC3227" s="119"/>
      <c r="AD3227" s="119"/>
      <c r="AE3227" s="119"/>
      <c r="AF3227" s="119"/>
      <c r="AG3227" s="119"/>
      <c r="AH3227" s="119"/>
      <c r="AI3227" s="119"/>
      <c r="AJ3227" s="10" t="s">
        <v>27</v>
      </c>
      <c r="AK3227" s="10" t="s">
        <v>2882</v>
      </c>
      <c r="AL3227" s="10" t="s">
        <v>27</v>
      </c>
    </row>
    <row r="3228" spans="1:38" ht="30" customHeight="1">
      <c r="A3228" s="9" t="s">
        <v>857</v>
      </c>
      <c r="B3228" s="9" t="s">
        <v>840</v>
      </c>
      <c r="C3228" s="9" t="s">
        <v>841</v>
      </c>
      <c r="D3228" s="114">
        <v>0.01</v>
      </c>
      <c r="E3228" s="115">
        <f>단가대비표!E548</f>
        <v>0</v>
      </c>
      <c r="F3228" s="116">
        <f>TRUNC(E3228*D3228,1)</f>
        <v>0</v>
      </c>
      <c r="G3228" s="115">
        <f>단가대비표!F548</f>
        <v>198613</v>
      </c>
      <c r="H3228" s="116">
        <f>TRUNC(G3228*D3228,1)</f>
        <v>1986.1</v>
      </c>
      <c r="I3228" s="115">
        <f>단가대비표!G548</f>
        <v>0</v>
      </c>
      <c r="J3228" s="116">
        <f>TRUNC(I3228*D3228,1)</f>
        <v>0</v>
      </c>
      <c r="K3228" s="115">
        <f t="shared" si="718"/>
        <v>198613</v>
      </c>
      <c r="L3228" s="116">
        <f t="shared" si="718"/>
        <v>1986.1</v>
      </c>
      <c r="M3228" s="9" t="s">
        <v>27</v>
      </c>
      <c r="N3228" s="10" t="s">
        <v>2212</v>
      </c>
      <c r="O3228" s="10" t="s">
        <v>858</v>
      </c>
      <c r="P3228" s="10" t="s">
        <v>30</v>
      </c>
      <c r="Q3228" s="10" t="s">
        <v>30</v>
      </c>
      <c r="R3228" s="10" t="s">
        <v>29</v>
      </c>
      <c r="S3228" s="119"/>
      <c r="T3228" s="119"/>
      <c r="U3228" s="119"/>
      <c r="V3228" s="119"/>
      <c r="W3228" s="119"/>
      <c r="X3228" s="119"/>
      <c r="Y3228" s="119"/>
      <c r="Z3228" s="119"/>
      <c r="AA3228" s="119"/>
      <c r="AB3228" s="119"/>
      <c r="AC3228" s="119"/>
      <c r="AD3228" s="119"/>
      <c r="AE3228" s="119"/>
      <c r="AF3228" s="119"/>
      <c r="AG3228" s="119"/>
      <c r="AH3228" s="119"/>
      <c r="AI3228" s="119"/>
      <c r="AJ3228" s="10" t="s">
        <v>27</v>
      </c>
      <c r="AK3228" s="10" t="s">
        <v>2883</v>
      </c>
      <c r="AL3228" s="10" t="s">
        <v>27</v>
      </c>
    </row>
    <row r="3229" spans="1:38" ht="30" customHeight="1">
      <c r="A3229" s="9" t="s">
        <v>867</v>
      </c>
      <c r="B3229" s="9" t="s">
        <v>840</v>
      </c>
      <c r="C3229" s="9" t="s">
        <v>841</v>
      </c>
      <c r="D3229" s="114">
        <v>1E-3</v>
      </c>
      <c r="E3229" s="115">
        <f>단가대비표!E553</f>
        <v>0</v>
      </c>
      <c r="F3229" s="116">
        <f>TRUNC(E3229*D3229,1)</f>
        <v>0</v>
      </c>
      <c r="G3229" s="115">
        <f>단가대비표!F553</f>
        <v>138290</v>
      </c>
      <c r="H3229" s="116">
        <f>TRUNC(G3229*D3229,1)</f>
        <v>138.19999999999999</v>
      </c>
      <c r="I3229" s="115">
        <f>단가대비표!G553</f>
        <v>0</v>
      </c>
      <c r="J3229" s="116">
        <f>TRUNC(I3229*D3229,1)</f>
        <v>0</v>
      </c>
      <c r="K3229" s="115">
        <f t="shared" si="718"/>
        <v>138290</v>
      </c>
      <c r="L3229" s="116">
        <f t="shared" si="718"/>
        <v>138.19999999999999</v>
      </c>
      <c r="M3229" s="9" t="s">
        <v>27</v>
      </c>
      <c r="N3229" s="10" t="s">
        <v>2212</v>
      </c>
      <c r="O3229" s="10" t="s">
        <v>868</v>
      </c>
      <c r="P3229" s="10" t="s">
        <v>30</v>
      </c>
      <c r="Q3229" s="10" t="s">
        <v>30</v>
      </c>
      <c r="R3229" s="10" t="s">
        <v>29</v>
      </c>
      <c r="S3229" s="119"/>
      <c r="T3229" s="119"/>
      <c r="U3229" s="119"/>
      <c r="V3229" s="119"/>
      <c r="W3229" s="119"/>
      <c r="X3229" s="119"/>
      <c r="Y3229" s="119"/>
      <c r="Z3229" s="119"/>
      <c r="AA3229" s="119"/>
      <c r="AB3229" s="119"/>
      <c r="AC3229" s="119"/>
      <c r="AD3229" s="119"/>
      <c r="AE3229" s="119"/>
      <c r="AF3229" s="119"/>
      <c r="AG3229" s="119"/>
      <c r="AH3229" s="119"/>
      <c r="AI3229" s="119"/>
      <c r="AJ3229" s="10" t="s">
        <v>27</v>
      </c>
      <c r="AK3229" s="10" t="s">
        <v>2884</v>
      </c>
      <c r="AL3229" s="10" t="s">
        <v>27</v>
      </c>
    </row>
    <row r="3230" spans="1:38" ht="30" customHeight="1">
      <c r="A3230" s="9" t="s">
        <v>965</v>
      </c>
      <c r="B3230" s="9" t="s">
        <v>27</v>
      </c>
      <c r="C3230" s="9" t="s">
        <v>27</v>
      </c>
      <c r="D3230" s="114"/>
      <c r="E3230" s="115"/>
      <c r="F3230" s="116">
        <f>TRUNC(SUM(F3226:F3229),0)</f>
        <v>62</v>
      </c>
      <c r="G3230" s="115"/>
      <c r="H3230" s="116">
        <f>TRUNC(SUM(H3226:H3229),0)</f>
        <v>2124</v>
      </c>
      <c r="I3230" s="115"/>
      <c r="J3230" s="116">
        <f>TRUNC(SUM(J3226:J3229),0)</f>
        <v>0</v>
      </c>
      <c r="K3230" s="115"/>
      <c r="L3230" s="116">
        <f>F3230+H3230+J3230</f>
        <v>2186</v>
      </c>
      <c r="M3230" s="9" t="s">
        <v>27</v>
      </c>
      <c r="N3230" s="10" t="s">
        <v>117</v>
      </c>
      <c r="O3230" s="10" t="s">
        <v>117</v>
      </c>
      <c r="P3230" s="10" t="s">
        <v>27</v>
      </c>
      <c r="Q3230" s="10" t="s">
        <v>27</v>
      </c>
      <c r="R3230" s="10" t="s">
        <v>27</v>
      </c>
      <c r="S3230" s="119"/>
      <c r="T3230" s="119"/>
      <c r="U3230" s="119"/>
      <c r="V3230" s="119"/>
      <c r="W3230" s="119"/>
      <c r="X3230" s="119"/>
      <c r="Y3230" s="119"/>
      <c r="Z3230" s="119"/>
      <c r="AA3230" s="119"/>
      <c r="AB3230" s="119"/>
      <c r="AC3230" s="119"/>
      <c r="AD3230" s="119"/>
      <c r="AE3230" s="119"/>
      <c r="AF3230" s="119"/>
      <c r="AG3230" s="119"/>
      <c r="AH3230" s="119"/>
      <c r="AI3230" s="119"/>
      <c r="AJ3230" s="10" t="s">
        <v>27</v>
      </c>
      <c r="AK3230" s="10" t="s">
        <v>27</v>
      </c>
      <c r="AL3230" s="10" t="s">
        <v>27</v>
      </c>
    </row>
    <row r="3231" spans="1:38" ht="30" customHeight="1">
      <c r="A3231" s="114"/>
      <c r="B3231" s="114"/>
      <c r="C3231" s="114"/>
      <c r="D3231" s="114"/>
      <c r="E3231" s="115"/>
      <c r="F3231" s="116"/>
      <c r="G3231" s="115"/>
      <c r="H3231" s="116"/>
      <c r="I3231" s="115"/>
      <c r="J3231" s="116"/>
      <c r="K3231" s="115"/>
      <c r="L3231" s="116"/>
      <c r="M3231" s="114"/>
    </row>
    <row r="3232" spans="1:38" ht="30" customHeight="1">
      <c r="A3232" s="127" t="s">
        <v>3550</v>
      </c>
      <c r="B3232" s="127"/>
      <c r="C3232" s="127"/>
      <c r="D3232" s="127"/>
      <c r="E3232" s="128"/>
      <c r="F3232" s="129"/>
      <c r="G3232" s="128"/>
      <c r="H3232" s="129"/>
      <c r="I3232" s="128"/>
      <c r="J3232" s="129"/>
      <c r="K3232" s="128"/>
      <c r="L3232" s="129"/>
      <c r="M3232" s="127"/>
      <c r="N3232" s="118" t="s">
        <v>2222</v>
      </c>
    </row>
    <row r="3233" spans="1:38" ht="30" customHeight="1">
      <c r="A3233" s="9" t="s">
        <v>823</v>
      </c>
      <c r="B3233" s="9" t="s">
        <v>824</v>
      </c>
      <c r="C3233" s="9" t="s">
        <v>466</v>
      </c>
      <c r="D3233" s="114">
        <v>0.05</v>
      </c>
      <c r="E3233" s="115">
        <f>단가대비표!E386</f>
        <v>752</v>
      </c>
      <c r="F3233" s="116">
        <f>TRUNC(E3233*D3233,1)</f>
        <v>37.6</v>
      </c>
      <c r="G3233" s="115">
        <f>단가대비표!F386</f>
        <v>0</v>
      </c>
      <c r="H3233" s="116">
        <f>TRUNC(G3233*D3233,1)</f>
        <v>0</v>
      </c>
      <c r="I3233" s="115">
        <f>단가대비표!G386</f>
        <v>0</v>
      </c>
      <c r="J3233" s="116">
        <f>TRUNC(I3233*D3233,1)</f>
        <v>0</v>
      </c>
      <c r="K3233" s="115">
        <f t="shared" ref="K3233:L3236" si="719">TRUNC(E3233+G3233+I3233,1)</f>
        <v>752</v>
      </c>
      <c r="L3233" s="116">
        <f t="shared" si="719"/>
        <v>37.6</v>
      </c>
      <c r="M3233" s="9" t="s">
        <v>27</v>
      </c>
      <c r="N3233" s="10" t="s">
        <v>2222</v>
      </c>
      <c r="O3233" s="10" t="s">
        <v>825</v>
      </c>
      <c r="P3233" s="10" t="s">
        <v>30</v>
      </c>
      <c r="Q3233" s="10" t="s">
        <v>30</v>
      </c>
      <c r="R3233" s="10" t="s">
        <v>29</v>
      </c>
      <c r="S3233" s="119"/>
      <c r="T3233" s="119"/>
      <c r="U3233" s="119"/>
      <c r="V3233" s="119"/>
      <c r="W3233" s="119"/>
      <c r="X3233" s="119"/>
      <c r="Y3233" s="119"/>
      <c r="Z3233" s="119"/>
      <c r="AA3233" s="119"/>
      <c r="AB3233" s="119"/>
      <c r="AC3233" s="119"/>
      <c r="AD3233" s="119"/>
      <c r="AE3233" s="119"/>
      <c r="AF3233" s="119"/>
      <c r="AG3233" s="119"/>
      <c r="AH3233" s="119"/>
      <c r="AI3233" s="119"/>
      <c r="AJ3233" s="10" t="s">
        <v>27</v>
      </c>
      <c r="AK3233" s="10" t="s">
        <v>2885</v>
      </c>
      <c r="AL3233" s="10" t="s">
        <v>27</v>
      </c>
    </row>
    <row r="3234" spans="1:38" ht="30" customHeight="1">
      <c r="A3234" s="9" t="s">
        <v>2143</v>
      </c>
      <c r="B3234" s="9" t="s">
        <v>2144</v>
      </c>
      <c r="C3234" s="9" t="s">
        <v>545</v>
      </c>
      <c r="D3234" s="114">
        <v>0.1</v>
      </c>
      <c r="E3234" s="115">
        <f>단가대비표!E318</f>
        <v>250</v>
      </c>
      <c r="F3234" s="116">
        <f>TRUNC(E3234*D3234,1)</f>
        <v>25</v>
      </c>
      <c r="G3234" s="115">
        <f>단가대비표!F318</f>
        <v>0</v>
      </c>
      <c r="H3234" s="116">
        <f>TRUNC(G3234*D3234,1)</f>
        <v>0</v>
      </c>
      <c r="I3234" s="115">
        <f>단가대비표!G318</f>
        <v>0</v>
      </c>
      <c r="J3234" s="116">
        <f>TRUNC(I3234*D3234,1)</f>
        <v>0</v>
      </c>
      <c r="K3234" s="115">
        <f t="shared" si="719"/>
        <v>250</v>
      </c>
      <c r="L3234" s="116">
        <f t="shared" si="719"/>
        <v>25</v>
      </c>
      <c r="M3234" s="9" t="s">
        <v>27</v>
      </c>
      <c r="N3234" s="10" t="s">
        <v>2222</v>
      </c>
      <c r="O3234" s="10" t="s">
        <v>2145</v>
      </c>
      <c r="P3234" s="10" t="s">
        <v>30</v>
      </c>
      <c r="Q3234" s="10" t="s">
        <v>30</v>
      </c>
      <c r="R3234" s="10" t="s">
        <v>29</v>
      </c>
      <c r="S3234" s="119"/>
      <c r="T3234" s="119"/>
      <c r="U3234" s="119"/>
      <c r="V3234" s="119"/>
      <c r="W3234" s="119"/>
      <c r="X3234" s="119"/>
      <c r="Y3234" s="119"/>
      <c r="Z3234" s="119"/>
      <c r="AA3234" s="119"/>
      <c r="AB3234" s="119"/>
      <c r="AC3234" s="119"/>
      <c r="AD3234" s="119"/>
      <c r="AE3234" s="119"/>
      <c r="AF3234" s="119"/>
      <c r="AG3234" s="119"/>
      <c r="AH3234" s="119"/>
      <c r="AI3234" s="119"/>
      <c r="AJ3234" s="10" t="s">
        <v>27</v>
      </c>
      <c r="AK3234" s="10" t="s">
        <v>2886</v>
      </c>
      <c r="AL3234" s="10" t="s">
        <v>27</v>
      </c>
    </row>
    <row r="3235" spans="1:38" ht="30" customHeight="1">
      <c r="A3235" s="9" t="s">
        <v>857</v>
      </c>
      <c r="B3235" s="9" t="s">
        <v>840</v>
      </c>
      <c r="C3235" s="9" t="s">
        <v>841</v>
      </c>
      <c r="D3235" s="114">
        <v>1.2E-2</v>
      </c>
      <c r="E3235" s="115">
        <f>단가대비표!E548</f>
        <v>0</v>
      </c>
      <c r="F3235" s="116">
        <f>TRUNC(E3235*D3235,1)</f>
        <v>0</v>
      </c>
      <c r="G3235" s="115">
        <f>단가대비표!F548</f>
        <v>198613</v>
      </c>
      <c r="H3235" s="116">
        <f>TRUNC(G3235*D3235,1)</f>
        <v>2383.3000000000002</v>
      </c>
      <c r="I3235" s="115">
        <f>단가대비표!G548</f>
        <v>0</v>
      </c>
      <c r="J3235" s="116">
        <f>TRUNC(I3235*D3235,1)</f>
        <v>0</v>
      </c>
      <c r="K3235" s="115">
        <f t="shared" si="719"/>
        <v>198613</v>
      </c>
      <c r="L3235" s="116">
        <f t="shared" si="719"/>
        <v>2383.3000000000002</v>
      </c>
      <c r="M3235" s="9" t="s">
        <v>27</v>
      </c>
      <c r="N3235" s="10" t="s">
        <v>2222</v>
      </c>
      <c r="O3235" s="10" t="s">
        <v>858</v>
      </c>
      <c r="P3235" s="10" t="s">
        <v>30</v>
      </c>
      <c r="Q3235" s="10" t="s">
        <v>30</v>
      </c>
      <c r="R3235" s="10" t="s">
        <v>29</v>
      </c>
      <c r="S3235" s="119"/>
      <c r="T3235" s="119"/>
      <c r="U3235" s="119"/>
      <c r="V3235" s="119"/>
      <c r="W3235" s="119"/>
      <c r="X3235" s="119"/>
      <c r="Y3235" s="119"/>
      <c r="Z3235" s="119"/>
      <c r="AA3235" s="119"/>
      <c r="AB3235" s="119"/>
      <c r="AC3235" s="119"/>
      <c r="AD3235" s="119"/>
      <c r="AE3235" s="119"/>
      <c r="AF3235" s="119"/>
      <c r="AG3235" s="119"/>
      <c r="AH3235" s="119"/>
      <c r="AI3235" s="119"/>
      <c r="AJ3235" s="10" t="s">
        <v>27</v>
      </c>
      <c r="AK3235" s="10" t="s">
        <v>2887</v>
      </c>
      <c r="AL3235" s="10" t="s">
        <v>27</v>
      </c>
    </row>
    <row r="3236" spans="1:38" ht="30" customHeight="1">
      <c r="A3236" s="9" t="s">
        <v>867</v>
      </c>
      <c r="B3236" s="9" t="s">
        <v>840</v>
      </c>
      <c r="C3236" s="9" t="s">
        <v>841</v>
      </c>
      <c r="D3236" s="114">
        <v>1.1999999999999999E-3</v>
      </c>
      <c r="E3236" s="115">
        <f>단가대비표!E553</f>
        <v>0</v>
      </c>
      <c r="F3236" s="116">
        <f>TRUNC(E3236*D3236,1)</f>
        <v>0</v>
      </c>
      <c r="G3236" s="115">
        <f>단가대비표!F553</f>
        <v>138290</v>
      </c>
      <c r="H3236" s="116">
        <f>TRUNC(G3236*D3236,1)</f>
        <v>165.9</v>
      </c>
      <c r="I3236" s="115">
        <f>단가대비표!G553</f>
        <v>0</v>
      </c>
      <c r="J3236" s="116">
        <f>TRUNC(I3236*D3236,1)</f>
        <v>0</v>
      </c>
      <c r="K3236" s="115">
        <f t="shared" si="719"/>
        <v>138290</v>
      </c>
      <c r="L3236" s="116">
        <f t="shared" si="719"/>
        <v>165.9</v>
      </c>
      <c r="M3236" s="9" t="s">
        <v>27</v>
      </c>
      <c r="N3236" s="10" t="s">
        <v>2222</v>
      </c>
      <c r="O3236" s="10" t="s">
        <v>868</v>
      </c>
      <c r="P3236" s="10" t="s">
        <v>30</v>
      </c>
      <c r="Q3236" s="10" t="s">
        <v>30</v>
      </c>
      <c r="R3236" s="10" t="s">
        <v>29</v>
      </c>
      <c r="S3236" s="119"/>
      <c r="T3236" s="119"/>
      <c r="U3236" s="119"/>
      <c r="V3236" s="119"/>
      <c r="W3236" s="119"/>
      <c r="X3236" s="119"/>
      <c r="Y3236" s="119"/>
      <c r="Z3236" s="119"/>
      <c r="AA3236" s="119"/>
      <c r="AB3236" s="119"/>
      <c r="AC3236" s="119"/>
      <c r="AD3236" s="119"/>
      <c r="AE3236" s="119"/>
      <c r="AF3236" s="119"/>
      <c r="AG3236" s="119"/>
      <c r="AH3236" s="119"/>
      <c r="AI3236" s="119"/>
      <c r="AJ3236" s="10" t="s">
        <v>27</v>
      </c>
      <c r="AK3236" s="10" t="s">
        <v>2888</v>
      </c>
      <c r="AL3236" s="10" t="s">
        <v>27</v>
      </c>
    </row>
    <row r="3237" spans="1:38" ht="30" customHeight="1">
      <c r="A3237" s="9" t="s">
        <v>965</v>
      </c>
      <c r="B3237" s="9" t="s">
        <v>27</v>
      </c>
      <c r="C3237" s="9" t="s">
        <v>27</v>
      </c>
      <c r="D3237" s="114"/>
      <c r="E3237" s="115"/>
      <c r="F3237" s="116">
        <f>TRUNC(SUM(F3233:F3236),0)</f>
        <v>62</v>
      </c>
      <c r="G3237" s="115"/>
      <c r="H3237" s="116">
        <f>TRUNC(SUM(H3233:H3236),0)</f>
        <v>2549</v>
      </c>
      <c r="I3237" s="115"/>
      <c r="J3237" s="116">
        <f>TRUNC(SUM(J3233:J3236),0)</f>
        <v>0</v>
      </c>
      <c r="K3237" s="115"/>
      <c r="L3237" s="116">
        <f>F3237+H3237+J3237</f>
        <v>2611</v>
      </c>
      <c r="M3237" s="9" t="s">
        <v>27</v>
      </c>
      <c r="N3237" s="10" t="s">
        <v>117</v>
      </c>
      <c r="O3237" s="10" t="s">
        <v>117</v>
      </c>
      <c r="P3237" s="10" t="s">
        <v>27</v>
      </c>
      <c r="Q3237" s="10" t="s">
        <v>27</v>
      </c>
      <c r="R3237" s="10" t="s">
        <v>27</v>
      </c>
      <c r="S3237" s="119"/>
      <c r="T3237" s="119"/>
      <c r="U3237" s="119"/>
      <c r="V3237" s="119"/>
      <c r="W3237" s="119"/>
      <c r="X3237" s="119"/>
      <c r="Y3237" s="119"/>
      <c r="Z3237" s="119"/>
      <c r="AA3237" s="119"/>
      <c r="AB3237" s="119"/>
      <c r="AC3237" s="119"/>
      <c r="AD3237" s="119"/>
      <c r="AE3237" s="119"/>
      <c r="AF3237" s="119"/>
      <c r="AG3237" s="119"/>
      <c r="AH3237" s="119"/>
      <c r="AI3237" s="119"/>
      <c r="AJ3237" s="10" t="s">
        <v>27</v>
      </c>
      <c r="AK3237" s="10" t="s">
        <v>27</v>
      </c>
      <c r="AL3237" s="10" t="s">
        <v>27</v>
      </c>
    </row>
    <row r="3238" spans="1:38" ht="30" customHeight="1">
      <c r="A3238" s="114"/>
      <c r="B3238" s="114"/>
      <c r="C3238" s="114"/>
      <c r="D3238" s="114"/>
      <c r="E3238" s="115"/>
      <c r="F3238" s="116"/>
      <c r="G3238" s="115"/>
      <c r="H3238" s="116"/>
      <c r="I3238" s="115"/>
      <c r="J3238" s="116"/>
      <c r="K3238" s="115"/>
      <c r="L3238" s="116"/>
      <c r="M3238" s="114"/>
    </row>
    <row r="3239" spans="1:38" ht="30" customHeight="1">
      <c r="A3239" s="127" t="s">
        <v>3551</v>
      </c>
      <c r="B3239" s="127"/>
      <c r="C3239" s="127"/>
      <c r="D3239" s="127"/>
      <c r="E3239" s="128"/>
      <c r="F3239" s="129"/>
      <c r="G3239" s="128"/>
      <c r="H3239" s="129"/>
      <c r="I3239" s="128"/>
      <c r="J3239" s="129"/>
      <c r="K3239" s="128"/>
      <c r="L3239" s="129"/>
      <c r="M3239" s="127"/>
      <c r="N3239" s="118" t="s">
        <v>2233</v>
      </c>
    </row>
    <row r="3240" spans="1:38" ht="30" customHeight="1">
      <c r="A3240" s="9" t="s">
        <v>823</v>
      </c>
      <c r="B3240" s="9" t="s">
        <v>826</v>
      </c>
      <c r="C3240" s="9" t="s">
        <v>466</v>
      </c>
      <c r="D3240" s="114">
        <v>0.05</v>
      </c>
      <c r="E3240" s="115">
        <f>단가대비표!E387</f>
        <v>1260</v>
      </c>
      <c r="F3240" s="116">
        <f>TRUNC(E3240*D3240,1)</f>
        <v>63</v>
      </c>
      <c r="G3240" s="115">
        <f>단가대비표!F387</f>
        <v>0</v>
      </c>
      <c r="H3240" s="116">
        <f>TRUNC(G3240*D3240,1)</f>
        <v>0</v>
      </c>
      <c r="I3240" s="115">
        <f>단가대비표!G387</f>
        <v>0</v>
      </c>
      <c r="J3240" s="116">
        <f>TRUNC(I3240*D3240,1)</f>
        <v>0</v>
      </c>
      <c r="K3240" s="115">
        <f t="shared" ref="K3240:L3243" si="720">TRUNC(E3240+G3240+I3240,1)</f>
        <v>1260</v>
      </c>
      <c r="L3240" s="116">
        <f t="shared" si="720"/>
        <v>63</v>
      </c>
      <c r="M3240" s="9" t="s">
        <v>27</v>
      </c>
      <c r="N3240" s="10" t="s">
        <v>2233</v>
      </c>
      <c r="O3240" s="10" t="s">
        <v>827</v>
      </c>
      <c r="P3240" s="10" t="s">
        <v>30</v>
      </c>
      <c r="Q3240" s="10" t="s">
        <v>30</v>
      </c>
      <c r="R3240" s="10" t="s">
        <v>29</v>
      </c>
      <c r="S3240" s="119"/>
      <c r="T3240" s="119"/>
      <c r="U3240" s="119"/>
      <c r="V3240" s="119"/>
      <c r="W3240" s="119"/>
      <c r="X3240" s="119"/>
      <c r="Y3240" s="119"/>
      <c r="Z3240" s="119"/>
      <c r="AA3240" s="119"/>
      <c r="AB3240" s="119"/>
      <c r="AC3240" s="119"/>
      <c r="AD3240" s="119"/>
      <c r="AE3240" s="119"/>
      <c r="AF3240" s="119"/>
      <c r="AG3240" s="119"/>
      <c r="AH3240" s="119"/>
      <c r="AI3240" s="119"/>
      <c r="AJ3240" s="10" t="s">
        <v>27</v>
      </c>
      <c r="AK3240" s="10" t="s">
        <v>2889</v>
      </c>
      <c r="AL3240" s="10" t="s">
        <v>27</v>
      </c>
    </row>
    <row r="3241" spans="1:38" ht="30" customHeight="1">
      <c r="A3241" s="9" t="s">
        <v>2143</v>
      </c>
      <c r="B3241" s="9" t="s">
        <v>2144</v>
      </c>
      <c r="C3241" s="9" t="s">
        <v>545</v>
      </c>
      <c r="D3241" s="114">
        <v>0.1</v>
      </c>
      <c r="E3241" s="115">
        <f>단가대비표!E318</f>
        <v>250</v>
      </c>
      <c r="F3241" s="116">
        <f>TRUNC(E3241*D3241,1)</f>
        <v>25</v>
      </c>
      <c r="G3241" s="115">
        <f>단가대비표!F318</f>
        <v>0</v>
      </c>
      <c r="H3241" s="116">
        <f>TRUNC(G3241*D3241,1)</f>
        <v>0</v>
      </c>
      <c r="I3241" s="115">
        <f>단가대비표!G318</f>
        <v>0</v>
      </c>
      <c r="J3241" s="116">
        <f>TRUNC(I3241*D3241,1)</f>
        <v>0</v>
      </c>
      <c r="K3241" s="115">
        <f t="shared" si="720"/>
        <v>250</v>
      </c>
      <c r="L3241" s="116">
        <f t="shared" si="720"/>
        <v>25</v>
      </c>
      <c r="M3241" s="9" t="s">
        <v>27</v>
      </c>
      <c r="N3241" s="10" t="s">
        <v>2233</v>
      </c>
      <c r="O3241" s="10" t="s">
        <v>2145</v>
      </c>
      <c r="P3241" s="10" t="s">
        <v>30</v>
      </c>
      <c r="Q3241" s="10" t="s">
        <v>30</v>
      </c>
      <c r="R3241" s="10" t="s">
        <v>29</v>
      </c>
      <c r="S3241" s="119"/>
      <c r="T3241" s="119"/>
      <c r="U3241" s="119"/>
      <c r="V3241" s="119"/>
      <c r="W3241" s="119"/>
      <c r="X3241" s="119"/>
      <c r="Y3241" s="119"/>
      <c r="Z3241" s="119"/>
      <c r="AA3241" s="119"/>
      <c r="AB3241" s="119"/>
      <c r="AC3241" s="119"/>
      <c r="AD3241" s="119"/>
      <c r="AE3241" s="119"/>
      <c r="AF3241" s="119"/>
      <c r="AG3241" s="119"/>
      <c r="AH3241" s="119"/>
      <c r="AI3241" s="119"/>
      <c r="AJ3241" s="10" t="s">
        <v>27</v>
      </c>
      <c r="AK3241" s="10" t="s">
        <v>2890</v>
      </c>
      <c r="AL3241" s="10" t="s">
        <v>27</v>
      </c>
    </row>
    <row r="3242" spans="1:38" ht="30" customHeight="1">
      <c r="A3242" s="9" t="s">
        <v>857</v>
      </c>
      <c r="B3242" s="9" t="s">
        <v>840</v>
      </c>
      <c r="C3242" s="9" t="s">
        <v>841</v>
      </c>
      <c r="D3242" s="114">
        <v>0.01</v>
      </c>
      <c r="E3242" s="115">
        <f>단가대비표!E548</f>
        <v>0</v>
      </c>
      <c r="F3242" s="116">
        <f>TRUNC(E3242*D3242,1)</f>
        <v>0</v>
      </c>
      <c r="G3242" s="115">
        <f>단가대비표!F548</f>
        <v>198613</v>
      </c>
      <c r="H3242" s="116">
        <f>TRUNC(G3242*D3242,1)</f>
        <v>1986.1</v>
      </c>
      <c r="I3242" s="115">
        <f>단가대비표!G548</f>
        <v>0</v>
      </c>
      <c r="J3242" s="116">
        <f>TRUNC(I3242*D3242,1)</f>
        <v>0</v>
      </c>
      <c r="K3242" s="115">
        <f t="shared" si="720"/>
        <v>198613</v>
      </c>
      <c r="L3242" s="116">
        <f t="shared" si="720"/>
        <v>1986.1</v>
      </c>
      <c r="M3242" s="9" t="s">
        <v>27</v>
      </c>
      <c r="N3242" s="10" t="s">
        <v>2233</v>
      </c>
      <c r="O3242" s="10" t="s">
        <v>858</v>
      </c>
      <c r="P3242" s="10" t="s">
        <v>30</v>
      </c>
      <c r="Q3242" s="10" t="s">
        <v>30</v>
      </c>
      <c r="R3242" s="10" t="s">
        <v>29</v>
      </c>
      <c r="S3242" s="119"/>
      <c r="T3242" s="119"/>
      <c r="U3242" s="119"/>
      <c r="V3242" s="119"/>
      <c r="W3242" s="119"/>
      <c r="X3242" s="119"/>
      <c r="Y3242" s="119"/>
      <c r="Z3242" s="119"/>
      <c r="AA3242" s="119"/>
      <c r="AB3242" s="119"/>
      <c r="AC3242" s="119"/>
      <c r="AD3242" s="119"/>
      <c r="AE3242" s="119"/>
      <c r="AF3242" s="119"/>
      <c r="AG3242" s="119"/>
      <c r="AH3242" s="119"/>
      <c r="AI3242" s="119"/>
      <c r="AJ3242" s="10" t="s">
        <v>27</v>
      </c>
      <c r="AK3242" s="10" t="s">
        <v>2891</v>
      </c>
      <c r="AL3242" s="10" t="s">
        <v>27</v>
      </c>
    </row>
    <row r="3243" spans="1:38" ht="30" customHeight="1">
      <c r="A3243" s="9" t="s">
        <v>867</v>
      </c>
      <c r="B3243" s="9" t="s">
        <v>840</v>
      </c>
      <c r="C3243" s="9" t="s">
        <v>841</v>
      </c>
      <c r="D3243" s="114">
        <v>1E-3</v>
      </c>
      <c r="E3243" s="115">
        <f>단가대비표!E553</f>
        <v>0</v>
      </c>
      <c r="F3243" s="116">
        <f>TRUNC(E3243*D3243,1)</f>
        <v>0</v>
      </c>
      <c r="G3243" s="115">
        <f>단가대비표!F553</f>
        <v>138290</v>
      </c>
      <c r="H3243" s="116">
        <f>TRUNC(G3243*D3243,1)</f>
        <v>138.19999999999999</v>
      </c>
      <c r="I3243" s="115">
        <f>단가대비표!G553</f>
        <v>0</v>
      </c>
      <c r="J3243" s="116">
        <f>TRUNC(I3243*D3243,1)</f>
        <v>0</v>
      </c>
      <c r="K3243" s="115">
        <f t="shared" si="720"/>
        <v>138290</v>
      </c>
      <c r="L3243" s="116">
        <f t="shared" si="720"/>
        <v>138.19999999999999</v>
      </c>
      <c r="M3243" s="9" t="s">
        <v>27</v>
      </c>
      <c r="N3243" s="10" t="s">
        <v>2233</v>
      </c>
      <c r="O3243" s="10" t="s">
        <v>868</v>
      </c>
      <c r="P3243" s="10" t="s">
        <v>30</v>
      </c>
      <c r="Q3243" s="10" t="s">
        <v>30</v>
      </c>
      <c r="R3243" s="10" t="s">
        <v>29</v>
      </c>
      <c r="S3243" s="119"/>
      <c r="T3243" s="119"/>
      <c r="U3243" s="119"/>
      <c r="V3243" s="119"/>
      <c r="W3243" s="119"/>
      <c r="X3243" s="119"/>
      <c r="Y3243" s="119"/>
      <c r="Z3243" s="119"/>
      <c r="AA3243" s="119"/>
      <c r="AB3243" s="119"/>
      <c r="AC3243" s="119"/>
      <c r="AD3243" s="119"/>
      <c r="AE3243" s="119"/>
      <c r="AF3243" s="119"/>
      <c r="AG3243" s="119"/>
      <c r="AH3243" s="119"/>
      <c r="AI3243" s="119"/>
      <c r="AJ3243" s="10" t="s">
        <v>27</v>
      </c>
      <c r="AK3243" s="10" t="s">
        <v>2892</v>
      </c>
      <c r="AL3243" s="10" t="s">
        <v>27</v>
      </c>
    </row>
    <row r="3244" spans="1:38" ht="30" customHeight="1">
      <c r="A3244" s="9" t="s">
        <v>965</v>
      </c>
      <c r="B3244" s="9" t="s">
        <v>27</v>
      </c>
      <c r="C3244" s="9" t="s">
        <v>27</v>
      </c>
      <c r="D3244" s="114"/>
      <c r="E3244" s="115"/>
      <c r="F3244" s="116">
        <f>TRUNC(SUM(F3240:F3243),0)</f>
        <v>88</v>
      </c>
      <c r="G3244" s="115"/>
      <c r="H3244" s="116">
        <f>TRUNC(SUM(H3240:H3243),0)</f>
        <v>2124</v>
      </c>
      <c r="I3244" s="115"/>
      <c r="J3244" s="116">
        <f>TRUNC(SUM(J3240:J3243),0)</f>
        <v>0</v>
      </c>
      <c r="K3244" s="115"/>
      <c r="L3244" s="116">
        <f>F3244+H3244+J3244</f>
        <v>2212</v>
      </c>
      <c r="M3244" s="9" t="s">
        <v>27</v>
      </c>
      <c r="N3244" s="10" t="s">
        <v>117</v>
      </c>
      <c r="O3244" s="10" t="s">
        <v>117</v>
      </c>
      <c r="P3244" s="10" t="s">
        <v>27</v>
      </c>
      <c r="Q3244" s="10" t="s">
        <v>27</v>
      </c>
      <c r="R3244" s="10" t="s">
        <v>27</v>
      </c>
      <c r="S3244" s="119"/>
      <c r="T3244" s="119"/>
      <c r="U3244" s="119"/>
      <c r="V3244" s="119"/>
      <c r="W3244" s="119"/>
      <c r="X3244" s="119"/>
      <c r="Y3244" s="119"/>
      <c r="Z3244" s="119"/>
      <c r="AA3244" s="119"/>
      <c r="AB3244" s="119"/>
      <c r="AC3244" s="119"/>
      <c r="AD3244" s="119"/>
      <c r="AE3244" s="119"/>
      <c r="AF3244" s="119"/>
      <c r="AG3244" s="119"/>
      <c r="AH3244" s="119"/>
      <c r="AI3244" s="119"/>
      <c r="AJ3244" s="10" t="s">
        <v>27</v>
      </c>
      <c r="AK3244" s="10" t="s">
        <v>27</v>
      </c>
      <c r="AL3244" s="10" t="s">
        <v>27</v>
      </c>
    </row>
    <row r="3245" spans="1:38" ht="30" customHeight="1">
      <c r="A3245" s="114"/>
      <c r="B3245" s="114"/>
      <c r="C3245" s="114"/>
      <c r="D3245" s="114"/>
      <c r="E3245" s="115"/>
      <c r="F3245" s="116"/>
      <c r="G3245" s="115"/>
      <c r="H3245" s="116"/>
      <c r="I3245" s="115"/>
      <c r="J3245" s="116"/>
      <c r="K3245" s="115"/>
      <c r="L3245" s="116"/>
      <c r="M3245" s="114"/>
    </row>
    <row r="3246" spans="1:38" ht="30" customHeight="1">
      <c r="A3246" s="134" t="s">
        <v>3552</v>
      </c>
      <c r="B3246" s="135"/>
      <c r="C3246" s="135"/>
      <c r="D3246" s="135"/>
      <c r="E3246" s="135"/>
      <c r="F3246" s="135"/>
      <c r="G3246" s="135"/>
      <c r="H3246" s="135"/>
      <c r="I3246" s="135"/>
      <c r="J3246" s="135"/>
      <c r="K3246" s="135"/>
      <c r="L3246" s="135"/>
      <c r="M3246" s="136"/>
      <c r="N3246" s="118" t="s">
        <v>2243</v>
      </c>
    </row>
    <row r="3247" spans="1:38" ht="30" customHeight="1">
      <c r="A3247" s="9" t="s">
        <v>823</v>
      </c>
      <c r="B3247" s="9" t="s">
        <v>826</v>
      </c>
      <c r="C3247" s="9" t="s">
        <v>466</v>
      </c>
      <c r="D3247" s="114">
        <v>0.05</v>
      </c>
      <c r="E3247" s="115">
        <f>단가대비표!E387</f>
        <v>1260</v>
      </c>
      <c r="F3247" s="116">
        <f>TRUNC(E3247*D3247,1)</f>
        <v>63</v>
      </c>
      <c r="G3247" s="115">
        <f>단가대비표!F387</f>
        <v>0</v>
      </c>
      <c r="H3247" s="116">
        <f>TRUNC(G3247*D3247,1)</f>
        <v>0</v>
      </c>
      <c r="I3247" s="115">
        <f>단가대비표!G387</f>
        <v>0</v>
      </c>
      <c r="J3247" s="116">
        <f>TRUNC(I3247*D3247,1)</f>
        <v>0</v>
      </c>
      <c r="K3247" s="115">
        <f t="shared" ref="K3247:L3250" si="721">TRUNC(E3247+G3247+I3247,1)</f>
        <v>1260</v>
      </c>
      <c r="L3247" s="116">
        <f t="shared" si="721"/>
        <v>63</v>
      </c>
      <c r="M3247" s="9" t="s">
        <v>27</v>
      </c>
      <c r="N3247" s="10" t="s">
        <v>2243</v>
      </c>
      <c r="O3247" s="10" t="s">
        <v>827</v>
      </c>
      <c r="P3247" s="10" t="s">
        <v>30</v>
      </c>
      <c r="Q3247" s="10" t="s">
        <v>30</v>
      </c>
      <c r="R3247" s="10" t="s">
        <v>29</v>
      </c>
      <c r="S3247" s="119"/>
      <c r="T3247" s="119"/>
      <c r="U3247" s="119"/>
      <c r="V3247" s="119"/>
      <c r="W3247" s="119"/>
      <c r="X3247" s="119"/>
      <c r="Y3247" s="119"/>
      <c r="Z3247" s="119"/>
      <c r="AA3247" s="119"/>
      <c r="AB3247" s="119"/>
      <c r="AC3247" s="119"/>
      <c r="AD3247" s="119"/>
      <c r="AE3247" s="119"/>
      <c r="AF3247" s="119"/>
      <c r="AG3247" s="119"/>
      <c r="AH3247" s="119"/>
      <c r="AI3247" s="119"/>
      <c r="AJ3247" s="10" t="s">
        <v>27</v>
      </c>
      <c r="AK3247" s="10" t="s">
        <v>2893</v>
      </c>
      <c r="AL3247" s="10" t="s">
        <v>27</v>
      </c>
    </row>
    <row r="3248" spans="1:38" ht="30" customHeight="1">
      <c r="A3248" s="9" t="s">
        <v>2143</v>
      </c>
      <c r="B3248" s="9" t="s">
        <v>2144</v>
      </c>
      <c r="C3248" s="9" t="s">
        <v>545</v>
      </c>
      <c r="D3248" s="114">
        <v>0.1</v>
      </c>
      <c r="E3248" s="115">
        <f>단가대비표!E318</f>
        <v>250</v>
      </c>
      <c r="F3248" s="116">
        <f>TRUNC(E3248*D3248,1)</f>
        <v>25</v>
      </c>
      <c r="G3248" s="115">
        <f>단가대비표!F318</f>
        <v>0</v>
      </c>
      <c r="H3248" s="116">
        <f>TRUNC(G3248*D3248,1)</f>
        <v>0</v>
      </c>
      <c r="I3248" s="115">
        <f>단가대비표!G318</f>
        <v>0</v>
      </c>
      <c r="J3248" s="116">
        <f>TRUNC(I3248*D3248,1)</f>
        <v>0</v>
      </c>
      <c r="K3248" s="115">
        <f t="shared" si="721"/>
        <v>250</v>
      </c>
      <c r="L3248" s="116">
        <f t="shared" si="721"/>
        <v>25</v>
      </c>
      <c r="M3248" s="9" t="s">
        <v>27</v>
      </c>
      <c r="N3248" s="10" t="s">
        <v>2243</v>
      </c>
      <c r="O3248" s="10" t="s">
        <v>2145</v>
      </c>
      <c r="P3248" s="10" t="s">
        <v>30</v>
      </c>
      <c r="Q3248" s="10" t="s">
        <v>30</v>
      </c>
      <c r="R3248" s="10" t="s">
        <v>29</v>
      </c>
      <c r="S3248" s="119"/>
      <c r="T3248" s="119"/>
      <c r="U3248" s="119"/>
      <c r="V3248" s="119"/>
      <c r="W3248" s="119"/>
      <c r="X3248" s="119"/>
      <c r="Y3248" s="119"/>
      <c r="Z3248" s="119"/>
      <c r="AA3248" s="119"/>
      <c r="AB3248" s="119"/>
      <c r="AC3248" s="119"/>
      <c r="AD3248" s="119"/>
      <c r="AE3248" s="119"/>
      <c r="AF3248" s="119"/>
      <c r="AG3248" s="119"/>
      <c r="AH3248" s="119"/>
      <c r="AI3248" s="119"/>
      <c r="AJ3248" s="10" t="s">
        <v>27</v>
      </c>
      <c r="AK3248" s="10" t="s">
        <v>2894</v>
      </c>
      <c r="AL3248" s="10" t="s">
        <v>27</v>
      </c>
    </row>
    <row r="3249" spans="1:38" ht="30" customHeight="1">
      <c r="A3249" s="9" t="s">
        <v>857</v>
      </c>
      <c r="B3249" s="9" t="s">
        <v>840</v>
      </c>
      <c r="C3249" s="9" t="s">
        <v>841</v>
      </c>
      <c r="D3249" s="114">
        <v>1.2E-2</v>
      </c>
      <c r="E3249" s="115">
        <f>단가대비표!E548</f>
        <v>0</v>
      </c>
      <c r="F3249" s="116">
        <f>TRUNC(E3249*D3249,1)</f>
        <v>0</v>
      </c>
      <c r="G3249" s="115">
        <f>단가대비표!F548</f>
        <v>198613</v>
      </c>
      <c r="H3249" s="116">
        <f>TRUNC(G3249*D3249,1)</f>
        <v>2383.3000000000002</v>
      </c>
      <c r="I3249" s="115">
        <f>단가대비표!G548</f>
        <v>0</v>
      </c>
      <c r="J3249" s="116">
        <f>TRUNC(I3249*D3249,1)</f>
        <v>0</v>
      </c>
      <c r="K3249" s="115">
        <f t="shared" si="721"/>
        <v>198613</v>
      </c>
      <c r="L3249" s="116">
        <f t="shared" si="721"/>
        <v>2383.3000000000002</v>
      </c>
      <c r="M3249" s="9" t="s">
        <v>27</v>
      </c>
      <c r="N3249" s="10" t="s">
        <v>2243</v>
      </c>
      <c r="O3249" s="10" t="s">
        <v>858</v>
      </c>
      <c r="P3249" s="10" t="s">
        <v>30</v>
      </c>
      <c r="Q3249" s="10" t="s">
        <v>30</v>
      </c>
      <c r="R3249" s="10" t="s">
        <v>29</v>
      </c>
      <c r="S3249" s="119"/>
      <c r="T3249" s="119"/>
      <c r="U3249" s="119"/>
      <c r="V3249" s="119"/>
      <c r="W3249" s="119"/>
      <c r="X3249" s="119"/>
      <c r="Y3249" s="119"/>
      <c r="Z3249" s="119"/>
      <c r="AA3249" s="119"/>
      <c r="AB3249" s="119"/>
      <c r="AC3249" s="119"/>
      <c r="AD3249" s="119"/>
      <c r="AE3249" s="119"/>
      <c r="AF3249" s="119"/>
      <c r="AG3249" s="119"/>
      <c r="AH3249" s="119"/>
      <c r="AI3249" s="119"/>
      <c r="AJ3249" s="10" t="s">
        <v>27</v>
      </c>
      <c r="AK3249" s="10" t="s">
        <v>2895</v>
      </c>
      <c r="AL3249" s="10" t="s">
        <v>27</v>
      </c>
    </row>
    <row r="3250" spans="1:38" ht="30" customHeight="1">
      <c r="A3250" s="9" t="s">
        <v>867</v>
      </c>
      <c r="B3250" s="9" t="s">
        <v>840</v>
      </c>
      <c r="C3250" s="9" t="s">
        <v>841</v>
      </c>
      <c r="D3250" s="114">
        <v>1.1999999999999999E-3</v>
      </c>
      <c r="E3250" s="115">
        <f>단가대비표!E553</f>
        <v>0</v>
      </c>
      <c r="F3250" s="116">
        <f>TRUNC(E3250*D3250,1)</f>
        <v>0</v>
      </c>
      <c r="G3250" s="115">
        <f>단가대비표!F553</f>
        <v>138290</v>
      </c>
      <c r="H3250" s="116">
        <f>TRUNC(G3250*D3250,1)</f>
        <v>165.9</v>
      </c>
      <c r="I3250" s="115">
        <f>단가대비표!G553</f>
        <v>0</v>
      </c>
      <c r="J3250" s="116">
        <f>TRUNC(I3250*D3250,1)</f>
        <v>0</v>
      </c>
      <c r="K3250" s="115">
        <f t="shared" si="721"/>
        <v>138290</v>
      </c>
      <c r="L3250" s="116">
        <f t="shared" si="721"/>
        <v>165.9</v>
      </c>
      <c r="M3250" s="9" t="s">
        <v>27</v>
      </c>
      <c r="N3250" s="10" t="s">
        <v>2243</v>
      </c>
      <c r="O3250" s="10" t="s">
        <v>868</v>
      </c>
      <c r="P3250" s="10" t="s">
        <v>30</v>
      </c>
      <c r="Q3250" s="10" t="s">
        <v>30</v>
      </c>
      <c r="R3250" s="10" t="s">
        <v>29</v>
      </c>
      <c r="S3250" s="119"/>
      <c r="T3250" s="119"/>
      <c r="U3250" s="119"/>
      <c r="V3250" s="119"/>
      <c r="W3250" s="119"/>
      <c r="X3250" s="119"/>
      <c r="Y3250" s="119"/>
      <c r="Z3250" s="119"/>
      <c r="AA3250" s="119"/>
      <c r="AB3250" s="119"/>
      <c r="AC3250" s="119"/>
      <c r="AD3250" s="119"/>
      <c r="AE3250" s="119"/>
      <c r="AF3250" s="119"/>
      <c r="AG3250" s="119"/>
      <c r="AH3250" s="119"/>
      <c r="AI3250" s="119"/>
      <c r="AJ3250" s="10" t="s">
        <v>27</v>
      </c>
      <c r="AK3250" s="10" t="s">
        <v>2896</v>
      </c>
      <c r="AL3250" s="10" t="s">
        <v>27</v>
      </c>
    </row>
    <row r="3251" spans="1:38" ht="30" customHeight="1">
      <c r="A3251" s="9" t="s">
        <v>965</v>
      </c>
      <c r="B3251" s="9" t="s">
        <v>27</v>
      </c>
      <c r="C3251" s="9" t="s">
        <v>27</v>
      </c>
      <c r="D3251" s="114"/>
      <c r="E3251" s="115"/>
      <c r="F3251" s="116">
        <f>TRUNC(SUM(F3247:F3250),0)</f>
        <v>88</v>
      </c>
      <c r="G3251" s="115"/>
      <c r="H3251" s="116">
        <f>TRUNC(SUM(H3247:H3250),0)</f>
        <v>2549</v>
      </c>
      <c r="I3251" s="115"/>
      <c r="J3251" s="116">
        <f>TRUNC(SUM(J3247:J3250),0)</f>
        <v>0</v>
      </c>
      <c r="K3251" s="115"/>
      <c r="L3251" s="116">
        <f>F3251+H3251+J3251</f>
        <v>2637</v>
      </c>
      <c r="M3251" s="9" t="s">
        <v>27</v>
      </c>
      <c r="N3251" s="10" t="s">
        <v>117</v>
      </c>
      <c r="O3251" s="10" t="s">
        <v>117</v>
      </c>
      <c r="P3251" s="10" t="s">
        <v>27</v>
      </c>
      <c r="Q3251" s="10" t="s">
        <v>27</v>
      </c>
      <c r="R3251" s="10" t="s">
        <v>27</v>
      </c>
      <c r="S3251" s="119"/>
      <c r="T3251" s="119"/>
      <c r="U3251" s="119"/>
      <c r="V3251" s="119"/>
      <c r="W3251" s="119"/>
      <c r="X3251" s="119"/>
      <c r="Y3251" s="119"/>
      <c r="Z3251" s="119"/>
      <c r="AA3251" s="119"/>
      <c r="AB3251" s="119"/>
      <c r="AC3251" s="119"/>
      <c r="AD3251" s="119"/>
      <c r="AE3251" s="119"/>
      <c r="AF3251" s="119"/>
      <c r="AG3251" s="119"/>
      <c r="AH3251" s="119"/>
      <c r="AI3251" s="119"/>
      <c r="AJ3251" s="10" t="s">
        <v>27</v>
      </c>
      <c r="AK3251" s="10" t="s">
        <v>27</v>
      </c>
      <c r="AL3251" s="10" t="s">
        <v>27</v>
      </c>
    </row>
    <row r="3252" spans="1:38" ht="30" customHeight="1">
      <c r="A3252" s="114"/>
      <c r="B3252" s="114"/>
      <c r="C3252" s="114"/>
      <c r="D3252" s="114"/>
      <c r="E3252" s="115"/>
      <c r="F3252" s="116"/>
      <c r="G3252" s="115"/>
      <c r="H3252" s="116"/>
      <c r="I3252" s="115"/>
      <c r="J3252" s="116"/>
      <c r="K3252" s="115"/>
      <c r="L3252" s="116"/>
      <c r="M3252" s="114"/>
    </row>
    <row r="3253" spans="1:38" ht="30" customHeight="1">
      <c r="A3253" s="127" t="s">
        <v>3555</v>
      </c>
      <c r="B3253" s="127"/>
      <c r="C3253" s="127"/>
      <c r="D3253" s="127"/>
      <c r="E3253" s="128"/>
      <c r="F3253" s="129"/>
      <c r="G3253" s="128"/>
      <c r="H3253" s="129"/>
      <c r="I3253" s="128"/>
      <c r="J3253" s="129"/>
      <c r="K3253" s="128"/>
      <c r="L3253" s="129"/>
      <c r="M3253" s="127"/>
      <c r="N3253" s="118" t="s">
        <v>549</v>
      </c>
    </row>
    <row r="3254" spans="1:38" ht="30" customHeight="1">
      <c r="A3254" s="9" t="s">
        <v>2146</v>
      </c>
      <c r="B3254" s="9" t="s">
        <v>2147</v>
      </c>
      <c r="C3254" s="9" t="s">
        <v>54</v>
      </c>
      <c r="D3254" s="114">
        <v>1.52</v>
      </c>
      <c r="E3254" s="115">
        <f>단가대비표!E389</f>
        <v>50</v>
      </c>
      <c r="F3254" s="116">
        <f t="shared" ref="F3254:F3260" si="722">TRUNC(E3254*D3254,1)</f>
        <v>76</v>
      </c>
      <c r="G3254" s="115">
        <f>단가대비표!F389</f>
        <v>0</v>
      </c>
      <c r="H3254" s="116">
        <f t="shared" ref="H3254:H3260" si="723">TRUNC(G3254*D3254,1)</f>
        <v>0</v>
      </c>
      <c r="I3254" s="115">
        <f>단가대비표!G389</f>
        <v>0</v>
      </c>
      <c r="J3254" s="116">
        <f t="shared" ref="J3254:J3260" si="724">TRUNC(I3254*D3254,1)</f>
        <v>0</v>
      </c>
      <c r="K3254" s="115">
        <f t="shared" ref="K3254:L3260" si="725">TRUNC(E3254+G3254+I3254,1)</f>
        <v>50</v>
      </c>
      <c r="L3254" s="116">
        <f t="shared" si="725"/>
        <v>76</v>
      </c>
      <c r="M3254" s="9" t="s">
        <v>27</v>
      </c>
      <c r="N3254" s="10" t="s">
        <v>549</v>
      </c>
      <c r="O3254" s="10" t="s">
        <v>2148</v>
      </c>
      <c r="P3254" s="10" t="s">
        <v>30</v>
      </c>
      <c r="Q3254" s="10" t="s">
        <v>30</v>
      </c>
      <c r="R3254" s="10" t="s">
        <v>29</v>
      </c>
      <c r="S3254" s="119"/>
      <c r="T3254" s="119"/>
      <c r="U3254" s="119"/>
      <c r="V3254" s="119"/>
      <c r="W3254" s="119"/>
      <c r="X3254" s="119"/>
      <c r="Y3254" s="119"/>
      <c r="Z3254" s="119"/>
      <c r="AA3254" s="119"/>
      <c r="AB3254" s="119"/>
      <c r="AC3254" s="119"/>
      <c r="AD3254" s="119"/>
      <c r="AE3254" s="119"/>
      <c r="AF3254" s="119"/>
      <c r="AG3254" s="119"/>
      <c r="AH3254" s="119"/>
      <c r="AI3254" s="119"/>
      <c r="AJ3254" s="10" t="s">
        <v>27</v>
      </c>
      <c r="AK3254" s="10" t="s">
        <v>2149</v>
      </c>
      <c r="AL3254" s="10" t="s">
        <v>27</v>
      </c>
    </row>
    <row r="3255" spans="1:38" ht="30" customHeight="1">
      <c r="A3255" s="9" t="s">
        <v>3558</v>
      </c>
      <c r="B3255" s="9" t="s">
        <v>4567</v>
      </c>
      <c r="C3255" s="19" t="s">
        <v>792</v>
      </c>
      <c r="D3255" s="114">
        <v>0.32500000000000001</v>
      </c>
      <c r="E3255" s="115">
        <f>단가대비표!E390</f>
        <v>4032</v>
      </c>
      <c r="F3255" s="116">
        <f t="shared" si="722"/>
        <v>1310.4000000000001</v>
      </c>
      <c r="G3255" s="115">
        <f>단가대비표!F390</f>
        <v>0</v>
      </c>
      <c r="H3255" s="116">
        <f t="shared" si="723"/>
        <v>0</v>
      </c>
      <c r="I3255" s="115">
        <f>단가대비표!G390</f>
        <v>0</v>
      </c>
      <c r="J3255" s="116">
        <f t="shared" si="724"/>
        <v>0</v>
      </c>
      <c r="K3255" s="115">
        <f t="shared" si="725"/>
        <v>4032</v>
      </c>
      <c r="L3255" s="116">
        <f t="shared" si="725"/>
        <v>1310.4000000000001</v>
      </c>
      <c r="M3255" s="9" t="s">
        <v>27</v>
      </c>
      <c r="N3255" s="10" t="s">
        <v>549</v>
      </c>
      <c r="O3255" s="10" t="s">
        <v>2150</v>
      </c>
      <c r="P3255" s="10" t="s">
        <v>30</v>
      </c>
      <c r="Q3255" s="10" t="s">
        <v>30</v>
      </c>
      <c r="R3255" s="10" t="s">
        <v>29</v>
      </c>
      <c r="S3255" s="119"/>
      <c r="T3255" s="119"/>
      <c r="U3255" s="119"/>
      <c r="V3255" s="119"/>
      <c r="W3255" s="119"/>
      <c r="X3255" s="119"/>
      <c r="Y3255" s="119"/>
      <c r="Z3255" s="119"/>
      <c r="AA3255" s="119"/>
      <c r="AB3255" s="119"/>
      <c r="AC3255" s="119"/>
      <c r="AD3255" s="119"/>
      <c r="AE3255" s="119"/>
      <c r="AF3255" s="119"/>
      <c r="AG3255" s="119"/>
      <c r="AH3255" s="119"/>
      <c r="AI3255" s="119"/>
      <c r="AJ3255" s="10" t="s">
        <v>27</v>
      </c>
      <c r="AK3255" s="10" t="s">
        <v>2151</v>
      </c>
      <c r="AL3255" s="10" t="s">
        <v>27</v>
      </c>
    </row>
    <row r="3256" spans="1:38" ht="30" customHeight="1">
      <c r="A3256" s="9" t="s">
        <v>823</v>
      </c>
      <c r="B3256" s="9" t="s">
        <v>3556</v>
      </c>
      <c r="C3256" s="9" t="s">
        <v>466</v>
      </c>
      <c r="D3256" s="114">
        <v>0.45300000000000001</v>
      </c>
      <c r="E3256" s="115">
        <f>단가대비표!E388</f>
        <v>1150</v>
      </c>
      <c r="F3256" s="116">
        <f t="shared" si="722"/>
        <v>520.9</v>
      </c>
      <c r="G3256" s="115">
        <f>단가대비표!F388</f>
        <v>0</v>
      </c>
      <c r="H3256" s="116">
        <f t="shared" si="723"/>
        <v>0</v>
      </c>
      <c r="I3256" s="115">
        <f>단가대비표!G388</f>
        <v>0</v>
      </c>
      <c r="J3256" s="116">
        <f t="shared" si="724"/>
        <v>0</v>
      </c>
      <c r="K3256" s="115">
        <f t="shared" si="725"/>
        <v>1150</v>
      </c>
      <c r="L3256" s="116">
        <f t="shared" si="725"/>
        <v>520.9</v>
      </c>
      <c r="M3256" s="9" t="s">
        <v>2141</v>
      </c>
      <c r="N3256" s="10" t="s">
        <v>549</v>
      </c>
      <c r="O3256" s="10" t="s">
        <v>2142</v>
      </c>
      <c r="P3256" s="10" t="s">
        <v>30</v>
      </c>
      <c r="Q3256" s="10" t="s">
        <v>30</v>
      </c>
      <c r="R3256" s="10" t="s">
        <v>29</v>
      </c>
      <c r="S3256" s="119"/>
      <c r="T3256" s="119"/>
      <c r="U3256" s="119"/>
      <c r="V3256" s="119"/>
      <c r="W3256" s="119"/>
      <c r="X3256" s="119"/>
      <c r="Y3256" s="119"/>
      <c r="Z3256" s="119"/>
      <c r="AA3256" s="119"/>
      <c r="AB3256" s="119"/>
      <c r="AC3256" s="119"/>
      <c r="AD3256" s="119"/>
      <c r="AE3256" s="119"/>
      <c r="AF3256" s="119"/>
      <c r="AG3256" s="119"/>
      <c r="AH3256" s="119"/>
      <c r="AI3256" s="119"/>
      <c r="AJ3256" s="10" t="s">
        <v>27</v>
      </c>
      <c r="AK3256" s="10" t="s">
        <v>2152</v>
      </c>
      <c r="AL3256" s="10" t="s">
        <v>27</v>
      </c>
    </row>
    <row r="3257" spans="1:38" ht="30" customHeight="1">
      <c r="A3257" s="9" t="s">
        <v>2143</v>
      </c>
      <c r="B3257" s="9" t="s">
        <v>2144</v>
      </c>
      <c r="C3257" s="9" t="s">
        <v>545</v>
      </c>
      <c r="D3257" s="114">
        <v>0.123</v>
      </c>
      <c r="E3257" s="115">
        <f>단가대비표!E318</f>
        <v>250</v>
      </c>
      <c r="F3257" s="116">
        <f t="shared" si="722"/>
        <v>30.7</v>
      </c>
      <c r="G3257" s="115">
        <f>단가대비표!F318</f>
        <v>0</v>
      </c>
      <c r="H3257" s="116">
        <f t="shared" si="723"/>
        <v>0</v>
      </c>
      <c r="I3257" s="115">
        <f>단가대비표!G318</f>
        <v>0</v>
      </c>
      <c r="J3257" s="116">
        <f t="shared" si="724"/>
        <v>0</v>
      </c>
      <c r="K3257" s="115">
        <f t="shared" si="725"/>
        <v>250</v>
      </c>
      <c r="L3257" s="116">
        <f t="shared" si="725"/>
        <v>30.7</v>
      </c>
      <c r="M3257" s="9" t="s">
        <v>27</v>
      </c>
      <c r="N3257" s="10" t="s">
        <v>549</v>
      </c>
      <c r="O3257" s="10" t="s">
        <v>2145</v>
      </c>
      <c r="P3257" s="10" t="s">
        <v>30</v>
      </c>
      <c r="Q3257" s="10" t="s">
        <v>30</v>
      </c>
      <c r="R3257" s="10" t="s">
        <v>29</v>
      </c>
      <c r="S3257" s="119"/>
      <c r="T3257" s="119"/>
      <c r="U3257" s="119"/>
      <c r="V3257" s="119"/>
      <c r="W3257" s="119"/>
      <c r="X3257" s="119"/>
      <c r="Y3257" s="119"/>
      <c r="Z3257" s="119"/>
      <c r="AA3257" s="119"/>
      <c r="AB3257" s="119"/>
      <c r="AC3257" s="119"/>
      <c r="AD3257" s="119"/>
      <c r="AE3257" s="119"/>
      <c r="AF3257" s="119"/>
      <c r="AG3257" s="119"/>
      <c r="AH3257" s="119"/>
      <c r="AI3257" s="119"/>
      <c r="AJ3257" s="10" t="s">
        <v>27</v>
      </c>
      <c r="AK3257" s="10" t="s">
        <v>2153</v>
      </c>
      <c r="AL3257" s="10" t="s">
        <v>27</v>
      </c>
    </row>
    <row r="3258" spans="1:38" ht="30" customHeight="1">
      <c r="A3258" s="9" t="s">
        <v>857</v>
      </c>
      <c r="B3258" s="9" t="s">
        <v>840</v>
      </c>
      <c r="C3258" s="9" t="s">
        <v>841</v>
      </c>
      <c r="D3258" s="114">
        <v>3.5000000000000003E-2</v>
      </c>
      <c r="E3258" s="115">
        <f>단가대비표!E548</f>
        <v>0</v>
      </c>
      <c r="F3258" s="116">
        <f t="shared" si="722"/>
        <v>0</v>
      </c>
      <c r="G3258" s="115">
        <f>단가대비표!F548</f>
        <v>198613</v>
      </c>
      <c r="H3258" s="116">
        <f t="shared" si="723"/>
        <v>6951.4</v>
      </c>
      <c r="I3258" s="115">
        <f>단가대비표!G548</f>
        <v>0</v>
      </c>
      <c r="J3258" s="116">
        <f t="shared" si="724"/>
        <v>0</v>
      </c>
      <c r="K3258" s="115">
        <f t="shared" si="725"/>
        <v>198613</v>
      </c>
      <c r="L3258" s="116">
        <f t="shared" si="725"/>
        <v>6951.4</v>
      </c>
      <c r="M3258" s="9" t="s">
        <v>27</v>
      </c>
      <c r="N3258" s="10" t="s">
        <v>549</v>
      </c>
      <c r="O3258" s="10" t="s">
        <v>858</v>
      </c>
      <c r="P3258" s="10" t="s">
        <v>30</v>
      </c>
      <c r="Q3258" s="10" t="s">
        <v>30</v>
      </c>
      <c r="R3258" s="10" t="s">
        <v>29</v>
      </c>
      <c r="S3258" s="119"/>
      <c r="T3258" s="119"/>
      <c r="U3258" s="119"/>
      <c r="V3258" s="119">
        <v>1</v>
      </c>
      <c r="W3258" s="119"/>
      <c r="X3258" s="119"/>
      <c r="Y3258" s="119"/>
      <c r="Z3258" s="119"/>
      <c r="AA3258" s="119"/>
      <c r="AB3258" s="119"/>
      <c r="AC3258" s="119"/>
      <c r="AD3258" s="119"/>
      <c r="AE3258" s="119"/>
      <c r="AF3258" s="119"/>
      <c r="AG3258" s="119"/>
      <c r="AH3258" s="119"/>
      <c r="AI3258" s="119"/>
      <c r="AJ3258" s="10" t="s">
        <v>27</v>
      </c>
      <c r="AK3258" s="10" t="s">
        <v>2154</v>
      </c>
      <c r="AL3258" s="10" t="s">
        <v>27</v>
      </c>
    </row>
    <row r="3259" spans="1:38" ht="30" customHeight="1">
      <c r="A3259" s="9" t="s">
        <v>867</v>
      </c>
      <c r="B3259" s="9" t="s">
        <v>840</v>
      </c>
      <c r="C3259" s="9" t="s">
        <v>841</v>
      </c>
      <c r="D3259" s="114">
        <v>0.01</v>
      </c>
      <c r="E3259" s="115">
        <f>단가대비표!E553</f>
        <v>0</v>
      </c>
      <c r="F3259" s="116">
        <f t="shared" si="722"/>
        <v>0</v>
      </c>
      <c r="G3259" s="115">
        <f>단가대비표!F553</f>
        <v>138290</v>
      </c>
      <c r="H3259" s="116">
        <f t="shared" si="723"/>
        <v>1382.9</v>
      </c>
      <c r="I3259" s="115">
        <f>단가대비표!G553</f>
        <v>0</v>
      </c>
      <c r="J3259" s="116">
        <f t="shared" si="724"/>
        <v>0</v>
      </c>
      <c r="K3259" s="115">
        <f t="shared" si="725"/>
        <v>138290</v>
      </c>
      <c r="L3259" s="116">
        <f t="shared" si="725"/>
        <v>1382.9</v>
      </c>
      <c r="M3259" s="9" t="s">
        <v>27</v>
      </c>
      <c r="N3259" s="10" t="s">
        <v>549</v>
      </c>
      <c r="O3259" s="10" t="s">
        <v>868</v>
      </c>
      <c r="P3259" s="10" t="s">
        <v>30</v>
      </c>
      <c r="Q3259" s="10" t="s">
        <v>30</v>
      </c>
      <c r="R3259" s="10" t="s">
        <v>29</v>
      </c>
      <c r="S3259" s="119"/>
      <c r="T3259" s="119"/>
      <c r="U3259" s="119"/>
      <c r="V3259" s="119">
        <v>1</v>
      </c>
      <c r="W3259" s="119"/>
      <c r="X3259" s="119"/>
      <c r="Y3259" s="119"/>
      <c r="Z3259" s="119"/>
      <c r="AA3259" s="119"/>
      <c r="AB3259" s="119"/>
      <c r="AC3259" s="119"/>
      <c r="AD3259" s="119"/>
      <c r="AE3259" s="119"/>
      <c r="AF3259" s="119"/>
      <c r="AG3259" s="119"/>
      <c r="AH3259" s="119"/>
      <c r="AI3259" s="119"/>
      <c r="AJ3259" s="10" t="s">
        <v>27</v>
      </c>
      <c r="AK3259" s="10" t="s">
        <v>2155</v>
      </c>
      <c r="AL3259" s="10" t="s">
        <v>27</v>
      </c>
    </row>
    <row r="3260" spans="1:38" ht="30" customHeight="1">
      <c r="A3260" s="9" t="s">
        <v>1109</v>
      </c>
      <c r="B3260" s="9" t="s">
        <v>1110</v>
      </c>
      <c r="C3260" s="9" t="s">
        <v>963</v>
      </c>
      <c r="D3260" s="114">
        <v>1</v>
      </c>
      <c r="E3260" s="115">
        <v>0</v>
      </c>
      <c r="F3260" s="116">
        <f t="shared" si="722"/>
        <v>0</v>
      </c>
      <c r="G3260" s="115">
        <v>0</v>
      </c>
      <c r="H3260" s="116">
        <f t="shared" si="723"/>
        <v>0</v>
      </c>
      <c r="I3260" s="115">
        <f>ROUNDDOWN(SUMIF(V3254:V3260, RIGHTB(O3260, 1), H3254:H3260)*U3260, 2)</f>
        <v>166.68</v>
      </c>
      <c r="J3260" s="116">
        <f t="shared" si="724"/>
        <v>166.6</v>
      </c>
      <c r="K3260" s="115">
        <f t="shared" si="725"/>
        <v>166.6</v>
      </c>
      <c r="L3260" s="116">
        <f t="shared" si="725"/>
        <v>166.6</v>
      </c>
      <c r="M3260" s="9" t="s">
        <v>27</v>
      </c>
      <c r="N3260" s="10" t="s">
        <v>549</v>
      </c>
      <c r="O3260" s="10" t="s">
        <v>964</v>
      </c>
      <c r="P3260" s="10" t="s">
        <v>30</v>
      </c>
      <c r="Q3260" s="10" t="s">
        <v>30</v>
      </c>
      <c r="R3260" s="10" t="s">
        <v>30</v>
      </c>
      <c r="S3260" s="119">
        <v>1</v>
      </c>
      <c r="T3260" s="119">
        <v>2</v>
      </c>
      <c r="U3260" s="119">
        <v>0.02</v>
      </c>
      <c r="V3260" s="119"/>
      <c r="W3260" s="119"/>
      <c r="X3260" s="119"/>
      <c r="Y3260" s="119"/>
      <c r="Z3260" s="119"/>
      <c r="AA3260" s="119"/>
      <c r="AB3260" s="119"/>
      <c r="AC3260" s="119"/>
      <c r="AD3260" s="119"/>
      <c r="AE3260" s="119"/>
      <c r="AF3260" s="119"/>
      <c r="AG3260" s="119"/>
      <c r="AH3260" s="119"/>
      <c r="AI3260" s="119"/>
      <c r="AJ3260" s="10" t="s">
        <v>27</v>
      </c>
      <c r="AK3260" s="10" t="s">
        <v>2156</v>
      </c>
      <c r="AL3260" s="10" t="s">
        <v>27</v>
      </c>
    </row>
    <row r="3261" spans="1:38" ht="30" customHeight="1">
      <c r="A3261" s="9" t="s">
        <v>965</v>
      </c>
      <c r="B3261" s="9" t="s">
        <v>27</v>
      </c>
      <c r="C3261" s="9" t="s">
        <v>27</v>
      </c>
      <c r="D3261" s="114"/>
      <c r="E3261" s="115"/>
      <c r="F3261" s="116">
        <f>TRUNC(SUM(F3254:F3260),0)</f>
        <v>1938</v>
      </c>
      <c r="G3261" s="115"/>
      <c r="H3261" s="116">
        <f>TRUNC(SUM(H3254:H3260),0)</f>
        <v>8334</v>
      </c>
      <c r="I3261" s="115"/>
      <c r="J3261" s="116">
        <f>TRUNC(SUM(J3254:J3260),0)</f>
        <v>166</v>
      </c>
      <c r="K3261" s="115"/>
      <c r="L3261" s="116">
        <f>F3261+H3261+J3261</f>
        <v>10438</v>
      </c>
      <c r="M3261" s="9" t="s">
        <v>27</v>
      </c>
      <c r="N3261" s="10" t="s">
        <v>117</v>
      </c>
      <c r="O3261" s="10" t="s">
        <v>117</v>
      </c>
      <c r="P3261" s="10" t="s">
        <v>27</v>
      </c>
      <c r="Q3261" s="10" t="s">
        <v>27</v>
      </c>
      <c r="R3261" s="10" t="s">
        <v>27</v>
      </c>
      <c r="S3261" s="119"/>
      <c r="T3261" s="119"/>
      <c r="U3261" s="119"/>
      <c r="V3261" s="119"/>
      <c r="W3261" s="119"/>
      <c r="X3261" s="119"/>
      <c r="Y3261" s="119"/>
      <c r="Z3261" s="119"/>
      <c r="AA3261" s="119"/>
      <c r="AB3261" s="119"/>
      <c r="AC3261" s="119"/>
      <c r="AD3261" s="119"/>
      <c r="AE3261" s="119"/>
      <c r="AF3261" s="119"/>
      <c r="AG3261" s="119"/>
      <c r="AH3261" s="119"/>
      <c r="AI3261" s="119"/>
      <c r="AJ3261" s="10" t="s">
        <v>27</v>
      </c>
      <c r="AK3261" s="10" t="s">
        <v>27</v>
      </c>
      <c r="AL3261" s="10" t="s">
        <v>27</v>
      </c>
    </row>
    <row r="3262" spans="1:38" ht="30" customHeight="1">
      <c r="A3262" s="114"/>
      <c r="B3262" s="114"/>
      <c r="C3262" s="114"/>
      <c r="D3262" s="114"/>
      <c r="E3262" s="115"/>
      <c r="F3262" s="116"/>
      <c r="G3262" s="115"/>
      <c r="H3262" s="116"/>
      <c r="I3262" s="115"/>
      <c r="J3262" s="116"/>
      <c r="K3262" s="115"/>
      <c r="L3262" s="116"/>
      <c r="M3262" s="114"/>
    </row>
    <row r="3263" spans="1:38" ht="30" customHeight="1">
      <c r="A3263" s="127" t="s">
        <v>3554</v>
      </c>
      <c r="B3263" s="127"/>
      <c r="C3263" s="127"/>
      <c r="D3263" s="127"/>
      <c r="E3263" s="128"/>
      <c r="F3263" s="129"/>
      <c r="G3263" s="128"/>
      <c r="H3263" s="129"/>
      <c r="I3263" s="128"/>
      <c r="J3263" s="129"/>
      <c r="K3263" s="128"/>
      <c r="L3263" s="129"/>
      <c r="M3263" s="127"/>
      <c r="N3263" s="118" t="s">
        <v>551</v>
      </c>
    </row>
    <row r="3264" spans="1:38" ht="30" customHeight="1">
      <c r="A3264" s="9" t="s">
        <v>2146</v>
      </c>
      <c r="B3264" s="9" t="s">
        <v>2147</v>
      </c>
      <c r="C3264" s="9" t="s">
        <v>54</v>
      </c>
      <c r="D3264" s="114">
        <v>1.52</v>
      </c>
      <c r="E3264" s="115">
        <f>단가대비표!E389</f>
        <v>50</v>
      </c>
      <c r="F3264" s="116">
        <f t="shared" ref="F3264:F3270" si="726">TRUNC(E3264*D3264,1)</f>
        <v>76</v>
      </c>
      <c r="G3264" s="115">
        <f>단가대비표!F389</f>
        <v>0</v>
      </c>
      <c r="H3264" s="116">
        <f t="shared" ref="H3264:H3270" si="727">TRUNC(G3264*D3264,1)</f>
        <v>0</v>
      </c>
      <c r="I3264" s="115">
        <f>단가대비표!G389</f>
        <v>0</v>
      </c>
      <c r="J3264" s="116">
        <f t="shared" ref="J3264:J3270" si="728">TRUNC(I3264*D3264,1)</f>
        <v>0</v>
      </c>
      <c r="K3264" s="115">
        <f t="shared" ref="K3264:L3270" si="729">TRUNC(E3264+G3264+I3264,1)</f>
        <v>50</v>
      </c>
      <c r="L3264" s="116">
        <f t="shared" si="729"/>
        <v>76</v>
      </c>
      <c r="M3264" s="9" t="s">
        <v>27</v>
      </c>
      <c r="N3264" s="10" t="s">
        <v>551</v>
      </c>
      <c r="O3264" s="10" t="s">
        <v>2148</v>
      </c>
      <c r="P3264" s="10" t="s">
        <v>30</v>
      </c>
      <c r="Q3264" s="10" t="s">
        <v>30</v>
      </c>
      <c r="R3264" s="10" t="s">
        <v>29</v>
      </c>
      <c r="S3264" s="119"/>
      <c r="T3264" s="119"/>
      <c r="U3264" s="119"/>
      <c r="V3264" s="119"/>
      <c r="W3264" s="119"/>
      <c r="X3264" s="119"/>
      <c r="Y3264" s="119"/>
      <c r="Z3264" s="119"/>
      <c r="AA3264" s="119"/>
      <c r="AB3264" s="119"/>
      <c r="AC3264" s="119"/>
      <c r="AD3264" s="119"/>
      <c r="AE3264" s="119"/>
      <c r="AF3264" s="119"/>
      <c r="AG3264" s="119"/>
      <c r="AH3264" s="119"/>
      <c r="AI3264" s="119"/>
      <c r="AJ3264" s="10" t="s">
        <v>27</v>
      </c>
      <c r="AK3264" s="10" t="s">
        <v>2157</v>
      </c>
      <c r="AL3264" s="10" t="s">
        <v>27</v>
      </c>
    </row>
    <row r="3265" spans="1:38" ht="30" customHeight="1">
      <c r="A3265" s="9" t="s">
        <v>3558</v>
      </c>
      <c r="B3265" s="9" t="s">
        <v>4567</v>
      </c>
      <c r="C3265" s="9" t="s">
        <v>466</v>
      </c>
      <c r="D3265" s="114">
        <v>0.32500000000000001</v>
      </c>
      <c r="E3265" s="115">
        <f>단가대비표!E390</f>
        <v>4032</v>
      </c>
      <c r="F3265" s="116">
        <f t="shared" si="726"/>
        <v>1310.4000000000001</v>
      </c>
      <c r="G3265" s="115">
        <f>단가대비표!F390</f>
        <v>0</v>
      </c>
      <c r="H3265" s="116">
        <f t="shared" si="727"/>
        <v>0</v>
      </c>
      <c r="I3265" s="115">
        <f>단가대비표!G390</f>
        <v>0</v>
      </c>
      <c r="J3265" s="116">
        <f t="shared" si="728"/>
        <v>0</v>
      </c>
      <c r="K3265" s="115">
        <f t="shared" si="729"/>
        <v>4032</v>
      </c>
      <c r="L3265" s="116">
        <f t="shared" si="729"/>
        <v>1310.4000000000001</v>
      </c>
      <c r="M3265" s="9" t="s">
        <v>27</v>
      </c>
      <c r="N3265" s="10" t="s">
        <v>551</v>
      </c>
      <c r="O3265" s="10" t="s">
        <v>2150</v>
      </c>
      <c r="P3265" s="10" t="s">
        <v>30</v>
      </c>
      <c r="Q3265" s="10" t="s">
        <v>30</v>
      </c>
      <c r="R3265" s="10" t="s">
        <v>29</v>
      </c>
      <c r="S3265" s="119"/>
      <c r="T3265" s="119"/>
      <c r="U3265" s="119"/>
      <c r="V3265" s="119"/>
      <c r="W3265" s="119"/>
      <c r="X3265" s="119"/>
      <c r="Y3265" s="119"/>
      <c r="Z3265" s="119"/>
      <c r="AA3265" s="119"/>
      <c r="AB3265" s="119"/>
      <c r="AC3265" s="119"/>
      <c r="AD3265" s="119"/>
      <c r="AE3265" s="119"/>
      <c r="AF3265" s="119"/>
      <c r="AG3265" s="119"/>
      <c r="AH3265" s="119"/>
      <c r="AI3265" s="119"/>
      <c r="AJ3265" s="10" t="s">
        <v>27</v>
      </c>
      <c r="AK3265" s="10" t="s">
        <v>2158</v>
      </c>
      <c r="AL3265" s="10" t="s">
        <v>27</v>
      </c>
    </row>
    <row r="3266" spans="1:38" ht="30" customHeight="1">
      <c r="A3266" s="9" t="s">
        <v>823</v>
      </c>
      <c r="B3266" s="9" t="s">
        <v>3556</v>
      </c>
      <c r="C3266" s="9" t="s">
        <v>466</v>
      </c>
      <c r="D3266" s="114">
        <v>0.66700000000000004</v>
      </c>
      <c r="E3266" s="115">
        <f>단가대비표!E388</f>
        <v>1150</v>
      </c>
      <c r="F3266" s="116">
        <f t="shared" si="726"/>
        <v>767</v>
      </c>
      <c r="G3266" s="115">
        <f>단가대비표!F388</f>
        <v>0</v>
      </c>
      <c r="H3266" s="116">
        <f t="shared" si="727"/>
        <v>0</v>
      </c>
      <c r="I3266" s="115">
        <f>단가대비표!G388</f>
        <v>0</v>
      </c>
      <c r="J3266" s="116">
        <f t="shared" si="728"/>
        <v>0</v>
      </c>
      <c r="K3266" s="115">
        <f t="shared" si="729"/>
        <v>1150</v>
      </c>
      <c r="L3266" s="116">
        <f t="shared" si="729"/>
        <v>767</v>
      </c>
      <c r="M3266" s="9" t="s">
        <v>2141</v>
      </c>
      <c r="N3266" s="10" t="s">
        <v>551</v>
      </c>
      <c r="O3266" s="10" t="s">
        <v>2142</v>
      </c>
      <c r="P3266" s="10" t="s">
        <v>30</v>
      </c>
      <c r="Q3266" s="10" t="s">
        <v>30</v>
      </c>
      <c r="R3266" s="10" t="s">
        <v>29</v>
      </c>
      <c r="S3266" s="119"/>
      <c r="T3266" s="119"/>
      <c r="U3266" s="119"/>
      <c r="V3266" s="119"/>
      <c r="W3266" s="119"/>
      <c r="X3266" s="119"/>
      <c r="Y3266" s="119"/>
      <c r="Z3266" s="119"/>
      <c r="AA3266" s="119"/>
      <c r="AB3266" s="119"/>
      <c r="AC3266" s="119"/>
      <c r="AD3266" s="119"/>
      <c r="AE3266" s="119"/>
      <c r="AF3266" s="119"/>
      <c r="AG3266" s="119"/>
      <c r="AH3266" s="119"/>
      <c r="AI3266" s="119"/>
      <c r="AJ3266" s="10" t="s">
        <v>27</v>
      </c>
      <c r="AK3266" s="10" t="s">
        <v>2159</v>
      </c>
      <c r="AL3266" s="10" t="s">
        <v>27</v>
      </c>
    </row>
    <row r="3267" spans="1:38" ht="30" customHeight="1">
      <c r="A3267" s="9" t="s">
        <v>2143</v>
      </c>
      <c r="B3267" s="9" t="s">
        <v>2144</v>
      </c>
      <c r="C3267" s="9" t="s">
        <v>545</v>
      </c>
      <c r="D3267" s="114">
        <v>0.18</v>
      </c>
      <c r="E3267" s="115">
        <f>단가대비표!E318</f>
        <v>250</v>
      </c>
      <c r="F3267" s="116">
        <f t="shared" si="726"/>
        <v>45</v>
      </c>
      <c r="G3267" s="115">
        <f>단가대비표!F318</f>
        <v>0</v>
      </c>
      <c r="H3267" s="116">
        <f t="shared" si="727"/>
        <v>0</v>
      </c>
      <c r="I3267" s="115">
        <f>단가대비표!G318</f>
        <v>0</v>
      </c>
      <c r="J3267" s="116">
        <f t="shared" si="728"/>
        <v>0</v>
      </c>
      <c r="K3267" s="115">
        <f t="shared" si="729"/>
        <v>250</v>
      </c>
      <c r="L3267" s="116">
        <f t="shared" si="729"/>
        <v>45</v>
      </c>
      <c r="M3267" s="9" t="s">
        <v>27</v>
      </c>
      <c r="N3267" s="10" t="s">
        <v>551</v>
      </c>
      <c r="O3267" s="10" t="s">
        <v>2145</v>
      </c>
      <c r="P3267" s="10" t="s">
        <v>30</v>
      </c>
      <c r="Q3267" s="10" t="s">
        <v>30</v>
      </c>
      <c r="R3267" s="10" t="s">
        <v>29</v>
      </c>
      <c r="S3267" s="119"/>
      <c r="T3267" s="119"/>
      <c r="U3267" s="119"/>
      <c r="V3267" s="119"/>
      <c r="W3267" s="119"/>
      <c r="X3267" s="119"/>
      <c r="Y3267" s="119"/>
      <c r="Z3267" s="119"/>
      <c r="AA3267" s="119"/>
      <c r="AB3267" s="119"/>
      <c r="AC3267" s="119"/>
      <c r="AD3267" s="119"/>
      <c r="AE3267" s="119"/>
      <c r="AF3267" s="119"/>
      <c r="AG3267" s="119"/>
      <c r="AH3267" s="119"/>
      <c r="AI3267" s="119"/>
      <c r="AJ3267" s="10" t="s">
        <v>27</v>
      </c>
      <c r="AK3267" s="10" t="s">
        <v>2160</v>
      </c>
      <c r="AL3267" s="10" t="s">
        <v>27</v>
      </c>
    </row>
    <row r="3268" spans="1:38" ht="30" customHeight="1">
      <c r="A3268" s="9" t="s">
        <v>857</v>
      </c>
      <c r="B3268" s="9" t="s">
        <v>840</v>
      </c>
      <c r="C3268" s="9" t="s">
        <v>841</v>
      </c>
      <c r="D3268" s="114">
        <v>6.6000000000000003E-2</v>
      </c>
      <c r="E3268" s="115">
        <f>단가대비표!E548</f>
        <v>0</v>
      </c>
      <c r="F3268" s="116">
        <f t="shared" si="726"/>
        <v>0</v>
      </c>
      <c r="G3268" s="115">
        <f>단가대비표!F548</f>
        <v>198613</v>
      </c>
      <c r="H3268" s="116">
        <f t="shared" si="727"/>
        <v>13108.4</v>
      </c>
      <c r="I3268" s="115">
        <f>단가대비표!G548</f>
        <v>0</v>
      </c>
      <c r="J3268" s="116">
        <f t="shared" si="728"/>
        <v>0</v>
      </c>
      <c r="K3268" s="115">
        <f t="shared" si="729"/>
        <v>198613</v>
      </c>
      <c r="L3268" s="116">
        <f t="shared" si="729"/>
        <v>13108.4</v>
      </c>
      <c r="M3268" s="9" t="s">
        <v>27</v>
      </c>
      <c r="N3268" s="10" t="s">
        <v>551</v>
      </c>
      <c r="O3268" s="10" t="s">
        <v>858</v>
      </c>
      <c r="P3268" s="10" t="s">
        <v>30</v>
      </c>
      <c r="Q3268" s="10" t="s">
        <v>30</v>
      </c>
      <c r="R3268" s="10" t="s">
        <v>29</v>
      </c>
      <c r="S3268" s="119"/>
      <c r="T3268" s="119"/>
      <c r="U3268" s="119"/>
      <c r="V3268" s="119">
        <v>1</v>
      </c>
      <c r="W3268" s="119"/>
      <c r="X3268" s="119"/>
      <c r="Y3268" s="119"/>
      <c r="Z3268" s="119"/>
      <c r="AA3268" s="119"/>
      <c r="AB3268" s="119"/>
      <c r="AC3268" s="119"/>
      <c r="AD3268" s="119"/>
      <c r="AE3268" s="119"/>
      <c r="AF3268" s="119"/>
      <c r="AG3268" s="119"/>
      <c r="AH3268" s="119"/>
      <c r="AI3268" s="119"/>
      <c r="AJ3268" s="10" t="s">
        <v>27</v>
      </c>
      <c r="AK3268" s="10" t="s">
        <v>2161</v>
      </c>
      <c r="AL3268" s="10" t="s">
        <v>27</v>
      </c>
    </row>
    <row r="3269" spans="1:38" ht="30" customHeight="1">
      <c r="A3269" s="9" t="s">
        <v>867</v>
      </c>
      <c r="B3269" s="9" t="s">
        <v>840</v>
      </c>
      <c r="C3269" s="9" t="s">
        <v>841</v>
      </c>
      <c r="D3269" s="114">
        <v>1.7999999999999999E-2</v>
      </c>
      <c r="E3269" s="115">
        <f>단가대비표!E553</f>
        <v>0</v>
      </c>
      <c r="F3269" s="116">
        <f t="shared" si="726"/>
        <v>0</v>
      </c>
      <c r="G3269" s="115">
        <f>단가대비표!F553</f>
        <v>138290</v>
      </c>
      <c r="H3269" s="116">
        <f t="shared" si="727"/>
        <v>2489.1999999999998</v>
      </c>
      <c r="I3269" s="115">
        <f>단가대비표!G553</f>
        <v>0</v>
      </c>
      <c r="J3269" s="116">
        <f t="shared" si="728"/>
        <v>0</v>
      </c>
      <c r="K3269" s="115">
        <f t="shared" si="729"/>
        <v>138290</v>
      </c>
      <c r="L3269" s="116">
        <f t="shared" si="729"/>
        <v>2489.1999999999998</v>
      </c>
      <c r="M3269" s="9" t="s">
        <v>27</v>
      </c>
      <c r="N3269" s="10" t="s">
        <v>551</v>
      </c>
      <c r="O3269" s="10" t="s">
        <v>868</v>
      </c>
      <c r="P3269" s="10" t="s">
        <v>30</v>
      </c>
      <c r="Q3269" s="10" t="s">
        <v>30</v>
      </c>
      <c r="R3269" s="10" t="s">
        <v>29</v>
      </c>
      <c r="S3269" s="119"/>
      <c r="T3269" s="119"/>
      <c r="U3269" s="119"/>
      <c r="V3269" s="119">
        <v>1</v>
      </c>
      <c r="W3269" s="119"/>
      <c r="X3269" s="119"/>
      <c r="Y3269" s="119"/>
      <c r="Z3269" s="119"/>
      <c r="AA3269" s="119"/>
      <c r="AB3269" s="119"/>
      <c r="AC3269" s="119"/>
      <c r="AD3269" s="119"/>
      <c r="AE3269" s="119"/>
      <c r="AF3269" s="119"/>
      <c r="AG3269" s="119"/>
      <c r="AH3269" s="119"/>
      <c r="AI3269" s="119"/>
      <c r="AJ3269" s="10" t="s">
        <v>27</v>
      </c>
      <c r="AK3269" s="10" t="s">
        <v>2162</v>
      </c>
      <c r="AL3269" s="10" t="s">
        <v>27</v>
      </c>
    </row>
    <row r="3270" spans="1:38" ht="30" customHeight="1">
      <c r="A3270" s="9" t="s">
        <v>1109</v>
      </c>
      <c r="B3270" s="9" t="s">
        <v>1110</v>
      </c>
      <c r="C3270" s="9" t="s">
        <v>963</v>
      </c>
      <c r="D3270" s="114">
        <v>1</v>
      </c>
      <c r="E3270" s="115">
        <v>0</v>
      </c>
      <c r="F3270" s="116">
        <f t="shared" si="726"/>
        <v>0</v>
      </c>
      <c r="G3270" s="115">
        <v>0</v>
      </c>
      <c r="H3270" s="116">
        <f t="shared" si="727"/>
        <v>0</v>
      </c>
      <c r="I3270" s="115">
        <f>ROUNDDOWN(SUMIF(V3264:V3270, RIGHTB(O3270, 1), H3264:H3270)*U3270, 2)</f>
        <v>311.95</v>
      </c>
      <c r="J3270" s="116">
        <f t="shared" si="728"/>
        <v>311.89999999999998</v>
      </c>
      <c r="K3270" s="115">
        <f t="shared" si="729"/>
        <v>311.89999999999998</v>
      </c>
      <c r="L3270" s="116">
        <f t="shared" si="729"/>
        <v>311.89999999999998</v>
      </c>
      <c r="M3270" s="9" t="s">
        <v>27</v>
      </c>
      <c r="N3270" s="10" t="s">
        <v>551</v>
      </c>
      <c r="O3270" s="10" t="s">
        <v>964</v>
      </c>
      <c r="P3270" s="10" t="s">
        <v>30</v>
      </c>
      <c r="Q3270" s="10" t="s">
        <v>30</v>
      </c>
      <c r="R3270" s="10" t="s">
        <v>30</v>
      </c>
      <c r="S3270" s="119">
        <v>1</v>
      </c>
      <c r="T3270" s="119">
        <v>2</v>
      </c>
      <c r="U3270" s="119">
        <v>0.02</v>
      </c>
      <c r="V3270" s="119"/>
      <c r="W3270" s="119"/>
      <c r="X3270" s="119"/>
      <c r="Y3270" s="119"/>
      <c r="Z3270" s="119"/>
      <c r="AA3270" s="119"/>
      <c r="AB3270" s="119"/>
      <c r="AC3270" s="119"/>
      <c r="AD3270" s="119"/>
      <c r="AE3270" s="119"/>
      <c r="AF3270" s="119"/>
      <c r="AG3270" s="119"/>
      <c r="AH3270" s="119"/>
      <c r="AI3270" s="119"/>
      <c r="AJ3270" s="10" t="s">
        <v>27</v>
      </c>
      <c r="AK3270" s="10" t="s">
        <v>2163</v>
      </c>
      <c r="AL3270" s="10" t="s">
        <v>27</v>
      </c>
    </row>
    <row r="3271" spans="1:38" ht="30" customHeight="1">
      <c r="A3271" s="9" t="s">
        <v>965</v>
      </c>
      <c r="B3271" s="9" t="s">
        <v>27</v>
      </c>
      <c r="C3271" s="9" t="s">
        <v>27</v>
      </c>
      <c r="D3271" s="114"/>
      <c r="E3271" s="115"/>
      <c r="F3271" s="116">
        <f>TRUNC(SUM(F3264:F3270),0)</f>
        <v>2198</v>
      </c>
      <c r="G3271" s="115"/>
      <c r="H3271" s="116">
        <f>TRUNC(SUM(H3264:H3270),0)</f>
        <v>15597</v>
      </c>
      <c r="I3271" s="115"/>
      <c r="J3271" s="116">
        <f>TRUNC(SUM(J3264:J3270),0)</f>
        <v>311</v>
      </c>
      <c r="K3271" s="115"/>
      <c r="L3271" s="116">
        <f>F3271+H3271+J3271</f>
        <v>18106</v>
      </c>
      <c r="M3271" s="9" t="s">
        <v>27</v>
      </c>
      <c r="N3271" s="10" t="s">
        <v>117</v>
      </c>
      <c r="O3271" s="10" t="s">
        <v>117</v>
      </c>
      <c r="P3271" s="10" t="s">
        <v>27</v>
      </c>
      <c r="Q3271" s="10" t="s">
        <v>27</v>
      </c>
      <c r="R3271" s="10" t="s">
        <v>27</v>
      </c>
      <c r="S3271" s="119"/>
      <c r="T3271" s="119"/>
      <c r="U3271" s="119"/>
      <c r="V3271" s="119"/>
      <c r="W3271" s="119"/>
      <c r="X3271" s="119"/>
      <c r="Y3271" s="119"/>
      <c r="Z3271" s="119"/>
      <c r="AA3271" s="119"/>
      <c r="AB3271" s="119"/>
      <c r="AC3271" s="119"/>
      <c r="AD3271" s="119"/>
      <c r="AE3271" s="119"/>
      <c r="AF3271" s="119"/>
      <c r="AG3271" s="119"/>
      <c r="AH3271" s="119"/>
      <c r="AI3271" s="119"/>
      <c r="AJ3271" s="10" t="s">
        <v>27</v>
      </c>
      <c r="AK3271" s="10" t="s">
        <v>27</v>
      </c>
      <c r="AL3271" s="10" t="s">
        <v>27</v>
      </c>
    </row>
    <row r="3272" spans="1:38" ht="30" customHeight="1">
      <c r="A3272" s="114"/>
      <c r="B3272" s="114"/>
      <c r="C3272" s="114"/>
      <c r="D3272" s="114"/>
      <c r="E3272" s="115"/>
      <c r="F3272" s="116"/>
      <c r="G3272" s="115"/>
      <c r="H3272" s="116"/>
      <c r="I3272" s="115"/>
      <c r="J3272" s="116"/>
      <c r="K3272" s="115"/>
      <c r="L3272" s="116"/>
      <c r="M3272" s="114"/>
    </row>
    <row r="3273" spans="1:38" ht="30" customHeight="1">
      <c r="A3273" s="127" t="s">
        <v>3553</v>
      </c>
      <c r="B3273" s="127"/>
      <c r="C3273" s="127"/>
      <c r="D3273" s="127"/>
      <c r="E3273" s="128"/>
      <c r="F3273" s="129"/>
      <c r="G3273" s="128"/>
      <c r="H3273" s="129"/>
      <c r="I3273" s="128"/>
      <c r="J3273" s="129"/>
      <c r="K3273" s="128"/>
      <c r="L3273" s="129"/>
      <c r="M3273" s="127"/>
      <c r="N3273" s="118" t="s">
        <v>553</v>
      </c>
    </row>
    <row r="3274" spans="1:38" ht="30" customHeight="1">
      <c r="A3274" s="9" t="s">
        <v>823</v>
      </c>
      <c r="B3274" s="9" t="s">
        <v>3556</v>
      </c>
      <c r="C3274" s="9" t="s">
        <v>466</v>
      </c>
      <c r="D3274" s="114">
        <v>0.08</v>
      </c>
      <c r="E3274" s="115">
        <f>단가대비표!E388</f>
        <v>1150</v>
      </c>
      <c r="F3274" s="116">
        <f>TRUNC(E3274*D3274,1)</f>
        <v>92</v>
      </c>
      <c r="G3274" s="115">
        <f>단가대비표!F388</f>
        <v>0</v>
      </c>
      <c r="H3274" s="116">
        <f>TRUNC(G3274*D3274,1)</f>
        <v>0</v>
      </c>
      <c r="I3274" s="115">
        <f>단가대비표!G388</f>
        <v>0</v>
      </c>
      <c r="J3274" s="116">
        <f>TRUNC(I3274*D3274,1)</f>
        <v>0</v>
      </c>
      <c r="K3274" s="115">
        <f t="shared" ref="K3274:L3277" si="730">TRUNC(E3274+G3274+I3274,1)</f>
        <v>1150</v>
      </c>
      <c r="L3274" s="116">
        <f t="shared" si="730"/>
        <v>92</v>
      </c>
      <c r="M3274" s="9" t="s">
        <v>2141</v>
      </c>
      <c r="N3274" s="10" t="s">
        <v>553</v>
      </c>
      <c r="O3274" s="10" t="s">
        <v>2142</v>
      </c>
      <c r="P3274" s="10" t="s">
        <v>30</v>
      </c>
      <c r="Q3274" s="10" t="s">
        <v>30</v>
      </c>
      <c r="R3274" s="10" t="s">
        <v>29</v>
      </c>
      <c r="S3274" s="119"/>
      <c r="T3274" s="119"/>
      <c r="U3274" s="119"/>
      <c r="V3274" s="119"/>
      <c r="W3274" s="119"/>
      <c r="X3274" s="119"/>
      <c r="Y3274" s="119"/>
      <c r="Z3274" s="119"/>
      <c r="AA3274" s="119"/>
      <c r="AB3274" s="119"/>
      <c r="AC3274" s="119"/>
      <c r="AD3274" s="119"/>
      <c r="AE3274" s="119"/>
      <c r="AF3274" s="119"/>
      <c r="AG3274" s="119"/>
      <c r="AH3274" s="119"/>
      <c r="AI3274" s="119"/>
      <c r="AJ3274" s="10" t="s">
        <v>27</v>
      </c>
      <c r="AK3274" s="10" t="s">
        <v>2164</v>
      </c>
      <c r="AL3274" s="10" t="s">
        <v>27</v>
      </c>
    </row>
    <row r="3275" spans="1:38" ht="30" customHeight="1">
      <c r="A3275" s="9" t="s">
        <v>2143</v>
      </c>
      <c r="B3275" s="9" t="s">
        <v>2144</v>
      </c>
      <c r="C3275" s="9" t="s">
        <v>545</v>
      </c>
      <c r="D3275" s="114">
        <v>0.05</v>
      </c>
      <c r="E3275" s="115">
        <f>단가대비표!E318</f>
        <v>250</v>
      </c>
      <c r="F3275" s="116">
        <f>TRUNC(E3275*D3275,1)</f>
        <v>12.5</v>
      </c>
      <c r="G3275" s="115">
        <f>단가대비표!F318</f>
        <v>0</v>
      </c>
      <c r="H3275" s="116">
        <f>TRUNC(G3275*D3275,1)</f>
        <v>0</v>
      </c>
      <c r="I3275" s="115">
        <f>단가대비표!G318</f>
        <v>0</v>
      </c>
      <c r="J3275" s="116">
        <f>TRUNC(I3275*D3275,1)</f>
        <v>0</v>
      </c>
      <c r="K3275" s="115">
        <f t="shared" si="730"/>
        <v>250</v>
      </c>
      <c r="L3275" s="116">
        <f t="shared" si="730"/>
        <v>12.5</v>
      </c>
      <c r="M3275" s="9" t="s">
        <v>27</v>
      </c>
      <c r="N3275" s="10" t="s">
        <v>553</v>
      </c>
      <c r="O3275" s="10" t="s">
        <v>2145</v>
      </c>
      <c r="P3275" s="10" t="s">
        <v>30</v>
      </c>
      <c r="Q3275" s="10" t="s">
        <v>30</v>
      </c>
      <c r="R3275" s="10" t="s">
        <v>29</v>
      </c>
      <c r="S3275" s="119"/>
      <c r="T3275" s="119"/>
      <c r="U3275" s="119"/>
      <c r="V3275" s="119"/>
      <c r="W3275" s="119"/>
      <c r="X3275" s="119"/>
      <c r="Y3275" s="119"/>
      <c r="Z3275" s="119"/>
      <c r="AA3275" s="119"/>
      <c r="AB3275" s="119"/>
      <c r="AC3275" s="119"/>
      <c r="AD3275" s="119"/>
      <c r="AE3275" s="119"/>
      <c r="AF3275" s="119"/>
      <c r="AG3275" s="119"/>
      <c r="AH3275" s="119"/>
      <c r="AI3275" s="119"/>
      <c r="AJ3275" s="10" t="s">
        <v>27</v>
      </c>
      <c r="AK3275" s="10" t="s">
        <v>2165</v>
      </c>
      <c r="AL3275" s="10" t="s">
        <v>27</v>
      </c>
    </row>
    <row r="3276" spans="1:38" ht="30" customHeight="1">
      <c r="A3276" s="9" t="s">
        <v>857</v>
      </c>
      <c r="B3276" s="9" t="s">
        <v>840</v>
      </c>
      <c r="C3276" s="9" t="s">
        <v>841</v>
      </c>
      <c r="D3276" s="114">
        <v>5.0000000000000001E-3</v>
      </c>
      <c r="E3276" s="115">
        <f>단가대비표!E548</f>
        <v>0</v>
      </c>
      <c r="F3276" s="116">
        <f>TRUNC(E3276*D3276,1)</f>
        <v>0</v>
      </c>
      <c r="G3276" s="115">
        <f>단가대비표!F548</f>
        <v>198613</v>
      </c>
      <c r="H3276" s="116">
        <f>TRUNC(G3276*D3276,1)</f>
        <v>993</v>
      </c>
      <c r="I3276" s="115">
        <f>단가대비표!G548</f>
        <v>0</v>
      </c>
      <c r="J3276" s="116">
        <f>TRUNC(I3276*D3276,1)</f>
        <v>0</v>
      </c>
      <c r="K3276" s="115">
        <f t="shared" si="730"/>
        <v>198613</v>
      </c>
      <c r="L3276" s="116">
        <f t="shared" si="730"/>
        <v>993</v>
      </c>
      <c r="M3276" s="9" t="s">
        <v>27</v>
      </c>
      <c r="N3276" s="10" t="s">
        <v>553</v>
      </c>
      <c r="O3276" s="10" t="s">
        <v>858</v>
      </c>
      <c r="P3276" s="10" t="s">
        <v>30</v>
      </c>
      <c r="Q3276" s="10" t="s">
        <v>30</v>
      </c>
      <c r="R3276" s="10" t="s">
        <v>29</v>
      </c>
      <c r="S3276" s="119"/>
      <c r="T3276" s="119"/>
      <c r="U3276" s="119"/>
      <c r="V3276" s="119"/>
      <c r="W3276" s="119"/>
      <c r="X3276" s="119"/>
      <c r="Y3276" s="119"/>
      <c r="Z3276" s="119"/>
      <c r="AA3276" s="119"/>
      <c r="AB3276" s="119"/>
      <c r="AC3276" s="119"/>
      <c r="AD3276" s="119"/>
      <c r="AE3276" s="119"/>
      <c r="AF3276" s="119"/>
      <c r="AG3276" s="119"/>
      <c r="AH3276" s="119"/>
      <c r="AI3276" s="119"/>
      <c r="AJ3276" s="10" t="s">
        <v>27</v>
      </c>
      <c r="AK3276" s="10" t="s">
        <v>2166</v>
      </c>
      <c r="AL3276" s="10" t="s">
        <v>27</v>
      </c>
    </row>
    <row r="3277" spans="1:38" ht="30" customHeight="1">
      <c r="A3277" s="9" t="s">
        <v>867</v>
      </c>
      <c r="B3277" s="9" t="s">
        <v>840</v>
      </c>
      <c r="C3277" s="9" t="s">
        <v>841</v>
      </c>
      <c r="D3277" s="114">
        <v>1E-3</v>
      </c>
      <c r="E3277" s="115">
        <f>단가대비표!E553</f>
        <v>0</v>
      </c>
      <c r="F3277" s="116">
        <f>TRUNC(E3277*D3277,1)</f>
        <v>0</v>
      </c>
      <c r="G3277" s="115">
        <f>단가대비표!F553</f>
        <v>138290</v>
      </c>
      <c r="H3277" s="116">
        <f>TRUNC(G3277*D3277,1)</f>
        <v>138.19999999999999</v>
      </c>
      <c r="I3277" s="115">
        <f>단가대비표!G553</f>
        <v>0</v>
      </c>
      <c r="J3277" s="116">
        <f>TRUNC(I3277*D3277,1)</f>
        <v>0</v>
      </c>
      <c r="K3277" s="115">
        <f t="shared" si="730"/>
        <v>138290</v>
      </c>
      <c r="L3277" s="116">
        <f t="shared" si="730"/>
        <v>138.19999999999999</v>
      </c>
      <c r="M3277" s="9" t="s">
        <v>27</v>
      </c>
      <c r="N3277" s="10" t="s">
        <v>553</v>
      </c>
      <c r="O3277" s="10" t="s">
        <v>868</v>
      </c>
      <c r="P3277" s="10" t="s">
        <v>30</v>
      </c>
      <c r="Q3277" s="10" t="s">
        <v>30</v>
      </c>
      <c r="R3277" s="10" t="s">
        <v>29</v>
      </c>
      <c r="S3277" s="119"/>
      <c r="T3277" s="119"/>
      <c r="U3277" s="119"/>
      <c r="V3277" s="119"/>
      <c r="W3277" s="119"/>
      <c r="X3277" s="119"/>
      <c r="Y3277" s="119"/>
      <c r="Z3277" s="119"/>
      <c r="AA3277" s="119"/>
      <c r="AB3277" s="119"/>
      <c r="AC3277" s="119"/>
      <c r="AD3277" s="119"/>
      <c r="AE3277" s="119"/>
      <c r="AF3277" s="119"/>
      <c r="AG3277" s="119"/>
      <c r="AH3277" s="119"/>
      <c r="AI3277" s="119"/>
      <c r="AJ3277" s="10" t="s">
        <v>27</v>
      </c>
      <c r="AK3277" s="10" t="s">
        <v>2167</v>
      </c>
      <c r="AL3277" s="10" t="s">
        <v>27</v>
      </c>
    </row>
    <row r="3278" spans="1:38" ht="30" customHeight="1">
      <c r="A3278" s="9" t="s">
        <v>965</v>
      </c>
      <c r="B3278" s="9" t="s">
        <v>27</v>
      </c>
      <c r="C3278" s="9" t="s">
        <v>27</v>
      </c>
      <c r="D3278" s="114"/>
      <c r="E3278" s="115"/>
      <c r="F3278" s="116">
        <f>TRUNC(SUM(F3274:F3277),0)</f>
        <v>104</v>
      </c>
      <c r="G3278" s="115"/>
      <c r="H3278" s="116">
        <f>TRUNC(SUM(H3274:H3277),0)</f>
        <v>1131</v>
      </c>
      <c r="I3278" s="115"/>
      <c r="J3278" s="116">
        <f>TRUNC(SUM(J3274:J3277),0)</f>
        <v>0</v>
      </c>
      <c r="K3278" s="115"/>
      <c r="L3278" s="116">
        <f>F3278+H3278+J3278</f>
        <v>1235</v>
      </c>
      <c r="M3278" s="9" t="s">
        <v>27</v>
      </c>
      <c r="N3278" s="10" t="s">
        <v>117</v>
      </c>
      <c r="O3278" s="10" t="s">
        <v>117</v>
      </c>
      <c r="P3278" s="10" t="s">
        <v>27</v>
      </c>
      <c r="Q3278" s="10" t="s">
        <v>27</v>
      </c>
      <c r="R3278" s="10" t="s">
        <v>27</v>
      </c>
      <c r="S3278" s="119"/>
      <c r="T3278" s="119"/>
      <c r="U3278" s="119"/>
      <c r="V3278" s="119"/>
      <c r="W3278" s="119"/>
      <c r="X3278" s="119"/>
      <c r="Y3278" s="119"/>
      <c r="Z3278" s="119"/>
      <c r="AA3278" s="119"/>
      <c r="AB3278" s="119"/>
      <c r="AC3278" s="119"/>
      <c r="AD3278" s="119"/>
      <c r="AE3278" s="119"/>
      <c r="AF3278" s="119"/>
      <c r="AG3278" s="119"/>
      <c r="AH3278" s="119"/>
      <c r="AI3278" s="119"/>
      <c r="AJ3278" s="10" t="s">
        <v>27</v>
      </c>
      <c r="AK3278" s="10" t="s">
        <v>27</v>
      </c>
      <c r="AL3278" s="10" t="s">
        <v>27</v>
      </c>
    </row>
    <row r="3279" spans="1:38" ht="30" customHeight="1">
      <c r="A3279" s="114"/>
      <c r="B3279" s="114"/>
      <c r="C3279" s="114"/>
      <c r="D3279" s="114"/>
      <c r="E3279" s="115"/>
      <c r="F3279" s="116"/>
      <c r="G3279" s="115"/>
      <c r="H3279" s="116"/>
      <c r="I3279" s="115"/>
      <c r="J3279" s="116"/>
      <c r="K3279" s="115"/>
      <c r="L3279" s="116"/>
      <c r="M3279" s="114"/>
    </row>
    <row r="3280" spans="1:38" ht="30" customHeight="1">
      <c r="A3280" s="127" t="s">
        <v>4568</v>
      </c>
      <c r="B3280" s="127"/>
      <c r="C3280" s="127"/>
      <c r="D3280" s="127"/>
      <c r="E3280" s="128"/>
      <c r="F3280" s="129"/>
      <c r="G3280" s="128"/>
      <c r="H3280" s="129"/>
      <c r="I3280" s="128"/>
      <c r="J3280" s="129"/>
      <c r="K3280" s="128"/>
      <c r="L3280" s="129"/>
      <c r="M3280" s="127"/>
      <c r="N3280" s="118" t="s">
        <v>555</v>
      </c>
    </row>
    <row r="3281" spans="1:38" ht="30" customHeight="1">
      <c r="A3281" s="9" t="s">
        <v>823</v>
      </c>
      <c r="B3281" s="9" t="s">
        <v>3556</v>
      </c>
      <c r="C3281" s="9" t="s">
        <v>466</v>
      </c>
      <c r="D3281" s="114">
        <v>0.08</v>
      </c>
      <c r="E3281" s="115">
        <f>단가대비표!E388</f>
        <v>1150</v>
      </c>
      <c r="F3281" s="116">
        <f>TRUNC(E3281*D3281,1)</f>
        <v>92</v>
      </c>
      <c r="G3281" s="115">
        <f>단가대비표!F388</f>
        <v>0</v>
      </c>
      <c r="H3281" s="116">
        <f>TRUNC(G3281*D3281,1)</f>
        <v>0</v>
      </c>
      <c r="I3281" s="115">
        <f>단가대비표!G388</f>
        <v>0</v>
      </c>
      <c r="J3281" s="116">
        <f>TRUNC(I3281*D3281,1)</f>
        <v>0</v>
      </c>
      <c r="K3281" s="115">
        <f t="shared" ref="K3281:L3284" si="731">TRUNC(E3281+G3281+I3281,1)</f>
        <v>1150</v>
      </c>
      <c r="L3281" s="116">
        <f t="shared" si="731"/>
        <v>92</v>
      </c>
      <c r="M3281" s="9" t="s">
        <v>2141</v>
      </c>
      <c r="N3281" s="10" t="s">
        <v>555</v>
      </c>
      <c r="O3281" s="10" t="s">
        <v>2142</v>
      </c>
      <c r="P3281" s="10" t="s">
        <v>30</v>
      </c>
      <c r="Q3281" s="10" t="s">
        <v>30</v>
      </c>
      <c r="R3281" s="10" t="s">
        <v>29</v>
      </c>
      <c r="S3281" s="119"/>
      <c r="T3281" s="119"/>
      <c r="U3281" s="119"/>
      <c r="V3281" s="119"/>
      <c r="W3281" s="119"/>
      <c r="X3281" s="119"/>
      <c r="Y3281" s="119"/>
      <c r="Z3281" s="119"/>
      <c r="AA3281" s="119"/>
      <c r="AB3281" s="119"/>
      <c r="AC3281" s="119"/>
      <c r="AD3281" s="119"/>
      <c r="AE3281" s="119"/>
      <c r="AF3281" s="119"/>
      <c r="AG3281" s="119"/>
      <c r="AH3281" s="119"/>
      <c r="AI3281" s="119"/>
      <c r="AJ3281" s="10" t="s">
        <v>27</v>
      </c>
      <c r="AK3281" s="10" t="s">
        <v>2168</v>
      </c>
      <c r="AL3281" s="10" t="s">
        <v>27</v>
      </c>
    </row>
    <row r="3282" spans="1:38" ht="30" customHeight="1">
      <c r="A3282" s="9" t="s">
        <v>2143</v>
      </c>
      <c r="B3282" s="9" t="s">
        <v>2144</v>
      </c>
      <c r="C3282" s="9" t="s">
        <v>545</v>
      </c>
      <c r="D3282" s="114">
        <v>0.05</v>
      </c>
      <c r="E3282" s="115">
        <f>단가대비표!E318</f>
        <v>250</v>
      </c>
      <c r="F3282" s="116">
        <f>TRUNC(E3282*D3282,1)</f>
        <v>12.5</v>
      </c>
      <c r="G3282" s="115">
        <f>단가대비표!F318</f>
        <v>0</v>
      </c>
      <c r="H3282" s="116">
        <f>TRUNC(G3282*D3282,1)</f>
        <v>0</v>
      </c>
      <c r="I3282" s="115">
        <f>단가대비표!G318</f>
        <v>0</v>
      </c>
      <c r="J3282" s="116">
        <f>TRUNC(I3282*D3282,1)</f>
        <v>0</v>
      </c>
      <c r="K3282" s="115">
        <f t="shared" si="731"/>
        <v>250</v>
      </c>
      <c r="L3282" s="116">
        <f t="shared" si="731"/>
        <v>12.5</v>
      </c>
      <c r="M3282" s="9" t="s">
        <v>27</v>
      </c>
      <c r="N3282" s="10" t="s">
        <v>555</v>
      </c>
      <c r="O3282" s="10" t="s">
        <v>2145</v>
      </c>
      <c r="P3282" s="10" t="s">
        <v>30</v>
      </c>
      <c r="Q3282" s="10" t="s">
        <v>30</v>
      </c>
      <c r="R3282" s="10" t="s">
        <v>29</v>
      </c>
      <c r="S3282" s="119"/>
      <c r="T3282" s="119"/>
      <c r="U3282" s="119"/>
      <c r="V3282" s="119"/>
      <c r="W3282" s="119"/>
      <c r="X3282" s="119"/>
      <c r="Y3282" s="119"/>
      <c r="Z3282" s="119"/>
      <c r="AA3282" s="119"/>
      <c r="AB3282" s="119"/>
      <c r="AC3282" s="119"/>
      <c r="AD3282" s="119"/>
      <c r="AE3282" s="119"/>
      <c r="AF3282" s="119"/>
      <c r="AG3282" s="119"/>
      <c r="AH3282" s="119"/>
      <c r="AI3282" s="119"/>
      <c r="AJ3282" s="10" t="s">
        <v>27</v>
      </c>
      <c r="AK3282" s="10" t="s">
        <v>2169</v>
      </c>
      <c r="AL3282" s="10" t="s">
        <v>27</v>
      </c>
    </row>
    <row r="3283" spans="1:38" ht="30" customHeight="1">
      <c r="A3283" s="9" t="s">
        <v>857</v>
      </c>
      <c r="B3283" s="9" t="s">
        <v>840</v>
      </c>
      <c r="C3283" s="9" t="s">
        <v>841</v>
      </c>
      <c r="D3283" s="114">
        <v>6.0000000000000001E-3</v>
      </c>
      <c r="E3283" s="115">
        <f>단가대비표!E548</f>
        <v>0</v>
      </c>
      <c r="F3283" s="116">
        <f>TRUNC(E3283*D3283,1)</f>
        <v>0</v>
      </c>
      <c r="G3283" s="115">
        <f>단가대비표!F548</f>
        <v>198613</v>
      </c>
      <c r="H3283" s="116">
        <f>TRUNC(G3283*D3283,1)</f>
        <v>1191.5999999999999</v>
      </c>
      <c r="I3283" s="115">
        <f>단가대비표!G548</f>
        <v>0</v>
      </c>
      <c r="J3283" s="116">
        <f>TRUNC(I3283*D3283,1)</f>
        <v>0</v>
      </c>
      <c r="K3283" s="115">
        <f t="shared" si="731"/>
        <v>198613</v>
      </c>
      <c r="L3283" s="116">
        <f t="shared" si="731"/>
        <v>1191.5999999999999</v>
      </c>
      <c r="M3283" s="9" t="s">
        <v>27</v>
      </c>
      <c r="N3283" s="10" t="s">
        <v>555</v>
      </c>
      <c r="O3283" s="10" t="s">
        <v>858</v>
      </c>
      <c r="P3283" s="10" t="s">
        <v>30</v>
      </c>
      <c r="Q3283" s="10" t="s">
        <v>30</v>
      </c>
      <c r="R3283" s="10" t="s">
        <v>29</v>
      </c>
      <c r="S3283" s="119"/>
      <c r="T3283" s="119"/>
      <c r="U3283" s="119"/>
      <c r="V3283" s="119">
        <v>1</v>
      </c>
      <c r="W3283" s="119"/>
      <c r="X3283" s="119"/>
      <c r="Y3283" s="119"/>
      <c r="Z3283" s="119"/>
      <c r="AA3283" s="119"/>
      <c r="AB3283" s="119"/>
      <c r="AC3283" s="119"/>
      <c r="AD3283" s="119"/>
      <c r="AE3283" s="119"/>
      <c r="AF3283" s="119"/>
      <c r="AG3283" s="119"/>
      <c r="AH3283" s="119"/>
      <c r="AI3283" s="119"/>
      <c r="AJ3283" s="10" t="s">
        <v>27</v>
      </c>
      <c r="AK3283" s="10" t="s">
        <v>2170</v>
      </c>
      <c r="AL3283" s="10" t="s">
        <v>27</v>
      </c>
    </row>
    <row r="3284" spans="1:38" ht="30" customHeight="1">
      <c r="A3284" s="9" t="s">
        <v>867</v>
      </c>
      <c r="B3284" s="9" t="s">
        <v>840</v>
      </c>
      <c r="C3284" s="9" t="s">
        <v>841</v>
      </c>
      <c r="D3284" s="114">
        <v>1.1999999999999999E-3</v>
      </c>
      <c r="E3284" s="115">
        <f>단가대비표!E553</f>
        <v>0</v>
      </c>
      <c r="F3284" s="116">
        <f>TRUNC(E3284*D3284,1)</f>
        <v>0</v>
      </c>
      <c r="G3284" s="115">
        <f>단가대비표!F553</f>
        <v>138290</v>
      </c>
      <c r="H3284" s="116">
        <f>TRUNC(G3284*D3284,1)</f>
        <v>165.9</v>
      </c>
      <c r="I3284" s="115">
        <f>단가대비표!G553</f>
        <v>0</v>
      </c>
      <c r="J3284" s="116">
        <f>TRUNC(I3284*D3284,1)</f>
        <v>0</v>
      </c>
      <c r="K3284" s="115">
        <f t="shared" si="731"/>
        <v>138290</v>
      </c>
      <c r="L3284" s="116">
        <f t="shared" si="731"/>
        <v>165.9</v>
      </c>
      <c r="M3284" s="9" t="s">
        <v>27</v>
      </c>
      <c r="N3284" s="10" t="s">
        <v>555</v>
      </c>
      <c r="O3284" s="10" t="s">
        <v>868</v>
      </c>
      <c r="P3284" s="10" t="s">
        <v>30</v>
      </c>
      <c r="Q3284" s="10" t="s">
        <v>30</v>
      </c>
      <c r="R3284" s="10" t="s">
        <v>29</v>
      </c>
      <c r="S3284" s="119"/>
      <c r="T3284" s="119"/>
      <c r="U3284" s="119"/>
      <c r="V3284" s="119">
        <v>1</v>
      </c>
      <c r="W3284" s="119"/>
      <c r="X3284" s="119"/>
      <c r="Y3284" s="119"/>
      <c r="Z3284" s="119"/>
      <c r="AA3284" s="119"/>
      <c r="AB3284" s="119"/>
      <c r="AC3284" s="119"/>
      <c r="AD3284" s="119"/>
      <c r="AE3284" s="119"/>
      <c r="AF3284" s="119"/>
      <c r="AG3284" s="119"/>
      <c r="AH3284" s="119"/>
      <c r="AI3284" s="119"/>
      <c r="AJ3284" s="10" t="s">
        <v>27</v>
      </c>
      <c r="AK3284" s="10" t="s">
        <v>2171</v>
      </c>
      <c r="AL3284" s="10" t="s">
        <v>27</v>
      </c>
    </row>
    <row r="3285" spans="1:38" ht="30" customHeight="1">
      <c r="A3285" s="9" t="s">
        <v>965</v>
      </c>
      <c r="B3285" s="9" t="s">
        <v>27</v>
      </c>
      <c r="C3285" s="9" t="s">
        <v>27</v>
      </c>
      <c r="D3285" s="114"/>
      <c r="E3285" s="115"/>
      <c r="F3285" s="116">
        <f>TRUNC(SUM(F3281:F3284),0)</f>
        <v>104</v>
      </c>
      <c r="G3285" s="115"/>
      <c r="H3285" s="116">
        <f>TRUNC(SUM(H3281:H3284),0)</f>
        <v>1357</v>
      </c>
      <c r="I3285" s="115"/>
      <c r="J3285" s="116">
        <f>TRUNC(SUM(J3281:J3284),0)</f>
        <v>0</v>
      </c>
      <c r="K3285" s="115"/>
      <c r="L3285" s="116">
        <f>F3285+H3285+J3285</f>
        <v>1461</v>
      </c>
      <c r="M3285" s="9" t="s">
        <v>27</v>
      </c>
      <c r="N3285" s="10" t="s">
        <v>117</v>
      </c>
      <c r="O3285" s="10" t="s">
        <v>117</v>
      </c>
      <c r="P3285" s="10" t="s">
        <v>27</v>
      </c>
      <c r="Q3285" s="10" t="s">
        <v>27</v>
      </c>
      <c r="R3285" s="10" t="s">
        <v>27</v>
      </c>
      <c r="S3285" s="119"/>
      <c r="T3285" s="119"/>
      <c r="U3285" s="119"/>
      <c r="V3285" s="119"/>
      <c r="W3285" s="119"/>
      <c r="X3285" s="119"/>
      <c r="Y3285" s="119"/>
      <c r="Z3285" s="119"/>
      <c r="AA3285" s="119"/>
      <c r="AB3285" s="119"/>
      <c r="AC3285" s="119"/>
      <c r="AD3285" s="119"/>
      <c r="AE3285" s="119"/>
      <c r="AF3285" s="119"/>
      <c r="AG3285" s="119"/>
      <c r="AH3285" s="119"/>
      <c r="AI3285" s="119"/>
      <c r="AJ3285" s="10" t="s">
        <v>27</v>
      </c>
      <c r="AK3285" s="10" t="s">
        <v>27</v>
      </c>
      <c r="AL3285" s="10" t="s">
        <v>27</v>
      </c>
    </row>
    <row r="3286" spans="1:38" ht="30" customHeight="1">
      <c r="A3286" s="114"/>
      <c r="B3286" s="114"/>
      <c r="C3286" s="114"/>
      <c r="D3286" s="114"/>
      <c r="E3286" s="115"/>
      <c r="F3286" s="116"/>
      <c r="G3286" s="115"/>
      <c r="H3286" s="116"/>
      <c r="I3286" s="115"/>
      <c r="J3286" s="116"/>
      <c r="K3286" s="115"/>
      <c r="L3286" s="116"/>
      <c r="M3286" s="114"/>
    </row>
    <row r="3287" spans="1:38" ht="30" customHeight="1">
      <c r="A3287" s="127" t="s">
        <v>4639</v>
      </c>
      <c r="B3287" s="127"/>
      <c r="C3287" s="127"/>
      <c r="D3287" s="127"/>
      <c r="E3287" s="128"/>
      <c r="F3287" s="129"/>
      <c r="G3287" s="128"/>
      <c r="H3287" s="129"/>
      <c r="I3287" s="128"/>
      <c r="J3287" s="129"/>
      <c r="K3287" s="128"/>
      <c r="L3287" s="129"/>
      <c r="M3287" s="127"/>
      <c r="N3287" s="118" t="s">
        <v>556</v>
      </c>
    </row>
    <row r="3288" spans="1:38" ht="30" customHeight="1">
      <c r="A3288" s="9" t="s">
        <v>823</v>
      </c>
      <c r="B3288" s="9" t="s">
        <v>3556</v>
      </c>
      <c r="C3288" s="9" t="s">
        <v>466</v>
      </c>
      <c r="D3288" s="114">
        <v>0.06</v>
      </c>
      <c r="E3288" s="115">
        <f>단가대비표!E388</f>
        <v>1150</v>
      </c>
      <c r="F3288" s="116">
        <f>TRUNC(E3288*D3288,1)</f>
        <v>69</v>
      </c>
      <c r="G3288" s="115">
        <f>단가대비표!F388</f>
        <v>0</v>
      </c>
      <c r="H3288" s="116">
        <f>TRUNC(G3288*D3288,1)</f>
        <v>0</v>
      </c>
      <c r="I3288" s="115">
        <f>단가대비표!G388</f>
        <v>0</v>
      </c>
      <c r="J3288" s="116">
        <f>TRUNC(I3288*D3288,1)</f>
        <v>0</v>
      </c>
      <c r="K3288" s="115">
        <f t="shared" ref="K3288:L3291" si="732">TRUNC(E3288+G3288+I3288,1)</f>
        <v>1150</v>
      </c>
      <c r="L3288" s="116">
        <f t="shared" si="732"/>
        <v>69</v>
      </c>
      <c r="M3288" s="9" t="s">
        <v>2141</v>
      </c>
      <c r="N3288" s="10" t="s">
        <v>556</v>
      </c>
      <c r="O3288" s="10" t="s">
        <v>2142</v>
      </c>
      <c r="P3288" s="10" t="s">
        <v>30</v>
      </c>
      <c r="Q3288" s="10" t="s">
        <v>30</v>
      </c>
      <c r="R3288" s="10" t="s">
        <v>29</v>
      </c>
      <c r="S3288" s="119"/>
      <c r="T3288" s="119"/>
      <c r="U3288" s="119"/>
      <c r="V3288" s="119"/>
      <c r="W3288" s="119"/>
      <c r="X3288" s="119"/>
      <c r="Y3288" s="119"/>
      <c r="Z3288" s="119"/>
      <c r="AA3288" s="119"/>
      <c r="AB3288" s="119"/>
      <c r="AC3288" s="119"/>
      <c r="AD3288" s="119"/>
      <c r="AE3288" s="119"/>
      <c r="AF3288" s="119"/>
      <c r="AG3288" s="119"/>
      <c r="AH3288" s="119"/>
      <c r="AI3288" s="119"/>
      <c r="AJ3288" s="10" t="s">
        <v>27</v>
      </c>
      <c r="AK3288" s="10" t="s">
        <v>2172</v>
      </c>
      <c r="AL3288" s="10" t="s">
        <v>27</v>
      </c>
    </row>
    <row r="3289" spans="1:38" ht="30" customHeight="1">
      <c r="A3289" s="9" t="s">
        <v>2143</v>
      </c>
      <c r="B3289" s="9" t="s">
        <v>2144</v>
      </c>
      <c r="C3289" s="9" t="s">
        <v>545</v>
      </c>
      <c r="D3289" s="114">
        <v>0.25</v>
      </c>
      <c r="E3289" s="115">
        <f>단가대비표!E318</f>
        <v>250</v>
      </c>
      <c r="F3289" s="116">
        <f>TRUNC(E3289*D3289,1)</f>
        <v>62.5</v>
      </c>
      <c r="G3289" s="115">
        <f>단가대비표!F318</f>
        <v>0</v>
      </c>
      <c r="H3289" s="116">
        <f>TRUNC(G3289*D3289,1)</f>
        <v>0</v>
      </c>
      <c r="I3289" s="115">
        <f>단가대비표!G318</f>
        <v>0</v>
      </c>
      <c r="J3289" s="116">
        <f>TRUNC(I3289*D3289,1)</f>
        <v>0</v>
      </c>
      <c r="K3289" s="115">
        <f t="shared" si="732"/>
        <v>250</v>
      </c>
      <c r="L3289" s="116">
        <f t="shared" si="732"/>
        <v>62.5</v>
      </c>
      <c r="M3289" s="9" t="s">
        <v>27</v>
      </c>
      <c r="N3289" s="10" t="s">
        <v>556</v>
      </c>
      <c r="O3289" s="10" t="s">
        <v>2145</v>
      </c>
      <c r="P3289" s="10" t="s">
        <v>30</v>
      </c>
      <c r="Q3289" s="10" t="s">
        <v>30</v>
      </c>
      <c r="R3289" s="10" t="s">
        <v>29</v>
      </c>
      <c r="S3289" s="119"/>
      <c r="T3289" s="119"/>
      <c r="U3289" s="119"/>
      <c r="V3289" s="119"/>
      <c r="W3289" s="119"/>
      <c r="X3289" s="119"/>
      <c r="Y3289" s="119"/>
      <c r="Z3289" s="119"/>
      <c r="AA3289" s="119"/>
      <c r="AB3289" s="119"/>
      <c r="AC3289" s="119"/>
      <c r="AD3289" s="119"/>
      <c r="AE3289" s="119"/>
      <c r="AF3289" s="119"/>
      <c r="AG3289" s="119"/>
      <c r="AH3289" s="119"/>
      <c r="AI3289" s="119"/>
      <c r="AJ3289" s="10" t="s">
        <v>27</v>
      </c>
      <c r="AK3289" s="10" t="s">
        <v>2173</v>
      </c>
      <c r="AL3289" s="10" t="s">
        <v>27</v>
      </c>
    </row>
    <row r="3290" spans="1:38" ht="30" customHeight="1">
      <c r="A3290" s="9" t="s">
        <v>857</v>
      </c>
      <c r="B3290" s="9" t="s">
        <v>840</v>
      </c>
      <c r="C3290" s="9" t="s">
        <v>841</v>
      </c>
      <c r="D3290" s="114">
        <v>5.0000000000000001E-3</v>
      </c>
      <c r="E3290" s="115">
        <f>단가대비표!E548</f>
        <v>0</v>
      </c>
      <c r="F3290" s="116">
        <f>TRUNC(E3290*D3290,1)</f>
        <v>0</v>
      </c>
      <c r="G3290" s="115">
        <f>단가대비표!F548</f>
        <v>198613</v>
      </c>
      <c r="H3290" s="116">
        <f>TRUNC(G3290*D3290,1)</f>
        <v>993</v>
      </c>
      <c r="I3290" s="115">
        <f>단가대비표!G548</f>
        <v>0</v>
      </c>
      <c r="J3290" s="116">
        <f>TRUNC(I3290*D3290,1)</f>
        <v>0</v>
      </c>
      <c r="K3290" s="115">
        <f t="shared" si="732"/>
        <v>198613</v>
      </c>
      <c r="L3290" s="116">
        <f t="shared" si="732"/>
        <v>993</v>
      </c>
      <c r="M3290" s="9" t="s">
        <v>27</v>
      </c>
      <c r="N3290" s="10" t="s">
        <v>556</v>
      </c>
      <c r="O3290" s="10" t="s">
        <v>858</v>
      </c>
      <c r="P3290" s="10" t="s">
        <v>30</v>
      </c>
      <c r="Q3290" s="10" t="s">
        <v>30</v>
      </c>
      <c r="R3290" s="10" t="s">
        <v>29</v>
      </c>
      <c r="S3290" s="119"/>
      <c r="T3290" s="119"/>
      <c r="U3290" s="119"/>
      <c r="V3290" s="119"/>
      <c r="W3290" s="119"/>
      <c r="X3290" s="119"/>
      <c r="Y3290" s="119"/>
      <c r="Z3290" s="119"/>
      <c r="AA3290" s="119"/>
      <c r="AB3290" s="119"/>
      <c r="AC3290" s="119"/>
      <c r="AD3290" s="119"/>
      <c r="AE3290" s="119"/>
      <c r="AF3290" s="119"/>
      <c r="AG3290" s="119"/>
      <c r="AH3290" s="119"/>
      <c r="AI3290" s="119"/>
      <c r="AJ3290" s="10" t="s">
        <v>27</v>
      </c>
      <c r="AK3290" s="10" t="s">
        <v>2174</v>
      </c>
      <c r="AL3290" s="10" t="s">
        <v>27</v>
      </c>
    </row>
    <row r="3291" spans="1:38" ht="30" customHeight="1">
      <c r="A3291" s="9" t="s">
        <v>867</v>
      </c>
      <c r="B3291" s="9" t="s">
        <v>840</v>
      </c>
      <c r="C3291" s="9" t="s">
        <v>841</v>
      </c>
      <c r="D3291" s="114">
        <v>1E-3</v>
      </c>
      <c r="E3291" s="115">
        <f>단가대비표!E553</f>
        <v>0</v>
      </c>
      <c r="F3291" s="116">
        <f>TRUNC(E3291*D3291,1)</f>
        <v>0</v>
      </c>
      <c r="G3291" s="115">
        <f>단가대비표!F553</f>
        <v>138290</v>
      </c>
      <c r="H3291" s="116">
        <f>TRUNC(G3291*D3291,1)</f>
        <v>138.19999999999999</v>
      </c>
      <c r="I3291" s="115">
        <f>단가대비표!G553</f>
        <v>0</v>
      </c>
      <c r="J3291" s="116">
        <f>TRUNC(I3291*D3291,1)</f>
        <v>0</v>
      </c>
      <c r="K3291" s="115">
        <f t="shared" si="732"/>
        <v>138290</v>
      </c>
      <c r="L3291" s="116">
        <f t="shared" si="732"/>
        <v>138.19999999999999</v>
      </c>
      <c r="M3291" s="9" t="s">
        <v>27</v>
      </c>
      <c r="N3291" s="10" t="s">
        <v>556</v>
      </c>
      <c r="O3291" s="10" t="s">
        <v>868</v>
      </c>
      <c r="P3291" s="10" t="s">
        <v>30</v>
      </c>
      <c r="Q3291" s="10" t="s">
        <v>30</v>
      </c>
      <c r="R3291" s="10" t="s">
        <v>29</v>
      </c>
      <c r="S3291" s="119"/>
      <c r="T3291" s="119"/>
      <c r="U3291" s="119"/>
      <c r="V3291" s="119"/>
      <c r="W3291" s="119"/>
      <c r="X3291" s="119"/>
      <c r="Y3291" s="119"/>
      <c r="Z3291" s="119"/>
      <c r="AA3291" s="119"/>
      <c r="AB3291" s="119"/>
      <c r="AC3291" s="119"/>
      <c r="AD3291" s="119"/>
      <c r="AE3291" s="119"/>
      <c r="AF3291" s="119"/>
      <c r="AG3291" s="119"/>
      <c r="AH3291" s="119"/>
      <c r="AI3291" s="119"/>
      <c r="AJ3291" s="10" t="s">
        <v>27</v>
      </c>
      <c r="AK3291" s="10" t="s">
        <v>2175</v>
      </c>
      <c r="AL3291" s="10" t="s">
        <v>27</v>
      </c>
    </row>
    <row r="3292" spans="1:38" ht="30" customHeight="1">
      <c r="A3292" s="9" t="s">
        <v>965</v>
      </c>
      <c r="B3292" s="9" t="s">
        <v>27</v>
      </c>
      <c r="C3292" s="9" t="s">
        <v>27</v>
      </c>
      <c r="D3292" s="114"/>
      <c r="E3292" s="115"/>
      <c r="F3292" s="116">
        <f>TRUNC(SUM(F3288:F3291),0)</f>
        <v>131</v>
      </c>
      <c r="G3292" s="115"/>
      <c r="H3292" s="116">
        <f>TRUNC(SUM(H3288:H3291),0)</f>
        <v>1131</v>
      </c>
      <c r="I3292" s="115"/>
      <c r="J3292" s="116">
        <f>TRUNC(SUM(J3288:J3291),0)</f>
        <v>0</v>
      </c>
      <c r="K3292" s="115"/>
      <c r="L3292" s="116">
        <f>F3292+H3292+J3292</f>
        <v>1262</v>
      </c>
      <c r="M3292" s="9" t="s">
        <v>27</v>
      </c>
      <c r="N3292" s="10" t="s">
        <v>117</v>
      </c>
      <c r="O3292" s="10" t="s">
        <v>117</v>
      </c>
      <c r="P3292" s="10" t="s">
        <v>27</v>
      </c>
      <c r="Q3292" s="10" t="s">
        <v>27</v>
      </c>
      <c r="R3292" s="10" t="s">
        <v>27</v>
      </c>
      <c r="S3292" s="119"/>
      <c r="T3292" s="119"/>
      <c r="U3292" s="119"/>
      <c r="V3292" s="119"/>
      <c r="W3292" s="119"/>
      <c r="X3292" s="119"/>
      <c r="Y3292" s="119"/>
      <c r="Z3292" s="119"/>
      <c r="AA3292" s="119"/>
      <c r="AB3292" s="119"/>
      <c r="AC3292" s="119"/>
      <c r="AD3292" s="119"/>
      <c r="AE3292" s="119"/>
      <c r="AF3292" s="119"/>
      <c r="AG3292" s="119"/>
      <c r="AH3292" s="119"/>
      <c r="AI3292" s="119"/>
      <c r="AJ3292" s="10" t="s">
        <v>27</v>
      </c>
      <c r="AK3292" s="10" t="s">
        <v>27</v>
      </c>
      <c r="AL3292" s="10" t="s">
        <v>27</v>
      </c>
    </row>
    <row r="3293" spans="1:38" ht="30" customHeight="1">
      <c r="A3293" s="114"/>
      <c r="B3293" s="114"/>
      <c r="C3293" s="114"/>
      <c r="D3293" s="114"/>
      <c r="E3293" s="115"/>
      <c r="F3293" s="116"/>
      <c r="G3293" s="115"/>
      <c r="H3293" s="116"/>
      <c r="I3293" s="115"/>
      <c r="J3293" s="116"/>
      <c r="K3293" s="115"/>
      <c r="L3293" s="116"/>
      <c r="M3293" s="114"/>
    </row>
    <row r="3294" spans="1:38" ht="30" customHeight="1">
      <c r="A3294" s="127" t="s">
        <v>4640</v>
      </c>
      <c r="B3294" s="127"/>
      <c r="C3294" s="127"/>
      <c r="D3294" s="127"/>
      <c r="E3294" s="128"/>
      <c r="F3294" s="129"/>
      <c r="G3294" s="128"/>
      <c r="H3294" s="129"/>
      <c r="I3294" s="128"/>
      <c r="J3294" s="129"/>
      <c r="K3294" s="128"/>
      <c r="L3294" s="129"/>
      <c r="M3294" s="127"/>
      <c r="N3294" s="118" t="s">
        <v>557</v>
      </c>
    </row>
    <row r="3295" spans="1:38" ht="30" customHeight="1">
      <c r="A3295" s="9" t="s">
        <v>823</v>
      </c>
      <c r="B3295" s="9" t="s">
        <v>3556</v>
      </c>
      <c r="C3295" s="9" t="s">
        <v>466</v>
      </c>
      <c r="D3295" s="114">
        <v>0.06</v>
      </c>
      <c r="E3295" s="115">
        <f>단가대비표!E388</f>
        <v>1150</v>
      </c>
      <c r="F3295" s="116">
        <f>TRUNC(E3295*D3295,1)</f>
        <v>69</v>
      </c>
      <c r="G3295" s="115">
        <f>단가대비표!F388</f>
        <v>0</v>
      </c>
      <c r="H3295" s="116">
        <f>TRUNC(G3295*D3295,1)</f>
        <v>0</v>
      </c>
      <c r="I3295" s="115">
        <f>단가대비표!G388</f>
        <v>0</v>
      </c>
      <c r="J3295" s="116">
        <f>TRUNC(I3295*D3295,1)</f>
        <v>0</v>
      </c>
      <c r="K3295" s="115">
        <f t="shared" ref="K3295:L3298" si="733">TRUNC(E3295+G3295+I3295,1)</f>
        <v>1150</v>
      </c>
      <c r="L3295" s="116">
        <f t="shared" si="733"/>
        <v>69</v>
      </c>
      <c r="M3295" s="9" t="s">
        <v>2141</v>
      </c>
      <c r="N3295" s="10" t="s">
        <v>557</v>
      </c>
      <c r="O3295" s="10" t="s">
        <v>2142</v>
      </c>
      <c r="P3295" s="10" t="s">
        <v>30</v>
      </c>
      <c r="Q3295" s="10" t="s">
        <v>30</v>
      </c>
      <c r="R3295" s="10" t="s">
        <v>29</v>
      </c>
      <c r="S3295" s="119"/>
      <c r="T3295" s="119"/>
      <c r="U3295" s="119"/>
      <c r="V3295" s="119"/>
      <c r="W3295" s="119"/>
      <c r="X3295" s="119"/>
      <c r="Y3295" s="119"/>
      <c r="Z3295" s="119"/>
      <c r="AA3295" s="119"/>
      <c r="AB3295" s="119"/>
      <c r="AC3295" s="119"/>
      <c r="AD3295" s="119"/>
      <c r="AE3295" s="119"/>
      <c r="AF3295" s="119"/>
      <c r="AG3295" s="119"/>
      <c r="AH3295" s="119"/>
      <c r="AI3295" s="119"/>
      <c r="AJ3295" s="10" t="s">
        <v>27</v>
      </c>
      <c r="AK3295" s="10" t="s">
        <v>2176</v>
      </c>
      <c r="AL3295" s="10" t="s">
        <v>27</v>
      </c>
    </row>
    <row r="3296" spans="1:38" ht="30" customHeight="1">
      <c r="A3296" s="9" t="s">
        <v>2143</v>
      </c>
      <c r="B3296" s="9" t="s">
        <v>2144</v>
      </c>
      <c r="C3296" s="9" t="s">
        <v>545</v>
      </c>
      <c r="D3296" s="114">
        <v>0.25</v>
      </c>
      <c r="E3296" s="115">
        <f>단가대비표!E318</f>
        <v>250</v>
      </c>
      <c r="F3296" s="116">
        <f>TRUNC(E3296*D3296,1)</f>
        <v>62.5</v>
      </c>
      <c r="G3296" s="115">
        <f>단가대비표!F318</f>
        <v>0</v>
      </c>
      <c r="H3296" s="116">
        <f>TRUNC(G3296*D3296,1)</f>
        <v>0</v>
      </c>
      <c r="I3296" s="115">
        <f>단가대비표!G318</f>
        <v>0</v>
      </c>
      <c r="J3296" s="116">
        <f>TRUNC(I3296*D3296,1)</f>
        <v>0</v>
      </c>
      <c r="K3296" s="115">
        <f t="shared" si="733"/>
        <v>250</v>
      </c>
      <c r="L3296" s="116">
        <f t="shared" si="733"/>
        <v>62.5</v>
      </c>
      <c r="M3296" s="9" t="s">
        <v>27</v>
      </c>
      <c r="N3296" s="10" t="s">
        <v>557</v>
      </c>
      <c r="O3296" s="10" t="s">
        <v>2145</v>
      </c>
      <c r="P3296" s="10" t="s">
        <v>30</v>
      </c>
      <c r="Q3296" s="10" t="s">
        <v>30</v>
      </c>
      <c r="R3296" s="10" t="s">
        <v>29</v>
      </c>
      <c r="S3296" s="119"/>
      <c r="T3296" s="119"/>
      <c r="U3296" s="119"/>
      <c r="V3296" s="119"/>
      <c r="W3296" s="119"/>
      <c r="X3296" s="119"/>
      <c r="Y3296" s="119"/>
      <c r="Z3296" s="119"/>
      <c r="AA3296" s="119"/>
      <c r="AB3296" s="119"/>
      <c r="AC3296" s="119"/>
      <c r="AD3296" s="119"/>
      <c r="AE3296" s="119"/>
      <c r="AF3296" s="119"/>
      <c r="AG3296" s="119"/>
      <c r="AH3296" s="119"/>
      <c r="AI3296" s="119"/>
      <c r="AJ3296" s="10" t="s">
        <v>27</v>
      </c>
      <c r="AK3296" s="10" t="s">
        <v>2177</v>
      </c>
      <c r="AL3296" s="10" t="s">
        <v>27</v>
      </c>
    </row>
    <row r="3297" spans="1:38" ht="30" customHeight="1">
      <c r="A3297" s="9" t="s">
        <v>857</v>
      </c>
      <c r="B3297" s="9" t="s">
        <v>840</v>
      </c>
      <c r="C3297" s="9" t="s">
        <v>841</v>
      </c>
      <c r="D3297" s="114">
        <v>6.0000000000000001E-3</v>
      </c>
      <c r="E3297" s="115">
        <f>단가대비표!E548</f>
        <v>0</v>
      </c>
      <c r="F3297" s="116">
        <f>TRUNC(E3297*D3297,1)</f>
        <v>0</v>
      </c>
      <c r="G3297" s="115">
        <f>단가대비표!F548</f>
        <v>198613</v>
      </c>
      <c r="H3297" s="116">
        <f>TRUNC(G3297*D3297,1)</f>
        <v>1191.5999999999999</v>
      </c>
      <c r="I3297" s="115">
        <f>단가대비표!G548</f>
        <v>0</v>
      </c>
      <c r="J3297" s="116">
        <f>TRUNC(I3297*D3297,1)</f>
        <v>0</v>
      </c>
      <c r="K3297" s="115">
        <f t="shared" si="733"/>
        <v>198613</v>
      </c>
      <c r="L3297" s="116">
        <f t="shared" si="733"/>
        <v>1191.5999999999999</v>
      </c>
      <c r="M3297" s="9" t="s">
        <v>27</v>
      </c>
      <c r="N3297" s="10" t="s">
        <v>557</v>
      </c>
      <c r="O3297" s="10" t="s">
        <v>858</v>
      </c>
      <c r="P3297" s="10" t="s">
        <v>30</v>
      </c>
      <c r="Q3297" s="10" t="s">
        <v>30</v>
      </c>
      <c r="R3297" s="10" t="s">
        <v>29</v>
      </c>
      <c r="S3297" s="119"/>
      <c r="T3297" s="119"/>
      <c r="U3297" s="119"/>
      <c r="V3297" s="119">
        <v>1</v>
      </c>
      <c r="W3297" s="119"/>
      <c r="X3297" s="119"/>
      <c r="Y3297" s="119"/>
      <c r="Z3297" s="119"/>
      <c r="AA3297" s="119"/>
      <c r="AB3297" s="119"/>
      <c r="AC3297" s="119"/>
      <c r="AD3297" s="119"/>
      <c r="AE3297" s="119"/>
      <c r="AF3297" s="119"/>
      <c r="AG3297" s="119"/>
      <c r="AH3297" s="119"/>
      <c r="AI3297" s="119"/>
      <c r="AJ3297" s="10" t="s">
        <v>27</v>
      </c>
      <c r="AK3297" s="10" t="s">
        <v>2178</v>
      </c>
      <c r="AL3297" s="10" t="s">
        <v>27</v>
      </c>
    </row>
    <row r="3298" spans="1:38" ht="30" customHeight="1">
      <c r="A3298" s="9" t="s">
        <v>867</v>
      </c>
      <c r="B3298" s="9" t="s">
        <v>840</v>
      </c>
      <c r="C3298" s="9" t="s">
        <v>841</v>
      </c>
      <c r="D3298" s="114">
        <v>2E-3</v>
      </c>
      <c r="E3298" s="115">
        <f>단가대비표!E553</f>
        <v>0</v>
      </c>
      <c r="F3298" s="116">
        <f>TRUNC(E3298*D3298,1)</f>
        <v>0</v>
      </c>
      <c r="G3298" s="115">
        <f>단가대비표!F553</f>
        <v>138290</v>
      </c>
      <c r="H3298" s="116">
        <f>TRUNC(G3298*D3298,1)</f>
        <v>276.5</v>
      </c>
      <c r="I3298" s="115">
        <f>단가대비표!G553</f>
        <v>0</v>
      </c>
      <c r="J3298" s="116">
        <f>TRUNC(I3298*D3298,1)</f>
        <v>0</v>
      </c>
      <c r="K3298" s="115">
        <f t="shared" si="733"/>
        <v>138290</v>
      </c>
      <c r="L3298" s="116">
        <f t="shared" si="733"/>
        <v>276.5</v>
      </c>
      <c r="M3298" s="9" t="s">
        <v>27</v>
      </c>
      <c r="N3298" s="10" t="s">
        <v>557</v>
      </c>
      <c r="O3298" s="10" t="s">
        <v>868</v>
      </c>
      <c r="P3298" s="10" t="s">
        <v>30</v>
      </c>
      <c r="Q3298" s="10" t="s">
        <v>30</v>
      </c>
      <c r="R3298" s="10" t="s">
        <v>29</v>
      </c>
      <c r="S3298" s="119"/>
      <c r="T3298" s="119"/>
      <c r="U3298" s="119"/>
      <c r="V3298" s="119">
        <v>1</v>
      </c>
      <c r="W3298" s="119"/>
      <c r="X3298" s="119"/>
      <c r="Y3298" s="119"/>
      <c r="Z3298" s="119"/>
      <c r="AA3298" s="119"/>
      <c r="AB3298" s="119"/>
      <c r="AC3298" s="119"/>
      <c r="AD3298" s="119"/>
      <c r="AE3298" s="119"/>
      <c r="AF3298" s="119"/>
      <c r="AG3298" s="119"/>
      <c r="AH3298" s="119"/>
      <c r="AI3298" s="119"/>
      <c r="AJ3298" s="10" t="s">
        <v>27</v>
      </c>
      <c r="AK3298" s="10" t="s">
        <v>2179</v>
      </c>
      <c r="AL3298" s="10" t="s">
        <v>27</v>
      </c>
    </row>
    <row r="3299" spans="1:38" ht="30" customHeight="1">
      <c r="A3299" s="9" t="s">
        <v>965</v>
      </c>
      <c r="B3299" s="9" t="s">
        <v>27</v>
      </c>
      <c r="C3299" s="9" t="s">
        <v>27</v>
      </c>
      <c r="D3299" s="114"/>
      <c r="E3299" s="115"/>
      <c r="F3299" s="116">
        <f>TRUNC(SUM(F3295:F3298),0)</f>
        <v>131</v>
      </c>
      <c r="G3299" s="115"/>
      <c r="H3299" s="116">
        <f>TRUNC(SUM(H3295:H3298),0)</f>
        <v>1468</v>
      </c>
      <c r="I3299" s="115"/>
      <c r="J3299" s="116">
        <f>TRUNC(SUM(J3295:J3298),0)</f>
        <v>0</v>
      </c>
      <c r="K3299" s="115"/>
      <c r="L3299" s="116">
        <f>F3299+H3299+J3299</f>
        <v>1599</v>
      </c>
      <c r="M3299" s="9" t="s">
        <v>27</v>
      </c>
      <c r="N3299" s="10" t="s">
        <v>117</v>
      </c>
      <c r="O3299" s="10" t="s">
        <v>117</v>
      </c>
      <c r="P3299" s="10" t="s">
        <v>27</v>
      </c>
      <c r="Q3299" s="10" t="s">
        <v>27</v>
      </c>
      <c r="R3299" s="10" t="s">
        <v>27</v>
      </c>
      <c r="S3299" s="119"/>
      <c r="T3299" s="119"/>
      <c r="U3299" s="119"/>
      <c r="V3299" s="119"/>
      <c r="W3299" s="119"/>
      <c r="X3299" s="119"/>
      <c r="Y3299" s="119"/>
      <c r="Z3299" s="119"/>
      <c r="AA3299" s="119"/>
      <c r="AB3299" s="119"/>
      <c r="AC3299" s="119"/>
      <c r="AD3299" s="119"/>
      <c r="AE3299" s="119"/>
      <c r="AF3299" s="119"/>
      <c r="AG3299" s="119"/>
      <c r="AH3299" s="119"/>
      <c r="AI3299" s="119"/>
      <c r="AJ3299" s="10" t="s">
        <v>27</v>
      </c>
      <c r="AK3299" s="10" t="s">
        <v>27</v>
      </c>
      <c r="AL3299" s="10" t="s">
        <v>27</v>
      </c>
    </row>
    <row r="3300" spans="1:38" ht="30" customHeight="1">
      <c r="A3300" s="114"/>
      <c r="B3300" s="114"/>
      <c r="C3300" s="114"/>
      <c r="D3300" s="114"/>
      <c r="E3300" s="115"/>
      <c r="F3300" s="116"/>
      <c r="G3300" s="115"/>
      <c r="H3300" s="116"/>
      <c r="I3300" s="115"/>
      <c r="J3300" s="116"/>
      <c r="K3300" s="115"/>
      <c r="L3300" s="116"/>
      <c r="M3300" s="114"/>
    </row>
    <row r="3301" spans="1:38" ht="30" customHeight="1">
      <c r="A3301" s="127" t="s">
        <v>4623</v>
      </c>
      <c r="B3301" s="127"/>
      <c r="C3301" s="127"/>
      <c r="D3301" s="127"/>
      <c r="E3301" s="128"/>
      <c r="F3301" s="129"/>
      <c r="G3301" s="128"/>
      <c r="H3301" s="129"/>
      <c r="I3301" s="128"/>
      <c r="J3301" s="129"/>
      <c r="K3301" s="128"/>
      <c r="L3301" s="129"/>
      <c r="M3301" s="127"/>
      <c r="N3301" s="118" t="s">
        <v>558</v>
      </c>
    </row>
    <row r="3302" spans="1:38" ht="30" customHeight="1">
      <c r="A3302" s="1" t="s">
        <v>3565</v>
      </c>
      <c r="B3302" s="1" t="s">
        <v>3562</v>
      </c>
      <c r="C3302" s="9" t="s">
        <v>792</v>
      </c>
      <c r="D3302" s="114">
        <v>8.1000000000000003E-2</v>
      </c>
      <c r="E3302" s="115">
        <f>단가대비표!E398</f>
        <v>6055</v>
      </c>
      <c r="F3302" s="116">
        <f>TRUNC(E3302*D3302,1)</f>
        <v>490.4</v>
      </c>
      <c r="G3302" s="115">
        <v>0</v>
      </c>
      <c r="H3302" s="116">
        <f>TRUNC(G3302*D3302,1)</f>
        <v>0</v>
      </c>
      <c r="I3302" s="115">
        <v>0</v>
      </c>
      <c r="J3302" s="116">
        <f>TRUNC(I3302*D3302,1)</f>
        <v>0</v>
      </c>
      <c r="K3302" s="115">
        <f t="shared" ref="K3302:L3305" si="734">TRUNC(E3302+G3302+I3302,1)</f>
        <v>6055</v>
      </c>
      <c r="L3302" s="116">
        <f t="shared" si="734"/>
        <v>490.4</v>
      </c>
      <c r="M3302" s="9" t="s">
        <v>27</v>
      </c>
      <c r="N3302" s="10" t="s">
        <v>558</v>
      </c>
      <c r="O3302" s="10" t="s">
        <v>2181</v>
      </c>
      <c r="P3302" s="10" t="s">
        <v>30</v>
      </c>
      <c r="Q3302" s="10" t="s">
        <v>30</v>
      </c>
      <c r="R3302" s="10" t="s">
        <v>29</v>
      </c>
      <c r="S3302" s="119"/>
      <c r="T3302" s="119"/>
      <c r="U3302" s="119"/>
      <c r="V3302" s="119">
        <v>1</v>
      </c>
      <c r="W3302" s="119"/>
      <c r="X3302" s="119"/>
      <c r="Y3302" s="119"/>
      <c r="Z3302" s="119"/>
      <c r="AA3302" s="119"/>
      <c r="AB3302" s="119"/>
      <c r="AC3302" s="119"/>
      <c r="AD3302" s="119"/>
      <c r="AE3302" s="119"/>
      <c r="AF3302" s="119"/>
      <c r="AG3302" s="119"/>
      <c r="AH3302" s="119"/>
      <c r="AI3302" s="119"/>
      <c r="AJ3302" s="10" t="s">
        <v>27</v>
      </c>
      <c r="AK3302" s="10" t="s">
        <v>2185</v>
      </c>
      <c r="AL3302" s="10" t="s">
        <v>27</v>
      </c>
    </row>
    <row r="3303" spans="1:38" ht="30" customHeight="1">
      <c r="A3303" s="9" t="s">
        <v>2182</v>
      </c>
      <c r="B3303" s="9" t="s">
        <v>2183</v>
      </c>
      <c r="C3303" s="9" t="s">
        <v>792</v>
      </c>
      <c r="D3303" s="114">
        <v>4.0000000000000001E-3</v>
      </c>
      <c r="E3303" s="115">
        <f>단가대비표!E383</f>
        <v>2694</v>
      </c>
      <c r="F3303" s="116">
        <f>TRUNC(E3303*D3303,1)</f>
        <v>10.7</v>
      </c>
      <c r="G3303" s="115">
        <v>0</v>
      </c>
      <c r="H3303" s="116">
        <f>TRUNC(G3303*D3303,1)</f>
        <v>0</v>
      </c>
      <c r="I3303" s="115">
        <v>0</v>
      </c>
      <c r="J3303" s="116">
        <f>TRUNC(I3303*D3303,1)</f>
        <v>0</v>
      </c>
      <c r="K3303" s="115">
        <f t="shared" si="734"/>
        <v>2694</v>
      </c>
      <c r="L3303" s="116">
        <f t="shared" si="734"/>
        <v>10.7</v>
      </c>
      <c r="M3303" s="9" t="s">
        <v>27</v>
      </c>
      <c r="N3303" s="10" t="s">
        <v>558</v>
      </c>
      <c r="O3303" s="10" t="s">
        <v>2184</v>
      </c>
      <c r="P3303" s="10" t="s">
        <v>30</v>
      </c>
      <c r="Q3303" s="10" t="s">
        <v>30</v>
      </c>
      <c r="R3303" s="10" t="s">
        <v>29</v>
      </c>
      <c r="S3303" s="119"/>
      <c r="T3303" s="119"/>
      <c r="U3303" s="119"/>
      <c r="V3303" s="119">
        <v>1</v>
      </c>
      <c r="W3303" s="119"/>
      <c r="X3303" s="119"/>
      <c r="Y3303" s="119"/>
      <c r="Z3303" s="119"/>
      <c r="AA3303" s="119"/>
      <c r="AB3303" s="119"/>
      <c r="AC3303" s="119"/>
      <c r="AD3303" s="119"/>
      <c r="AE3303" s="119"/>
      <c r="AF3303" s="119"/>
      <c r="AG3303" s="119"/>
      <c r="AH3303" s="119"/>
      <c r="AI3303" s="119"/>
      <c r="AJ3303" s="10" t="s">
        <v>27</v>
      </c>
      <c r="AK3303" s="10" t="s">
        <v>2186</v>
      </c>
      <c r="AL3303" s="10" t="s">
        <v>27</v>
      </c>
    </row>
    <row r="3304" spans="1:38" ht="30" customHeight="1">
      <c r="A3304" s="9" t="s">
        <v>857</v>
      </c>
      <c r="B3304" s="9" t="s">
        <v>840</v>
      </c>
      <c r="C3304" s="9" t="s">
        <v>841</v>
      </c>
      <c r="D3304" s="114">
        <v>1.0999999999999999E-2</v>
      </c>
      <c r="E3304" s="115">
        <v>0</v>
      </c>
      <c r="F3304" s="116">
        <f>TRUNC(E3304*D3304,1)</f>
        <v>0</v>
      </c>
      <c r="G3304" s="115">
        <f>단가대비표!F548</f>
        <v>198613</v>
      </c>
      <c r="H3304" s="116">
        <f>TRUNC(G3304*D3304,1)</f>
        <v>2184.6999999999998</v>
      </c>
      <c r="I3304" s="115">
        <v>0</v>
      </c>
      <c r="J3304" s="116">
        <f>TRUNC(I3304*D3304,1)</f>
        <v>0</v>
      </c>
      <c r="K3304" s="115">
        <f t="shared" si="734"/>
        <v>198613</v>
      </c>
      <c r="L3304" s="116">
        <f t="shared" si="734"/>
        <v>2184.6999999999998</v>
      </c>
      <c r="M3304" s="9" t="s">
        <v>27</v>
      </c>
      <c r="N3304" s="10" t="s">
        <v>558</v>
      </c>
      <c r="O3304" s="10" t="s">
        <v>858</v>
      </c>
      <c r="P3304" s="10" t="s">
        <v>30</v>
      </c>
      <c r="Q3304" s="10" t="s">
        <v>30</v>
      </c>
      <c r="R3304" s="10" t="s">
        <v>29</v>
      </c>
      <c r="S3304" s="119"/>
      <c r="T3304" s="119"/>
      <c r="U3304" s="119"/>
      <c r="V3304" s="119"/>
      <c r="W3304" s="119"/>
      <c r="X3304" s="119"/>
      <c r="Y3304" s="119"/>
      <c r="Z3304" s="119"/>
      <c r="AA3304" s="119"/>
      <c r="AB3304" s="119"/>
      <c r="AC3304" s="119"/>
      <c r="AD3304" s="119"/>
      <c r="AE3304" s="119"/>
      <c r="AF3304" s="119"/>
      <c r="AG3304" s="119"/>
      <c r="AH3304" s="119"/>
      <c r="AI3304" s="119"/>
      <c r="AJ3304" s="10" t="s">
        <v>27</v>
      </c>
      <c r="AK3304" s="10" t="s">
        <v>2188</v>
      </c>
      <c r="AL3304" s="10" t="s">
        <v>27</v>
      </c>
    </row>
    <row r="3305" spans="1:38" ht="30" customHeight="1">
      <c r="A3305" s="9" t="s">
        <v>867</v>
      </c>
      <c r="B3305" s="9" t="s">
        <v>840</v>
      </c>
      <c r="C3305" s="9" t="s">
        <v>841</v>
      </c>
      <c r="D3305" s="114">
        <v>2E-3</v>
      </c>
      <c r="E3305" s="115">
        <v>0</v>
      </c>
      <c r="F3305" s="116">
        <f>TRUNC(E3305*D3305,1)</f>
        <v>0</v>
      </c>
      <c r="G3305" s="115">
        <f>단가대비표!F553</f>
        <v>138290</v>
      </c>
      <c r="H3305" s="116">
        <f>TRUNC(G3305*D3305,1)</f>
        <v>276.5</v>
      </c>
      <c r="I3305" s="115">
        <v>0</v>
      </c>
      <c r="J3305" s="116">
        <f>TRUNC(I3305*D3305,1)</f>
        <v>0</v>
      </c>
      <c r="K3305" s="115">
        <f t="shared" si="734"/>
        <v>138290</v>
      </c>
      <c r="L3305" s="116">
        <f t="shared" si="734"/>
        <v>276.5</v>
      </c>
      <c r="M3305" s="9" t="s">
        <v>27</v>
      </c>
      <c r="N3305" s="10" t="s">
        <v>558</v>
      </c>
      <c r="O3305" s="10" t="s">
        <v>868</v>
      </c>
      <c r="P3305" s="10" t="s">
        <v>30</v>
      </c>
      <c r="Q3305" s="10" t="s">
        <v>30</v>
      </c>
      <c r="R3305" s="10" t="s">
        <v>29</v>
      </c>
      <c r="S3305" s="119"/>
      <c r="T3305" s="119"/>
      <c r="U3305" s="119"/>
      <c r="V3305" s="119"/>
      <c r="W3305" s="119"/>
      <c r="X3305" s="119"/>
      <c r="Y3305" s="119"/>
      <c r="Z3305" s="119"/>
      <c r="AA3305" s="119"/>
      <c r="AB3305" s="119"/>
      <c r="AC3305" s="119"/>
      <c r="AD3305" s="119"/>
      <c r="AE3305" s="119"/>
      <c r="AF3305" s="119"/>
      <c r="AG3305" s="119"/>
      <c r="AH3305" s="119"/>
      <c r="AI3305" s="119"/>
      <c r="AJ3305" s="10" t="s">
        <v>27</v>
      </c>
      <c r="AK3305" s="10" t="s">
        <v>2189</v>
      </c>
      <c r="AL3305" s="10" t="s">
        <v>27</v>
      </c>
    </row>
    <row r="3306" spans="1:38" ht="30" customHeight="1">
      <c r="A3306" s="9" t="s">
        <v>965</v>
      </c>
      <c r="B3306" s="9" t="s">
        <v>27</v>
      </c>
      <c r="C3306" s="9" t="s">
        <v>27</v>
      </c>
      <c r="D3306" s="114"/>
      <c r="E3306" s="115"/>
      <c r="F3306" s="116">
        <f>TRUNC(SUM(F3302:F3305),0)</f>
        <v>501</v>
      </c>
      <c r="G3306" s="115"/>
      <c r="H3306" s="116">
        <f>TRUNC(SUM(H3302:H3305),0)</f>
        <v>2461</v>
      </c>
      <c r="I3306" s="115"/>
      <c r="J3306" s="116">
        <f>TRUNC(SUM(J3302:J3305),0)</f>
        <v>0</v>
      </c>
      <c r="K3306" s="115"/>
      <c r="L3306" s="116">
        <f>F3306+H3306+J3306</f>
        <v>2962</v>
      </c>
      <c r="M3306" s="9" t="s">
        <v>27</v>
      </c>
      <c r="N3306" s="10" t="s">
        <v>117</v>
      </c>
      <c r="O3306" s="10" t="s">
        <v>117</v>
      </c>
      <c r="P3306" s="10" t="s">
        <v>27</v>
      </c>
      <c r="Q3306" s="10" t="s">
        <v>27</v>
      </c>
      <c r="R3306" s="10" t="s">
        <v>27</v>
      </c>
      <c r="S3306" s="119"/>
      <c r="T3306" s="119"/>
      <c r="U3306" s="119"/>
      <c r="V3306" s="119"/>
      <c r="W3306" s="119"/>
      <c r="X3306" s="119"/>
      <c r="Y3306" s="119"/>
      <c r="Z3306" s="119"/>
      <c r="AA3306" s="119"/>
      <c r="AB3306" s="119"/>
      <c r="AC3306" s="119"/>
      <c r="AD3306" s="119"/>
      <c r="AE3306" s="119"/>
      <c r="AF3306" s="119"/>
      <c r="AG3306" s="119"/>
      <c r="AH3306" s="119"/>
      <c r="AI3306" s="119"/>
      <c r="AJ3306" s="10" t="s">
        <v>27</v>
      </c>
      <c r="AK3306" s="10" t="s">
        <v>27</v>
      </c>
      <c r="AL3306" s="10" t="s">
        <v>27</v>
      </c>
    </row>
    <row r="3307" spans="1:38" ht="30" customHeight="1">
      <c r="A3307" s="114"/>
      <c r="B3307" s="114"/>
      <c r="C3307" s="114"/>
      <c r="D3307" s="114"/>
      <c r="E3307" s="115"/>
      <c r="F3307" s="116"/>
      <c r="G3307" s="115"/>
      <c r="H3307" s="116"/>
      <c r="I3307" s="115"/>
      <c r="J3307" s="116"/>
      <c r="K3307" s="115"/>
      <c r="L3307" s="116"/>
      <c r="M3307" s="114"/>
    </row>
    <row r="3308" spans="1:38" ht="30" customHeight="1">
      <c r="A3308" s="127" t="s">
        <v>4624</v>
      </c>
      <c r="B3308" s="127"/>
      <c r="C3308" s="127"/>
      <c r="D3308" s="127"/>
      <c r="E3308" s="128"/>
      <c r="F3308" s="129"/>
      <c r="G3308" s="128"/>
      <c r="H3308" s="129"/>
      <c r="I3308" s="128"/>
      <c r="J3308" s="129"/>
      <c r="K3308" s="128"/>
      <c r="L3308" s="129"/>
      <c r="M3308" s="127"/>
      <c r="N3308" s="118" t="s">
        <v>558</v>
      </c>
    </row>
    <row r="3309" spans="1:38" ht="30" customHeight="1">
      <c r="A3309" s="9" t="s">
        <v>2180</v>
      </c>
      <c r="B3309" s="9" t="s">
        <v>4573</v>
      </c>
      <c r="C3309" s="9" t="s">
        <v>792</v>
      </c>
      <c r="D3309" s="114">
        <v>9.9000000000000005E-2</v>
      </c>
      <c r="E3309" s="115">
        <f>단가대비표!E392</f>
        <v>5538</v>
      </c>
      <c r="F3309" s="116">
        <f>TRUNC(E3309*D3309,1)</f>
        <v>548.20000000000005</v>
      </c>
      <c r="G3309" s="115">
        <v>0</v>
      </c>
      <c r="H3309" s="116">
        <f>TRUNC(G3309*D3309,1)</f>
        <v>0</v>
      </c>
      <c r="I3309" s="115">
        <v>0</v>
      </c>
      <c r="J3309" s="116">
        <f>TRUNC(I3309*D3309,1)</f>
        <v>0</v>
      </c>
      <c r="K3309" s="115">
        <f t="shared" ref="K3309:L3313" si="735">TRUNC(E3309+G3309+I3309,1)</f>
        <v>5538</v>
      </c>
      <c r="L3309" s="116">
        <f t="shared" si="735"/>
        <v>548.20000000000005</v>
      </c>
      <c r="M3309" s="9" t="s">
        <v>27</v>
      </c>
      <c r="N3309" s="10" t="s">
        <v>558</v>
      </c>
      <c r="O3309" s="10" t="s">
        <v>2181</v>
      </c>
      <c r="P3309" s="10" t="s">
        <v>30</v>
      </c>
      <c r="Q3309" s="10" t="s">
        <v>30</v>
      </c>
      <c r="R3309" s="10" t="s">
        <v>29</v>
      </c>
      <c r="S3309" s="119"/>
      <c r="T3309" s="119"/>
      <c r="U3309" s="119"/>
      <c r="V3309" s="119">
        <v>1</v>
      </c>
      <c r="W3309" s="119"/>
      <c r="X3309" s="119"/>
      <c r="Y3309" s="119"/>
      <c r="Z3309" s="119"/>
      <c r="AA3309" s="119"/>
      <c r="AB3309" s="119"/>
      <c r="AC3309" s="119"/>
      <c r="AD3309" s="119"/>
      <c r="AE3309" s="119"/>
      <c r="AF3309" s="119"/>
      <c r="AG3309" s="119"/>
      <c r="AH3309" s="119"/>
      <c r="AI3309" s="119"/>
      <c r="AJ3309" s="10" t="s">
        <v>27</v>
      </c>
      <c r="AK3309" s="10" t="s">
        <v>2185</v>
      </c>
      <c r="AL3309" s="10" t="s">
        <v>27</v>
      </c>
    </row>
    <row r="3310" spans="1:38" ht="30" customHeight="1">
      <c r="A3310" s="9" t="s">
        <v>2182</v>
      </c>
      <c r="B3310" s="9" t="s">
        <v>2183</v>
      </c>
      <c r="C3310" s="9" t="s">
        <v>792</v>
      </c>
      <c r="D3310" s="114">
        <v>4.0000000000000001E-3</v>
      </c>
      <c r="E3310" s="115">
        <f>단가대비표!E383</f>
        <v>2694</v>
      </c>
      <c r="F3310" s="116">
        <f>TRUNC(E3310*D3310,1)</f>
        <v>10.7</v>
      </c>
      <c r="G3310" s="115">
        <v>0</v>
      </c>
      <c r="H3310" s="116">
        <f>TRUNC(G3310*D3310,1)</f>
        <v>0</v>
      </c>
      <c r="I3310" s="115">
        <v>0</v>
      </c>
      <c r="J3310" s="116">
        <f>TRUNC(I3310*D3310,1)</f>
        <v>0</v>
      </c>
      <c r="K3310" s="115">
        <f t="shared" si="735"/>
        <v>2694</v>
      </c>
      <c r="L3310" s="116">
        <f t="shared" si="735"/>
        <v>10.7</v>
      </c>
      <c r="M3310" s="9" t="s">
        <v>27</v>
      </c>
      <c r="N3310" s="10" t="s">
        <v>558</v>
      </c>
      <c r="O3310" s="10" t="s">
        <v>2184</v>
      </c>
      <c r="P3310" s="10" t="s">
        <v>30</v>
      </c>
      <c r="Q3310" s="10" t="s">
        <v>30</v>
      </c>
      <c r="R3310" s="10" t="s">
        <v>29</v>
      </c>
      <c r="S3310" s="119"/>
      <c r="T3310" s="119"/>
      <c r="U3310" s="119"/>
      <c r="V3310" s="119">
        <v>1</v>
      </c>
      <c r="W3310" s="119"/>
      <c r="X3310" s="119"/>
      <c r="Y3310" s="119"/>
      <c r="Z3310" s="119"/>
      <c r="AA3310" s="119"/>
      <c r="AB3310" s="119"/>
      <c r="AC3310" s="119"/>
      <c r="AD3310" s="119"/>
      <c r="AE3310" s="119"/>
      <c r="AF3310" s="119"/>
      <c r="AG3310" s="119"/>
      <c r="AH3310" s="119"/>
      <c r="AI3310" s="119"/>
      <c r="AJ3310" s="10" t="s">
        <v>27</v>
      </c>
      <c r="AK3310" s="10" t="s">
        <v>2186</v>
      </c>
      <c r="AL3310" s="10" t="s">
        <v>27</v>
      </c>
    </row>
    <row r="3311" spans="1:38" ht="30" customHeight="1">
      <c r="A3311" s="9" t="s">
        <v>1040</v>
      </c>
      <c r="B3311" s="9" t="s">
        <v>1378</v>
      </c>
      <c r="C3311" s="9" t="s">
        <v>963</v>
      </c>
      <c r="D3311" s="114">
        <v>1</v>
      </c>
      <c r="E3311" s="115">
        <f>ROUNDDOWN(SUMIF(V3309:V3313, RIGHTB(O3311, 1), F3309:F3313)*U3311, 2)</f>
        <v>22.35</v>
      </c>
      <c r="F3311" s="116">
        <f>TRUNC(E3311*D3311,1)</f>
        <v>22.3</v>
      </c>
      <c r="G3311" s="115">
        <v>0</v>
      </c>
      <c r="H3311" s="116">
        <f>TRUNC(G3311*D3311,1)</f>
        <v>0</v>
      </c>
      <c r="I3311" s="115">
        <v>0</v>
      </c>
      <c r="J3311" s="116">
        <f>TRUNC(I3311*D3311,1)</f>
        <v>0</v>
      </c>
      <c r="K3311" s="115">
        <f t="shared" si="735"/>
        <v>22.3</v>
      </c>
      <c r="L3311" s="116">
        <f t="shared" si="735"/>
        <v>22.3</v>
      </c>
      <c r="M3311" s="9" t="s">
        <v>27</v>
      </c>
      <c r="N3311" s="10" t="s">
        <v>558</v>
      </c>
      <c r="O3311" s="10" t="s">
        <v>964</v>
      </c>
      <c r="P3311" s="10" t="s">
        <v>30</v>
      </c>
      <c r="Q3311" s="10" t="s">
        <v>30</v>
      </c>
      <c r="R3311" s="10" t="s">
        <v>30</v>
      </c>
      <c r="S3311" s="119">
        <v>0</v>
      </c>
      <c r="T3311" s="119">
        <v>0</v>
      </c>
      <c r="U3311" s="119">
        <v>0.04</v>
      </c>
      <c r="V3311" s="119"/>
      <c r="W3311" s="119"/>
      <c r="X3311" s="119"/>
      <c r="Y3311" s="119"/>
      <c r="Z3311" s="119"/>
      <c r="AA3311" s="119"/>
      <c r="AB3311" s="119"/>
      <c r="AC3311" s="119"/>
      <c r="AD3311" s="119"/>
      <c r="AE3311" s="119"/>
      <c r="AF3311" s="119"/>
      <c r="AG3311" s="119"/>
      <c r="AH3311" s="119"/>
      <c r="AI3311" s="119"/>
      <c r="AJ3311" s="10" t="s">
        <v>27</v>
      </c>
      <c r="AK3311" s="10" t="s">
        <v>2187</v>
      </c>
      <c r="AL3311" s="10" t="s">
        <v>27</v>
      </c>
    </row>
    <row r="3312" spans="1:38" ht="30" customHeight="1">
      <c r="A3312" s="9" t="s">
        <v>857</v>
      </c>
      <c r="B3312" s="9" t="s">
        <v>840</v>
      </c>
      <c r="C3312" s="9" t="s">
        <v>841</v>
      </c>
      <c r="D3312" s="114">
        <v>1.2999999999999999E-2</v>
      </c>
      <c r="E3312" s="115">
        <v>0</v>
      </c>
      <c r="F3312" s="116">
        <f>TRUNC(E3312*D3312,1)</f>
        <v>0</v>
      </c>
      <c r="G3312" s="115">
        <f>단가대비표!F548</f>
        <v>198613</v>
      </c>
      <c r="H3312" s="116">
        <f>TRUNC(G3312*D3312,1)</f>
        <v>2581.9</v>
      </c>
      <c r="I3312" s="115">
        <v>0</v>
      </c>
      <c r="J3312" s="116">
        <f>TRUNC(I3312*D3312,1)</f>
        <v>0</v>
      </c>
      <c r="K3312" s="115">
        <f t="shared" si="735"/>
        <v>198613</v>
      </c>
      <c r="L3312" s="116">
        <f t="shared" si="735"/>
        <v>2581.9</v>
      </c>
      <c r="M3312" s="9" t="s">
        <v>27</v>
      </c>
      <c r="N3312" s="10" t="s">
        <v>558</v>
      </c>
      <c r="O3312" s="10" t="s">
        <v>858</v>
      </c>
      <c r="P3312" s="10" t="s">
        <v>30</v>
      </c>
      <c r="Q3312" s="10" t="s">
        <v>30</v>
      </c>
      <c r="R3312" s="10" t="s">
        <v>29</v>
      </c>
      <c r="S3312" s="119"/>
      <c r="T3312" s="119"/>
      <c r="U3312" s="119"/>
      <c r="V3312" s="119"/>
      <c r="W3312" s="119"/>
      <c r="X3312" s="119"/>
      <c r="Y3312" s="119"/>
      <c r="Z3312" s="119"/>
      <c r="AA3312" s="119"/>
      <c r="AB3312" s="119"/>
      <c r="AC3312" s="119"/>
      <c r="AD3312" s="119"/>
      <c r="AE3312" s="119"/>
      <c r="AF3312" s="119"/>
      <c r="AG3312" s="119"/>
      <c r="AH3312" s="119"/>
      <c r="AI3312" s="119"/>
      <c r="AJ3312" s="10" t="s">
        <v>27</v>
      </c>
      <c r="AK3312" s="10" t="s">
        <v>2188</v>
      </c>
      <c r="AL3312" s="10" t="s">
        <v>27</v>
      </c>
    </row>
    <row r="3313" spans="1:38" ht="30" customHeight="1">
      <c r="A3313" s="9" t="s">
        <v>867</v>
      </c>
      <c r="B3313" s="9" t="s">
        <v>840</v>
      </c>
      <c r="C3313" s="9" t="s">
        <v>841</v>
      </c>
      <c r="D3313" s="114">
        <v>3.0000000000000001E-3</v>
      </c>
      <c r="E3313" s="115">
        <v>0</v>
      </c>
      <c r="F3313" s="116">
        <f>TRUNC(E3313*D3313,1)</f>
        <v>0</v>
      </c>
      <c r="G3313" s="115">
        <f>단가대비표!F553</f>
        <v>138290</v>
      </c>
      <c r="H3313" s="116">
        <f>TRUNC(G3313*D3313,1)</f>
        <v>414.8</v>
      </c>
      <c r="I3313" s="115">
        <v>0</v>
      </c>
      <c r="J3313" s="116">
        <f>TRUNC(I3313*D3313,1)</f>
        <v>0</v>
      </c>
      <c r="K3313" s="115">
        <f t="shared" si="735"/>
        <v>138290</v>
      </c>
      <c r="L3313" s="116">
        <f t="shared" si="735"/>
        <v>414.8</v>
      </c>
      <c r="M3313" s="9" t="s">
        <v>27</v>
      </c>
      <c r="N3313" s="10" t="s">
        <v>558</v>
      </c>
      <c r="O3313" s="10" t="s">
        <v>868</v>
      </c>
      <c r="P3313" s="10" t="s">
        <v>30</v>
      </c>
      <c r="Q3313" s="10" t="s">
        <v>30</v>
      </c>
      <c r="R3313" s="10" t="s">
        <v>29</v>
      </c>
      <c r="S3313" s="119"/>
      <c r="T3313" s="119"/>
      <c r="U3313" s="119"/>
      <c r="V3313" s="119"/>
      <c r="W3313" s="119"/>
      <c r="X3313" s="119"/>
      <c r="Y3313" s="119"/>
      <c r="Z3313" s="119"/>
      <c r="AA3313" s="119"/>
      <c r="AB3313" s="119"/>
      <c r="AC3313" s="119"/>
      <c r="AD3313" s="119"/>
      <c r="AE3313" s="119"/>
      <c r="AF3313" s="119"/>
      <c r="AG3313" s="119"/>
      <c r="AH3313" s="119"/>
      <c r="AI3313" s="119"/>
      <c r="AJ3313" s="10" t="s">
        <v>27</v>
      </c>
      <c r="AK3313" s="10" t="s">
        <v>2189</v>
      </c>
      <c r="AL3313" s="10" t="s">
        <v>27</v>
      </c>
    </row>
    <row r="3314" spans="1:38" ht="30" customHeight="1">
      <c r="A3314" s="9" t="s">
        <v>965</v>
      </c>
      <c r="B3314" s="9" t="s">
        <v>27</v>
      </c>
      <c r="C3314" s="9" t="s">
        <v>27</v>
      </c>
      <c r="D3314" s="114"/>
      <c r="E3314" s="115"/>
      <c r="F3314" s="116">
        <f>TRUNC(SUM(F3309:F3313),0)</f>
        <v>581</v>
      </c>
      <c r="G3314" s="115"/>
      <c r="H3314" s="116">
        <f>TRUNC(SUM(H3309:H3313),0)</f>
        <v>2996</v>
      </c>
      <c r="I3314" s="115"/>
      <c r="J3314" s="116">
        <f>TRUNC(SUM(J3309:J3313),0)</f>
        <v>0</v>
      </c>
      <c r="K3314" s="115"/>
      <c r="L3314" s="116">
        <f>F3314+H3314+J3314</f>
        <v>3577</v>
      </c>
      <c r="M3314" s="9" t="s">
        <v>27</v>
      </c>
      <c r="N3314" s="10" t="s">
        <v>117</v>
      </c>
      <c r="O3314" s="10" t="s">
        <v>117</v>
      </c>
      <c r="P3314" s="10" t="s">
        <v>27</v>
      </c>
      <c r="Q3314" s="10" t="s">
        <v>27</v>
      </c>
      <c r="R3314" s="10" t="s">
        <v>27</v>
      </c>
      <c r="S3314" s="119"/>
      <c r="T3314" s="119"/>
      <c r="U3314" s="119"/>
      <c r="V3314" s="119"/>
      <c r="W3314" s="119"/>
      <c r="X3314" s="119"/>
      <c r="Y3314" s="119"/>
      <c r="Z3314" s="119"/>
      <c r="AA3314" s="119"/>
      <c r="AB3314" s="119"/>
      <c r="AC3314" s="119"/>
      <c r="AD3314" s="119"/>
      <c r="AE3314" s="119"/>
      <c r="AF3314" s="119"/>
      <c r="AG3314" s="119"/>
      <c r="AH3314" s="119"/>
      <c r="AI3314" s="119"/>
      <c r="AJ3314" s="10" t="s">
        <v>27</v>
      </c>
      <c r="AK3314" s="10" t="s">
        <v>27</v>
      </c>
      <c r="AL3314" s="10" t="s">
        <v>27</v>
      </c>
    </row>
    <row r="3315" spans="1:38" ht="30" customHeight="1">
      <c r="A3315" s="114"/>
      <c r="B3315" s="114"/>
      <c r="C3315" s="114"/>
      <c r="D3315" s="114"/>
      <c r="E3315" s="115"/>
      <c r="F3315" s="116"/>
      <c r="G3315" s="115"/>
      <c r="H3315" s="116"/>
      <c r="I3315" s="115"/>
      <c r="J3315" s="116"/>
      <c r="K3315" s="115"/>
      <c r="L3315" s="116"/>
      <c r="M3315" s="114"/>
    </row>
    <row r="3316" spans="1:38" ht="30" customHeight="1">
      <c r="A3316" s="127" t="s">
        <v>4595</v>
      </c>
      <c r="B3316" s="127"/>
      <c r="C3316" s="127"/>
      <c r="D3316" s="127"/>
      <c r="E3316" s="128"/>
      <c r="F3316" s="129"/>
      <c r="G3316" s="128"/>
      <c r="H3316" s="129"/>
      <c r="I3316" s="128"/>
      <c r="J3316" s="129"/>
      <c r="K3316" s="128"/>
      <c r="L3316" s="129"/>
      <c r="M3316" s="127"/>
      <c r="N3316" s="118" t="s">
        <v>558</v>
      </c>
    </row>
    <row r="3317" spans="1:38" ht="30" customHeight="1">
      <c r="A3317" s="9" t="s">
        <v>2180</v>
      </c>
      <c r="B3317" s="9" t="s">
        <v>4573</v>
      </c>
      <c r="C3317" s="9" t="s">
        <v>792</v>
      </c>
      <c r="D3317" s="114">
        <v>0.19900000000000001</v>
      </c>
      <c r="E3317" s="115">
        <f>단가대비표!E402</f>
        <v>5133</v>
      </c>
      <c r="F3317" s="116">
        <f>TRUNC(E3317*D3317,1)</f>
        <v>1021.4</v>
      </c>
      <c r="G3317" s="115">
        <f>단가대비표!F402</f>
        <v>0</v>
      </c>
      <c r="H3317" s="116">
        <f>TRUNC(G3317*D3317,1)</f>
        <v>0</v>
      </c>
      <c r="I3317" s="115">
        <v>0</v>
      </c>
      <c r="J3317" s="116">
        <f>TRUNC(I3317*D3317,1)</f>
        <v>0</v>
      </c>
      <c r="K3317" s="115">
        <f t="shared" ref="K3317:L3321" si="736">TRUNC(E3317+G3317+I3317,1)</f>
        <v>5133</v>
      </c>
      <c r="L3317" s="116">
        <f t="shared" si="736"/>
        <v>1021.4</v>
      </c>
      <c r="M3317" s="9" t="s">
        <v>27</v>
      </c>
      <c r="N3317" s="10" t="s">
        <v>558</v>
      </c>
      <c r="O3317" s="10" t="s">
        <v>2181</v>
      </c>
      <c r="P3317" s="10" t="s">
        <v>30</v>
      </c>
      <c r="Q3317" s="10" t="s">
        <v>30</v>
      </c>
      <c r="R3317" s="10" t="s">
        <v>29</v>
      </c>
      <c r="S3317" s="119"/>
      <c r="T3317" s="119"/>
      <c r="U3317" s="119"/>
      <c r="V3317" s="119">
        <v>1</v>
      </c>
      <c r="W3317" s="119"/>
      <c r="X3317" s="119"/>
      <c r="Y3317" s="119"/>
      <c r="Z3317" s="119"/>
      <c r="AA3317" s="119"/>
      <c r="AB3317" s="119"/>
      <c r="AC3317" s="119"/>
      <c r="AD3317" s="119"/>
      <c r="AE3317" s="119"/>
      <c r="AF3317" s="119"/>
      <c r="AG3317" s="119"/>
      <c r="AH3317" s="119"/>
      <c r="AI3317" s="119"/>
      <c r="AJ3317" s="10" t="s">
        <v>27</v>
      </c>
      <c r="AK3317" s="10" t="s">
        <v>2185</v>
      </c>
      <c r="AL3317" s="10" t="s">
        <v>27</v>
      </c>
    </row>
    <row r="3318" spans="1:38" ht="30" customHeight="1">
      <c r="A3318" s="9" t="s">
        <v>2182</v>
      </c>
      <c r="B3318" s="9" t="s">
        <v>2183</v>
      </c>
      <c r="C3318" s="9" t="s">
        <v>792</v>
      </c>
      <c r="D3318" s="114">
        <v>8.0000000000000002E-3</v>
      </c>
      <c r="E3318" s="115">
        <f>단가대비표!E383</f>
        <v>2694</v>
      </c>
      <c r="F3318" s="116">
        <f>TRUNC(E3318*D3318,1)</f>
        <v>21.5</v>
      </c>
      <c r="G3318" s="115">
        <f>단가대비표!F383</f>
        <v>0</v>
      </c>
      <c r="H3318" s="116">
        <f>TRUNC(G3318*D3318,1)</f>
        <v>0</v>
      </c>
      <c r="I3318" s="115">
        <v>0</v>
      </c>
      <c r="J3318" s="116">
        <f>TRUNC(I3318*D3318,1)</f>
        <v>0</v>
      </c>
      <c r="K3318" s="115">
        <f t="shared" si="736"/>
        <v>2694</v>
      </c>
      <c r="L3318" s="116">
        <f t="shared" si="736"/>
        <v>21.5</v>
      </c>
      <c r="M3318" s="9" t="s">
        <v>27</v>
      </c>
      <c r="N3318" s="10" t="s">
        <v>558</v>
      </c>
      <c r="O3318" s="10" t="s">
        <v>2184</v>
      </c>
      <c r="P3318" s="10" t="s">
        <v>30</v>
      </c>
      <c r="Q3318" s="10" t="s">
        <v>30</v>
      </c>
      <c r="R3318" s="10" t="s">
        <v>29</v>
      </c>
      <c r="S3318" s="119"/>
      <c r="T3318" s="119"/>
      <c r="U3318" s="119"/>
      <c r="V3318" s="119">
        <v>1</v>
      </c>
      <c r="W3318" s="119"/>
      <c r="X3318" s="119"/>
      <c r="Y3318" s="119"/>
      <c r="Z3318" s="119"/>
      <c r="AA3318" s="119"/>
      <c r="AB3318" s="119"/>
      <c r="AC3318" s="119"/>
      <c r="AD3318" s="119"/>
      <c r="AE3318" s="119"/>
      <c r="AF3318" s="119"/>
      <c r="AG3318" s="119"/>
      <c r="AH3318" s="119"/>
      <c r="AI3318" s="119"/>
      <c r="AJ3318" s="10" t="s">
        <v>27</v>
      </c>
      <c r="AK3318" s="10" t="s">
        <v>2186</v>
      </c>
      <c r="AL3318" s="10" t="s">
        <v>27</v>
      </c>
    </row>
    <row r="3319" spans="1:38" ht="30" customHeight="1">
      <c r="A3319" s="9" t="s">
        <v>1040</v>
      </c>
      <c r="B3319" s="9" t="s">
        <v>1378</v>
      </c>
      <c r="C3319" s="9" t="s">
        <v>963</v>
      </c>
      <c r="D3319" s="114">
        <v>1</v>
      </c>
      <c r="E3319" s="115">
        <f>ROUNDDOWN(SUMIF(V3317:V3321, RIGHTB(O3319, 1), F3317:F3321)*U3319, 2)</f>
        <v>41.71</v>
      </c>
      <c r="F3319" s="116">
        <f>TRUNC(E3319*D3319,1)</f>
        <v>41.7</v>
      </c>
      <c r="G3319" s="115">
        <v>0</v>
      </c>
      <c r="H3319" s="116">
        <f>TRUNC(G3319*D3319,1)</f>
        <v>0</v>
      </c>
      <c r="I3319" s="115">
        <v>0</v>
      </c>
      <c r="J3319" s="116">
        <f>TRUNC(I3319*D3319,1)</f>
        <v>0</v>
      </c>
      <c r="K3319" s="115">
        <f t="shared" si="736"/>
        <v>41.7</v>
      </c>
      <c r="L3319" s="116">
        <f t="shared" si="736"/>
        <v>41.7</v>
      </c>
      <c r="M3319" s="9" t="s">
        <v>27</v>
      </c>
      <c r="N3319" s="10" t="s">
        <v>558</v>
      </c>
      <c r="O3319" s="10" t="s">
        <v>964</v>
      </c>
      <c r="P3319" s="10" t="s">
        <v>30</v>
      </c>
      <c r="Q3319" s="10" t="s">
        <v>30</v>
      </c>
      <c r="R3319" s="10" t="s">
        <v>30</v>
      </c>
      <c r="S3319" s="119">
        <v>0</v>
      </c>
      <c r="T3319" s="119">
        <v>0</v>
      </c>
      <c r="U3319" s="119">
        <v>0.04</v>
      </c>
      <c r="V3319" s="119"/>
      <c r="W3319" s="119"/>
      <c r="X3319" s="119"/>
      <c r="Y3319" s="119"/>
      <c r="Z3319" s="119"/>
      <c r="AA3319" s="119"/>
      <c r="AB3319" s="119"/>
      <c r="AC3319" s="119"/>
      <c r="AD3319" s="119"/>
      <c r="AE3319" s="119"/>
      <c r="AF3319" s="119"/>
      <c r="AG3319" s="119"/>
      <c r="AH3319" s="119"/>
      <c r="AI3319" s="119"/>
      <c r="AJ3319" s="10" t="s">
        <v>27</v>
      </c>
      <c r="AK3319" s="10" t="s">
        <v>2187</v>
      </c>
      <c r="AL3319" s="10" t="s">
        <v>27</v>
      </c>
    </row>
    <row r="3320" spans="1:38" ht="30" customHeight="1">
      <c r="A3320" s="9" t="s">
        <v>857</v>
      </c>
      <c r="B3320" s="9" t="s">
        <v>840</v>
      </c>
      <c r="C3320" s="9" t="s">
        <v>841</v>
      </c>
      <c r="D3320" s="114">
        <v>2.5999999999999999E-2</v>
      </c>
      <c r="E3320" s="115">
        <f>단가대비표!E548</f>
        <v>0</v>
      </c>
      <c r="F3320" s="116">
        <f>TRUNC(E3320*D3320,1)</f>
        <v>0</v>
      </c>
      <c r="G3320" s="115">
        <f>단가대비표!F548</f>
        <v>198613</v>
      </c>
      <c r="H3320" s="116">
        <f>TRUNC(G3320*D3320,1)</f>
        <v>5163.8999999999996</v>
      </c>
      <c r="I3320" s="115">
        <v>0</v>
      </c>
      <c r="J3320" s="116">
        <f>TRUNC(I3320*D3320,1)</f>
        <v>0</v>
      </c>
      <c r="K3320" s="115">
        <f t="shared" si="736"/>
        <v>198613</v>
      </c>
      <c r="L3320" s="116">
        <f t="shared" si="736"/>
        <v>5163.8999999999996</v>
      </c>
      <c r="M3320" s="9" t="s">
        <v>27</v>
      </c>
      <c r="N3320" s="10" t="s">
        <v>558</v>
      </c>
      <c r="O3320" s="10" t="s">
        <v>858</v>
      </c>
      <c r="P3320" s="10" t="s">
        <v>30</v>
      </c>
      <c r="Q3320" s="10" t="s">
        <v>30</v>
      </c>
      <c r="R3320" s="10" t="s">
        <v>29</v>
      </c>
      <c r="S3320" s="119"/>
      <c r="T3320" s="119"/>
      <c r="U3320" s="119"/>
      <c r="V3320" s="119"/>
      <c r="W3320" s="119"/>
      <c r="X3320" s="119"/>
      <c r="Y3320" s="119"/>
      <c r="Z3320" s="119"/>
      <c r="AA3320" s="119"/>
      <c r="AB3320" s="119"/>
      <c r="AC3320" s="119"/>
      <c r="AD3320" s="119"/>
      <c r="AE3320" s="119"/>
      <c r="AF3320" s="119"/>
      <c r="AG3320" s="119"/>
      <c r="AH3320" s="119"/>
      <c r="AI3320" s="119"/>
      <c r="AJ3320" s="10" t="s">
        <v>27</v>
      </c>
      <c r="AK3320" s="10" t="s">
        <v>2188</v>
      </c>
      <c r="AL3320" s="10" t="s">
        <v>27</v>
      </c>
    </row>
    <row r="3321" spans="1:38" ht="30" customHeight="1">
      <c r="A3321" s="9" t="s">
        <v>867</v>
      </c>
      <c r="B3321" s="9" t="s">
        <v>840</v>
      </c>
      <c r="C3321" s="9" t="s">
        <v>841</v>
      </c>
      <c r="D3321" s="114">
        <v>6.0000000000000001E-3</v>
      </c>
      <c r="E3321" s="115">
        <f>단가대비표!E553</f>
        <v>0</v>
      </c>
      <c r="F3321" s="116">
        <f>TRUNC(E3321*D3321,1)</f>
        <v>0</v>
      </c>
      <c r="G3321" s="115">
        <f>단가대비표!F553</f>
        <v>138290</v>
      </c>
      <c r="H3321" s="116">
        <f>TRUNC(G3321*D3321,1)</f>
        <v>829.7</v>
      </c>
      <c r="I3321" s="115">
        <v>0</v>
      </c>
      <c r="J3321" s="116">
        <f>TRUNC(I3321*D3321,1)</f>
        <v>0</v>
      </c>
      <c r="K3321" s="115">
        <f t="shared" si="736"/>
        <v>138290</v>
      </c>
      <c r="L3321" s="116">
        <f t="shared" si="736"/>
        <v>829.7</v>
      </c>
      <c r="M3321" s="9" t="s">
        <v>27</v>
      </c>
      <c r="N3321" s="10" t="s">
        <v>558</v>
      </c>
      <c r="O3321" s="10" t="s">
        <v>868</v>
      </c>
      <c r="P3321" s="10" t="s">
        <v>30</v>
      </c>
      <c r="Q3321" s="10" t="s">
        <v>30</v>
      </c>
      <c r="R3321" s="10" t="s">
        <v>29</v>
      </c>
      <c r="S3321" s="119"/>
      <c r="T3321" s="119"/>
      <c r="U3321" s="119"/>
      <c r="V3321" s="119"/>
      <c r="W3321" s="119"/>
      <c r="X3321" s="119"/>
      <c r="Y3321" s="119"/>
      <c r="Z3321" s="119"/>
      <c r="AA3321" s="119"/>
      <c r="AB3321" s="119"/>
      <c r="AC3321" s="119"/>
      <c r="AD3321" s="119"/>
      <c r="AE3321" s="119"/>
      <c r="AF3321" s="119"/>
      <c r="AG3321" s="119"/>
      <c r="AH3321" s="119"/>
      <c r="AI3321" s="119"/>
      <c r="AJ3321" s="10" t="s">
        <v>27</v>
      </c>
      <c r="AK3321" s="10" t="s">
        <v>2189</v>
      </c>
      <c r="AL3321" s="10" t="s">
        <v>27</v>
      </c>
    </row>
    <row r="3322" spans="1:38" ht="30" customHeight="1">
      <c r="A3322" s="9" t="s">
        <v>965</v>
      </c>
      <c r="B3322" s="9" t="s">
        <v>27</v>
      </c>
      <c r="C3322" s="9" t="s">
        <v>27</v>
      </c>
      <c r="D3322" s="114"/>
      <c r="E3322" s="115"/>
      <c r="F3322" s="116">
        <f>TRUNC(SUM(F3317:F3321),0)</f>
        <v>1084</v>
      </c>
      <c r="G3322" s="115"/>
      <c r="H3322" s="116">
        <f>TRUNC(SUM(H3317:H3321),0)</f>
        <v>5993</v>
      </c>
      <c r="I3322" s="115"/>
      <c r="J3322" s="116">
        <f>TRUNC(SUM(J3317:J3321),0)</f>
        <v>0</v>
      </c>
      <c r="K3322" s="115"/>
      <c r="L3322" s="116">
        <f>F3322+H3322+J3322</f>
        <v>7077</v>
      </c>
      <c r="M3322" s="9" t="s">
        <v>27</v>
      </c>
      <c r="N3322" s="10" t="s">
        <v>117</v>
      </c>
      <c r="O3322" s="10" t="s">
        <v>117</v>
      </c>
      <c r="P3322" s="10" t="s">
        <v>27</v>
      </c>
      <c r="Q3322" s="10" t="s">
        <v>27</v>
      </c>
      <c r="R3322" s="10" t="s">
        <v>27</v>
      </c>
      <c r="S3322" s="119"/>
      <c r="T3322" s="119"/>
      <c r="U3322" s="119"/>
      <c r="V3322" s="119"/>
      <c r="W3322" s="119"/>
      <c r="X3322" s="119"/>
      <c r="Y3322" s="119"/>
      <c r="Z3322" s="119"/>
      <c r="AA3322" s="119"/>
      <c r="AB3322" s="119"/>
      <c r="AC3322" s="119"/>
      <c r="AD3322" s="119"/>
      <c r="AE3322" s="119"/>
      <c r="AF3322" s="119"/>
      <c r="AG3322" s="119"/>
      <c r="AH3322" s="119"/>
      <c r="AI3322" s="119"/>
      <c r="AJ3322" s="10" t="s">
        <v>27</v>
      </c>
      <c r="AK3322" s="10" t="s">
        <v>27</v>
      </c>
      <c r="AL3322" s="10" t="s">
        <v>27</v>
      </c>
    </row>
    <row r="3323" spans="1:38" ht="30" customHeight="1">
      <c r="A3323" s="114"/>
      <c r="B3323" s="114"/>
      <c r="C3323" s="114"/>
      <c r="D3323" s="114"/>
      <c r="E3323" s="115"/>
      <c r="F3323" s="116"/>
      <c r="G3323" s="115"/>
      <c r="H3323" s="116"/>
      <c r="I3323" s="115"/>
      <c r="J3323" s="116"/>
      <c r="K3323" s="115"/>
      <c r="L3323" s="116"/>
      <c r="M3323" s="114"/>
    </row>
    <row r="3324" spans="1:38" ht="30" customHeight="1">
      <c r="A3324" s="127" t="s">
        <v>4596</v>
      </c>
      <c r="B3324" s="127"/>
      <c r="C3324" s="127"/>
      <c r="D3324" s="127"/>
      <c r="E3324" s="128"/>
      <c r="F3324" s="129"/>
      <c r="G3324" s="128"/>
      <c r="H3324" s="129"/>
      <c r="I3324" s="128"/>
      <c r="J3324" s="129"/>
      <c r="K3324" s="128"/>
      <c r="L3324" s="129"/>
      <c r="M3324" s="127"/>
      <c r="N3324" s="118" t="s">
        <v>558</v>
      </c>
    </row>
    <row r="3325" spans="1:38" ht="30" customHeight="1">
      <c r="A3325" s="9" t="s">
        <v>2180</v>
      </c>
      <c r="B3325" s="9" t="s">
        <v>4573</v>
      </c>
      <c r="C3325" s="9" t="s">
        <v>792</v>
      </c>
      <c r="D3325" s="114">
        <v>0.19900000000000001</v>
      </c>
      <c r="E3325" s="115">
        <f>단가대비표!E402</f>
        <v>5133</v>
      </c>
      <c r="F3325" s="116">
        <f>TRUNC(E3325*D3325,1)</f>
        <v>1021.4</v>
      </c>
      <c r="G3325" s="115">
        <f>단가대비표!F402</f>
        <v>0</v>
      </c>
      <c r="H3325" s="116">
        <f>TRUNC(G3325*D3325,1)</f>
        <v>0</v>
      </c>
      <c r="I3325" s="115">
        <f>단가대비표!G402</f>
        <v>0</v>
      </c>
      <c r="J3325" s="116">
        <f>TRUNC(I3325*D3325,1)</f>
        <v>0</v>
      </c>
      <c r="K3325" s="115">
        <f t="shared" ref="K3325:L3329" si="737">TRUNC(E3325+G3325+I3325,1)</f>
        <v>5133</v>
      </c>
      <c r="L3325" s="116">
        <f t="shared" si="737"/>
        <v>1021.4</v>
      </c>
      <c r="M3325" s="9" t="s">
        <v>27</v>
      </c>
      <c r="N3325" s="10" t="s">
        <v>558</v>
      </c>
      <c r="O3325" s="10" t="s">
        <v>2181</v>
      </c>
      <c r="P3325" s="10" t="s">
        <v>30</v>
      </c>
      <c r="Q3325" s="10" t="s">
        <v>30</v>
      </c>
      <c r="R3325" s="10" t="s">
        <v>29</v>
      </c>
      <c r="S3325" s="119"/>
      <c r="T3325" s="119"/>
      <c r="U3325" s="119"/>
      <c r="V3325" s="119">
        <v>1</v>
      </c>
      <c r="W3325" s="119"/>
      <c r="X3325" s="119"/>
      <c r="Y3325" s="119"/>
      <c r="Z3325" s="119"/>
      <c r="AA3325" s="119"/>
      <c r="AB3325" s="119"/>
      <c r="AC3325" s="119"/>
      <c r="AD3325" s="119"/>
      <c r="AE3325" s="119"/>
      <c r="AF3325" s="119"/>
      <c r="AG3325" s="119"/>
      <c r="AH3325" s="119"/>
      <c r="AI3325" s="119"/>
      <c r="AJ3325" s="10" t="s">
        <v>27</v>
      </c>
      <c r="AK3325" s="10" t="s">
        <v>2185</v>
      </c>
      <c r="AL3325" s="10" t="s">
        <v>27</v>
      </c>
    </row>
    <row r="3326" spans="1:38" ht="30" customHeight="1">
      <c r="A3326" s="9" t="s">
        <v>2182</v>
      </c>
      <c r="B3326" s="9" t="s">
        <v>2183</v>
      </c>
      <c r="C3326" s="9" t="s">
        <v>792</v>
      </c>
      <c r="D3326" s="114">
        <v>8.0000000000000002E-3</v>
      </c>
      <c r="E3326" s="115">
        <f>단가대비표!E383</f>
        <v>2694</v>
      </c>
      <c r="F3326" s="116">
        <f>TRUNC(E3326*D3326,1)</f>
        <v>21.5</v>
      </c>
      <c r="G3326" s="115">
        <f>단가대비표!F383</f>
        <v>0</v>
      </c>
      <c r="H3326" s="116">
        <f>TRUNC(G3326*D3326,1)</f>
        <v>0</v>
      </c>
      <c r="I3326" s="115">
        <f>단가대비표!G383</f>
        <v>0</v>
      </c>
      <c r="J3326" s="116">
        <f>TRUNC(I3326*D3326,1)</f>
        <v>0</v>
      </c>
      <c r="K3326" s="115">
        <f t="shared" si="737"/>
        <v>2694</v>
      </c>
      <c r="L3326" s="116">
        <f t="shared" si="737"/>
        <v>21.5</v>
      </c>
      <c r="M3326" s="9" t="s">
        <v>27</v>
      </c>
      <c r="N3326" s="10" t="s">
        <v>558</v>
      </c>
      <c r="O3326" s="10" t="s">
        <v>2184</v>
      </c>
      <c r="P3326" s="10" t="s">
        <v>30</v>
      </c>
      <c r="Q3326" s="10" t="s">
        <v>30</v>
      </c>
      <c r="R3326" s="10" t="s">
        <v>29</v>
      </c>
      <c r="S3326" s="119"/>
      <c r="T3326" s="119"/>
      <c r="U3326" s="119"/>
      <c r="V3326" s="119">
        <v>1</v>
      </c>
      <c r="W3326" s="119"/>
      <c r="X3326" s="119"/>
      <c r="Y3326" s="119"/>
      <c r="Z3326" s="119"/>
      <c r="AA3326" s="119"/>
      <c r="AB3326" s="119"/>
      <c r="AC3326" s="119"/>
      <c r="AD3326" s="119"/>
      <c r="AE3326" s="119"/>
      <c r="AF3326" s="119"/>
      <c r="AG3326" s="119"/>
      <c r="AH3326" s="119"/>
      <c r="AI3326" s="119"/>
      <c r="AJ3326" s="10" t="s">
        <v>27</v>
      </c>
      <c r="AK3326" s="10" t="s">
        <v>2186</v>
      </c>
      <c r="AL3326" s="10" t="s">
        <v>27</v>
      </c>
    </row>
    <row r="3327" spans="1:38" ht="30" customHeight="1">
      <c r="A3327" s="9" t="s">
        <v>1040</v>
      </c>
      <c r="B3327" s="9" t="s">
        <v>1378</v>
      </c>
      <c r="C3327" s="9" t="s">
        <v>963</v>
      </c>
      <c r="D3327" s="114">
        <v>1</v>
      </c>
      <c r="E3327" s="115">
        <f>ROUNDDOWN(SUMIF(V3325:V3329, RIGHTB(O3327, 1), F3325:F3329)*U3327, 2)</f>
        <v>41.71</v>
      </c>
      <c r="F3327" s="116">
        <f>TRUNC(E3327*D3327,1)</f>
        <v>41.7</v>
      </c>
      <c r="G3327" s="115">
        <v>0</v>
      </c>
      <c r="H3327" s="116">
        <f>TRUNC(G3327*D3327,1)</f>
        <v>0</v>
      </c>
      <c r="I3327" s="115">
        <v>0</v>
      </c>
      <c r="J3327" s="116">
        <f>TRUNC(I3327*D3327,1)</f>
        <v>0</v>
      </c>
      <c r="K3327" s="115">
        <f t="shared" si="737"/>
        <v>41.7</v>
      </c>
      <c r="L3327" s="116">
        <f t="shared" si="737"/>
        <v>41.7</v>
      </c>
      <c r="M3327" s="9" t="s">
        <v>27</v>
      </c>
      <c r="N3327" s="10" t="s">
        <v>558</v>
      </c>
      <c r="O3327" s="10" t="s">
        <v>964</v>
      </c>
      <c r="P3327" s="10" t="s">
        <v>30</v>
      </c>
      <c r="Q3327" s="10" t="s">
        <v>30</v>
      </c>
      <c r="R3327" s="10" t="s">
        <v>30</v>
      </c>
      <c r="S3327" s="119">
        <v>0</v>
      </c>
      <c r="T3327" s="119">
        <v>0</v>
      </c>
      <c r="U3327" s="119">
        <v>0.04</v>
      </c>
      <c r="V3327" s="119"/>
      <c r="W3327" s="119"/>
      <c r="X3327" s="119"/>
      <c r="Y3327" s="119"/>
      <c r="Z3327" s="119"/>
      <c r="AA3327" s="119"/>
      <c r="AB3327" s="119"/>
      <c r="AC3327" s="119"/>
      <c r="AD3327" s="119"/>
      <c r="AE3327" s="119"/>
      <c r="AF3327" s="119"/>
      <c r="AG3327" s="119"/>
      <c r="AH3327" s="119"/>
      <c r="AI3327" s="119"/>
      <c r="AJ3327" s="10" t="s">
        <v>27</v>
      </c>
      <c r="AK3327" s="10" t="s">
        <v>2187</v>
      </c>
      <c r="AL3327" s="10" t="s">
        <v>27</v>
      </c>
    </row>
    <row r="3328" spans="1:38" ht="30" customHeight="1">
      <c r="A3328" s="9" t="s">
        <v>857</v>
      </c>
      <c r="B3328" s="9" t="s">
        <v>840</v>
      </c>
      <c r="C3328" s="9" t="s">
        <v>841</v>
      </c>
      <c r="D3328" s="114">
        <v>4.8000000000000001E-2</v>
      </c>
      <c r="E3328" s="115">
        <f>단가대비표!E548</f>
        <v>0</v>
      </c>
      <c r="F3328" s="116">
        <f>TRUNC(E3328*D3328,1)</f>
        <v>0</v>
      </c>
      <c r="G3328" s="115">
        <f>단가대비표!F548</f>
        <v>198613</v>
      </c>
      <c r="H3328" s="116">
        <f>TRUNC(G3328*D3328,1)</f>
        <v>9533.4</v>
      </c>
      <c r="I3328" s="115">
        <f>단가대비표!G548</f>
        <v>0</v>
      </c>
      <c r="J3328" s="116">
        <f>TRUNC(I3328*D3328,1)</f>
        <v>0</v>
      </c>
      <c r="K3328" s="115">
        <f t="shared" si="737"/>
        <v>198613</v>
      </c>
      <c r="L3328" s="116">
        <f t="shared" si="737"/>
        <v>9533.4</v>
      </c>
      <c r="M3328" s="9" t="s">
        <v>27</v>
      </c>
      <c r="N3328" s="10" t="s">
        <v>558</v>
      </c>
      <c r="O3328" s="10" t="s">
        <v>858</v>
      </c>
      <c r="P3328" s="10" t="s">
        <v>30</v>
      </c>
      <c r="Q3328" s="10" t="s">
        <v>30</v>
      </c>
      <c r="R3328" s="10" t="s">
        <v>29</v>
      </c>
      <c r="S3328" s="119"/>
      <c r="T3328" s="119"/>
      <c r="U3328" s="119"/>
      <c r="V3328" s="119"/>
      <c r="W3328" s="119"/>
      <c r="X3328" s="119"/>
      <c r="Y3328" s="119"/>
      <c r="Z3328" s="119"/>
      <c r="AA3328" s="119"/>
      <c r="AB3328" s="119"/>
      <c r="AC3328" s="119"/>
      <c r="AD3328" s="119"/>
      <c r="AE3328" s="119"/>
      <c r="AF3328" s="119"/>
      <c r="AG3328" s="119"/>
      <c r="AH3328" s="119"/>
      <c r="AI3328" s="119"/>
      <c r="AJ3328" s="10" t="s">
        <v>27</v>
      </c>
      <c r="AK3328" s="10" t="s">
        <v>2188</v>
      </c>
      <c r="AL3328" s="10" t="s">
        <v>27</v>
      </c>
    </row>
    <row r="3329" spans="1:38" ht="30" customHeight="1">
      <c r="A3329" s="9" t="s">
        <v>867</v>
      </c>
      <c r="B3329" s="9" t="s">
        <v>840</v>
      </c>
      <c r="C3329" s="9" t="s">
        <v>841</v>
      </c>
      <c r="D3329" s="114">
        <v>8.0000000000000002E-3</v>
      </c>
      <c r="E3329" s="115">
        <f>단가대비표!E553</f>
        <v>0</v>
      </c>
      <c r="F3329" s="116">
        <f>TRUNC(E3329*D3329,1)</f>
        <v>0</v>
      </c>
      <c r="G3329" s="115">
        <f>단가대비표!F553</f>
        <v>138290</v>
      </c>
      <c r="H3329" s="116">
        <f>TRUNC(G3329*D3329,1)</f>
        <v>1106.3</v>
      </c>
      <c r="I3329" s="115">
        <f>단가대비표!G553</f>
        <v>0</v>
      </c>
      <c r="J3329" s="116">
        <f>TRUNC(I3329*D3329,1)</f>
        <v>0</v>
      </c>
      <c r="K3329" s="115">
        <f t="shared" si="737"/>
        <v>138290</v>
      </c>
      <c r="L3329" s="116">
        <f t="shared" si="737"/>
        <v>1106.3</v>
      </c>
      <c r="M3329" s="9" t="s">
        <v>27</v>
      </c>
      <c r="N3329" s="10" t="s">
        <v>558</v>
      </c>
      <c r="O3329" s="10" t="s">
        <v>868</v>
      </c>
      <c r="P3329" s="10" t="s">
        <v>30</v>
      </c>
      <c r="Q3329" s="10" t="s">
        <v>30</v>
      </c>
      <c r="R3329" s="10" t="s">
        <v>29</v>
      </c>
      <c r="S3329" s="119"/>
      <c r="T3329" s="119"/>
      <c r="U3329" s="119"/>
      <c r="V3329" s="119"/>
      <c r="W3329" s="119"/>
      <c r="X3329" s="119"/>
      <c r="Y3329" s="119"/>
      <c r="Z3329" s="119"/>
      <c r="AA3329" s="119"/>
      <c r="AB3329" s="119"/>
      <c r="AC3329" s="119"/>
      <c r="AD3329" s="119"/>
      <c r="AE3329" s="119"/>
      <c r="AF3329" s="119"/>
      <c r="AG3329" s="119"/>
      <c r="AH3329" s="119"/>
      <c r="AI3329" s="119"/>
      <c r="AJ3329" s="10" t="s">
        <v>27</v>
      </c>
      <c r="AK3329" s="10" t="s">
        <v>2189</v>
      </c>
      <c r="AL3329" s="10" t="s">
        <v>27</v>
      </c>
    </row>
    <row r="3330" spans="1:38" ht="30" customHeight="1">
      <c r="A3330" s="9" t="s">
        <v>965</v>
      </c>
      <c r="B3330" s="9" t="s">
        <v>27</v>
      </c>
      <c r="C3330" s="9" t="s">
        <v>27</v>
      </c>
      <c r="D3330" s="114"/>
      <c r="E3330" s="115"/>
      <c r="F3330" s="116">
        <f>TRUNC(SUM(F3325:F3329),0)</f>
        <v>1084</v>
      </c>
      <c r="G3330" s="115"/>
      <c r="H3330" s="116">
        <f>TRUNC(SUM(H3325:H3329),0)</f>
        <v>10639</v>
      </c>
      <c r="I3330" s="115"/>
      <c r="J3330" s="116">
        <f>TRUNC(SUM(J3325:J3329),0)</f>
        <v>0</v>
      </c>
      <c r="K3330" s="115"/>
      <c r="L3330" s="116">
        <f>F3330+H3330+J3330</f>
        <v>11723</v>
      </c>
      <c r="M3330" s="9" t="s">
        <v>27</v>
      </c>
      <c r="N3330" s="10" t="s">
        <v>117</v>
      </c>
      <c r="O3330" s="10" t="s">
        <v>117</v>
      </c>
      <c r="P3330" s="10" t="s">
        <v>27</v>
      </c>
      <c r="Q3330" s="10" t="s">
        <v>27</v>
      </c>
      <c r="R3330" s="10" t="s">
        <v>27</v>
      </c>
      <c r="S3330" s="119"/>
      <c r="T3330" s="119"/>
      <c r="U3330" s="119"/>
      <c r="V3330" s="119"/>
      <c r="W3330" s="119"/>
      <c r="X3330" s="119"/>
      <c r="Y3330" s="119"/>
      <c r="Z3330" s="119"/>
      <c r="AA3330" s="119"/>
      <c r="AB3330" s="119"/>
      <c r="AC3330" s="119"/>
      <c r="AD3330" s="119"/>
      <c r="AE3330" s="119"/>
      <c r="AF3330" s="119"/>
      <c r="AG3330" s="119"/>
      <c r="AH3330" s="119"/>
      <c r="AI3330" s="119"/>
      <c r="AJ3330" s="10" t="s">
        <v>27</v>
      </c>
      <c r="AK3330" s="10" t="s">
        <v>27</v>
      </c>
      <c r="AL3330" s="10" t="s">
        <v>27</v>
      </c>
    </row>
    <row r="3331" spans="1:38" ht="30" customHeight="1">
      <c r="A3331" s="114"/>
      <c r="B3331" s="114"/>
      <c r="C3331" s="114"/>
      <c r="D3331" s="114"/>
      <c r="E3331" s="115"/>
      <c r="F3331" s="116"/>
      <c r="G3331" s="115"/>
      <c r="H3331" s="116"/>
      <c r="I3331" s="115"/>
      <c r="J3331" s="116"/>
      <c r="K3331" s="115"/>
      <c r="L3331" s="116"/>
      <c r="M3331" s="114"/>
    </row>
    <row r="3332" spans="1:38" ht="30" customHeight="1">
      <c r="A3332" s="127" t="s">
        <v>4597</v>
      </c>
      <c r="B3332" s="127"/>
      <c r="C3332" s="127"/>
      <c r="D3332" s="127"/>
      <c r="E3332" s="128"/>
      <c r="F3332" s="129"/>
      <c r="G3332" s="128"/>
      <c r="H3332" s="129"/>
      <c r="I3332" s="128"/>
      <c r="J3332" s="129"/>
      <c r="K3332" s="128"/>
      <c r="L3332" s="129"/>
      <c r="M3332" s="127"/>
      <c r="N3332" s="118" t="s">
        <v>561</v>
      </c>
    </row>
    <row r="3333" spans="1:38" ht="30" customHeight="1">
      <c r="A3333" s="9" t="s">
        <v>3567</v>
      </c>
      <c r="B3333" s="9" t="s">
        <v>4573</v>
      </c>
      <c r="C3333" s="9" t="s">
        <v>792</v>
      </c>
      <c r="D3333" s="114">
        <v>0.16600000000000001</v>
      </c>
      <c r="E3333" s="115">
        <f>단가대비표!E402</f>
        <v>5133</v>
      </c>
      <c r="F3333" s="116">
        <f>TRUNC(E3333*D3333,1)</f>
        <v>852</v>
      </c>
      <c r="G3333" s="115">
        <f>단가대비표!F402</f>
        <v>0</v>
      </c>
      <c r="H3333" s="116">
        <f>TRUNC(G3333*D3333,1)</f>
        <v>0</v>
      </c>
      <c r="I3333" s="115">
        <f>단가대비표!G402</f>
        <v>0</v>
      </c>
      <c r="J3333" s="116">
        <f>TRUNC(I3333*D3333,1)</f>
        <v>0</v>
      </c>
      <c r="K3333" s="115">
        <f t="shared" ref="K3333:L3337" si="738">TRUNC(E3333+G3333+I3333,1)</f>
        <v>5133</v>
      </c>
      <c r="L3333" s="116">
        <f t="shared" si="738"/>
        <v>852</v>
      </c>
      <c r="M3333" s="9" t="s">
        <v>27</v>
      </c>
      <c r="N3333" s="10" t="s">
        <v>561</v>
      </c>
      <c r="O3333" s="10" t="s">
        <v>2181</v>
      </c>
      <c r="P3333" s="10" t="s">
        <v>30</v>
      </c>
      <c r="Q3333" s="10" t="s">
        <v>30</v>
      </c>
      <c r="R3333" s="10" t="s">
        <v>29</v>
      </c>
      <c r="S3333" s="119"/>
      <c r="T3333" s="119"/>
      <c r="U3333" s="119"/>
      <c r="V3333" s="119">
        <v>1</v>
      </c>
      <c r="W3333" s="119"/>
      <c r="X3333" s="119"/>
      <c r="Y3333" s="119"/>
      <c r="Z3333" s="119"/>
      <c r="AA3333" s="119"/>
      <c r="AB3333" s="119"/>
      <c r="AC3333" s="119"/>
      <c r="AD3333" s="119"/>
      <c r="AE3333" s="119"/>
      <c r="AF3333" s="119"/>
      <c r="AG3333" s="119"/>
      <c r="AH3333" s="119"/>
      <c r="AI3333" s="119"/>
      <c r="AJ3333" s="10" t="s">
        <v>27</v>
      </c>
      <c r="AK3333" s="10" t="s">
        <v>2190</v>
      </c>
      <c r="AL3333" s="10" t="s">
        <v>27</v>
      </c>
    </row>
    <row r="3334" spans="1:38" ht="30" customHeight="1">
      <c r="A3334" s="9" t="s">
        <v>2182</v>
      </c>
      <c r="B3334" s="9" t="s">
        <v>2183</v>
      </c>
      <c r="C3334" s="9" t="s">
        <v>792</v>
      </c>
      <c r="D3334" s="114">
        <v>8.0000000000000002E-3</v>
      </c>
      <c r="E3334" s="115">
        <f>단가대비표!E383</f>
        <v>2694</v>
      </c>
      <c r="F3334" s="116">
        <f>TRUNC(E3334*D3334,1)</f>
        <v>21.5</v>
      </c>
      <c r="G3334" s="115">
        <f>단가대비표!F383</f>
        <v>0</v>
      </c>
      <c r="H3334" s="116">
        <f>TRUNC(G3334*D3334,1)</f>
        <v>0</v>
      </c>
      <c r="I3334" s="115">
        <f>단가대비표!G383</f>
        <v>0</v>
      </c>
      <c r="J3334" s="116">
        <f>TRUNC(I3334*D3334,1)</f>
        <v>0</v>
      </c>
      <c r="K3334" s="115">
        <f t="shared" si="738"/>
        <v>2694</v>
      </c>
      <c r="L3334" s="116">
        <f t="shared" si="738"/>
        <v>21.5</v>
      </c>
      <c r="M3334" s="9" t="s">
        <v>27</v>
      </c>
      <c r="N3334" s="10" t="s">
        <v>561</v>
      </c>
      <c r="O3334" s="10" t="s">
        <v>2184</v>
      </c>
      <c r="P3334" s="10" t="s">
        <v>30</v>
      </c>
      <c r="Q3334" s="10" t="s">
        <v>30</v>
      </c>
      <c r="R3334" s="10" t="s">
        <v>29</v>
      </c>
      <c r="S3334" s="119"/>
      <c r="T3334" s="119"/>
      <c r="U3334" s="119"/>
      <c r="V3334" s="119">
        <v>1</v>
      </c>
      <c r="W3334" s="119"/>
      <c r="X3334" s="119"/>
      <c r="Y3334" s="119"/>
      <c r="Z3334" s="119"/>
      <c r="AA3334" s="119"/>
      <c r="AB3334" s="119"/>
      <c r="AC3334" s="119"/>
      <c r="AD3334" s="119"/>
      <c r="AE3334" s="119"/>
      <c r="AF3334" s="119"/>
      <c r="AG3334" s="119"/>
      <c r="AH3334" s="119"/>
      <c r="AI3334" s="119"/>
      <c r="AJ3334" s="10" t="s">
        <v>27</v>
      </c>
      <c r="AK3334" s="10" t="s">
        <v>2191</v>
      </c>
      <c r="AL3334" s="10" t="s">
        <v>27</v>
      </c>
    </row>
    <row r="3335" spans="1:38" ht="30" customHeight="1">
      <c r="A3335" s="9" t="s">
        <v>1040</v>
      </c>
      <c r="B3335" s="9" t="s">
        <v>1378</v>
      </c>
      <c r="C3335" s="9" t="s">
        <v>963</v>
      </c>
      <c r="D3335" s="114">
        <v>1</v>
      </c>
      <c r="E3335" s="115">
        <f>ROUNDDOWN(SUMIF(V3333:V3337, RIGHTB(O3335, 1), F3333:F3337)*U3335, 2)</f>
        <v>34.94</v>
      </c>
      <c r="F3335" s="116">
        <f>TRUNC(E3335*D3335,1)</f>
        <v>34.9</v>
      </c>
      <c r="G3335" s="115">
        <v>0</v>
      </c>
      <c r="H3335" s="116">
        <f>TRUNC(G3335*D3335,1)</f>
        <v>0</v>
      </c>
      <c r="I3335" s="115">
        <v>0</v>
      </c>
      <c r="J3335" s="116">
        <f>TRUNC(I3335*D3335,1)</f>
        <v>0</v>
      </c>
      <c r="K3335" s="115">
        <f t="shared" si="738"/>
        <v>34.9</v>
      </c>
      <c r="L3335" s="116">
        <f t="shared" si="738"/>
        <v>34.9</v>
      </c>
      <c r="M3335" s="9" t="s">
        <v>27</v>
      </c>
      <c r="N3335" s="10" t="s">
        <v>561</v>
      </c>
      <c r="O3335" s="10" t="s">
        <v>964</v>
      </c>
      <c r="P3335" s="10" t="s">
        <v>30</v>
      </c>
      <c r="Q3335" s="10" t="s">
        <v>30</v>
      </c>
      <c r="R3335" s="10" t="s">
        <v>30</v>
      </c>
      <c r="S3335" s="119">
        <v>0</v>
      </c>
      <c r="T3335" s="119">
        <v>0</v>
      </c>
      <c r="U3335" s="119">
        <v>0.04</v>
      </c>
      <c r="V3335" s="119"/>
      <c r="W3335" s="119"/>
      <c r="X3335" s="119"/>
      <c r="Y3335" s="119"/>
      <c r="Z3335" s="119"/>
      <c r="AA3335" s="119"/>
      <c r="AB3335" s="119"/>
      <c r="AC3335" s="119"/>
      <c r="AD3335" s="119"/>
      <c r="AE3335" s="119"/>
      <c r="AF3335" s="119"/>
      <c r="AG3335" s="119"/>
      <c r="AH3335" s="119"/>
      <c r="AI3335" s="119"/>
      <c r="AJ3335" s="10" t="s">
        <v>27</v>
      </c>
      <c r="AK3335" s="10" t="s">
        <v>2192</v>
      </c>
      <c r="AL3335" s="10" t="s">
        <v>27</v>
      </c>
    </row>
    <row r="3336" spans="1:38" ht="30" customHeight="1">
      <c r="A3336" s="9" t="s">
        <v>857</v>
      </c>
      <c r="B3336" s="9" t="s">
        <v>840</v>
      </c>
      <c r="C3336" s="9" t="s">
        <v>841</v>
      </c>
      <c r="D3336" s="114">
        <v>0.04</v>
      </c>
      <c r="E3336" s="115">
        <f>단가대비표!E548</f>
        <v>0</v>
      </c>
      <c r="F3336" s="116">
        <f>TRUNC(E3336*D3336,1)</f>
        <v>0</v>
      </c>
      <c r="G3336" s="115">
        <f>단가대비표!F548</f>
        <v>198613</v>
      </c>
      <c r="H3336" s="116">
        <f>TRUNC(G3336*D3336,1)</f>
        <v>7944.5</v>
      </c>
      <c r="I3336" s="115">
        <f>단가대비표!G548</f>
        <v>0</v>
      </c>
      <c r="J3336" s="116">
        <f>TRUNC(I3336*D3336,1)</f>
        <v>0</v>
      </c>
      <c r="K3336" s="115">
        <f t="shared" si="738"/>
        <v>198613</v>
      </c>
      <c r="L3336" s="116">
        <f t="shared" si="738"/>
        <v>7944.5</v>
      </c>
      <c r="M3336" s="9" t="s">
        <v>27</v>
      </c>
      <c r="N3336" s="10" t="s">
        <v>561</v>
      </c>
      <c r="O3336" s="10" t="s">
        <v>858</v>
      </c>
      <c r="P3336" s="10" t="s">
        <v>30</v>
      </c>
      <c r="Q3336" s="10" t="s">
        <v>30</v>
      </c>
      <c r="R3336" s="10" t="s">
        <v>29</v>
      </c>
      <c r="S3336" s="119"/>
      <c r="T3336" s="119"/>
      <c r="U3336" s="119"/>
      <c r="V3336" s="119"/>
      <c r="W3336" s="119"/>
      <c r="X3336" s="119"/>
      <c r="Y3336" s="119"/>
      <c r="Z3336" s="119"/>
      <c r="AA3336" s="119"/>
      <c r="AB3336" s="119"/>
      <c r="AC3336" s="119"/>
      <c r="AD3336" s="119"/>
      <c r="AE3336" s="119"/>
      <c r="AF3336" s="119"/>
      <c r="AG3336" s="119"/>
      <c r="AH3336" s="119"/>
      <c r="AI3336" s="119"/>
      <c r="AJ3336" s="10" t="s">
        <v>27</v>
      </c>
      <c r="AK3336" s="10" t="s">
        <v>2193</v>
      </c>
      <c r="AL3336" s="10" t="s">
        <v>27</v>
      </c>
    </row>
    <row r="3337" spans="1:38" ht="30" customHeight="1">
      <c r="A3337" s="9" t="s">
        <v>867</v>
      </c>
      <c r="B3337" s="9" t="s">
        <v>840</v>
      </c>
      <c r="C3337" s="9" t="s">
        <v>841</v>
      </c>
      <c r="D3337" s="114">
        <v>8.0000000000000002E-3</v>
      </c>
      <c r="E3337" s="115">
        <f>단가대비표!E553</f>
        <v>0</v>
      </c>
      <c r="F3337" s="116">
        <f>TRUNC(E3337*D3337,1)</f>
        <v>0</v>
      </c>
      <c r="G3337" s="115">
        <f>단가대비표!F553</f>
        <v>138290</v>
      </c>
      <c r="H3337" s="116">
        <f>TRUNC(G3337*D3337,1)</f>
        <v>1106.3</v>
      </c>
      <c r="I3337" s="115">
        <f>단가대비표!G553</f>
        <v>0</v>
      </c>
      <c r="J3337" s="116">
        <f>TRUNC(I3337*D3337,1)</f>
        <v>0</v>
      </c>
      <c r="K3337" s="115">
        <f t="shared" si="738"/>
        <v>138290</v>
      </c>
      <c r="L3337" s="116">
        <f t="shared" si="738"/>
        <v>1106.3</v>
      </c>
      <c r="M3337" s="9" t="s">
        <v>27</v>
      </c>
      <c r="N3337" s="10" t="s">
        <v>561</v>
      </c>
      <c r="O3337" s="10" t="s">
        <v>868</v>
      </c>
      <c r="P3337" s="10" t="s">
        <v>30</v>
      </c>
      <c r="Q3337" s="10" t="s">
        <v>30</v>
      </c>
      <c r="R3337" s="10" t="s">
        <v>29</v>
      </c>
      <c r="S3337" s="119"/>
      <c r="T3337" s="119"/>
      <c r="U3337" s="119"/>
      <c r="V3337" s="119"/>
      <c r="W3337" s="119"/>
      <c r="X3337" s="119"/>
      <c r="Y3337" s="119"/>
      <c r="Z3337" s="119"/>
      <c r="AA3337" s="119"/>
      <c r="AB3337" s="119"/>
      <c r="AC3337" s="119"/>
      <c r="AD3337" s="119"/>
      <c r="AE3337" s="119"/>
      <c r="AF3337" s="119"/>
      <c r="AG3337" s="119"/>
      <c r="AH3337" s="119"/>
      <c r="AI3337" s="119"/>
      <c r="AJ3337" s="10" t="s">
        <v>27</v>
      </c>
      <c r="AK3337" s="10" t="s">
        <v>2194</v>
      </c>
      <c r="AL3337" s="10" t="s">
        <v>27</v>
      </c>
    </row>
    <row r="3338" spans="1:38" ht="30" customHeight="1">
      <c r="A3338" s="9" t="s">
        <v>965</v>
      </c>
      <c r="B3338" s="9" t="s">
        <v>27</v>
      </c>
      <c r="C3338" s="9" t="s">
        <v>27</v>
      </c>
      <c r="D3338" s="114"/>
      <c r="E3338" s="115"/>
      <c r="F3338" s="116">
        <f>TRUNC(SUM(F3333:F3337),0)</f>
        <v>908</v>
      </c>
      <c r="G3338" s="115"/>
      <c r="H3338" s="116">
        <f>TRUNC(SUM(H3333:H3337),0)</f>
        <v>9050</v>
      </c>
      <c r="I3338" s="115"/>
      <c r="J3338" s="116">
        <f>TRUNC(SUM(J3333:J3337),0)</f>
        <v>0</v>
      </c>
      <c r="K3338" s="115"/>
      <c r="L3338" s="116">
        <f>F3338+H3338+J3338</f>
        <v>9958</v>
      </c>
      <c r="M3338" s="9" t="s">
        <v>27</v>
      </c>
      <c r="N3338" s="10" t="s">
        <v>117</v>
      </c>
      <c r="O3338" s="10" t="s">
        <v>117</v>
      </c>
      <c r="P3338" s="10" t="s">
        <v>27</v>
      </c>
      <c r="Q3338" s="10" t="s">
        <v>27</v>
      </c>
      <c r="R3338" s="10" t="s">
        <v>27</v>
      </c>
      <c r="S3338" s="119"/>
      <c r="T3338" s="119"/>
      <c r="U3338" s="119"/>
      <c r="V3338" s="119"/>
      <c r="W3338" s="119"/>
      <c r="X3338" s="119"/>
      <c r="Y3338" s="119"/>
      <c r="Z3338" s="119"/>
      <c r="AA3338" s="119"/>
      <c r="AB3338" s="119"/>
      <c r="AC3338" s="119"/>
      <c r="AD3338" s="119"/>
      <c r="AE3338" s="119"/>
      <c r="AF3338" s="119"/>
      <c r="AG3338" s="119"/>
      <c r="AH3338" s="119"/>
      <c r="AI3338" s="119"/>
      <c r="AJ3338" s="10" t="s">
        <v>27</v>
      </c>
      <c r="AK3338" s="10" t="s">
        <v>27</v>
      </c>
      <c r="AL3338" s="10" t="s">
        <v>27</v>
      </c>
    </row>
    <row r="3339" spans="1:38" ht="30" customHeight="1">
      <c r="A3339" s="114"/>
      <c r="B3339" s="114"/>
      <c r="C3339" s="114"/>
      <c r="D3339" s="114"/>
      <c r="E3339" s="115"/>
      <c r="F3339" s="116"/>
      <c r="G3339" s="115"/>
      <c r="H3339" s="116"/>
      <c r="I3339" s="115"/>
      <c r="J3339" s="116"/>
      <c r="K3339" s="115"/>
      <c r="L3339" s="116"/>
      <c r="M3339" s="114"/>
    </row>
    <row r="3340" spans="1:38" ht="30" customHeight="1">
      <c r="A3340" s="127" t="s">
        <v>4598</v>
      </c>
      <c r="B3340" s="127"/>
      <c r="C3340" s="127"/>
      <c r="D3340" s="127"/>
      <c r="E3340" s="128"/>
      <c r="F3340" s="129"/>
      <c r="G3340" s="128"/>
      <c r="H3340" s="129"/>
      <c r="I3340" s="128"/>
      <c r="J3340" s="129"/>
      <c r="K3340" s="128"/>
      <c r="L3340" s="129"/>
      <c r="M3340" s="127"/>
      <c r="N3340" s="118" t="s">
        <v>562</v>
      </c>
    </row>
    <row r="3341" spans="1:38" ht="30" customHeight="1">
      <c r="A3341" s="9" t="s">
        <v>2180</v>
      </c>
      <c r="B3341" s="9" t="s">
        <v>4573</v>
      </c>
      <c r="C3341" s="9" t="s">
        <v>792</v>
      </c>
      <c r="D3341" s="114">
        <v>0.19900000000000001</v>
      </c>
      <c r="E3341" s="115">
        <f>단가대비표!E402</f>
        <v>5133</v>
      </c>
      <c r="F3341" s="116">
        <f>TRUNC(E3341*D3341,1)</f>
        <v>1021.4</v>
      </c>
      <c r="G3341" s="115">
        <f>단가대비표!F402</f>
        <v>0</v>
      </c>
      <c r="H3341" s="116">
        <f>TRUNC(G3341*D3341,1)</f>
        <v>0</v>
      </c>
      <c r="I3341" s="115">
        <f>단가대비표!G402</f>
        <v>0</v>
      </c>
      <c r="J3341" s="116">
        <f>TRUNC(I3341*D3341,1)</f>
        <v>0</v>
      </c>
      <c r="K3341" s="115">
        <f t="shared" ref="K3341:L3345" si="739">TRUNC(E3341+G3341+I3341,1)</f>
        <v>5133</v>
      </c>
      <c r="L3341" s="116">
        <f t="shared" si="739"/>
        <v>1021.4</v>
      </c>
      <c r="M3341" s="9" t="s">
        <v>27</v>
      </c>
      <c r="N3341" s="10" t="s">
        <v>562</v>
      </c>
      <c r="O3341" s="10" t="s">
        <v>2181</v>
      </c>
      <c r="P3341" s="10" t="s">
        <v>30</v>
      </c>
      <c r="Q3341" s="10" t="s">
        <v>30</v>
      </c>
      <c r="R3341" s="10" t="s">
        <v>29</v>
      </c>
      <c r="S3341" s="119"/>
      <c r="T3341" s="119"/>
      <c r="U3341" s="119"/>
      <c r="V3341" s="119">
        <v>1</v>
      </c>
      <c r="W3341" s="119"/>
      <c r="X3341" s="119"/>
      <c r="Y3341" s="119"/>
      <c r="Z3341" s="119"/>
      <c r="AA3341" s="119"/>
      <c r="AB3341" s="119"/>
      <c r="AC3341" s="119"/>
      <c r="AD3341" s="119"/>
      <c r="AE3341" s="119"/>
      <c r="AF3341" s="119"/>
      <c r="AG3341" s="119"/>
      <c r="AH3341" s="119"/>
      <c r="AI3341" s="119"/>
      <c r="AJ3341" s="10" t="s">
        <v>27</v>
      </c>
      <c r="AK3341" s="10" t="s">
        <v>2195</v>
      </c>
      <c r="AL3341" s="10" t="s">
        <v>27</v>
      </c>
    </row>
    <row r="3342" spans="1:38" ht="30" customHeight="1">
      <c r="A3342" s="9" t="s">
        <v>2182</v>
      </c>
      <c r="B3342" s="9" t="s">
        <v>2183</v>
      </c>
      <c r="C3342" s="9" t="s">
        <v>792</v>
      </c>
      <c r="D3342" s="114">
        <v>8.0000000000000002E-3</v>
      </c>
      <c r="E3342" s="115">
        <f>단가대비표!E383</f>
        <v>2694</v>
      </c>
      <c r="F3342" s="116">
        <f>TRUNC(E3342*D3342,1)</f>
        <v>21.5</v>
      </c>
      <c r="G3342" s="115">
        <f>단가대비표!F383</f>
        <v>0</v>
      </c>
      <c r="H3342" s="116">
        <f>TRUNC(G3342*D3342,1)</f>
        <v>0</v>
      </c>
      <c r="I3342" s="115">
        <f>단가대비표!G383</f>
        <v>0</v>
      </c>
      <c r="J3342" s="116">
        <f>TRUNC(I3342*D3342,1)</f>
        <v>0</v>
      </c>
      <c r="K3342" s="115">
        <f t="shared" si="739"/>
        <v>2694</v>
      </c>
      <c r="L3342" s="116">
        <f t="shared" si="739"/>
        <v>21.5</v>
      </c>
      <c r="M3342" s="9" t="s">
        <v>27</v>
      </c>
      <c r="N3342" s="10" t="s">
        <v>562</v>
      </c>
      <c r="O3342" s="10" t="s">
        <v>2184</v>
      </c>
      <c r="P3342" s="10" t="s">
        <v>30</v>
      </c>
      <c r="Q3342" s="10" t="s">
        <v>30</v>
      </c>
      <c r="R3342" s="10" t="s">
        <v>29</v>
      </c>
      <c r="S3342" s="119"/>
      <c r="T3342" s="119"/>
      <c r="U3342" s="119"/>
      <c r="V3342" s="119">
        <v>1</v>
      </c>
      <c r="W3342" s="119"/>
      <c r="X3342" s="119"/>
      <c r="Y3342" s="119"/>
      <c r="Z3342" s="119"/>
      <c r="AA3342" s="119"/>
      <c r="AB3342" s="119"/>
      <c r="AC3342" s="119"/>
      <c r="AD3342" s="119"/>
      <c r="AE3342" s="119"/>
      <c r="AF3342" s="119"/>
      <c r="AG3342" s="119"/>
      <c r="AH3342" s="119"/>
      <c r="AI3342" s="119"/>
      <c r="AJ3342" s="10" t="s">
        <v>27</v>
      </c>
      <c r="AK3342" s="10" t="s">
        <v>2196</v>
      </c>
      <c r="AL3342" s="10" t="s">
        <v>27</v>
      </c>
    </row>
    <row r="3343" spans="1:38" ht="30" customHeight="1">
      <c r="A3343" s="9" t="s">
        <v>1040</v>
      </c>
      <c r="B3343" s="9" t="s">
        <v>1378</v>
      </c>
      <c r="C3343" s="9" t="s">
        <v>963</v>
      </c>
      <c r="D3343" s="114">
        <v>1</v>
      </c>
      <c r="E3343" s="115">
        <f>ROUNDDOWN(SUMIF(V3341:V3345, RIGHTB(O3343, 1), F3341:F3345)*U3343, 2)</f>
        <v>41.71</v>
      </c>
      <c r="F3343" s="116">
        <f>TRUNC(E3343*D3343,1)</f>
        <v>41.7</v>
      </c>
      <c r="G3343" s="115">
        <v>0</v>
      </c>
      <c r="H3343" s="116">
        <f>TRUNC(G3343*D3343,1)</f>
        <v>0</v>
      </c>
      <c r="I3343" s="115">
        <v>0</v>
      </c>
      <c r="J3343" s="116">
        <f>TRUNC(I3343*D3343,1)</f>
        <v>0</v>
      </c>
      <c r="K3343" s="115">
        <f t="shared" si="739"/>
        <v>41.7</v>
      </c>
      <c r="L3343" s="116">
        <f t="shared" si="739"/>
        <v>41.7</v>
      </c>
      <c r="M3343" s="9" t="s">
        <v>27</v>
      </c>
      <c r="N3343" s="10" t="s">
        <v>562</v>
      </c>
      <c r="O3343" s="10" t="s">
        <v>964</v>
      </c>
      <c r="P3343" s="10" t="s">
        <v>30</v>
      </c>
      <c r="Q3343" s="10" t="s">
        <v>30</v>
      </c>
      <c r="R3343" s="10" t="s">
        <v>30</v>
      </c>
      <c r="S3343" s="119">
        <v>0</v>
      </c>
      <c r="T3343" s="119">
        <v>0</v>
      </c>
      <c r="U3343" s="119">
        <v>0.04</v>
      </c>
      <c r="V3343" s="119"/>
      <c r="W3343" s="119"/>
      <c r="X3343" s="119"/>
      <c r="Y3343" s="119"/>
      <c r="Z3343" s="119"/>
      <c r="AA3343" s="119"/>
      <c r="AB3343" s="119"/>
      <c r="AC3343" s="119"/>
      <c r="AD3343" s="119"/>
      <c r="AE3343" s="119"/>
      <c r="AF3343" s="119"/>
      <c r="AG3343" s="119"/>
      <c r="AH3343" s="119"/>
      <c r="AI3343" s="119"/>
      <c r="AJ3343" s="10" t="s">
        <v>27</v>
      </c>
      <c r="AK3343" s="10" t="s">
        <v>2197</v>
      </c>
      <c r="AL3343" s="10" t="s">
        <v>27</v>
      </c>
    </row>
    <row r="3344" spans="1:38" ht="30" customHeight="1">
      <c r="A3344" s="9" t="s">
        <v>857</v>
      </c>
      <c r="B3344" s="9" t="s">
        <v>840</v>
      </c>
      <c r="C3344" s="9" t="s">
        <v>841</v>
      </c>
      <c r="D3344" s="114">
        <v>4.8000000000000001E-2</v>
      </c>
      <c r="E3344" s="115">
        <f>단가대비표!E548</f>
        <v>0</v>
      </c>
      <c r="F3344" s="116">
        <f>TRUNC(E3344*D3344,1)</f>
        <v>0</v>
      </c>
      <c r="G3344" s="115">
        <f>단가대비표!F548</f>
        <v>198613</v>
      </c>
      <c r="H3344" s="116">
        <f>TRUNC(G3344*D3344,1)</f>
        <v>9533.4</v>
      </c>
      <c r="I3344" s="115">
        <f>단가대비표!G548</f>
        <v>0</v>
      </c>
      <c r="J3344" s="116">
        <f>TRUNC(I3344*D3344,1)</f>
        <v>0</v>
      </c>
      <c r="K3344" s="115">
        <f t="shared" si="739"/>
        <v>198613</v>
      </c>
      <c r="L3344" s="116">
        <f t="shared" si="739"/>
        <v>9533.4</v>
      </c>
      <c r="M3344" s="9" t="s">
        <v>27</v>
      </c>
      <c r="N3344" s="10" t="s">
        <v>562</v>
      </c>
      <c r="O3344" s="10" t="s">
        <v>858</v>
      </c>
      <c r="P3344" s="10" t="s">
        <v>30</v>
      </c>
      <c r="Q3344" s="10" t="s">
        <v>30</v>
      </c>
      <c r="R3344" s="10" t="s">
        <v>29</v>
      </c>
      <c r="S3344" s="119"/>
      <c r="T3344" s="119"/>
      <c r="U3344" s="119"/>
      <c r="V3344" s="119"/>
      <c r="W3344" s="119"/>
      <c r="X3344" s="119"/>
      <c r="Y3344" s="119"/>
      <c r="Z3344" s="119"/>
      <c r="AA3344" s="119"/>
      <c r="AB3344" s="119"/>
      <c r="AC3344" s="119"/>
      <c r="AD3344" s="119"/>
      <c r="AE3344" s="119"/>
      <c r="AF3344" s="119"/>
      <c r="AG3344" s="119"/>
      <c r="AH3344" s="119"/>
      <c r="AI3344" s="119"/>
      <c r="AJ3344" s="10" t="s">
        <v>27</v>
      </c>
      <c r="AK3344" s="10" t="s">
        <v>2198</v>
      </c>
      <c r="AL3344" s="10" t="s">
        <v>27</v>
      </c>
    </row>
    <row r="3345" spans="1:38" ht="30" customHeight="1">
      <c r="A3345" s="9" t="s">
        <v>867</v>
      </c>
      <c r="B3345" s="9" t="s">
        <v>840</v>
      </c>
      <c r="C3345" s="9" t="s">
        <v>841</v>
      </c>
      <c r="D3345" s="114">
        <v>8.0000000000000002E-3</v>
      </c>
      <c r="E3345" s="115">
        <f>단가대비표!E553</f>
        <v>0</v>
      </c>
      <c r="F3345" s="116">
        <f>TRUNC(E3345*D3345,1)</f>
        <v>0</v>
      </c>
      <c r="G3345" s="115">
        <f>단가대비표!F553</f>
        <v>138290</v>
      </c>
      <c r="H3345" s="116">
        <f>TRUNC(G3345*D3345,1)</f>
        <v>1106.3</v>
      </c>
      <c r="I3345" s="115">
        <f>단가대비표!G553</f>
        <v>0</v>
      </c>
      <c r="J3345" s="116">
        <f>TRUNC(I3345*D3345,1)</f>
        <v>0</v>
      </c>
      <c r="K3345" s="115">
        <f t="shared" si="739"/>
        <v>138290</v>
      </c>
      <c r="L3345" s="116">
        <f t="shared" si="739"/>
        <v>1106.3</v>
      </c>
      <c r="M3345" s="9" t="s">
        <v>27</v>
      </c>
      <c r="N3345" s="10" t="s">
        <v>562</v>
      </c>
      <c r="O3345" s="10" t="s">
        <v>868</v>
      </c>
      <c r="P3345" s="10" t="s">
        <v>30</v>
      </c>
      <c r="Q3345" s="10" t="s">
        <v>30</v>
      </c>
      <c r="R3345" s="10" t="s">
        <v>29</v>
      </c>
      <c r="S3345" s="119"/>
      <c r="T3345" s="119"/>
      <c r="U3345" s="119"/>
      <c r="V3345" s="119"/>
      <c r="W3345" s="119"/>
      <c r="X3345" s="119"/>
      <c r="Y3345" s="119"/>
      <c r="Z3345" s="119"/>
      <c r="AA3345" s="119"/>
      <c r="AB3345" s="119"/>
      <c r="AC3345" s="119"/>
      <c r="AD3345" s="119"/>
      <c r="AE3345" s="119"/>
      <c r="AF3345" s="119"/>
      <c r="AG3345" s="119"/>
      <c r="AH3345" s="119"/>
      <c r="AI3345" s="119"/>
      <c r="AJ3345" s="10" t="s">
        <v>27</v>
      </c>
      <c r="AK3345" s="10" t="s">
        <v>2199</v>
      </c>
      <c r="AL3345" s="10" t="s">
        <v>27</v>
      </c>
    </row>
    <row r="3346" spans="1:38" ht="30" customHeight="1">
      <c r="A3346" s="9" t="s">
        <v>965</v>
      </c>
      <c r="B3346" s="9" t="s">
        <v>27</v>
      </c>
      <c r="C3346" s="9" t="s">
        <v>27</v>
      </c>
      <c r="D3346" s="114"/>
      <c r="E3346" s="115"/>
      <c r="F3346" s="116">
        <f>TRUNC(SUM(F3341:F3345),0)</f>
        <v>1084</v>
      </c>
      <c r="G3346" s="115"/>
      <c r="H3346" s="116">
        <f>TRUNC(SUM(H3341:H3345),0)</f>
        <v>10639</v>
      </c>
      <c r="I3346" s="115"/>
      <c r="J3346" s="116">
        <f>TRUNC(SUM(J3341:J3345),0)</f>
        <v>0</v>
      </c>
      <c r="K3346" s="115"/>
      <c r="L3346" s="116">
        <f>F3346+H3346+J3346</f>
        <v>11723</v>
      </c>
      <c r="M3346" s="9" t="s">
        <v>27</v>
      </c>
      <c r="N3346" s="10" t="s">
        <v>117</v>
      </c>
      <c r="O3346" s="10" t="s">
        <v>117</v>
      </c>
      <c r="P3346" s="10" t="s">
        <v>27</v>
      </c>
      <c r="Q3346" s="10" t="s">
        <v>27</v>
      </c>
      <c r="R3346" s="10" t="s">
        <v>27</v>
      </c>
      <c r="S3346" s="119"/>
      <c r="T3346" s="119"/>
      <c r="U3346" s="119"/>
      <c r="V3346" s="119"/>
      <c r="W3346" s="119"/>
      <c r="X3346" s="119"/>
      <c r="Y3346" s="119"/>
      <c r="Z3346" s="119"/>
      <c r="AA3346" s="119"/>
      <c r="AB3346" s="119"/>
      <c r="AC3346" s="119"/>
      <c r="AD3346" s="119"/>
      <c r="AE3346" s="119"/>
      <c r="AF3346" s="119"/>
      <c r="AG3346" s="119"/>
      <c r="AH3346" s="119"/>
      <c r="AI3346" s="119"/>
      <c r="AJ3346" s="10" t="s">
        <v>27</v>
      </c>
      <c r="AK3346" s="10" t="s">
        <v>27</v>
      </c>
      <c r="AL3346" s="10" t="s">
        <v>27</v>
      </c>
    </row>
    <row r="3347" spans="1:38" ht="30" customHeight="1">
      <c r="A3347" s="114"/>
      <c r="B3347" s="114"/>
      <c r="C3347" s="114"/>
      <c r="D3347" s="114"/>
      <c r="E3347" s="115"/>
      <c r="F3347" s="116"/>
      <c r="G3347" s="115"/>
      <c r="H3347" s="116"/>
      <c r="I3347" s="115"/>
      <c r="J3347" s="116"/>
      <c r="K3347" s="115"/>
      <c r="L3347" s="116"/>
      <c r="M3347" s="114"/>
    </row>
    <row r="3348" spans="1:38" ht="30" customHeight="1">
      <c r="A3348" s="127" t="s">
        <v>4599</v>
      </c>
      <c r="B3348" s="127"/>
      <c r="C3348" s="127"/>
      <c r="D3348" s="127"/>
      <c r="E3348" s="128"/>
      <c r="F3348" s="129"/>
      <c r="G3348" s="128"/>
      <c r="H3348" s="129"/>
      <c r="I3348" s="128"/>
      <c r="J3348" s="129"/>
      <c r="K3348" s="128"/>
      <c r="L3348" s="129"/>
      <c r="M3348" s="127"/>
      <c r="N3348" s="118" t="s">
        <v>565</v>
      </c>
    </row>
    <row r="3349" spans="1:38" ht="30" customHeight="1">
      <c r="A3349" s="9" t="s">
        <v>2200</v>
      </c>
      <c r="B3349" s="9" t="s">
        <v>3500</v>
      </c>
      <c r="C3349" s="9" t="s">
        <v>792</v>
      </c>
      <c r="D3349" s="114">
        <v>0.08</v>
      </c>
      <c r="E3349" s="115">
        <f>단가대비표!E385</f>
        <v>5155</v>
      </c>
      <c r="F3349" s="116">
        <f>TRUNC(E3349*D3349,1)</f>
        <v>412.4</v>
      </c>
      <c r="G3349" s="115">
        <f>단가대비표!F385</f>
        <v>0</v>
      </c>
      <c r="H3349" s="116">
        <f>TRUNC(G3349*D3349,1)</f>
        <v>0</v>
      </c>
      <c r="I3349" s="115">
        <f>단가대비표!G385</f>
        <v>0</v>
      </c>
      <c r="J3349" s="116">
        <f>TRUNC(I3349*D3349,1)</f>
        <v>0</v>
      </c>
      <c r="K3349" s="115">
        <f t="shared" ref="K3349:L3353" si="740">TRUNC(E3349+G3349+I3349,1)</f>
        <v>5155</v>
      </c>
      <c r="L3349" s="116">
        <f t="shared" si="740"/>
        <v>412.4</v>
      </c>
      <c r="M3349" s="9" t="s">
        <v>27</v>
      </c>
      <c r="N3349" s="10" t="s">
        <v>565</v>
      </c>
      <c r="O3349" s="10" t="s">
        <v>2201</v>
      </c>
      <c r="P3349" s="10" t="s">
        <v>30</v>
      </c>
      <c r="Q3349" s="10" t="s">
        <v>30</v>
      </c>
      <c r="R3349" s="10" t="s">
        <v>29</v>
      </c>
      <c r="S3349" s="119"/>
      <c r="T3349" s="119"/>
      <c r="U3349" s="119"/>
      <c r="V3349" s="119">
        <v>1</v>
      </c>
      <c r="W3349" s="119"/>
      <c r="X3349" s="119"/>
      <c r="Y3349" s="119"/>
      <c r="Z3349" s="119"/>
      <c r="AA3349" s="119"/>
      <c r="AB3349" s="119"/>
      <c r="AC3349" s="119"/>
      <c r="AD3349" s="119"/>
      <c r="AE3349" s="119"/>
      <c r="AF3349" s="119"/>
      <c r="AG3349" s="119"/>
      <c r="AH3349" s="119"/>
      <c r="AI3349" s="119"/>
      <c r="AJ3349" s="10" t="s">
        <v>27</v>
      </c>
      <c r="AK3349" s="10" t="s">
        <v>2202</v>
      </c>
      <c r="AL3349" s="10" t="s">
        <v>27</v>
      </c>
    </row>
    <row r="3350" spans="1:38" ht="30" customHeight="1">
      <c r="A3350" s="9" t="s">
        <v>2182</v>
      </c>
      <c r="B3350" s="9" t="s">
        <v>2183</v>
      </c>
      <c r="C3350" s="9" t="s">
        <v>792</v>
      </c>
      <c r="D3350" s="114">
        <v>4.0000000000000001E-3</v>
      </c>
      <c r="E3350" s="115">
        <f>단가대비표!E383</f>
        <v>2694</v>
      </c>
      <c r="F3350" s="116">
        <f>TRUNC(E3350*D3350,1)</f>
        <v>10.7</v>
      </c>
      <c r="G3350" s="115">
        <f>단가대비표!F383</f>
        <v>0</v>
      </c>
      <c r="H3350" s="116">
        <f>TRUNC(G3350*D3350,1)</f>
        <v>0</v>
      </c>
      <c r="I3350" s="115">
        <f>단가대비표!G383</f>
        <v>0</v>
      </c>
      <c r="J3350" s="116">
        <f>TRUNC(I3350*D3350,1)</f>
        <v>0</v>
      </c>
      <c r="K3350" s="115">
        <f t="shared" si="740"/>
        <v>2694</v>
      </c>
      <c r="L3350" s="116">
        <f t="shared" si="740"/>
        <v>10.7</v>
      </c>
      <c r="M3350" s="9" t="s">
        <v>27</v>
      </c>
      <c r="N3350" s="10" t="s">
        <v>565</v>
      </c>
      <c r="O3350" s="10" t="s">
        <v>2184</v>
      </c>
      <c r="P3350" s="10" t="s">
        <v>30</v>
      </c>
      <c r="Q3350" s="10" t="s">
        <v>30</v>
      </c>
      <c r="R3350" s="10" t="s">
        <v>29</v>
      </c>
      <c r="S3350" s="119"/>
      <c r="T3350" s="119"/>
      <c r="U3350" s="119"/>
      <c r="V3350" s="119">
        <v>1</v>
      </c>
      <c r="W3350" s="119"/>
      <c r="X3350" s="119"/>
      <c r="Y3350" s="119"/>
      <c r="Z3350" s="119"/>
      <c r="AA3350" s="119"/>
      <c r="AB3350" s="119"/>
      <c r="AC3350" s="119"/>
      <c r="AD3350" s="119"/>
      <c r="AE3350" s="119"/>
      <c r="AF3350" s="119"/>
      <c r="AG3350" s="119"/>
      <c r="AH3350" s="119"/>
      <c r="AI3350" s="119"/>
      <c r="AJ3350" s="10" t="s">
        <v>27</v>
      </c>
      <c r="AK3350" s="10" t="s">
        <v>2203</v>
      </c>
      <c r="AL3350" s="10" t="s">
        <v>27</v>
      </c>
    </row>
    <row r="3351" spans="1:38" ht="30" customHeight="1">
      <c r="A3351" s="9" t="s">
        <v>1040</v>
      </c>
      <c r="B3351" s="9" t="s">
        <v>1378</v>
      </c>
      <c r="C3351" s="9" t="s">
        <v>963</v>
      </c>
      <c r="D3351" s="114">
        <v>1</v>
      </c>
      <c r="E3351" s="115">
        <f>ROUNDDOWN(SUMIF(V3349:V3353, RIGHTB(O3351, 1), F3349:F3353)*U3351, 2)</f>
        <v>16.920000000000002</v>
      </c>
      <c r="F3351" s="116">
        <f>TRUNC(E3351*D3351,1)</f>
        <v>16.899999999999999</v>
      </c>
      <c r="G3351" s="115">
        <v>0</v>
      </c>
      <c r="H3351" s="116">
        <f>TRUNC(G3351*D3351,1)</f>
        <v>0</v>
      </c>
      <c r="I3351" s="115">
        <v>0</v>
      </c>
      <c r="J3351" s="116">
        <f>TRUNC(I3351*D3351,1)</f>
        <v>0</v>
      </c>
      <c r="K3351" s="115">
        <f t="shared" si="740"/>
        <v>16.899999999999999</v>
      </c>
      <c r="L3351" s="116">
        <f t="shared" si="740"/>
        <v>16.899999999999999</v>
      </c>
      <c r="M3351" s="9" t="s">
        <v>27</v>
      </c>
      <c r="N3351" s="10" t="s">
        <v>565</v>
      </c>
      <c r="O3351" s="10" t="s">
        <v>964</v>
      </c>
      <c r="P3351" s="10" t="s">
        <v>30</v>
      </c>
      <c r="Q3351" s="10" t="s">
        <v>30</v>
      </c>
      <c r="R3351" s="10" t="s">
        <v>30</v>
      </c>
      <c r="S3351" s="119">
        <v>0</v>
      </c>
      <c r="T3351" s="119">
        <v>0</v>
      </c>
      <c r="U3351" s="119">
        <v>0.04</v>
      </c>
      <c r="V3351" s="119"/>
      <c r="W3351" s="119"/>
      <c r="X3351" s="119"/>
      <c r="Y3351" s="119"/>
      <c r="Z3351" s="119"/>
      <c r="AA3351" s="119"/>
      <c r="AB3351" s="119"/>
      <c r="AC3351" s="119"/>
      <c r="AD3351" s="119"/>
      <c r="AE3351" s="119"/>
      <c r="AF3351" s="119"/>
      <c r="AG3351" s="119"/>
      <c r="AH3351" s="119"/>
      <c r="AI3351" s="119"/>
      <c r="AJ3351" s="10" t="s">
        <v>27</v>
      </c>
      <c r="AK3351" s="10" t="s">
        <v>2204</v>
      </c>
      <c r="AL3351" s="10" t="s">
        <v>27</v>
      </c>
    </row>
    <row r="3352" spans="1:38" ht="30" customHeight="1">
      <c r="A3352" s="9" t="s">
        <v>857</v>
      </c>
      <c r="B3352" s="9" t="s">
        <v>840</v>
      </c>
      <c r="C3352" s="9" t="s">
        <v>841</v>
      </c>
      <c r="D3352" s="114">
        <v>1.4999999999999999E-2</v>
      </c>
      <c r="E3352" s="115">
        <f>단가대비표!E548</f>
        <v>0</v>
      </c>
      <c r="F3352" s="116">
        <f>TRUNC(E3352*D3352,1)</f>
        <v>0</v>
      </c>
      <c r="G3352" s="115">
        <f>단가대비표!F548</f>
        <v>198613</v>
      </c>
      <c r="H3352" s="116">
        <f>TRUNC(G3352*D3352,1)</f>
        <v>2979.1</v>
      </c>
      <c r="I3352" s="115">
        <f>단가대비표!G548</f>
        <v>0</v>
      </c>
      <c r="J3352" s="116">
        <f>TRUNC(I3352*D3352,1)</f>
        <v>0</v>
      </c>
      <c r="K3352" s="115">
        <f t="shared" si="740"/>
        <v>198613</v>
      </c>
      <c r="L3352" s="116">
        <f t="shared" si="740"/>
        <v>2979.1</v>
      </c>
      <c r="M3352" s="9" t="s">
        <v>27</v>
      </c>
      <c r="N3352" s="10" t="s">
        <v>565</v>
      </c>
      <c r="O3352" s="10" t="s">
        <v>858</v>
      </c>
      <c r="P3352" s="10" t="s">
        <v>30</v>
      </c>
      <c r="Q3352" s="10" t="s">
        <v>30</v>
      </c>
      <c r="R3352" s="10" t="s">
        <v>29</v>
      </c>
      <c r="S3352" s="119"/>
      <c r="T3352" s="119"/>
      <c r="U3352" s="119"/>
      <c r="V3352" s="119"/>
      <c r="W3352" s="119"/>
      <c r="X3352" s="119"/>
      <c r="Y3352" s="119"/>
      <c r="Z3352" s="119"/>
      <c r="AA3352" s="119"/>
      <c r="AB3352" s="119"/>
      <c r="AC3352" s="119"/>
      <c r="AD3352" s="119"/>
      <c r="AE3352" s="119"/>
      <c r="AF3352" s="119"/>
      <c r="AG3352" s="119"/>
      <c r="AH3352" s="119"/>
      <c r="AI3352" s="119"/>
      <c r="AJ3352" s="10" t="s">
        <v>27</v>
      </c>
      <c r="AK3352" s="10" t="s">
        <v>2205</v>
      </c>
      <c r="AL3352" s="10" t="s">
        <v>27</v>
      </c>
    </row>
    <row r="3353" spans="1:38" ht="30" customHeight="1">
      <c r="A3353" s="9" t="s">
        <v>867</v>
      </c>
      <c r="B3353" s="9" t="s">
        <v>840</v>
      </c>
      <c r="C3353" s="9" t="s">
        <v>841</v>
      </c>
      <c r="D3353" s="114">
        <v>3.0000000000000001E-3</v>
      </c>
      <c r="E3353" s="115">
        <f>단가대비표!E553</f>
        <v>0</v>
      </c>
      <c r="F3353" s="116">
        <f>TRUNC(E3353*D3353,1)</f>
        <v>0</v>
      </c>
      <c r="G3353" s="115">
        <f>단가대비표!F553</f>
        <v>138290</v>
      </c>
      <c r="H3353" s="116">
        <f>TRUNC(G3353*D3353,1)</f>
        <v>414.8</v>
      </c>
      <c r="I3353" s="115">
        <f>단가대비표!G553</f>
        <v>0</v>
      </c>
      <c r="J3353" s="116">
        <f>TRUNC(I3353*D3353,1)</f>
        <v>0</v>
      </c>
      <c r="K3353" s="115">
        <f t="shared" si="740"/>
        <v>138290</v>
      </c>
      <c r="L3353" s="116">
        <f t="shared" si="740"/>
        <v>414.8</v>
      </c>
      <c r="M3353" s="9" t="s">
        <v>27</v>
      </c>
      <c r="N3353" s="10" t="s">
        <v>565</v>
      </c>
      <c r="O3353" s="10" t="s">
        <v>868</v>
      </c>
      <c r="P3353" s="10" t="s">
        <v>30</v>
      </c>
      <c r="Q3353" s="10" t="s">
        <v>30</v>
      </c>
      <c r="R3353" s="10" t="s">
        <v>29</v>
      </c>
      <c r="S3353" s="119"/>
      <c r="T3353" s="119"/>
      <c r="U3353" s="119"/>
      <c r="V3353" s="119"/>
      <c r="W3353" s="119"/>
      <c r="X3353" s="119"/>
      <c r="Y3353" s="119"/>
      <c r="Z3353" s="119"/>
      <c r="AA3353" s="119"/>
      <c r="AB3353" s="119"/>
      <c r="AC3353" s="119"/>
      <c r="AD3353" s="119"/>
      <c r="AE3353" s="119"/>
      <c r="AF3353" s="119"/>
      <c r="AG3353" s="119"/>
      <c r="AH3353" s="119"/>
      <c r="AI3353" s="119"/>
      <c r="AJ3353" s="10" t="s">
        <v>27</v>
      </c>
      <c r="AK3353" s="10" t="s">
        <v>2206</v>
      </c>
      <c r="AL3353" s="10" t="s">
        <v>27</v>
      </c>
    </row>
    <row r="3354" spans="1:38" ht="30" customHeight="1">
      <c r="A3354" s="9" t="s">
        <v>965</v>
      </c>
      <c r="B3354" s="9" t="s">
        <v>27</v>
      </c>
      <c r="C3354" s="9" t="s">
        <v>27</v>
      </c>
      <c r="D3354" s="114"/>
      <c r="E3354" s="115"/>
      <c r="F3354" s="116">
        <f>TRUNC(SUM(F3349:F3353),0)</f>
        <v>440</v>
      </c>
      <c r="G3354" s="115"/>
      <c r="H3354" s="116">
        <f>TRUNC(SUM(H3349:H3353),0)</f>
        <v>3393</v>
      </c>
      <c r="I3354" s="115"/>
      <c r="J3354" s="116">
        <f>TRUNC(SUM(J3349:J3353),0)</f>
        <v>0</v>
      </c>
      <c r="K3354" s="115"/>
      <c r="L3354" s="116">
        <f>F3354+H3354+J3354</f>
        <v>3833</v>
      </c>
      <c r="M3354" s="9" t="s">
        <v>27</v>
      </c>
      <c r="N3354" s="10" t="s">
        <v>117</v>
      </c>
      <c r="O3354" s="10" t="s">
        <v>117</v>
      </c>
      <c r="P3354" s="10" t="s">
        <v>27</v>
      </c>
      <c r="Q3354" s="10" t="s">
        <v>27</v>
      </c>
      <c r="R3354" s="10" t="s">
        <v>27</v>
      </c>
      <c r="S3354" s="119"/>
      <c r="T3354" s="119"/>
      <c r="U3354" s="119"/>
      <c r="V3354" s="119"/>
      <c r="W3354" s="119"/>
      <c r="X3354" s="119"/>
      <c r="Y3354" s="119"/>
      <c r="Z3354" s="119"/>
      <c r="AA3354" s="119"/>
      <c r="AB3354" s="119"/>
      <c r="AC3354" s="119"/>
      <c r="AD3354" s="119"/>
      <c r="AE3354" s="119"/>
      <c r="AF3354" s="119"/>
      <c r="AG3354" s="119"/>
      <c r="AH3354" s="119"/>
      <c r="AI3354" s="119"/>
      <c r="AJ3354" s="10" t="s">
        <v>27</v>
      </c>
      <c r="AK3354" s="10" t="s">
        <v>27</v>
      </c>
      <c r="AL3354" s="10" t="s">
        <v>27</v>
      </c>
    </row>
    <row r="3355" spans="1:38" ht="30" customHeight="1">
      <c r="A3355" s="114"/>
      <c r="B3355" s="114"/>
      <c r="C3355" s="114"/>
      <c r="D3355" s="114"/>
      <c r="E3355" s="115"/>
      <c r="F3355" s="116"/>
      <c r="G3355" s="115"/>
      <c r="H3355" s="116"/>
      <c r="I3355" s="115"/>
      <c r="J3355" s="116"/>
      <c r="K3355" s="115"/>
      <c r="L3355" s="116"/>
      <c r="M3355" s="114"/>
    </row>
    <row r="3356" spans="1:38" ht="30" customHeight="1">
      <c r="A3356" s="127" t="s">
        <v>4576</v>
      </c>
      <c r="B3356" s="127"/>
      <c r="C3356" s="127"/>
      <c r="D3356" s="127"/>
      <c r="E3356" s="128"/>
      <c r="F3356" s="129"/>
      <c r="G3356" s="128"/>
      <c r="H3356" s="129"/>
      <c r="I3356" s="128"/>
      <c r="J3356" s="129"/>
      <c r="K3356" s="128"/>
      <c r="L3356" s="129"/>
      <c r="M3356" s="127"/>
      <c r="N3356" s="118" t="s">
        <v>567</v>
      </c>
    </row>
    <row r="3357" spans="1:38" ht="30" customHeight="1">
      <c r="A3357" s="1" t="s">
        <v>4612</v>
      </c>
      <c r="B3357" s="1" t="s">
        <v>4614</v>
      </c>
      <c r="C3357" s="9" t="s">
        <v>792</v>
      </c>
      <c r="D3357" s="114">
        <v>9.8000000000000004E-2</v>
      </c>
      <c r="E3357" s="115">
        <f>단가대비표!E396</f>
        <v>3380.5555555555557</v>
      </c>
      <c r="F3357" s="116">
        <f>TRUNC(E3357*D3357,1)</f>
        <v>331.2</v>
      </c>
      <c r="G3357" s="115">
        <v>0</v>
      </c>
      <c r="H3357" s="116">
        <f>TRUNC(G3357*D3357,1)</f>
        <v>0</v>
      </c>
      <c r="I3357" s="115">
        <v>0</v>
      </c>
      <c r="J3357" s="116">
        <f>TRUNC(I3357*D3357,1)</f>
        <v>0</v>
      </c>
      <c r="K3357" s="115">
        <f t="shared" ref="K3357:L3360" si="741">TRUNC(E3357+G3357+I3357,1)</f>
        <v>3380.5</v>
      </c>
      <c r="L3357" s="116">
        <f t="shared" si="741"/>
        <v>331.2</v>
      </c>
      <c r="M3357" s="9" t="s">
        <v>27</v>
      </c>
      <c r="N3357" s="10" t="s">
        <v>567</v>
      </c>
      <c r="O3357" s="10" t="s">
        <v>2207</v>
      </c>
      <c r="P3357" s="10" t="s">
        <v>30</v>
      </c>
      <c r="Q3357" s="10" t="s">
        <v>30</v>
      </c>
      <c r="R3357" s="10" t="s">
        <v>29</v>
      </c>
      <c r="S3357" s="119"/>
      <c r="T3357" s="119"/>
      <c r="U3357" s="119"/>
      <c r="V3357" s="119">
        <v>1</v>
      </c>
      <c r="W3357" s="119"/>
      <c r="X3357" s="119"/>
      <c r="Y3357" s="119"/>
      <c r="Z3357" s="119"/>
      <c r="AA3357" s="119"/>
      <c r="AB3357" s="119"/>
      <c r="AC3357" s="119"/>
      <c r="AD3357" s="119"/>
      <c r="AE3357" s="119"/>
      <c r="AF3357" s="119"/>
      <c r="AG3357" s="119"/>
      <c r="AH3357" s="119"/>
      <c r="AI3357" s="119"/>
      <c r="AJ3357" s="10" t="s">
        <v>27</v>
      </c>
      <c r="AK3357" s="10" t="s">
        <v>2208</v>
      </c>
      <c r="AL3357" s="10" t="s">
        <v>27</v>
      </c>
    </row>
    <row r="3358" spans="1:38" ht="30" customHeight="1">
      <c r="A3358" s="9" t="s">
        <v>1040</v>
      </c>
      <c r="B3358" s="9" t="s">
        <v>1653</v>
      </c>
      <c r="C3358" s="9" t="s">
        <v>963</v>
      </c>
      <c r="D3358" s="114">
        <v>1</v>
      </c>
      <c r="E3358" s="115">
        <f>F3357*6%</f>
        <v>19.872</v>
      </c>
      <c r="F3358" s="116">
        <f>TRUNC(E3358*D3358,1)</f>
        <v>19.8</v>
      </c>
      <c r="G3358" s="115">
        <v>0</v>
      </c>
      <c r="H3358" s="116">
        <f>TRUNC(G3358*D3358,1)</f>
        <v>0</v>
      </c>
      <c r="I3358" s="115">
        <v>0</v>
      </c>
      <c r="J3358" s="116">
        <f>TRUNC(I3358*D3358,1)</f>
        <v>0</v>
      </c>
      <c r="K3358" s="115">
        <f t="shared" si="741"/>
        <v>19.8</v>
      </c>
      <c r="L3358" s="116">
        <f t="shared" si="741"/>
        <v>19.8</v>
      </c>
      <c r="M3358" s="9" t="s">
        <v>27</v>
      </c>
      <c r="N3358" s="10" t="s">
        <v>567</v>
      </c>
      <c r="O3358" s="10" t="s">
        <v>964</v>
      </c>
      <c r="P3358" s="10" t="s">
        <v>30</v>
      </c>
      <c r="Q3358" s="10" t="s">
        <v>30</v>
      </c>
      <c r="R3358" s="10" t="s">
        <v>30</v>
      </c>
      <c r="S3358" s="119">
        <v>0</v>
      </c>
      <c r="T3358" s="119">
        <v>0</v>
      </c>
      <c r="U3358" s="119">
        <v>0.06</v>
      </c>
      <c r="V3358" s="119"/>
      <c r="W3358" s="119"/>
      <c r="X3358" s="119"/>
      <c r="Y3358" s="119"/>
      <c r="Z3358" s="119"/>
      <c r="AA3358" s="119"/>
      <c r="AB3358" s="119"/>
      <c r="AC3358" s="119"/>
      <c r="AD3358" s="119"/>
      <c r="AE3358" s="119"/>
      <c r="AF3358" s="119"/>
      <c r="AG3358" s="119"/>
      <c r="AH3358" s="119"/>
      <c r="AI3358" s="119"/>
      <c r="AJ3358" s="10" t="s">
        <v>27</v>
      </c>
      <c r="AK3358" s="10" t="s">
        <v>2209</v>
      </c>
      <c r="AL3358" s="10" t="s">
        <v>27</v>
      </c>
    </row>
    <row r="3359" spans="1:38" ht="30" customHeight="1">
      <c r="A3359" s="9" t="s">
        <v>857</v>
      </c>
      <c r="B3359" s="9" t="s">
        <v>840</v>
      </c>
      <c r="C3359" s="9" t="s">
        <v>841</v>
      </c>
      <c r="D3359" s="114">
        <v>1.2E-2</v>
      </c>
      <c r="E3359" s="115">
        <v>0</v>
      </c>
      <c r="F3359" s="116">
        <f>TRUNC(E3359*D3359,1)</f>
        <v>0</v>
      </c>
      <c r="G3359" s="115">
        <f>단가대비표!F548</f>
        <v>198613</v>
      </c>
      <c r="H3359" s="116">
        <f>TRUNC(G3359*D3359,1)</f>
        <v>2383.3000000000002</v>
      </c>
      <c r="I3359" s="115">
        <v>0</v>
      </c>
      <c r="J3359" s="116">
        <f>TRUNC(I3359*D3359,1)</f>
        <v>0</v>
      </c>
      <c r="K3359" s="115">
        <f t="shared" si="741"/>
        <v>198613</v>
      </c>
      <c r="L3359" s="116">
        <f t="shared" si="741"/>
        <v>2383.3000000000002</v>
      </c>
      <c r="M3359" s="9" t="s">
        <v>27</v>
      </c>
      <c r="N3359" s="10" t="s">
        <v>567</v>
      </c>
      <c r="O3359" s="10" t="s">
        <v>858</v>
      </c>
      <c r="P3359" s="10" t="s">
        <v>30</v>
      </c>
      <c r="Q3359" s="10" t="s">
        <v>30</v>
      </c>
      <c r="R3359" s="10" t="s">
        <v>29</v>
      </c>
      <c r="S3359" s="119"/>
      <c r="T3359" s="119"/>
      <c r="U3359" s="119"/>
      <c r="V3359" s="119"/>
      <c r="W3359" s="119"/>
      <c r="X3359" s="119"/>
      <c r="Y3359" s="119"/>
      <c r="Z3359" s="119"/>
      <c r="AA3359" s="119"/>
      <c r="AB3359" s="119"/>
      <c r="AC3359" s="119"/>
      <c r="AD3359" s="119"/>
      <c r="AE3359" s="119"/>
      <c r="AF3359" s="119"/>
      <c r="AG3359" s="119"/>
      <c r="AH3359" s="119"/>
      <c r="AI3359" s="119"/>
      <c r="AJ3359" s="10" t="s">
        <v>27</v>
      </c>
      <c r="AK3359" s="10" t="s">
        <v>2213</v>
      </c>
      <c r="AL3359" s="10" t="s">
        <v>27</v>
      </c>
    </row>
    <row r="3360" spans="1:38" ht="30" customHeight="1">
      <c r="A3360" s="9" t="s">
        <v>867</v>
      </c>
      <c r="B3360" s="9" t="s">
        <v>840</v>
      </c>
      <c r="C3360" s="9" t="s">
        <v>841</v>
      </c>
      <c r="D3360" s="114">
        <v>2E-3</v>
      </c>
      <c r="E3360" s="115">
        <v>0</v>
      </c>
      <c r="F3360" s="116">
        <f>TRUNC(E3360*D3360,1)</f>
        <v>0</v>
      </c>
      <c r="G3360" s="115">
        <f>단가대비표!F553</f>
        <v>138290</v>
      </c>
      <c r="H3360" s="116">
        <f>TRUNC(G3360*D3360,1)</f>
        <v>276.5</v>
      </c>
      <c r="I3360" s="115">
        <v>0</v>
      </c>
      <c r="J3360" s="116">
        <f>TRUNC(I3360*D3360,1)</f>
        <v>0</v>
      </c>
      <c r="K3360" s="115">
        <f t="shared" si="741"/>
        <v>138290</v>
      </c>
      <c r="L3360" s="116">
        <f t="shared" si="741"/>
        <v>276.5</v>
      </c>
      <c r="M3360" s="9" t="s">
        <v>27</v>
      </c>
      <c r="N3360" s="10" t="s">
        <v>567</v>
      </c>
      <c r="O3360" s="10" t="s">
        <v>868</v>
      </c>
      <c r="P3360" s="10" t="s">
        <v>30</v>
      </c>
      <c r="Q3360" s="10" t="s">
        <v>30</v>
      </c>
      <c r="R3360" s="10" t="s">
        <v>29</v>
      </c>
      <c r="S3360" s="119"/>
      <c r="T3360" s="119"/>
      <c r="U3360" s="119"/>
      <c r="V3360" s="119"/>
      <c r="W3360" s="119"/>
      <c r="X3360" s="119"/>
      <c r="Y3360" s="119"/>
      <c r="Z3360" s="119"/>
      <c r="AA3360" s="119"/>
      <c r="AB3360" s="119"/>
      <c r="AC3360" s="119"/>
      <c r="AD3360" s="119"/>
      <c r="AE3360" s="119"/>
      <c r="AF3360" s="119"/>
      <c r="AG3360" s="119"/>
      <c r="AH3360" s="119"/>
      <c r="AI3360" s="119"/>
      <c r="AJ3360" s="10" t="s">
        <v>27</v>
      </c>
      <c r="AK3360" s="10" t="s">
        <v>2214</v>
      </c>
      <c r="AL3360" s="10" t="s">
        <v>27</v>
      </c>
    </row>
    <row r="3361" spans="1:38" ht="30" customHeight="1">
      <c r="A3361" s="9" t="s">
        <v>965</v>
      </c>
      <c r="B3361" s="9" t="s">
        <v>27</v>
      </c>
      <c r="C3361" s="9" t="s">
        <v>27</v>
      </c>
      <c r="D3361" s="114"/>
      <c r="E3361" s="115"/>
      <c r="F3361" s="116">
        <f>TRUNC(SUM(F3357:F3360),0)</f>
        <v>351</v>
      </c>
      <c r="G3361" s="115"/>
      <c r="H3361" s="116">
        <f>TRUNC(SUM(H3357:H3360),0)</f>
        <v>2659</v>
      </c>
      <c r="I3361" s="115"/>
      <c r="J3361" s="116">
        <f>TRUNC(SUM(J3357:J3360),0)</f>
        <v>0</v>
      </c>
      <c r="K3361" s="115"/>
      <c r="L3361" s="116">
        <f>F3361+H3361+J3361</f>
        <v>3010</v>
      </c>
      <c r="M3361" s="9" t="s">
        <v>27</v>
      </c>
      <c r="N3361" s="10" t="s">
        <v>117</v>
      </c>
      <c r="O3361" s="10" t="s">
        <v>117</v>
      </c>
      <c r="P3361" s="10" t="s">
        <v>27</v>
      </c>
      <c r="Q3361" s="10" t="s">
        <v>27</v>
      </c>
      <c r="R3361" s="10" t="s">
        <v>27</v>
      </c>
      <c r="S3361" s="119"/>
      <c r="T3361" s="119"/>
      <c r="U3361" s="119"/>
      <c r="V3361" s="119"/>
      <c r="W3361" s="119"/>
      <c r="X3361" s="119"/>
      <c r="Y3361" s="119"/>
      <c r="Z3361" s="119"/>
      <c r="AA3361" s="119"/>
      <c r="AB3361" s="119"/>
      <c r="AC3361" s="119"/>
      <c r="AD3361" s="119"/>
      <c r="AE3361" s="119"/>
      <c r="AF3361" s="119"/>
      <c r="AG3361" s="119"/>
      <c r="AH3361" s="119"/>
      <c r="AI3361" s="119"/>
      <c r="AJ3361" s="10" t="s">
        <v>27</v>
      </c>
      <c r="AK3361" s="10" t="s">
        <v>27</v>
      </c>
      <c r="AL3361" s="10" t="s">
        <v>27</v>
      </c>
    </row>
    <row r="3362" spans="1:38" ht="30" customHeight="1">
      <c r="A3362" s="114"/>
      <c r="B3362" s="114"/>
      <c r="C3362" s="114"/>
      <c r="D3362" s="114"/>
      <c r="E3362" s="115"/>
      <c r="F3362" s="116"/>
      <c r="G3362" s="115"/>
      <c r="H3362" s="116"/>
      <c r="I3362" s="115"/>
      <c r="J3362" s="116"/>
      <c r="K3362" s="115"/>
      <c r="L3362" s="116"/>
      <c r="M3362" s="114"/>
    </row>
    <row r="3363" spans="1:38" ht="30" customHeight="1">
      <c r="A3363" s="127" t="s">
        <v>4600</v>
      </c>
      <c r="B3363" s="127"/>
      <c r="C3363" s="127"/>
      <c r="D3363" s="127"/>
      <c r="E3363" s="128"/>
      <c r="F3363" s="129"/>
      <c r="G3363" s="128"/>
      <c r="H3363" s="129"/>
      <c r="I3363" s="128"/>
      <c r="J3363" s="129"/>
      <c r="K3363" s="128"/>
      <c r="L3363" s="129"/>
      <c r="M3363" s="127"/>
      <c r="N3363" s="118" t="s">
        <v>567</v>
      </c>
    </row>
    <row r="3364" spans="1:38" ht="30" customHeight="1">
      <c r="A3364" s="1" t="s">
        <v>4612</v>
      </c>
      <c r="B3364" s="1" t="s">
        <v>4614</v>
      </c>
      <c r="C3364" s="9" t="s">
        <v>792</v>
      </c>
      <c r="D3364" s="114">
        <v>0.19700000000000001</v>
      </c>
      <c r="E3364" s="115">
        <f>단가대비표!E396</f>
        <v>3380.5555555555557</v>
      </c>
      <c r="F3364" s="116">
        <f>TRUNC(E3364*D3364,1)</f>
        <v>665.9</v>
      </c>
      <c r="G3364" s="115">
        <f>단가대비표!F396</f>
        <v>0</v>
      </c>
      <c r="H3364" s="116">
        <f>TRUNC(G3364*D3364,1)</f>
        <v>0</v>
      </c>
      <c r="I3364" s="115">
        <f>단가대비표!G396</f>
        <v>0</v>
      </c>
      <c r="J3364" s="116">
        <f>TRUNC(I3364*D3364,1)</f>
        <v>0</v>
      </c>
      <c r="K3364" s="115">
        <f t="shared" ref="K3364:L3367" si="742">TRUNC(E3364+G3364+I3364,1)</f>
        <v>3380.5</v>
      </c>
      <c r="L3364" s="116">
        <f t="shared" si="742"/>
        <v>665.9</v>
      </c>
      <c r="M3364" s="9" t="s">
        <v>27</v>
      </c>
      <c r="N3364" s="10" t="s">
        <v>567</v>
      </c>
      <c r="O3364" s="10" t="s">
        <v>2207</v>
      </c>
      <c r="P3364" s="10" t="s">
        <v>30</v>
      </c>
      <c r="Q3364" s="10" t="s">
        <v>30</v>
      </c>
      <c r="R3364" s="10" t="s">
        <v>29</v>
      </c>
      <c r="S3364" s="119"/>
      <c r="T3364" s="119"/>
      <c r="U3364" s="119"/>
      <c r="V3364" s="119">
        <v>1</v>
      </c>
      <c r="W3364" s="119"/>
      <c r="X3364" s="119"/>
      <c r="Y3364" s="119"/>
      <c r="Z3364" s="119"/>
      <c r="AA3364" s="119"/>
      <c r="AB3364" s="119"/>
      <c r="AC3364" s="119"/>
      <c r="AD3364" s="119"/>
      <c r="AE3364" s="119"/>
      <c r="AF3364" s="119"/>
      <c r="AG3364" s="119"/>
      <c r="AH3364" s="119"/>
      <c r="AI3364" s="119"/>
      <c r="AJ3364" s="10" t="s">
        <v>27</v>
      </c>
      <c r="AK3364" s="10" t="s">
        <v>2208</v>
      </c>
      <c r="AL3364" s="10" t="s">
        <v>27</v>
      </c>
    </row>
    <row r="3365" spans="1:38" ht="30" customHeight="1">
      <c r="A3365" s="9" t="s">
        <v>1040</v>
      </c>
      <c r="B3365" s="9" t="s">
        <v>1653</v>
      </c>
      <c r="C3365" s="9" t="s">
        <v>963</v>
      </c>
      <c r="D3365" s="114">
        <v>1</v>
      </c>
      <c r="E3365" s="115">
        <f>ROUNDDOWN(SUMIF(V3364:V3367, RIGHTB(O3365, 1), F3364:F3367)*U3365, 2)</f>
        <v>39.950000000000003</v>
      </c>
      <c r="F3365" s="116">
        <f>TRUNC(E3365*D3365,1)</f>
        <v>39.9</v>
      </c>
      <c r="G3365" s="115">
        <v>0</v>
      </c>
      <c r="H3365" s="116">
        <f>TRUNC(G3365*D3365,1)</f>
        <v>0</v>
      </c>
      <c r="I3365" s="115">
        <v>0</v>
      </c>
      <c r="J3365" s="116">
        <f>TRUNC(I3365*D3365,1)</f>
        <v>0</v>
      </c>
      <c r="K3365" s="115">
        <f t="shared" si="742"/>
        <v>39.9</v>
      </c>
      <c r="L3365" s="116">
        <f t="shared" si="742"/>
        <v>39.9</v>
      </c>
      <c r="M3365" s="9" t="s">
        <v>27</v>
      </c>
      <c r="N3365" s="10" t="s">
        <v>567</v>
      </c>
      <c r="O3365" s="10" t="s">
        <v>964</v>
      </c>
      <c r="P3365" s="10" t="s">
        <v>30</v>
      </c>
      <c r="Q3365" s="10" t="s">
        <v>30</v>
      </c>
      <c r="R3365" s="10" t="s">
        <v>30</v>
      </c>
      <c r="S3365" s="119">
        <v>0</v>
      </c>
      <c r="T3365" s="119">
        <v>0</v>
      </c>
      <c r="U3365" s="119">
        <v>0.06</v>
      </c>
      <c r="V3365" s="119"/>
      <c r="W3365" s="119"/>
      <c r="X3365" s="119"/>
      <c r="Y3365" s="119"/>
      <c r="Z3365" s="119"/>
      <c r="AA3365" s="119"/>
      <c r="AB3365" s="119"/>
      <c r="AC3365" s="119"/>
      <c r="AD3365" s="119"/>
      <c r="AE3365" s="119"/>
      <c r="AF3365" s="119"/>
      <c r="AG3365" s="119"/>
      <c r="AH3365" s="119"/>
      <c r="AI3365" s="119"/>
      <c r="AJ3365" s="10" t="s">
        <v>27</v>
      </c>
      <c r="AK3365" s="10" t="s">
        <v>2209</v>
      </c>
      <c r="AL3365" s="10" t="s">
        <v>27</v>
      </c>
    </row>
    <row r="3366" spans="1:38" ht="30" customHeight="1">
      <c r="A3366" s="9" t="s">
        <v>857</v>
      </c>
      <c r="B3366" s="9" t="s">
        <v>840</v>
      </c>
      <c r="C3366" s="9" t="s">
        <v>841</v>
      </c>
      <c r="D3366" s="114">
        <v>2.4E-2</v>
      </c>
      <c r="E3366" s="115">
        <f>단가대비표!E548</f>
        <v>0</v>
      </c>
      <c r="F3366" s="116">
        <f>TRUNC(E3366*D3366,1)</f>
        <v>0</v>
      </c>
      <c r="G3366" s="115">
        <f>단가대비표!F548</f>
        <v>198613</v>
      </c>
      <c r="H3366" s="116">
        <f>TRUNC(G3366*D3366,1)</f>
        <v>4766.7</v>
      </c>
      <c r="I3366" s="115">
        <f>단가대비표!G548</f>
        <v>0</v>
      </c>
      <c r="J3366" s="116">
        <f>TRUNC(I3366*D3366,1)</f>
        <v>0</v>
      </c>
      <c r="K3366" s="115">
        <f t="shared" si="742"/>
        <v>198613</v>
      </c>
      <c r="L3366" s="116">
        <f t="shared" si="742"/>
        <v>4766.7</v>
      </c>
      <c r="M3366" s="9" t="s">
        <v>27</v>
      </c>
      <c r="N3366" s="10" t="s">
        <v>567</v>
      </c>
      <c r="O3366" s="10" t="s">
        <v>858</v>
      </c>
      <c r="P3366" s="10" t="s">
        <v>30</v>
      </c>
      <c r="Q3366" s="10" t="s">
        <v>30</v>
      </c>
      <c r="R3366" s="10" t="s">
        <v>29</v>
      </c>
      <c r="S3366" s="119"/>
      <c r="T3366" s="119"/>
      <c r="U3366" s="119"/>
      <c r="V3366" s="119"/>
      <c r="W3366" s="119"/>
      <c r="X3366" s="119"/>
      <c r="Y3366" s="119"/>
      <c r="Z3366" s="119"/>
      <c r="AA3366" s="119"/>
      <c r="AB3366" s="119"/>
      <c r="AC3366" s="119"/>
      <c r="AD3366" s="119"/>
      <c r="AE3366" s="119"/>
      <c r="AF3366" s="119"/>
      <c r="AG3366" s="119"/>
      <c r="AH3366" s="119"/>
      <c r="AI3366" s="119"/>
      <c r="AJ3366" s="10" t="s">
        <v>27</v>
      </c>
      <c r="AK3366" s="10" t="s">
        <v>2213</v>
      </c>
      <c r="AL3366" s="10" t="s">
        <v>27</v>
      </c>
    </row>
    <row r="3367" spans="1:38" ht="30" customHeight="1">
      <c r="A3367" s="9" t="s">
        <v>867</v>
      </c>
      <c r="B3367" s="9" t="s">
        <v>840</v>
      </c>
      <c r="C3367" s="9" t="s">
        <v>841</v>
      </c>
      <c r="D3367" s="114">
        <v>4.0000000000000001E-3</v>
      </c>
      <c r="E3367" s="115">
        <f>단가대비표!E553</f>
        <v>0</v>
      </c>
      <c r="F3367" s="116">
        <f>TRUNC(E3367*D3367,1)</f>
        <v>0</v>
      </c>
      <c r="G3367" s="115">
        <f>단가대비표!F553</f>
        <v>138290</v>
      </c>
      <c r="H3367" s="116">
        <f>TRUNC(G3367*D3367,1)</f>
        <v>553.1</v>
      </c>
      <c r="I3367" s="115">
        <f>단가대비표!G553</f>
        <v>0</v>
      </c>
      <c r="J3367" s="116">
        <f>TRUNC(I3367*D3367,1)</f>
        <v>0</v>
      </c>
      <c r="K3367" s="115">
        <f t="shared" si="742"/>
        <v>138290</v>
      </c>
      <c r="L3367" s="116">
        <f t="shared" si="742"/>
        <v>553.1</v>
      </c>
      <c r="M3367" s="9" t="s">
        <v>27</v>
      </c>
      <c r="N3367" s="10" t="s">
        <v>567</v>
      </c>
      <c r="O3367" s="10" t="s">
        <v>868</v>
      </c>
      <c r="P3367" s="10" t="s">
        <v>30</v>
      </c>
      <c r="Q3367" s="10" t="s">
        <v>30</v>
      </c>
      <c r="R3367" s="10" t="s">
        <v>29</v>
      </c>
      <c r="S3367" s="119"/>
      <c r="T3367" s="119"/>
      <c r="U3367" s="119"/>
      <c r="V3367" s="119"/>
      <c r="W3367" s="119"/>
      <c r="X3367" s="119"/>
      <c r="Y3367" s="119"/>
      <c r="Z3367" s="119"/>
      <c r="AA3367" s="119"/>
      <c r="AB3367" s="119"/>
      <c r="AC3367" s="119"/>
      <c r="AD3367" s="119"/>
      <c r="AE3367" s="119"/>
      <c r="AF3367" s="119"/>
      <c r="AG3367" s="119"/>
      <c r="AH3367" s="119"/>
      <c r="AI3367" s="119"/>
      <c r="AJ3367" s="10" t="s">
        <v>27</v>
      </c>
      <c r="AK3367" s="10" t="s">
        <v>2214</v>
      </c>
      <c r="AL3367" s="10" t="s">
        <v>27</v>
      </c>
    </row>
    <row r="3368" spans="1:38" ht="30" customHeight="1">
      <c r="A3368" s="9" t="s">
        <v>965</v>
      </c>
      <c r="B3368" s="9" t="s">
        <v>27</v>
      </c>
      <c r="C3368" s="9" t="s">
        <v>27</v>
      </c>
      <c r="D3368" s="114"/>
      <c r="E3368" s="115"/>
      <c r="F3368" s="116">
        <f>TRUNC(SUM(F3364:F3367),0)</f>
        <v>705</v>
      </c>
      <c r="G3368" s="115"/>
      <c r="H3368" s="116">
        <f>TRUNC(SUM(H3364:H3367),0)</f>
        <v>5319</v>
      </c>
      <c r="I3368" s="115"/>
      <c r="J3368" s="116">
        <f>TRUNC(SUM(J3364:J3367),0)</f>
        <v>0</v>
      </c>
      <c r="K3368" s="115"/>
      <c r="L3368" s="116">
        <f>F3368+H3368+J3368</f>
        <v>6024</v>
      </c>
      <c r="M3368" s="9" t="s">
        <v>27</v>
      </c>
      <c r="N3368" s="10" t="s">
        <v>117</v>
      </c>
      <c r="O3368" s="10" t="s">
        <v>117</v>
      </c>
      <c r="P3368" s="10" t="s">
        <v>27</v>
      </c>
      <c r="Q3368" s="10" t="s">
        <v>27</v>
      </c>
      <c r="R3368" s="10" t="s">
        <v>27</v>
      </c>
      <c r="S3368" s="119"/>
      <c r="T3368" s="119"/>
      <c r="U3368" s="119"/>
      <c r="V3368" s="119"/>
      <c r="W3368" s="119"/>
      <c r="X3368" s="119"/>
      <c r="Y3368" s="119"/>
      <c r="Z3368" s="119"/>
      <c r="AA3368" s="119"/>
      <c r="AB3368" s="119"/>
      <c r="AC3368" s="119"/>
      <c r="AD3368" s="119"/>
      <c r="AE3368" s="119"/>
      <c r="AF3368" s="119"/>
      <c r="AG3368" s="119"/>
      <c r="AH3368" s="119"/>
      <c r="AI3368" s="119"/>
      <c r="AJ3368" s="10" t="s">
        <v>27</v>
      </c>
      <c r="AK3368" s="10" t="s">
        <v>27</v>
      </c>
      <c r="AL3368" s="10" t="s">
        <v>27</v>
      </c>
    </row>
    <row r="3369" spans="1:38" ht="30" customHeight="1">
      <c r="A3369" s="114"/>
      <c r="B3369" s="114"/>
      <c r="C3369" s="114"/>
      <c r="D3369" s="114"/>
      <c r="E3369" s="115"/>
      <c r="F3369" s="116"/>
      <c r="G3369" s="115"/>
      <c r="H3369" s="116"/>
      <c r="I3369" s="115"/>
      <c r="J3369" s="116"/>
      <c r="K3369" s="115"/>
      <c r="L3369" s="116"/>
      <c r="M3369" s="114"/>
    </row>
    <row r="3370" spans="1:38" ht="30" customHeight="1">
      <c r="A3370" s="127" t="s">
        <v>4601</v>
      </c>
      <c r="B3370" s="127"/>
      <c r="C3370" s="127"/>
      <c r="D3370" s="127"/>
      <c r="E3370" s="128"/>
      <c r="F3370" s="129"/>
      <c r="G3370" s="128"/>
      <c r="H3370" s="129"/>
      <c r="I3370" s="128"/>
      <c r="J3370" s="129"/>
      <c r="K3370" s="128"/>
      <c r="L3370" s="129"/>
      <c r="M3370" s="127"/>
      <c r="N3370" s="118" t="s">
        <v>568</v>
      </c>
    </row>
    <row r="3371" spans="1:38" ht="30" customHeight="1">
      <c r="A3371" s="1" t="s">
        <v>4612</v>
      </c>
      <c r="B3371" s="1" t="s">
        <v>4614</v>
      </c>
      <c r="C3371" s="9" t="s">
        <v>792</v>
      </c>
      <c r="D3371" s="114">
        <v>0.29599999999999999</v>
      </c>
      <c r="E3371" s="115">
        <f>단가대비표!E396</f>
        <v>3380.5555555555557</v>
      </c>
      <c r="F3371" s="116">
        <f>TRUNC(E3371*D3371,1)</f>
        <v>1000.6</v>
      </c>
      <c r="G3371" s="115">
        <f>단가대비표!F396</f>
        <v>0</v>
      </c>
      <c r="H3371" s="116">
        <f>TRUNC(G3371*D3371,1)</f>
        <v>0</v>
      </c>
      <c r="I3371" s="115">
        <f>단가대비표!G396</f>
        <v>0</v>
      </c>
      <c r="J3371" s="116">
        <f>TRUNC(I3371*D3371,1)</f>
        <v>0</v>
      </c>
      <c r="K3371" s="115">
        <f t="shared" ref="K3371:L3374" si="743">TRUNC(E3371+G3371+I3371,1)</f>
        <v>3380.5</v>
      </c>
      <c r="L3371" s="116">
        <f t="shared" si="743"/>
        <v>1000.6</v>
      </c>
      <c r="M3371" s="9" t="s">
        <v>27</v>
      </c>
      <c r="N3371" s="10" t="s">
        <v>568</v>
      </c>
      <c r="O3371" s="10" t="s">
        <v>2207</v>
      </c>
      <c r="P3371" s="10" t="s">
        <v>30</v>
      </c>
      <c r="Q3371" s="10" t="s">
        <v>30</v>
      </c>
      <c r="R3371" s="10" t="s">
        <v>29</v>
      </c>
      <c r="S3371" s="119"/>
      <c r="T3371" s="119"/>
      <c r="U3371" s="119"/>
      <c r="V3371" s="119">
        <v>1</v>
      </c>
      <c r="W3371" s="119"/>
      <c r="X3371" s="119"/>
      <c r="Y3371" s="119"/>
      <c r="Z3371" s="119"/>
      <c r="AA3371" s="119"/>
      <c r="AB3371" s="119"/>
      <c r="AC3371" s="119"/>
      <c r="AD3371" s="119"/>
      <c r="AE3371" s="119"/>
      <c r="AF3371" s="119"/>
      <c r="AG3371" s="119"/>
      <c r="AH3371" s="119"/>
      <c r="AI3371" s="119"/>
      <c r="AJ3371" s="10" t="s">
        <v>27</v>
      </c>
      <c r="AK3371" s="10" t="s">
        <v>2215</v>
      </c>
      <c r="AL3371" s="10" t="s">
        <v>27</v>
      </c>
    </row>
    <row r="3372" spans="1:38" ht="30" customHeight="1">
      <c r="A3372" s="9" t="s">
        <v>1040</v>
      </c>
      <c r="B3372" s="9" t="s">
        <v>1653</v>
      </c>
      <c r="C3372" s="9" t="s">
        <v>963</v>
      </c>
      <c r="D3372" s="114">
        <v>1</v>
      </c>
      <c r="E3372" s="115">
        <f>ROUNDDOWN(SUMIF(V3371:V3374, RIGHTB(O3372, 1), F3371:F3374)*U3372, 2)</f>
        <v>60.03</v>
      </c>
      <c r="F3372" s="116">
        <f>TRUNC(E3372*D3372,1)</f>
        <v>60</v>
      </c>
      <c r="G3372" s="115">
        <v>0</v>
      </c>
      <c r="H3372" s="116">
        <f>TRUNC(G3372*D3372,1)</f>
        <v>0</v>
      </c>
      <c r="I3372" s="115">
        <v>0</v>
      </c>
      <c r="J3372" s="116">
        <f>TRUNC(I3372*D3372,1)</f>
        <v>0</v>
      </c>
      <c r="K3372" s="115">
        <f t="shared" si="743"/>
        <v>60</v>
      </c>
      <c r="L3372" s="116">
        <f t="shared" si="743"/>
        <v>60</v>
      </c>
      <c r="M3372" s="9" t="s">
        <v>27</v>
      </c>
      <c r="N3372" s="10" t="s">
        <v>568</v>
      </c>
      <c r="O3372" s="10" t="s">
        <v>964</v>
      </c>
      <c r="P3372" s="10" t="s">
        <v>30</v>
      </c>
      <c r="Q3372" s="10" t="s">
        <v>30</v>
      </c>
      <c r="R3372" s="10" t="s">
        <v>30</v>
      </c>
      <c r="S3372" s="119">
        <v>0</v>
      </c>
      <c r="T3372" s="119">
        <v>0</v>
      </c>
      <c r="U3372" s="119">
        <v>0.06</v>
      </c>
      <c r="V3372" s="119"/>
      <c r="W3372" s="119"/>
      <c r="X3372" s="119"/>
      <c r="Y3372" s="119"/>
      <c r="Z3372" s="119"/>
      <c r="AA3372" s="119"/>
      <c r="AB3372" s="119"/>
      <c r="AC3372" s="119"/>
      <c r="AD3372" s="119"/>
      <c r="AE3372" s="119"/>
      <c r="AF3372" s="119"/>
      <c r="AG3372" s="119"/>
      <c r="AH3372" s="119"/>
      <c r="AI3372" s="119"/>
      <c r="AJ3372" s="10" t="s">
        <v>27</v>
      </c>
      <c r="AK3372" s="10" t="s">
        <v>2216</v>
      </c>
      <c r="AL3372" s="10" t="s">
        <v>27</v>
      </c>
    </row>
    <row r="3373" spans="1:38" ht="30" customHeight="1">
      <c r="A3373" s="9" t="s">
        <v>857</v>
      </c>
      <c r="B3373" s="9" t="s">
        <v>840</v>
      </c>
      <c r="C3373" s="9" t="s">
        <v>841</v>
      </c>
      <c r="D3373" s="114">
        <v>3.6000000000000004E-2</v>
      </c>
      <c r="E3373" s="115">
        <f>단가대비표!E548</f>
        <v>0</v>
      </c>
      <c r="F3373" s="116">
        <f>TRUNC(E3373*D3373,1)</f>
        <v>0</v>
      </c>
      <c r="G3373" s="115">
        <f>단가대비표!F548</f>
        <v>198613</v>
      </c>
      <c r="H3373" s="116">
        <f>TRUNC(G3373*D3373,1)</f>
        <v>7150</v>
      </c>
      <c r="I3373" s="115">
        <f>단가대비표!G548</f>
        <v>0</v>
      </c>
      <c r="J3373" s="116">
        <f>TRUNC(I3373*D3373,1)</f>
        <v>0</v>
      </c>
      <c r="K3373" s="115">
        <f t="shared" si="743"/>
        <v>198613</v>
      </c>
      <c r="L3373" s="116">
        <f t="shared" si="743"/>
        <v>7150</v>
      </c>
      <c r="M3373" s="9" t="s">
        <v>27</v>
      </c>
      <c r="N3373" s="10" t="s">
        <v>568</v>
      </c>
      <c r="O3373" s="10" t="s">
        <v>858</v>
      </c>
      <c r="P3373" s="10" t="s">
        <v>30</v>
      </c>
      <c r="Q3373" s="10" t="s">
        <v>30</v>
      </c>
      <c r="R3373" s="10" t="s">
        <v>29</v>
      </c>
      <c r="S3373" s="119"/>
      <c r="T3373" s="119"/>
      <c r="U3373" s="119"/>
      <c r="V3373" s="119"/>
      <c r="W3373" s="119"/>
      <c r="X3373" s="119"/>
      <c r="Y3373" s="119"/>
      <c r="Z3373" s="119"/>
      <c r="AA3373" s="119"/>
      <c r="AB3373" s="119"/>
      <c r="AC3373" s="119"/>
      <c r="AD3373" s="119"/>
      <c r="AE3373" s="119"/>
      <c r="AF3373" s="119"/>
      <c r="AG3373" s="119"/>
      <c r="AH3373" s="119"/>
      <c r="AI3373" s="119"/>
      <c r="AJ3373" s="10" t="s">
        <v>27</v>
      </c>
      <c r="AK3373" s="10" t="s">
        <v>2217</v>
      </c>
      <c r="AL3373" s="10" t="s">
        <v>27</v>
      </c>
    </row>
    <row r="3374" spans="1:38" ht="30" customHeight="1">
      <c r="A3374" s="9" t="s">
        <v>867</v>
      </c>
      <c r="B3374" s="9" t="s">
        <v>840</v>
      </c>
      <c r="C3374" s="9" t="s">
        <v>841</v>
      </c>
      <c r="D3374" s="114">
        <v>6.0000000000000001E-3</v>
      </c>
      <c r="E3374" s="115">
        <f>단가대비표!E553</f>
        <v>0</v>
      </c>
      <c r="F3374" s="116">
        <f>TRUNC(E3374*D3374,1)</f>
        <v>0</v>
      </c>
      <c r="G3374" s="115">
        <f>단가대비표!F553</f>
        <v>138290</v>
      </c>
      <c r="H3374" s="116">
        <f>TRUNC(G3374*D3374,1)</f>
        <v>829.7</v>
      </c>
      <c r="I3374" s="115">
        <f>단가대비표!G553</f>
        <v>0</v>
      </c>
      <c r="J3374" s="116">
        <f>TRUNC(I3374*D3374,1)</f>
        <v>0</v>
      </c>
      <c r="K3374" s="115">
        <f t="shared" si="743"/>
        <v>138290</v>
      </c>
      <c r="L3374" s="116">
        <f t="shared" si="743"/>
        <v>829.7</v>
      </c>
      <c r="M3374" s="9" t="s">
        <v>27</v>
      </c>
      <c r="N3374" s="10" t="s">
        <v>568</v>
      </c>
      <c r="O3374" s="10" t="s">
        <v>868</v>
      </c>
      <c r="P3374" s="10" t="s">
        <v>30</v>
      </c>
      <c r="Q3374" s="10" t="s">
        <v>30</v>
      </c>
      <c r="R3374" s="10" t="s">
        <v>29</v>
      </c>
      <c r="S3374" s="119"/>
      <c r="T3374" s="119"/>
      <c r="U3374" s="119"/>
      <c r="V3374" s="119"/>
      <c r="W3374" s="119"/>
      <c r="X3374" s="119"/>
      <c r="Y3374" s="119"/>
      <c r="Z3374" s="119"/>
      <c r="AA3374" s="119"/>
      <c r="AB3374" s="119"/>
      <c r="AC3374" s="119"/>
      <c r="AD3374" s="119"/>
      <c r="AE3374" s="119"/>
      <c r="AF3374" s="119"/>
      <c r="AG3374" s="119"/>
      <c r="AH3374" s="119"/>
      <c r="AI3374" s="119"/>
      <c r="AJ3374" s="10" t="s">
        <v>27</v>
      </c>
      <c r="AK3374" s="10" t="s">
        <v>2218</v>
      </c>
      <c r="AL3374" s="10" t="s">
        <v>27</v>
      </c>
    </row>
    <row r="3375" spans="1:38" ht="30" customHeight="1">
      <c r="A3375" s="9" t="s">
        <v>965</v>
      </c>
      <c r="B3375" s="9" t="s">
        <v>27</v>
      </c>
      <c r="C3375" s="9" t="s">
        <v>27</v>
      </c>
      <c r="D3375" s="114"/>
      <c r="E3375" s="115"/>
      <c r="F3375" s="116">
        <f>TRUNC(SUM(F3371:F3374),0)</f>
        <v>1060</v>
      </c>
      <c r="G3375" s="115"/>
      <c r="H3375" s="116">
        <f>TRUNC(SUM(H3371:H3374),0)</f>
        <v>7979</v>
      </c>
      <c r="I3375" s="115"/>
      <c r="J3375" s="116">
        <f>TRUNC(SUM(J3371:J3374),0)</f>
        <v>0</v>
      </c>
      <c r="K3375" s="115"/>
      <c r="L3375" s="116">
        <f>F3375+H3375+J3375</f>
        <v>9039</v>
      </c>
      <c r="M3375" s="9" t="s">
        <v>27</v>
      </c>
      <c r="N3375" s="10" t="s">
        <v>117</v>
      </c>
      <c r="O3375" s="10" t="s">
        <v>117</v>
      </c>
      <c r="P3375" s="10" t="s">
        <v>27</v>
      </c>
      <c r="Q3375" s="10" t="s">
        <v>27</v>
      </c>
      <c r="R3375" s="10" t="s">
        <v>27</v>
      </c>
      <c r="S3375" s="119"/>
      <c r="T3375" s="119"/>
      <c r="U3375" s="119"/>
      <c r="V3375" s="119"/>
      <c r="W3375" s="119"/>
      <c r="X3375" s="119"/>
      <c r="Y3375" s="119"/>
      <c r="Z3375" s="119"/>
      <c r="AA3375" s="119"/>
      <c r="AB3375" s="119"/>
      <c r="AC3375" s="119"/>
      <c r="AD3375" s="119"/>
      <c r="AE3375" s="119"/>
      <c r="AF3375" s="119"/>
      <c r="AG3375" s="119"/>
      <c r="AH3375" s="119"/>
      <c r="AI3375" s="119"/>
      <c r="AJ3375" s="10" t="s">
        <v>27</v>
      </c>
      <c r="AK3375" s="10" t="s">
        <v>27</v>
      </c>
      <c r="AL3375" s="10" t="s">
        <v>27</v>
      </c>
    </row>
    <row r="3376" spans="1:38" ht="30" customHeight="1">
      <c r="A3376" s="114"/>
      <c r="B3376" s="114"/>
      <c r="C3376" s="114"/>
      <c r="D3376" s="114"/>
      <c r="E3376" s="115"/>
      <c r="F3376" s="116"/>
      <c r="G3376" s="115"/>
      <c r="H3376" s="116"/>
      <c r="I3376" s="115"/>
      <c r="J3376" s="116"/>
      <c r="K3376" s="115"/>
      <c r="L3376" s="116"/>
      <c r="M3376" s="114"/>
    </row>
    <row r="3377" spans="1:38" ht="30" customHeight="1">
      <c r="A3377" s="127" t="s">
        <v>4615</v>
      </c>
      <c r="B3377" s="127"/>
      <c r="C3377" s="127"/>
      <c r="D3377" s="127"/>
      <c r="E3377" s="128"/>
      <c r="F3377" s="129"/>
      <c r="G3377" s="128"/>
      <c r="H3377" s="129"/>
      <c r="I3377" s="128"/>
      <c r="J3377" s="129"/>
      <c r="K3377" s="128"/>
      <c r="L3377" s="129"/>
      <c r="M3377" s="127"/>
      <c r="N3377" s="118" t="s">
        <v>569</v>
      </c>
    </row>
    <row r="3378" spans="1:38" ht="30" customHeight="1">
      <c r="A3378" s="1" t="s">
        <v>4612</v>
      </c>
      <c r="B3378" s="1" t="s">
        <v>4614</v>
      </c>
      <c r="C3378" s="9" t="s">
        <v>792</v>
      </c>
      <c r="D3378" s="114">
        <v>0.1176</v>
      </c>
      <c r="E3378" s="115">
        <f>단가대비표!E396</f>
        <v>3380.5555555555557</v>
      </c>
      <c r="F3378" s="116">
        <f>TRUNC(E3378*D3378,1)</f>
        <v>397.5</v>
      </c>
      <c r="G3378" s="115">
        <v>0</v>
      </c>
      <c r="H3378" s="116">
        <f>TRUNC(G3378*D3378,1)</f>
        <v>0</v>
      </c>
      <c r="I3378" s="115">
        <v>0</v>
      </c>
      <c r="J3378" s="116">
        <f>TRUNC(I3378*D3378,1)</f>
        <v>0</v>
      </c>
      <c r="K3378" s="115">
        <f t="shared" ref="K3378:L3381" si="744">TRUNC(E3378+G3378+I3378,1)</f>
        <v>3380.5</v>
      </c>
      <c r="L3378" s="116">
        <f t="shared" si="744"/>
        <v>397.5</v>
      </c>
      <c r="M3378" s="9" t="s">
        <v>27</v>
      </c>
      <c r="N3378" s="10" t="s">
        <v>569</v>
      </c>
      <c r="O3378" s="10" t="s">
        <v>2207</v>
      </c>
      <c r="P3378" s="10" t="s">
        <v>30</v>
      </c>
      <c r="Q3378" s="10" t="s">
        <v>30</v>
      </c>
      <c r="R3378" s="10" t="s">
        <v>29</v>
      </c>
      <c r="S3378" s="119"/>
      <c r="T3378" s="119"/>
      <c r="U3378" s="119"/>
      <c r="V3378" s="119">
        <v>1</v>
      </c>
      <c r="W3378" s="119"/>
      <c r="X3378" s="119"/>
      <c r="Y3378" s="119"/>
      <c r="Z3378" s="119"/>
      <c r="AA3378" s="119"/>
      <c r="AB3378" s="119"/>
      <c r="AC3378" s="119"/>
      <c r="AD3378" s="119"/>
      <c r="AE3378" s="119"/>
      <c r="AF3378" s="119"/>
      <c r="AG3378" s="119"/>
      <c r="AH3378" s="119"/>
      <c r="AI3378" s="119"/>
      <c r="AJ3378" s="10" t="s">
        <v>27</v>
      </c>
      <c r="AK3378" s="10" t="s">
        <v>2219</v>
      </c>
      <c r="AL3378" s="10" t="s">
        <v>27</v>
      </c>
    </row>
    <row r="3379" spans="1:38" ht="30" customHeight="1">
      <c r="A3379" s="9" t="s">
        <v>1040</v>
      </c>
      <c r="B3379" s="9" t="s">
        <v>1653</v>
      </c>
      <c r="C3379" s="9" t="s">
        <v>963</v>
      </c>
      <c r="D3379" s="114">
        <v>1</v>
      </c>
      <c r="E3379" s="115">
        <f>ROUNDDOWN(SUMIF(V3378:V3381, RIGHTB(O3379, 1), F3378:F3381)*U3379, 2)</f>
        <v>23.85</v>
      </c>
      <c r="F3379" s="116">
        <f>TRUNC(E3379*D3379,1)</f>
        <v>23.8</v>
      </c>
      <c r="G3379" s="115">
        <v>0</v>
      </c>
      <c r="H3379" s="116">
        <f>TRUNC(G3379*D3379,1)</f>
        <v>0</v>
      </c>
      <c r="I3379" s="115">
        <v>0</v>
      </c>
      <c r="J3379" s="116">
        <f>TRUNC(I3379*D3379,1)</f>
        <v>0</v>
      </c>
      <c r="K3379" s="115">
        <f t="shared" si="744"/>
        <v>23.8</v>
      </c>
      <c r="L3379" s="116">
        <f t="shared" si="744"/>
        <v>23.8</v>
      </c>
      <c r="M3379" s="9" t="s">
        <v>27</v>
      </c>
      <c r="N3379" s="10" t="s">
        <v>569</v>
      </c>
      <c r="O3379" s="10" t="s">
        <v>964</v>
      </c>
      <c r="P3379" s="10" t="s">
        <v>30</v>
      </c>
      <c r="Q3379" s="10" t="s">
        <v>30</v>
      </c>
      <c r="R3379" s="10" t="s">
        <v>30</v>
      </c>
      <c r="S3379" s="119">
        <v>0</v>
      </c>
      <c r="T3379" s="119">
        <v>0</v>
      </c>
      <c r="U3379" s="119">
        <v>0.06</v>
      </c>
      <c r="V3379" s="119"/>
      <c r="W3379" s="119"/>
      <c r="X3379" s="119"/>
      <c r="Y3379" s="119"/>
      <c r="Z3379" s="119"/>
      <c r="AA3379" s="119"/>
      <c r="AB3379" s="119"/>
      <c r="AC3379" s="119"/>
      <c r="AD3379" s="119"/>
      <c r="AE3379" s="119"/>
      <c r="AF3379" s="119"/>
      <c r="AG3379" s="119"/>
      <c r="AH3379" s="119"/>
      <c r="AI3379" s="119"/>
      <c r="AJ3379" s="10" t="s">
        <v>27</v>
      </c>
      <c r="AK3379" s="10" t="s">
        <v>2220</v>
      </c>
      <c r="AL3379" s="10" t="s">
        <v>27</v>
      </c>
    </row>
    <row r="3380" spans="1:38" ht="30" customHeight="1">
      <c r="A3380" s="9" t="s">
        <v>857</v>
      </c>
      <c r="B3380" s="9" t="s">
        <v>840</v>
      </c>
      <c r="C3380" s="9" t="s">
        <v>841</v>
      </c>
      <c r="D3380" s="114">
        <v>1.44E-2</v>
      </c>
      <c r="E3380" s="115">
        <v>0</v>
      </c>
      <c r="F3380" s="116">
        <f>TRUNC(E3380*D3380,1)</f>
        <v>0</v>
      </c>
      <c r="G3380" s="115">
        <f>단가대비표!F548</f>
        <v>198613</v>
      </c>
      <c r="H3380" s="116">
        <f>TRUNC(G3380*D3380,1)</f>
        <v>2860</v>
      </c>
      <c r="I3380" s="115">
        <v>0</v>
      </c>
      <c r="J3380" s="116">
        <f>TRUNC(I3380*D3380,1)</f>
        <v>0</v>
      </c>
      <c r="K3380" s="115">
        <f t="shared" si="744"/>
        <v>198613</v>
      </c>
      <c r="L3380" s="116">
        <f t="shared" si="744"/>
        <v>2860</v>
      </c>
      <c r="M3380" s="9" t="s">
        <v>27</v>
      </c>
      <c r="N3380" s="10" t="s">
        <v>569</v>
      </c>
      <c r="O3380" s="10" t="s">
        <v>858</v>
      </c>
      <c r="P3380" s="10" t="s">
        <v>30</v>
      </c>
      <c r="Q3380" s="10" t="s">
        <v>30</v>
      </c>
      <c r="R3380" s="10" t="s">
        <v>29</v>
      </c>
      <c r="S3380" s="119"/>
      <c r="T3380" s="119"/>
      <c r="U3380" s="119"/>
      <c r="V3380" s="119"/>
      <c r="W3380" s="119"/>
      <c r="X3380" s="119"/>
      <c r="Y3380" s="119"/>
      <c r="Z3380" s="119"/>
      <c r="AA3380" s="119"/>
      <c r="AB3380" s="119"/>
      <c r="AC3380" s="119"/>
      <c r="AD3380" s="119"/>
      <c r="AE3380" s="119"/>
      <c r="AF3380" s="119"/>
      <c r="AG3380" s="119"/>
      <c r="AH3380" s="119"/>
      <c r="AI3380" s="119"/>
      <c r="AJ3380" s="10" t="s">
        <v>27</v>
      </c>
      <c r="AK3380" s="10" t="s">
        <v>2223</v>
      </c>
      <c r="AL3380" s="10" t="s">
        <v>27</v>
      </c>
    </row>
    <row r="3381" spans="1:38" ht="30" customHeight="1">
      <c r="A3381" s="9" t="s">
        <v>867</v>
      </c>
      <c r="B3381" s="9" t="s">
        <v>840</v>
      </c>
      <c r="C3381" s="9" t="s">
        <v>841</v>
      </c>
      <c r="D3381" s="114">
        <v>2.3999999999999998E-3</v>
      </c>
      <c r="E3381" s="115">
        <v>0</v>
      </c>
      <c r="F3381" s="116">
        <f>TRUNC(E3381*D3381,1)</f>
        <v>0</v>
      </c>
      <c r="G3381" s="115">
        <f>단가대비표!F553</f>
        <v>138290</v>
      </c>
      <c r="H3381" s="116">
        <f>TRUNC(G3381*D3381,1)</f>
        <v>331.8</v>
      </c>
      <c r="I3381" s="115">
        <v>0</v>
      </c>
      <c r="J3381" s="116">
        <f>TRUNC(I3381*D3381,1)</f>
        <v>0</v>
      </c>
      <c r="K3381" s="115">
        <f t="shared" si="744"/>
        <v>138290</v>
      </c>
      <c r="L3381" s="116">
        <f t="shared" si="744"/>
        <v>331.8</v>
      </c>
      <c r="M3381" s="9" t="s">
        <v>27</v>
      </c>
      <c r="N3381" s="10" t="s">
        <v>569</v>
      </c>
      <c r="O3381" s="10" t="s">
        <v>868</v>
      </c>
      <c r="P3381" s="10" t="s">
        <v>30</v>
      </c>
      <c r="Q3381" s="10" t="s">
        <v>30</v>
      </c>
      <c r="R3381" s="10" t="s">
        <v>29</v>
      </c>
      <c r="S3381" s="119"/>
      <c r="T3381" s="119"/>
      <c r="U3381" s="119"/>
      <c r="V3381" s="119"/>
      <c r="W3381" s="119"/>
      <c r="X3381" s="119"/>
      <c r="Y3381" s="119"/>
      <c r="Z3381" s="119"/>
      <c r="AA3381" s="119"/>
      <c r="AB3381" s="119"/>
      <c r="AC3381" s="119"/>
      <c r="AD3381" s="119"/>
      <c r="AE3381" s="119"/>
      <c r="AF3381" s="119"/>
      <c r="AG3381" s="119"/>
      <c r="AH3381" s="119"/>
      <c r="AI3381" s="119"/>
      <c r="AJ3381" s="10" t="s">
        <v>27</v>
      </c>
      <c r="AK3381" s="10" t="s">
        <v>2224</v>
      </c>
      <c r="AL3381" s="10" t="s">
        <v>27</v>
      </c>
    </row>
    <row r="3382" spans="1:38" ht="30" customHeight="1">
      <c r="A3382" s="9" t="s">
        <v>965</v>
      </c>
      <c r="B3382" s="9" t="s">
        <v>27</v>
      </c>
      <c r="C3382" s="9" t="s">
        <v>27</v>
      </c>
      <c r="D3382" s="114"/>
      <c r="E3382" s="115"/>
      <c r="F3382" s="116">
        <f>TRUNC(SUM(F3378:F3381),0)</f>
        <v>421</v>
      </c>
      <c r="G3382" s="115"/>
      <c r="H3382" s="116">
        <f>TRUNC(SUM(H3378:H3381),0)</f>
        <v>3191</v>
      </c>
      <c r="I3382" s="115"/>
      <c r="J3382" s="116">
        <f>TRUNC(SUM(J3378:J3381),0)</f>
        <v>0</v>
      </c>
      <c r="K3382" s="115"/>
      <c r="L3382" s="116">
        <f>F3382+H3382+J3382</f>
        <v>3612</v>
      </c>
      <c r="M3382" s="9" t="s">
        <v>27</v>
      </c>
      <c r="N3382" s="10" t="s">
        <v>117</v>
      </c>
      <c r="O3382" s="10" t="s">
        <v>117</v>
      </c>
      <c r="P3382" s="10" t="s">
        <v>27</v>
      </c>
      <c r="Q3382" s="10" t="s">
        <v>27</v>
      </c>
      <c r="R3382" s="10" t="s">
        <v>27</v>
      </c>
      <c r="S3382" s="119"/>
      <c r="T3382" s="119"/>
      <c r="U3382" s="119"/>
      <c r="V3382" s="119"/>
      <c r="W3382" s="119"/>
      <c r="X3382" s="119"/>
      <c r="Y3382" s="119"/>
      <c r="Z3382" s="119"/>
      <c r="AA3382" s="119"/>
      <c r="AB3382" s="119"/>
      <c r="AC3382" s="119"/>
      <c r="AD3382" s="119"/>
      <c r="AE3382" s="119"/>
      <c r="AF3382" s="119"/>
      <c r="AG3382" s="119"/>
      <c r="AH3382" s="119"/>
      <c r="AI3382" s="119"/>
      <c r="AJ3382" s="10" t="s">
        <v>27</v>
      </c>
      <c r="AK3382" s="10" t="s">
        <v>27</v>
      </c>
      <c r="AL3382" s="10" t="s">
        <v>27</v>
      </c>
    </row>
    <row r="3383" spans="1:38" ht="30" customHeight="1">
      <c r="A3383" s="114"/>
      <c r="B3383" s="114"/>
      <c r="C3383" s="114"/>
      <c r="D3383" s="114"/>
      <c r="E3383" s="115"/>
      <c r="F3383" s="116"/>
      <c r="G3383" s="115"/>
      <c r="H3383" s="116"/>
      <c r="I3383" s="115"/>
      <c r="J3383" s="116"/>
      <c r="K3383" s="115"/>
      <c r="L3383" s="116"/>
      <c r="M3383" s="114"/>
    </row>
    <row r="3384" spans="1:38" ht="30" customHeight="1">
      <c r="A3384" s="127" t="s">
        <v>4602</v>
      </c>
      <c r="B3384" s="127"/>
      <c r="C3384" s="127"/>
      <c r="D3384" s="127"/>
      <c r="E3384" s="128"/>
      <c r="F3384" s="129"/>
      <c r="G3384" s="128"/>
      <c r="H3384" s="129"/>
      <c r="I3384" s="128"/>
      <c r="J3384" s="129"/>
      <c r="K3384" s="128"/>
      <c r="L3384" s="129"/>
      <c r="M3384" s="127"/>
      <c r="N3384" s="118" t="s">
        <v>569</v>
      </c>
    </row>
    <row r="3385" spans="1:38" ht="30" customHeight="1">
      <c r="A3385" s="1" t="s">
        <v>4612</v>
      </c>
      <c r="B3385" s="1" t="s">
        <v>4614</v>
      </c>
      <c r="C3385" s="9" t="s">
        <v>792</v>
      </c>
      <c r="D3385" s="114">
        <v>0.2364</v>
      </c>
      <c r="E3385" s="115">
        <f>단가대비표!E396</f>
        <v>3380.5555555555557</v>
      </c>
      <c r="F3385" s="116">
        <f>TRUNC(E3385*D3385,1)</f>
        <v>799.1</v>
      </c>
      <c r="G3385" s="115">
        <f>단가대비표!F396</f>
        <v>0</v>
      </c>
      <c r="H3385" s="116">
        <f>TRUNC(G3385*D3385,1)</f>
        <v>0</v>
      </c>
      <c r="I3385" s="115">
        <f>단가대비표!G396</f>
        <v>0</v>
      </c>
      <c r="J3385" s="116">
        <f>TRUNC(I3385*D3385,1)</f>
        <v>0</v>
      </c>
      <c r="K3385" s="115">
        <f t="shared" ref="K3385:L3388" si="745">TRUNC(E3385+G3385+I3385,1)</f>
        <v>3380.5</v>
      </c>
      <c r="L3385" s="116">
        <f t="shared" si="745"/>
        <v>799.1</v>
      </c>
      <c r="M3385" s="9" t="s">
        <v>27</v>
      </c>
      <c r="N3385" s="10" t="s">
        <v>569</v>
      </c>
      <c r="O3385" s="10" t="s">
        <v>2207</v>
      </c>
      <c r="P3385" s="10" t="s">
        <v>30</v>
      </c>
      <c r="Q3385" s="10" t="s">
        <v>30</v>
      </c>
      <c r="R3385" s="10" t="s">
        <v>29</v>
      </c>
      <c r="S3385" s="119"/>
      <c r="T3385" s="119"/>
      <c r="U3385" s="119"/>
      <c r="V3385" s="119">
        <v>1</v>
      </c>
      <c r="W3385" s="119"/>
      <c r="X3385" s="119"/>
      <c r="Y3385" s="119"/>
      <c r="Z3385" s="119"/>
      <c r="AA3385" s="119"/>
      <c r="AB3385" s="119"/>
      <c r="AC3385" s="119"/>
      <c r="AD3385" s="119"/>
      <c r="AE3385" s="119"/>
      <c r="AF3385" s="119"/>
      <c r="AG3385" s="119"/>
      <c r="AH3385" s="119"/>
      <c r="AI3385" s="119"/>
      <c r="AJ3385" s="10" t="s">
        <v>27</v>
      </c>
      <c r="AK3385" s="10" t="s">
        <v>2219</v>
      </c>
      <c r="AL3385" s="10" t="s">
        <v>27</v>
      </c>
    </row>
    <row r="3386" spans="1:38" ht="30" customHeight="1">
      <c r="A3386" s="9" t="s">
        <v>1040</v>
      </c>
      <c r="B3386" s="9" t="s">
        <v>1653</v>
      </c>
      <c r="C3386" s="9" t="s">
        <v>963</v>
      </c>
      <c r="D3386" s="114">
        <v>1</v>
      </c>
      <c r="E3386" s="115">
        <f>ROUNDDOWN(SUMIF(V3385:V3388, RIGHTB(O3386, 1), F3385:F3388)*U3386, 2)</f>
        <v>47.94</v>
      </c>
      <c r="F3386" s="116">
        <f>TRUNC(E3386*D3386,1)</f>
        <v>47.9</v>
      </c>
      <c r="G3386" s="115">
        <v>0</v>
      </c>
      <c r="H3386" s="116">
        <f>TRUNC(G3386*D3386,1)</f>
        <v>0</v>
      </c>
      <c r="I3386" s="115">
        <v>0</v>
      </c>
      <c r="J3386" s="116">
        <f>TRUNC(I3386*D3386,1)</f>
        <v>0</v>
      </c>
      <c r="K3386" s="115">
        <f t="shared" si="745"/>
        <v>47.9</v>
      </c>
      <c r="L3386" s="116">
        <f t="shared" si="745"/>
        <v>47.9</v>
      </c>
      <c r="M3386" s="9" t="s">
        <v>27</v>
      </c>
      <c r="N3386" s="10" t="s">
        <v>569</v>
      </c>
      <c r="O3386" s="10" t="s">
        <v>964</v>
      </c>
      <c r="P3386" s="10" t="s">
        <v>30</v>
      </c>
      <c r="Q3386" s="10" t="s">
        <v>30</v>
      </c>
      <c r="R3386" s="10" t="s">
        <v>30</v>
      </c>
      <c r="S3386" s="119">
        <v>0</v>
      </c>
      <c r="T3386" s="119">
        <v>0</v>
      </c>
      <c r="U3386" s="119">
        <v>0.06</v>
      </c>
      <c r="V3386" s="119"/>
      <c r="W3386" s="119"/>
      <c r="X3386" s="119"/>
      <c r="Y3386" s="119"/>
      <c r="Z3386" s="119"/>
      <c r="AA3386" s="119"/>
      <c r="AB3386" s="119"/>
      <c r="AC3386" s="119"/>
      <c r="AD3386" s="119"/>
      <c r="AE3386" s="119"/>
      <c r="AF3386" s="119"/>
      <c r="AG3386" s="119"/>
      <c r="AH3386" s="119"/>
      <c r="AI3386" s="119"/>
      <c r="AJ3386" s="10" t="s">
        <v>27</v>
      </c>
      <c r="AK3386" s="10" t="s">
        <v>2220</v>
      </c>
      <c r="AL3386" s="10" t="s">
        <v>27</v>
      </c>
    </row>
    <row r="3387" spans="1:38" ht="30" customHeight="1">
      <c r="A3387" s="9" t="s">
        <v>857</v>
      </c>
      <c r="B3387" s="9" t="s">
        <v>840</v>
      </c>
      <c r="C3387" s="9" t="s">
        <v>841</v>
      </c>
      <c r="D3387" s="114">
        <v>2.8799999999999999E-2</v>
      </c>
      <c r="E3387" s="115">
        <f>단가대비표!E548</f>
        <v>0</v>
      </c>
      <c r="F3387" s="116">
        <f>TRUNC(E3387*D3387,1)</f>
        <v>0</v>
      </c>
      <c r="G3387" s="115">
        <f>단가대비표!F548</f>
        <v>198613</v>
      </c>
      <c r="H3387" s="116">
        <f>TRUNC(G3387*D3387,1)</f>
        <v>5720</v>
      </c>
      <c r="I3387" s="115">
        <f>단가대비표!G548</f>
        <v>0</v>
      </c>
      <c r="J3387" s="116">
        <f>TRUNC(I3387*D3387,1)</f>
        <v>0</v>
      </c>
      <c r="K3387" s="115">
        <f t="shared" si="745"/>
        <v>198613</v>
      </c>
      <c r="L3387" s="116">
        <f t="shared" si="745"/>
        <v>5720</v>
      </c>
      <c r="M3387" s="9" t="s">
        <v>27</v>
      </c>
      <c r="N3387" s="10" t="s">
        <v>569</v>
      </c>
      <c r="O3387" s="10" t="s">
        <v>858</v>
      </c>
      <c r="P3387" s="10" t="s">
        <v>30</v>
      </c>
      <c r="Q3387" s="10" t="s">
        <v>30</v>
      </c>
      <c r="R3387" s="10" t="s">
        <v>29</v>
      </c>
      <c r="S3387" s="119"/>
      <c r="T3387" s="119"/>
      <c r="U3387" s="119"/>
      <c r="V3387" s="119"/>
      <c r="W3387" s="119"/>
      <c r="X3387" s="119"/>
      <c r="Y3387" s="119"/>
      <c r="Z3387" s="119"/>
      <c r="AA3387" s="119"/>
      <c r="AB3387" s="119"/>
      <c r="AC3387" s="119"/>
      <c r="AD3387" s="119"/>
      <c r="AE3387" s="119"/>
      <c r="AF3387" s="119"/>
      <c r="AG3387" s="119"/>
      <c r="AH3387" s="119"/>
      <c r="AI3387" s="119"/>
      <c r="AJ3387" s="10" t="s">
        <v>27</v>
      </c>
      <c r="AK3387" s="10" t="s">
        <v>2223</v>
      </c>
      <c r="AL3387" s="10" t="s">
        <v>27</v>
      </c>
    </row>
    <row r="3388" spans="1:38" ht="30" customHeight="1">
      <c r="A3388" s="9" t="s">
        <v>867</v>
      </c>
      <c r="B3388" s="9" t="s">
        <v>840</v>
      </c>
      <c r="C3388" s="9" t="s">
        <v>841</v>
      </c>
      <c r="D3388" s="114">
        <v>4.7999999999999996E-3</v>
      </c>
      <c r="E3388" s="115">
        <f>단가대비표!E553</f>
        <v>0</v>
      </c>
      <c r="F3388" s="116">
        <f>TRUNC(E3388*D3388,1)</f>
        <v>0</v>
      </c>
      <c r="G3388" s="115">
        <f>단가대비표!F553</f>
        <v>138290</v>
      </c>
      <c r="H3388" s="116">
        <f>TRUNC(G3388*D3388,1)</f>
        <v>663.7</v>
      </c>
      <c r="I3388" s="115">
        <f>단가대비표!G553</f>
        <v>0</v>
      </c>
      <c r="J3388" s="116">
        <f>TRUNC(I3388*D3388,1)</f>
        <v>0</v>
      </c>
      <c r="K3388" s="115">
        <f t="shared" si="745"/>
        <v>138290</v>
      </c>
      <c r="L3388" s="116">
        <f t="shared" si="745"/>
        <v>663.7</v>
      </c>
      <c r="M3388" s="9" t="s">
        <v>27</v>
      </c>
      <c r="N3388" s="10" t="s">
        <v>569</v>
      </c>
      <c r="O3388" s="10" t="s">
        <v>868</v>
      </c>
      <c r="P3388" s="10" t="s">
        <v>30</v>
      </c>
      <c r="Q3388" s="10" t="s">
        <v>30</v>
      </c>
      <c r="R3388" s="10" t="s">
        <v>29</v>
      </c>
      <c r="S3388" s="119"/>
      <c r="T3388" s="119"/>
      <c r="U3388" s="119"/>
      <c r="V3388" s="119"/>
      <c r="W3388" s="119"/>
      <c r="X3388" s="119"/>
      <c r="Y3388" s="119"/>
      <c r="Z3388" s="119"/>
      <c r="AA3388" s="119"/>
      <c r="AB3388" s="119"/>
      <c r="AC3388" s="119"/>
      <c r="AD3388" s="119"/>
      <c r="AE3388" s="119"/>
      <c r="AF3388" s="119"/>
      <c r="AG3388" s="119"/>
      <c r="AH3388" s="119"/>
      <c r="AI3388" s="119"/>
      <c r="AJ3388" s="10" t="s">
        <v>27</v>
      </c>
      <c r="AK3388" s="10" t="s">
        <v>2224</v>
      </c>
      <c r="AL3388" s="10" t="s">
        <v>27</v>
      </c>
    </row>
    <row r="3389" spans="1:38" ht="30" customHeight="1">
      <c r="A3389" s="9" t="s">
        <v>965</v>
      </c>
      <c r="B3389" s="9" t="s">
        <v>27</v>
      </c>
      <c r="C3389" s="9" t="s">
        <v>27</v>
      </c>
      <c r="D3389" s="114"/>
      <c r="E3389" s="115"/>
      <c r="F3389" s="116">
        <f>TRUNC(SUM(F3385:F3388),0)</f>
        <v>847</v>
      </c>
      <c r="G3389" s="115"/>
      <c r="H3389" s="116">
        <f>TRUNC(SUM(H3385:H3388),0)</f>
        <v>6383</v>
      </c>
      <c r="I3389" s="115"/>
      <c r="J3389" s="116">
        <f>TRUNC(SUM(J3385:J3388),0)</f>
        <v>0</v>
      </c>
      <c r="K3389" s="115"/>
      <c r="L3389" s="116">
        <f>F3389+H3389+J3389</f>
        <v>7230</v>
      </c>
      <c r="M3389" s="9" t="s">
        <v>27</v>
      </c>
      <c r="N3389" s="10" t="s">
        <v>117</v>
      </c>
      <c r="O3389" s="10" t="s">
        <v>117</v>
      </c>
      <c r="P3389" s="10" t="s">
        <v>27</v>
      </c>
      <c r="Q3389" s="10" t="s">
        <v>27</v>
      </c>
      <c r="R3389" s="10" t="s">
        <v>27</v>
      </c>
      <c r="S3389" s="119"/>
      <c r="T3389" s="119"/>
      <c r="U3389" s="119"/>
      <c r="V3389" s="119"/>
      <c r="W3389" s="119"/>
      <c r="X3389" s="119"/>
      <c r="Y3389" s="119"/>
      <c r="Z3389" s="119"/>
      <c r="AA3389" s="119"/>
      <c r="AB3389" s="119"/>
      <c r="AC3389" s="119"/>
      <c r="AD3389" s="119"/>
      <c r="AE3389" s="119"/>
      <c r="AF3389" s="119"/>
      <c r="AG3389" s="119"/>
      <c r="AH3389" s="119"/>
      <c r="AI3389" s="119"/>
      <c r="AJ3389" s="10" t="s">
        <v>27</v>
      </c>
      <c r="AK3389" s="10" t="s">
        <v>27</v>
      </c>
      <c r="AL3389" s="10" t="s">
        <v>27</v>
      </c>
    </row>
    <row r="3390" spans="1:38" ht="30" customHeight="1">
      <c r="A3390" s="114"/>
      <c r="B3390" s="114"/>
      <c r="C3390" s="114"/>
      <c r="D3390" s="114"/>
      <c r="E3390" s="115"/>
      <c r="F3390" s="116"/>
      <c r="G3390" s="115"/>
      <c r="H3390" s="116"/>
      <c r="I3390" s="115"/>
      <c r="J3390" s="116"/>
      <c r="K3390" s="115"/>
      <c r="L3390" s="116"/>
      <c r="M3390" s="114"/>
    </row>
    <row r="3391" spans="1:38" ht="30" customHeight="1">
      <c r="A3391" s="127" t="s">
        <v>4603</v>
      </c>
      <c r="B3391" s="127"/>
      <c r="C3391" s="127"/>
      <c r="D3391" s="127"/>
      <c r="E3391" s="128"/>
      <c r="F3391" s="129"/>
      <c r="G3391" s="128"/>
      <c r="H3391" s="129"/>
      <c r="I3391" s="128"/>
      <c r="J3391" s="129"/>
      <c r="K3391" s="128"/>
      <c r="L3391" s="129"/>
      <c r="M3391" s="127"/>
      <c r="N3391" s="118" t="s">
        <v>570</v>
      </c>
    </row>
    <row r="3392" spans="1:38" ht="30" customHeight="1">
      <c r="A3392" s="1" t="s">
        <v>4612</v>
      </c>
      <c r="B3392" s="1" t="s">
        <v>4614</v>
      </c>
      <c r="C3392" s="9" t="s">
        <v>792</v>
      </c>
      <c r="D3392" s="114">
        <v>0.35520000000000002</v>
      </c>
      <c r="E3392" s="115">
        <f>단가대비표!E396</f>
        <v>3380.5555555555557</v>
      </c>
      <c r="F3392" s="116">
        <f>TRUNC(E3392*D3392,1)</f>
        <v>1200.7</v>
      </c>
      <c r="G3392" s="115">
        <f>단가대비표!F396</f>
        <v>0</v>
      </c>
      <c r="H3392" s="116">
        <f>TRUNC(G3392*D3392,1)</f>
        <v>0</v>
      </c>
      <c r="I3392" s="115">
        <f>단가대비표!G396</f>
        <v>0</v>
      </c>
      <c r="J3392" s="116">
        <f>TRUNC(I3392*D3392,1)</f>
        <v>0</v>
      </c>
      <c r="K3392" s="115">
        <f t="shared" ref="K3392:L3395" si="746">TRUNC(E3392+G3392+I3392,1)</f>
        <v>3380.5</v>
      </c>
      <c r="L3392" s="116">
        <f t="shared" si="746"/>
        <v>1200.7</v>
      </c>
      <c r="M3392" s="9" t="s">
        <v>27</v>
      </c>
      <c r="N3392" s="10" t="s">
        <v>570</v>
      </c>
      <c r="O3392" s="10" t="s">
        <v>2207</v>
      </c>
      <c r="P3392" s="10" t="s">
        <v>30</v>
      </c>
      <c r="Q3392" s="10" t="s">
        <v>30</v>
      </c>
      <c r="R3392" s="10" t="s">
        <v>29</v>
      </c>
      <c r="S3392" s="119"/>
      <c r="T3392" s="119"/>
      <c r="U3392" s="119"/>
      <c r="V3392" s="119">
        <v>1</v>
      </c>
      <c r="W3392" s="119"/>
      <c r="X3392" s="119"/>
      <c r="Y3392" s="119"/>
      <c r="Z3392" s="119"/>
      <c r="AA3392" s="119"/>
      <c r="AB3392" s="119"/>
      <c r="AC3392" s="119"/>
      <c r="AD3392" s="119"/>
      <c r="AE3392" s="119"/>
      <c r="AF3392" s="119"/>
      <c r="AG3392" s="119"/>
      <c r="AH3392" s="119"/>
      <c r="AI3392" s="119"/>
      <c r="AJ3392" s="10" t="s">
        <v>27</v>
      </c>
      <c r="AK3392" s="10" t="s">
        <v>2225</v>
      </c>
      <c r="AL3392" s="10" t="s">
        <v>27</v>
      </c>
    </row>
    <row r="3393" spans="1:38" ht="30" customHeight="1">
      <c r="A3393" s="9" t="s">
        <v>1040</v>
      </c>
      <c r="B3393" s="9" t="s">
        <v>1653</v>
      </c>
      <c r="C3393" s="9" t="s">
        <v>963</v>
      </c>
      <c r="D3393" s="114">
        <v>1</v>
      </c>
      <c r="E3393" s="115">
        <f>ROUNDDOWN(SUMIF(V3392:V3395, RIGHTB(O3393, 1), F3392:F3395)*U3393, 2)</f>
        <v>72.040000000000006</v>
      </c>
      <c r="F3393" s="116">
        <f>TRUNC(E3393*D3393,1)</f>
        <v>72</v>
      </c>
      <c r="G3393" s="115">
        <v>0</v>
      </c>
      <c r="H3393" s="116">
        <f>TRUNC(G3393*D3393,1)</f>
        <v>0</v>
      </c>
      <c r="I3393" s="115">
        <v>0</v>
      </c>
      <c r="J3393" s="116">
        <f>TRUNC(I3393*D3393,1)</f>
        <v>0</v>
      </c>
      <c r="K3393" s="115">
        <f t="shared" si="746"/>
        <v>72</v>
      </c>
      <c r="L3393" s="116">
        <f t="shared" si="746"/>
        <v>72</v>
      </c>
      <c r="M3393" s="9" t="s">
        <v>27</v>
      </c>
      <c r="N3393" s="10" t="s">
        <v>570</v>
      </c>
      <c r="O3393" s="10" t="s">
        <v>964</v>
      </c>
      <c r="P3393" s="10" t="s">
        <v>30</v>
      </c>
      <c r="Q3393" s="10" t="s">
        <v>30</v>
      </c>
      <c r="R3393" s="10" t="s">
        <v>30</v>
      </c>
      <c r="S3393" s="119">
        <v>0</v>
      </c>
      <c r="T3393" s="119">
        <v>0</v>
      </c>
      <c r="U3393" s="119">
        <v>0.06</v>
      </c>
      <c r="V3393" s="119"/>
      <c r="W3393" s="119"/>
      <c r="X3393" s="119"/>
      <c r="Y3393" s="119"/>
      <c r="Z3393" s="119"/>
      <c r="AA3393" s="119"/>
      <c r="AB3393" s="119"/>
      <c r="AC3393" s="119"/>
      <c r="AD3393" s="119"/>
      <c r="AE3393" s="119"/>
      <c r="AF3393" s="119"/>
      <c r="AG3393" s="119"/>
      <c r="AH3393" s="119"/>
      <c r="AI3393" s="119"/>
      <c r="AJ3393" s="10" t="s">
        <v>27</v>
      </c>
      <c r="AK3393" s="10" t="s">
        <v>2226</v>
      </c>
      <c r="AL3393" s="10" t="s">
        <v>27</v>
      </c>
    </row>
    <row r="3394" spans="1:38" ht="30" customHeight="1">
      <c r="A3394" s="9" t="s">
        <v>857</v>
      </c>
      <c r="B3394" s="9" t="s">
        <v>840</v>
      </c>
      <c r="C3394" s="9" t="s">
        <v>841</v>
      </c>
      <c r="D3394" s="114">
        <v>4.3200000000000002E-2</v>
      </c>
      <c r="E3394" s="115">
        <f>단가대비표!E548</f>
        <v>0</v>
      </c>
      <c r="F3394" s="116">
        <f>TRUNC(E3394*D3394,1)</f>
        <v>0</v>
      </c>
      <c r="G3394" s="115">
        <f>단가대비표!F548</f>
        <v>198613</v>
      </c>
      <c r="H3394" s="116">
        <f>TRUNC(G3394*D3394,1)</f>
        <v>8580</v>
      </c>
      <c r="I3394" s="115">
        <f>단가대비표!G548</f>
        <v>0</v>
      </c>
      <c r="J3394" s="116">
        <f>TRUNC(I3394*D3394,1)</f>
        <v>0</v>
      </c>
      <c r="K3394" s="115">
        <f t="shared" si="746"/>
        <v>198613</v>
      </c>
      <c r="L3394" s="116">
        <f t="shared" si="746"/>
        <v>8580</v>
      </c>
      <c r="M3394" s="9" t="s">
        <v>27</v>
      </c>
      <c r="N3394" s="10" t="s">
        <v>570</v>
      </c>
      <c r="O3394" s="10" t="s">
        <v>858</v>
      </c>
      <c r="P3394" s="10" t="s">
        <v>30</v>
      </c>
      <c r="Q3394" s="10" t="s">
        <v>30</v>
      </c>
      <c r="R3394" s="10" t="s">
        <v>29</v>
      </c>
      <c r="S3394" s="119"/>
      <c r="T3394" s="119"/>
      <c r="U3394" s="119"/>
      <c r="V3394" s="119"/>
      <c r="W3394" s="119"/>
      <c r="X3394" s="119"/>
      <c r="Y3394" s="119"/>
      <c r="Z3394" s="119"/>
      <c r="AA3394" s="119"/>
      <c r="AB3394" s="119"/>
      <c r="AC3394" s="119"/>
      <c r="AD3394" s="119"/>
      <c r="AE3394" s="119"/>
      <c r="AF3394" s="119"/>
      <c r="AG3394" s="119"/>
      <c r="AH3394" s="119"/>
      <c r="AI3394" s="119"/>
      <c r="AJ3394" s="10" t="s">
        <v>27</v>
      </c>
      <c r="AK3394" s="10" t="s">
        <v>2227</v>
      </c>
      <c r="AL3394" s="10" t="s">
        <v>27</v>
      </c>
    </row>
    <row r="3395" spans="1:38" ht="30" customHeight="1">
      <c r="A3395" s="9" t="s">
        <v>867</v>
      </c>
      <c r="B3395" s="9" t="s">
        <v>840</v>
      </c>
      <c r="C3395" s="9" t="s">
        <v>841</v>
      </c>
      <c r="D3395" s="114">
        <v>7.1999999999999998E-3</v>
      </c>
      <c r="E3395" s="115">
        <f>단가대비표!E553</f>
        <v>0</v>
      </c>
      <c r="F3395" s="116">
        <f>TRUNC(E3395*D3395,1)</f>
        <v>0</v>
      </c>
      <c r="G3395" s="115">
        <f>단가대비표!F553</f>
        <v>138290</v>
      </c>
      <c r="H3395" s="116">
        <f>TRUNC(G3395*D3395,1)</f>
        <v>995.6</v>
      </c>
      <c r="I3395" s="115">
        <f>단가대비표!G553</f>
        <v>0</v>
      </c>
      <c r="J3395" s="116">
        <f>TRUNC(I3395*D3395,1)</f>
        <v>0</v>
      </c>
      <c r="K3395" s="115">
        <f t="shared" si="746"/>
        <v>138290</v>
      </c>
      <c r="L3395" s="116">
        <f t="shared" si="746"/>
        <v>995.6</v>
      </c>
      <c r="M3395" s="9" t="s">
        <v>27</v>
      </c>
      <c r="N3395" s="10" t="s">
        <v>570</v>
      </c>
      <c r="O3395" s="10" t="s">
        <v>868</v>
      </c>
      <c r="P3395" s="10" t="s">
        <v>30</v>
      </c>
      <c r="Q3395" s="10" t="s">
        <v>30</v>
      </c>
      <c r="R3395" s="10" t="s">
        <v>29</v>
      </c>
      <c r="S3395" s="119"/>
      <c r="T3395" s="119"/>
      <c r="U3395" s="119"/>
      <c r="V3395" s="119"/>
      <c r="W3395" s="119"/>
      <c r="X3395" s="119"/>
      <c r="Y3395" s="119"/>
      <c r="Z3395" s="119"/>
      <c r="AA3395" s="119"/>
      <c r="AB3395" s="119"/>
      <c r="AC3395" s="119"/>
      <c r="AD3395" s="119"/>
      <c r="AE3395" s="119"/>
      <c r="AF3395" s="119"/>
      <c r="AG3395" s="119"/>
      <c r="AH3395" s="119"/>
      <c r="AI3395" s="119"/>
      <c r="AJ3395" s="10" t="s">
        <v>27</v>
      </c>
      <c r="AK3395" s="10" t="s">
        <v>2228</v>
      </c>
      <c r="AL3395" s="10" t="s">
        <v>27</v>
      </c>
    </row>
    <row r="3396" spans="1:38" ht="30" customHeight="1">
      <c r="A3396" s="9" t="s">
        <v>965</v>
      </c>
      <c r="B3396" s="9" t="s">
        <v>27</v>
      </c>
      <c r="C3396" s="9" t="s">
        <v>27</v>
      </c>
      <c r="D3396" s="114"/>
      <c r="E3396" s="115"/>
      <c r="F3396" s="116">
        <f>TRUNC(SUM(F3392:F3395),0)</f>
        <v>1272</v>
      </c>
      <c r="G3396" s="115"/>
      <c r="H3396" s="116">
        <f>TRUNC(SUM(H3392:H3395),0)</f>
        <v>9575</v>
      </c>
      <c r="I3396" s="115"/>
      <c r="J3396" s="116">
        <f>TRUNC(SUM(J3392:J3395),0)</f>
        <v>0</v>
      </c>
      <c r="K3396" s="115"/>
      <c r="L3396" s="116">
        <f>F3396+H3396+J3396</f>
        <v>10847</v>
      </c>
      <c r="M3396" s="9" t="s">
        <v>27</v>
      </c>
      <c r="N3396" s="10" t="s">
        <v>117</v>
      </c>
      <c r="O3396" s="10" t="s">
        <v>117</v>
      </c>
      <c r="P3396" s="10" t="s">
        <v>27</v>
      </c>
      <c r="Q3396" s="10" t="s">
        <v>27</v>
      </c>
      <c r="R3396" s="10" t="s">
        <v>27</v>
      </c>
      <c r="S3396" s="119"/>
      <c r="T3396" s="119"/>
      <c r="U3396" s="119"/>
      <c r="V3396" s="119"/>
      <c r="W3396" s="119"/>
      <c r="X3396" s="119"/>
      <c r="Y3396" s="119"/>
      <c r="Z3396" s="119"/>
      <c r="AA3396" s="119"/>
      <c r="AB3396" s="119"/>
      <c r="AC3396" s="119"/>
      <c r="AD3396" s="119"/>
      <c r="AE3396" s="119"/>
      <c r="AF3396" s="119"/>
      <c r="AG3396" s="119"/>
      <c r="AH3396" s="119"/>
      <c r="AI3396" s="119"/>
      <c r="AJ3396" s="10" t="s">
        <v>27</v>
      </c>
      <c r="AK3396" s="10" t="s">
        <v>27</v>
      </c>
      <c r="AL3396" s="10" t="s">
        <v>27</v>
      </c>
    </row>
    <row r="3397" spans="1:38" ht="30" customHeight="1">
      <c r="A3397" s="114"/>
      <c r="B3397" s="114"/>
      <c r="C3397" s="114"/>
      <c r="D3397" s="114"/>
      <c r="E3397" s="115"/>
      <c r="F3397" s="116"/>
      <c r="G3397" s="115"/>
      <c r="H3397" s="116"/>
      <c r="I3397" s="115"/>
      <c r="J3397" s="116"/>
      <c r="K3397" s="115"/>
      <c r="L3397" s="116"/>
      <c r="M3397" s="114"/>
    </row>
    <row r="3398" spans="1:38" ht="30" customHeight="1">
      <c r="A3398" s="127" t="s">
        <v>4617</v>
      </c>
      <c r="B3398" s="127"/>
      <c r="C3398" s="127"/>
      <c r="D3398" s="127"/>
      <c r="E3398" s="128"/>
      <c r="F3398" s="129"/>
      <c r="G3398" s="128"/>
      <c r="H3398" s="129"/>
      <c r="I3398" s="128"/>
      <c r="J3398" s="129"/>
      <c r="K3398" s="128"/>
      <c r="L3398" s="129"/>
      <c r="M3398" s="127"/>
      <c r="N3398" s="118" t="s">
        <v>572</v>
      </c>
    </row>
    <row r="3399" spans="1:38" ht="30" customHeight="1">
      <c r="A3399" s="1" t="s">
        <v>4612</v>
      </c>
      <c r="B3399" s="1" t="s">
        <v>4613</v>
      </c>
      <c r="C3399" s="9" t="s">
        <v>792</v>
      </c>
      <c r="D3399" s="114">
        <v>9.8000000000000004E-2</v>
      </c>
      <c r="E3399" s="115">
        <f>단가대비표!E397</f>
        <v>3466</v>
      </c>
      <c r="F3399" s="116">
        <f>TRUNC(E3399*D3399,1)</f>
        <v>339.6</v>
      </c>
      <c r="G3399" s="115">
        <v>0</v>
      </c>
      <c r="H3399" s="116">
        <f>TRUNC(G3399*D3399,1)</f>
        <v>0</v>
      </c>
      <c r="I3399" s="115">
        <v>0</v>
      </c>
      <c r="J3399" s="116">
        <f>TRUNC(I3399*D3399,1)</f>
        <v>0</v>
      </c>
      <c r="K3399" s="115">
        <f t="shared" ref="K3399:L3402" si="747">TRUNC(E3399+G3399+I3399,1)</f>
        <v>3466</v>
      </c>
      <c r="L3399" s="116">
        <f t="shared" si="747"/>
        <v>339.6</v>
      </c>
      <c r="M3399" s="9" t="s">
        <v>27</v>
      </c>
      <c r="N3399" s="10" t="s">
        <v>572</v>
      </c>
      <c r="O3399" s="10" t="s">
        <v>2229</v>
      </c>
      <c r="P3399" s="10" t="s">
        <v>30</v>
      </c>
      <c r="Q3399" s="10" t="s">
        <v>30</v>
      </c>
      <c r="R3399" s="10" t="s">
        <v>29</v>
      </c>
      <c r="S3399" s="119"/>
      <c r="T3399" s="119"/>
      <c r="U3399" s="119"/>
      <c r="V3399" s="119">
        <v>1</v>
      </c>
      <c r="W3399" s="119"/>
      <c r="X3399" s="119"/>
      <c r="Y3399" s="119"/>
      <c r="Z3399" s="119"/>
      <c r="AA3399" s="119"/>
      <c r="AB3399" s="119"/>
      <c r="AC3399" s="119"/>
      <c r="AD3399" s="119"/>
      <c r="AE3399" s="119"/>
      <c r="AF3399" s="119"/>
      <c r="AG3399" s="119"/>
      <c r="AH3399" s="119"/>
      <c r="AI3399" s="119"/>
      <c r="AJ3399" s="10" t="s">
        <v>27</v>
      </c>
      <c r="AK3399" s="10" t="s">
        <v>2236</v>
      </c>
      <c r="AL3399" s="10" t="s">
        <v>27</v>
      </c>
    </row>
    <row r="3400" spans="1:38" ht="30" customHeight="1">
      <c r="A3400" s="9" t="s">
        <v>1040</v>
      </c>
      <c r="B3400" s="9" t="s">
        <v>1653</v>
      </c>
      <c r="C3400" s="9" t="s">
        <v>963</v>
      </c>
      <c r="D3400" s="114">
        <v>1</v>
      </c>
      <c r="E3400" s="115">
        <f>ROUNDDOWN(SUMIF(V3399:V3402, RIGHTB(O3400, 1), F3399:F3402)*U3400, 2)</f>
        <v>20.37</v>
      </c>
      <c r="F3400" s="116">
        <f>TRUNC(E3400*D3400,1)</f>
        <v>20.3</v>
      </c>
      <c r="G3400" s="115">
        <v>0</v>
      </c>
      <c r="H3400" s="116">
        <f>TRUNC(G3400*D3400,1)</f>
        <v>0</v>
      </c>
      <c r="I3400" s="115">
        <v>0</v>
      </c>
      <c r="J3400" s="116">
        <f>TRUNC(I3400*D3400,1)</f>
        <v>0</v>
      </c>
      <c r="K3400" s="115">
        <f t="shared" si="747"/>
        <v>20.3</v>
      </c>
      <c r="L3400" s="116">
        <f t="shared" si="747"/>
        <v>20.3</v>
      </c>
      <c r="M3400" s="9" t="s">
        <v>27</v>
      </c>
      <c r="N3400" s="10" t="s">
        <v>572</v>
      </c>
      <c r="O3400" s="10" t="s">
        <v>964</v>
      </c>
      <c r="P3400" s="10" t="s">
        <v>30</v>
      </c>
      <c r="Q3400" s="10" t="s">
        <v>30</v>
      </c>
      <c r="R3400" s="10" t="s">
        <v>30</v>
      </c>
      <c r="S3400" s="119">
        <v>0</v>
      </c>
      <c r="T3400" s="119">
        <v>0</v>
      </c>
      <c r="U3400" s="119">
        <v>0.06</v>
      </c>
      <c r="V3400" s="119"/>
      <c r="W3400" s="119"/>
      <c r="X3400" s="119"/>
      <c r="Y3400" s="119"/>
      <c r="Z3400" s="119"/>
      <c r="AA3400" s="119"/>
      <c r="AB3400" s="119"/>
      <c r="AC3400" s="119"/>
      <c r="AD3400" s="119"/>
      <c r="AE3400" s="119"/>
      <c r="AF3400" s="119"/>
      <c r="AG3400" s="119"/>
      <c r="AH3400" s="119"/>
      <c r="AI3400" s="119"/>
      <c r="AJ3400" s="10" t="s">
        <v>27</v>
      </c>
      <c r="AK3400" s="10" t="s">
        <v>2237</v>
      </c>
      <c r="AL3400" s="10" t="s">
        <v>27</v>
      </c>
    </row>
    <row r="3401" spans="1:38" ht="30" customHeight="1">
      <c r="A3401" s="9" t="s">
        <v>857</v>
      </c>
      <c r="B3401" s="9" t="s">
        <v>840</v>
      </c>
      <c r="C3401" s="9" t="s">
        <v>841</v>
      </c>
      <c r="D3401" s="114">
        <v>1.2E-2</v>
      </c>
      <c r="E3401" s="115">
        <v>0</v>
      </c>
      <c r="F3401" s="116">
        <f>TRUNC(E3401*D3401,1)</f>
        <v>0</v>
      </c>
      <c r="G3401" s="115">
        <f>단가대비표!F548</f>
        <v>198613</v>
      </c>
      <c r="H3401" s="116">
        <f>TRUNC(G3401*D3401,1)</f>
        <v>2383.3000000000002</v>
      </c>
      <c r="I3401" s="115">
        <v>0</v>
      </c>
      <c r="J3401" s="116">
        <f>TRUNC(I3401*D3401,1)</f>
        <v>0</v>
      </c>
      <c r="K3401" s="115">
        <f t="shared" si="747"/>
        <v>198613</v>
      </c>
      <c r="L3401" s="116">
        <f t="shared" si="747"/>
        <v>2383.3000000000002</v>
      </c>
      <c r="M3401" s="9" t="s">
        <v>27</v>
      </c>
      <c r="N3401" s="10" t="s">
        <v>572</v>
      </c>
      <c r="O3401" s="10" t="s">
        <v>858</v>
      </c>
      <c r="P3401" s="10" t="s">
        <v>30</v>
      </c>
      <c r="Q3401" s="10" t="s">
        <v>30</v>
      </c>
      <c r="R3401" s="10" t="s">
        <v>29</v>
      </c>
      <c r="S3401" s="119"/>
      <c r="T3401" s="119"/>
      <c r="U3401" s="119"/>
      <c r="V3401" s="119"/>
      <c r="W3401" s="119"/>
      <c r="X3401" s="119"/>
      <c r="Y3401" s="119"/>
      <c r="Z3401" s="119"/>
      <c r="AA3401" s="119"/>
      <c r="AB3401" s="119"/>
      <c r="AC3401" s="119"/>
      <c r="AD3401" s="119"/>
      <c r="AE3401" s="119"/>
      <c r="AF3401" s="119"/>
      <c r="AG3401" s="119"/>
      <c r="AH3401" s="119"/>
      <c r="AI3401" s="119"/>
      <c r="AJ3401" s="10" t="s">
        <v>27</v>
      </c>
      <c r="AK3401" s="10" t="s">
        <v>2238</v>
      </c>
      <c r="AL3401" s="10" t="s">
        <v>27</v>
      </c>
    </row>
    <row r="3402" spans="1:38" ht="30" customHeight="1">
      <c r="A3402" s="9" t="s">
        <v>867</v>
      </c>
      <c r="B3402" s="9" t="s">
        <v>840</v>
      </c>
      <c r="C3402" s="9" t="s">
        <v>841</v>
      </c>
      <c r="D3402" s="114">
        <v>2E-3</v>
      </c>
      <c r="E3402" s="115">
        <v>0</v>
      </c>
      <c r="F3402" s="116">
        <f>TRUNC(E3402*D3402,1)</f>
        <v>0</v>
      </c>
      <c r="G3402" s="115">
        <f>단가대비표!F553</f>
        <v>138290</v>
      </c>
      <c r="H3402" s="116">
        <f>TRUNC(G3402*D3402,1)</f>
        <v>276.5</v>
      </c>
      <c r="I3402" s="115">
        <v>0</v>
      </c>
      <c r="J3402" s="116">
        <f>TRUNC(I3402*D3402,1)</f>
        <v>0</v>
      </c>
      <c r="K3402" s="115">
        <f t="shared" si="747"/>
        <v>138290</v>
      </c>
      <c r="L3402" s="116">
        <f t="shared" si="747"/>
        <v>276.5</v>
      </c>
      <c r="M3402" s="9" t="s">
        <v>27</v>
      </c>
      <c r="N3402" s="10" t="s">
        <v>572</v>
      </c>
      <c r="O3402" s="10" t="s">
        <v>868</v>
      </c>
      <c r="P3402" s="10" t="s">
        <v>30</v>
      </c>
      <c r="Q3402" s="10" t="s">
        <v>30</v>
      </c>
      <c r="R3402" s="10" t="s">
        <v>29</v>
      </c>
      <c r="S3402" s="119"/>
      <c r="T3402" s="119"/>
      <c r="U3402" s="119"/>
      <c r="V3402" s="119"/>
      <c r="W3402" s="119"/>
      <c r="X3402" s="119"/>
      <c r="Y3402" s="119"/>
      <c r="Z3402" s="119"/>
      <c r="AA3402" s="119"/>
      <c r="AB3402" s="119"/>
      <c r="AC3402" s="119"/>
      <c r="AD3402" s="119"/>
      <c r="AE3402" s="119"/>
      <c r="AF3402" s="119"/>
      <c r="AG3402" s="119"/>
      <c r="AH3402" s="119"/>
      <c r="AI3402" s="119"/>
      <c r="AJ3402" s="10" t="s">
        <v>27</v>
      </c>
      <c r="AK3402" s="10" t="s">
        <v>2239</v>
      </c>
      <c r="AL3402" s="10" t="s">
        <v>27</v>
      </c>
    </row>
    <row r="3403" spans="1:38" ht="30" customHeight="1">
      <c r="A3403" s="9" t="s">
        <v>965</v>
      </c>
      <c r="B3403" s="9" t="s">
        <v>27</v>
      </c>
      <c r="C3403" s="9" t="s">
        <v>27</v>
      </c>
      <c r="D3403" s="114"/>
      <c r="E3403" s="115"/>
      <c r="F3403" s="116">
        <f>TRUNC(SUM(F3399:F3402),0)</f>
        <v>359</v>
      </c>
      <c r="G3403" s="115"/>
      <c r="H3403" s="116">
        <f>TRUNC(SUM(H3399:H3402),0)</f>
        <v>2659</v>
      </c>
      <c r="I3403" s="115"/>
      <c r="J3403" s="116">
        <f>TRUNC(SUM(J3399:J3402),0)</f>
        <v>0</v>
      </c>
      <c r="K3403" s="115"/>
      <c r="L3403" s="116">
        <f>F3403+H3403+J3403</f>
        <v>3018</v>
      </c>
      <c r="M3403" s="9" t="s">
        <v>27</v>
      </c>
      <c r="N3403" s="10" t="s">
        <v>117</v>
      </c>
      <c r="O3403" s="10" t="s">
        <v>117</v>
      </c>
      <c r="P3403" s="10" t="s">
        <v>27</v>
      </c>
      <c r="Q3403" s="10" t="s">
        <v>27</v>
      </c>
      <c r="R3403" s="10" t="s">
        <v>27</v>
      </c>
      <c r="S3403" s="119"/>
      <c r="T3403" s="119"/>
      <c r="U3403" s="119"/>
      <c r="V3403" s="119"/>
      <c r="W3403" s="119"/>
      <c r="X3403" s="119"/>
      <c r="Y3403" s="119"/>
      <c r="Z3403" s="119"/>
      <c r="AA3403" s="119"/>
      <c r="AB3403" s="119"/>
      <c r="AC3403" s="119"/>
      <c r="AD3403" s="119"/>
      <c r="AE3403" s="119"/>
      <c r="AF3403" s="119"/>
      <c r="AG3403" s="119"/>
      <c r="AH3403" s="119"/>
      <c r="AI3403" s="119"/>
      <c r="AJ3403" s="10" t="s">
        <v>27</v>
      </c>
      <c r="AK3403" s="10" t="s">
        <v>27</v>
      </c>
      <c r="AL3403" s="10" t="s">
        <v>27</v>
      </c>
    </row>
    <row r="3404" spans="1:38" ht="30" customHeight="1">
      <c r="A3404" s="114"/>
      <c r="B3404" s="114"/>
      <c r="C3404" s="114"/>
      <c r="D3404" s="114"/>
      <c r="E3404" s="115"/>
      <c r="F3404" s="116"/>
      <c r="G3404" s="115"/>
      <c r="H3404" s="116"/>
      <c r="I3404" s="115"/>
      <c r="J3404" s="116"/>
      <c r="K3404" s="115"/>
      <c r="L3404" s="116"/>
      <c r="M3404" s="114"/>
    </row>
    <row r="3405" spans="1:38" ht="30" customHeight="1">
      <c r="A3405" s="127" t="s">
        <v>4605</v>
      </c>
      <c r="B3405" s="127"/>
      <c r="C3405" s="127"/>
      <c r="D3405" s="127"/>
      <c r="E3405" s="128"/>
      <c r="F3405" s="129"/>
      <c r="G3405" s="128"/>
      <c r="H3405" s="129"/>
      <c r="I3405" s="128"/>
      <c r="J3405" s="129"/>
      <c r="K3405" s="128"/>
      <c r="L3405" s="129"/>
      <c r="M3405" s="127"/>
      <c r="N3405" s="118" t="s">
        <v>572</v>
      </c>
    </row>
    <row r="3406" spans="1:38" ht="30" customHeight="1">
      <c r="A3406" s="1" t="s">
        <v>4612</v>
      </c>
      <c r="B3406" s="1" t="s">
        <v>4613</v>
      </c>
      <c r="C3406" s="9" t="s">
        <v>792</v>
      </c>
      <c r="D3406" s="114">
        <v>0.19700000000000001</v>
      </c>
      <c r="E3406" s="115">
        <f>단가대비표!E397</f>
        <v>3466</v>
      </c>
      <c r="F3406" s="116">
        <f>TRUNC(E3406*D3406,1)</f>
        <v>682.8</v>
      </c>
      <c r="G3406" s="115">
        <f>단가대비표!F397</f>
        <v>0</v>
      </c>
      <c r="H3406" s="116">
        <f>TRUNC(G3406*D3406,1)</f>
        <v>0</v>
      </c>
      <c r="I3406" s="115">
        <f>단가대비표!G397</f>
        <v>0</v>
      </c>
      <c r="J3406" s="116">
        <f>TRUNC(I3406*D3406,1)</f>
        <v>0</v>
      </c>
      <c r="K3406" s="115">
        <f t="shared" ref="K3406:L3409" si="748">TRUNC(E3406+G3406+I3406,1)</f>
        <v>3466</v>
      </c>
      <c r="L3406" s="116">
        <f t="shared" si="748"/>
        <v>682.8</v>
      </c>
      <c r="M3406" s="9" t="s">
        <v>27</v>
      </c>
      <c r="N3406" s="10" t="s">
        <v>572</v>
      </c>
      <c r="O3406" s="10" t="s">
        <v>2229</v>
      </c>
      <c r="P3406" s="10" t="s">
        <v>30</v>
      </c>
      <c r="Q3406" s="10" t="s">
        <v>30</v>
      </c>
      <c r="R3406" s="10" t="s">
        <v>29</v>
      </c>
      <c r="S3406" s="119"/>
      <c r="T3406" s="119"/>
      <c r="U3406" s="119"/>
      <c r="V3406" s="119">
        <v>1</v>
      </c>
      <c r="W3406" s="119"/>
      <c r="X3406" s="119"/>
      <c r="Y3406" s="119"/>
      <c r="Z3406" s="119"/>
      <c r="AA3406" s="119"/>
      <c r="AB3406" s="119"/>
      <c r="AC3406" s="119"/>
      <c r="AD3406" s="119"/>
      <c r="AE3406" s="119"/>
      <c r="AF3406" s="119"/>
      <c r="AG3406" s="119"/>
      <c r="AH3406" s="119"/>
      <c r="AI3406" s="119"/>
      <c r="AJ3406" s="10" t="s">
        <v>27</v>
      </c>
      <c r="AK3406" s="10" t="s">
        <v>2236</v>
      </c>
      <c r="AL3406" s="10" t="s">
        <v>27</v>
      </c>
    </row>
    <row r="3407" spans="1:38" ht="30" customHeight="1">
      <c r="A3407" s="9" t="s">
        <v>1040</v>
      </c>
      <c r="B3407" s="9" t="s">
        <v>1653</v>
      </c>
      <c r="C3407" s="9" t="s">
        <v>963</v>
      </c>
      <c r="D3407" s="114">
        <v>1</v>
      </c>
      <c r="E3407" s="115">
        <f>ROUNDDOWN(SUMIF(V3406:V3409, RIGHTB(O3407, 1), F3406:F3409)*U3407, 2)</f>
        <v>40.96</v>
      </c>
      <c r="F3407" s="116">
        <f>TRUNC(E3407*D3407,1)</f>
        <v>40.9</v>
      </c>
      <c r="G3407" s="115">
        <v>0</v>
      </c>
      <c r="H3407" s="116">
        <f>TRUNC(G3407*D3407,1)</f>
        <v>0</v>
      </c>
      <c r="I3407" s="115">
        <v>0</v>
      </c>
      <c r="J3407" s="116">
        <f>TRUNC(I3407*D3407,1)</f>
        <v>0</v>
      </c>
      <c r="K3407" s="115">
        <f t="shared" si="748"/>
        <v>40.9</v>
      </c>
      <c r="L3407" s="116">
        <f t="shared" si="748"/>
        <v>40.9</v>
      </c>
      <c r="M3407" s="9" t="s">
        <v>27</v>
      </c>
      <c r="N3407" s="10" t="s">
        <v>572</v>
      </c>
      <c r="O3407" s="10" t="s">
        <v>964</v>
      </c>
      <c r="P3407" s="10" t="s">
        <v>30</v>
      </c>
      <c r="Q3407" s="10" t="s">
        <v>30</v>
      </c>
      <c r="R3407" s="10" t="s">
        <v>30</v>
      </c>
      <c r="S3407" s="119">
        <v>0</v>
      </c>
      <c r="T3407" s="119">
        <v>0</v>
      </c>
      <c r="U3407" s="119">
        <v>0.06</v>
      </c>
      <c r="V3407" s="119"/>
      <c r="W3407" s="119"/>
      <c r="X3407" s="119"/>
      <c r="Y3407" s="119"/>
      <c r="Z3407" s="119"/>
      <c r="AA3407" s="119"/>
      <c r="AB3407" s="119"/>
      <c r="AC3407" s="119"/>
      <c r="AD3407" s="119"/>
      <c r="AE3407" s="119"/>
      <c r="AF3407" s="119"/>
      <c r="AG3407" s="119"/>
      <c r="AH3407" s="119"/>
      <c r="AI3407" s="119"/>
      <c r="AJ3407" s="10" t="s">
        <v>27</v>
      </c>
      <c r="AK3407" s="10" t="s">
        <v>2237</v>
      </c>
      <c r="AL3407" s="10" t="s">
        <v>27</v>
      </c>
    </row>
    <row r="3408" spans="1:38" ht="30" customHeight="1">
      <c r="A3408" s="9" t="s">
        <v>857</v>
      </c>
      <c r="B3408" s="9" t="s">
        <v>840</v>
      </c>
      <c r="C3408" s="9" t="s">
        <v>841</v>
      </c>
      <c r="D3408" s="114">
        <v>2.4E-2</v>
      </c>
      <c r="E3408" s="115">
        <f>단가대비표!E548</f>
        <v>0</v>
      </c>
      <c r="F3408" s="116">
        <f>TRUNC(E3408*D3408,1)</f>
        <v>0</v>
      </c>
      <c r="G3408" s="115">
        <f>단가대비표!F548</f>
        <v>198613</v>
      </c>
      <c r="H3408" s="116">
        <f>TRUNC(G3408*D3408,1)</f>
        <v>4766.7</v>
      </c>
      <c r="I3408" s="115">
        <f>단가대비표!G548</f>
        <v>0</v>
      </c>
      <c r="J3408" s="116">
        <f>TRUNC(I3408*D3408,1)</f>
        <v>0</v>
      </c>
      <c r="K3408" s="115">
        <f t="shared" si="748"/>
        <v>198613</v>
      </c>
      <c r="L3408" s="116">
        <f t="shared" si="748"/>
        <v>4766.7</v>
      </c>
      <c r="M3408" s="9" t="s">
        <v>27</v>
      </c>
      <c r="N3408" s="10" t="s">
        <v>572</v>
      </c>
      <c r="O3408" s="10" t="s">
        <v>858</v>
      </c>
      <c r="P3408" s="10" t="s">
        <v>30</v>
      </c>
      <c r="Q3408" s="10" t="s">
        <v>30</v>
      </c>
      <c r="R3408" s="10" t="s">
        <v>29</v>
      </c>
      <c r="S3408" s="119"/>
      <c r="T3408" s="119"/>
      <c r="U3408" s="119"/>
      <c r="V3408" s="119"/>
      <c r="W3408" s="119"/>
      <c r="X3408" s="119"/>
      <c r="Y3408" s="119"/>
      <c r="Z3408" s="119"/>
      <c r="AA3408" s="119"/>
      <c r="AB3408" s="119"/>
      <c r="AC3408" s="119"/>
      <c r="AD3408" s="119"/>
      <c r="AE3408" s="119"/>
      <c r="AF3408" s="119"/>
      <c r="AG3408" s="119"/>
      <c r="AH3408" s="119"/>
      <c r="AI3408" s="119"/>
      <c r="AJ3408" s="10" t="s">
        <v>27</v>
      </c>
      <c r="AK3408" s="10" t="s">
        <v>2238</v>
      </c>
      <c r="AL3408" s="10" t="s">
        <v>27</v>
      </c>
    </row>
    <row r="3409" spans="1:38" ht="30" customHeight="1">
      <c r="A3409" s="9" t="s">
        <v>867</v>
      </c>
      <c r="B3409" s="9" t="s">
        <v>840</v>
      </c>
      <c r="C3409" s="9" t="s">
        <v>841</v>
      </c>
      <c r="D3409" s="114">
        <v>4.0000000000000001E-3</v>
      </c>
      <c r="E3409" s="115">
        <f>단가대비표!E553</f>
        <v>0</v>
      </c>
      <c r="F3409" s="116">
        <f>TRUNC(E3409*D3409,1)</f>
        <v>0</v>
      </c>
      <c r="G3409" s="115">
        <f>단가대비표!F553</f>
        <v>138290</v>
      </c>
      <c r="H3409" s="116">
        <f>TRUNC(G3409*D3409,1)</f>
        <v>553.1</v>
      </c>
      <c r="I3409" s="115">
        <f>단가대비표!G553</f>
        <v>0</v>
      </c>
      <c r="J3409" s="116">
        <f>TRUNC(I3409*D3409,1)</f>
        <v>0</v>
      </c>
      <c r="K3409" s="115">
        <f t="shared" si="748"/>
        <v>138290</v>
      </c>
      <c r="L3409" s="116">
        <f t="shared" si="748"/>
        <v>553.1</v>
      </c>
      <c r="M3409" s="9" t="s">
        <v>27</v>
      </c>
      <c r="N3409" s="10" t="s">
        <v>572</v>
      </c>
      <c r="O3409" s="10" t="s">
        <v>868</v>
      </c>
      <c r="P3409" s="10" t="s">
        <v>30</v>
      </c>
      <c r="Q3409" s="10" t="s">
        <v>30</v>
      </c>
      <c r="R3409" s="10" t="s">
        <v>29</v>
      </c>
      <c r="S3409" s="119"/>
      <c r="T3409" s="119"/>
      <c r="U3409" s="119"/>
      <c r="V3409" s="119"/>
      <c r="W3409" s="119"/>
      <c r="X3409" s="119"/>
      <c r="Y3409" s="119"/>
      <c r="Z3409" s="119"/>
      <c r="AA3409" s="119"/>
      <c r="AB3409" s="119"/>
      <c r="AC3409" s="119"/>
      <c r="AD3409" s="119"/>
      <c r="AE3409" s="119"/>
      <c r="AF3409" s="119"/>
      <c r="AG3409" s="119"/>
      <c r="AH3409" s="119"/>
      <c r="AI3409" s="119"/>
      <c r="AJ3409" s="10" t="s">
        <v>27</v>
      </c>
      <c r="AK3409" s="10" t="s">
        <v>2239</v>
      </c>
      <c r="AL3409" s="10" t="s">
        <v>27</v>
      </c>
    </row>
    <row r="3410" spans="1:38" ht="30" customHeight="1">
      <c r="A3410" s="9" t="s">
        <v>965</v>
      </c>
      <c r="B3410" s="9" t="s">
        <v>27</v>
      </c>
      <c r="C3410" s="9" t="s">
        <v>27</v>
      </c>
      <c r="D3410" s="114"/>
      <c r="E3410" s="115"/>
      <c r="F3410" s="116">
        <f>TRUNC(SUM(F3406:F3409),0)</f>
        <v>723</v>
      </c>
      <c r="G3410" s="115"/>
      <c r="H3410" s="116">
        <f>TRUNC(SUM(H3406:H3409),0)</f>
        <v>5319</v>
      </c>
      <c r="I3410" s="115"/>
      <c r="J3410" s="116">
        <f>TRUNC(SUM(J3406:J3409),0)</f>
        <v>0</v>
      </c>
      <c r="K3410" s="115"/>
      <c r="L3410" s="116">
        <f>F3410+H3410+J3410</f>
        <v>6042</v>
      </c>
      <c r="M3410" s="9" t="s">
        <v>27</v>
      </c>
      <c r="N3410" s="10" t="s">
        <v>117</v>
      </c>
      <c r="O3410" s="10" t="s">
        <v>117</v>
      </c>
      <c r="P3410" s="10" t="s">
        <v>27</v>
      </c>
      <c r="Q3410" s="10" t="s">
        <v>27</v>
      </c>
      <c r="R3410" s="10" t="s">
        <v>27</v>
      </c>
      <c r="S3410" s="119"/>
      <c r="T3410" s="119"/>
      <c r="U3410" s="119"/>
      <c r="V3410" s="119"/>
      <c r="W3410" s="119"/>
      <c r="X3410" s="119"/>
      <c r="Y3410" s="119"/>
      <c r="Z3410" s="119"/>
      <c r="AA3410" s="119"/>
      <c r="AB3410" s="119"/>
      <c r="AC3410" s="119"/>
      <c r="AD3410" s="119"/>
      <c r="AE3410" s="119"/>
      <c r="AF3410" s="119"/>
      <c r="AG3410" s="119"/>
      <c r="AH3410" s="119"/>
      <c r="AI3410" s="119"/>
      <c r="AJ3410" s="10" t="s">
        <v>27</v>
      </c>
      <c r="AK3410" s="10" t="s">
        <v>27</v>
      </c>
      <c r="AL3410" s="10" t="s">
        <v>27</v>
      </c>
    </row>
    <row r="3411" spans="1:38" ht="30" customHeight="1">
      <c r="A3411" s="114"/>
      <c r="B3411" s="114"/>
      <c r="C3411" s="114"/>
      <c r="D3411" s="114"/>
      <c r="E3411" s="115"/>
      <c r="F3411" s="116"/>
      <c r="G3411" s="115"/>
      <c r="H3411" s="116"/>
      <c r="I3411" s="115"/>
      <c r="J3411" s="116"/>
      <c r="K3411" s="115"/>
      <c r="L3411" s="116"/>
      <c r="M3411" s="114"/>
    </row>
    <row r="3412" spans="1:38" ht="30" customHeight="1">
      <c r="A3412" s="127" t="s">
        <v>4604</v>
      </c>
      <c r="B3412" s="127"/>
      <c r="C3412" s="127"/>
      <c r="D3412" s="127"/>
      <c r="E3412" s="128"/>
      <c r="F3412" s="129"/>
      <c r="G3412" s="128"/>
      <c r="H3412" s="129"/>
      <c r="I3412" s="128"/>
      <c r="J3412" s="129"/>
      <c r="K3412" s="128"/>
      <c r="L3412" s="129"/>
      <c r="M3412" s="127"/>
      <c r="N3412" s="118" t="s">
        <v>571</v>
      </c>
    </row>
    <row r="3413" spans="1:38" ht="30" customHeight="1">
      <c r="A3413" s="1" t="s">
        <v>4612</v>
      </c>
      <c r="B3413" s="1" t="s">
        <v>4613</v>
      </c>
      <c r="C3413" s="9" t="s">
        <v>792</v>
      </c>
      <c r="D3413" s="114">
        <v>0.29599999999999999</v>
      </c>
      <c r="E3413" s="115">
        <f>단가대비표!E397</f>
        <v>3466</v>
      </c>
      <c r="F3413" s="116">
        <f>TRUNC(E3413*D3413,1)</f>
        <v>1025.9000000000001</v>
      </c>
      <c r="G3413" s="115">
        <f>단가대비표!F397</f>
        <v>0</v>
      </c>
      <c r="H3413" s="116">
        <f>TRUNC(G3413*D3413,1)</f>
        <v>0</v>
      </c>
      <c r="I3413" s="115">
        <f>단가대비표!G397</f>
        <v>0</v>
      </c>
      <c r="J3413" s="116">
        <f>TRUNC(I3413*D3413,1)</f>
        <v>0</v>
      </c>
      <c r="K3413" s="115">
        <f t="shared" ref="K3413:L3416" si="749">TRUNC(E3413+G3413+I3413,1)</f>
        <v>3466</v>
      </c>
      <c r="L3413" s="116">
        <f t="shared" si="749"/>
        <v>1025.9000000000001</v>
      </c>
      <c r="M3413" s="9" t="s">
        <v>27</v>
      </c>
      <c r="N3413" s="10" t="s">
        <v>571</v>
      </c>
      <c r="O3413" s="10" t="s">
        <v>2229</v>
      </c>
      <c r="P3413" s="10" t="s">
        <v>30</v>
      </c>
      <c r="Q3413" s="10" t="s">
        <v>30</v>
      </c>
      <c r="R3413" s="10" t="s">
        <v>29</v>
      </c>
      <c r="S3413" s="119"/>
      <c r="T3413" s="119"/>
      <c r="U3413" s="119"/>
      <c r="V3413" s="119">
        <v>1</v>
      </c>
      <c r="W3413" s="119"/>
      <c r="X3413" s="119"/>
      <c r="Y3413" s="119"/>
      <c r="Z3413" s="119"/>
      <c r="AA3413" s="119"/>
      <c r="AB3413" s="119"/>
      <c r="AC3413" s="119"/>
      <c r="AD3413" s="119"/>
      <c r="AE3413" s="119"/>
      <c r="AF3413" s="119"/>
      <c r="AG3413" s="119"/>
      <c r="AH3413" s="119"/>
      <c r="AI3413" s="119"/>
      <c r="AJ3413" s="10" t="s">
        <v>27</v>
      </c>
      <c r="AK3413" s="10" t="s">
        <v>2230</v>
      </c>
      <c r="AL3413" s="10" t="s">
        <v>27</v>
      </c>
    </row>
    <row r="3414" spans="1:38" ht="30" customHeight="1">
      <c r="A3414" s="9" t="s">
        <v>1040</v>
      </c>
      <c r="B3414" s="9" t="s">
        <v>1653</v>
      </c>
      <c r="C3414" s="9" t="s">
        <v>963</v>
      </c>
      <c r="D3414" s="114">
        <v>1</v>
      </c>
      <c r="E3414" s="115">
        <f>ROUNDDOWN(SUMIF(V3413:V3416, RIGHTB(O3414, 1), F3413:F3416)*U3414, 2)</f>
        <v>61.55</v>
      </c>
      <c r="F3414" s="116">
        <f>TRUNC(E3414*D3414,1)</f>
        <v>61.5</v>
      </c>
      <c r="G3414" s="115">
        <v>0</v>
      </c>
      <c r="H3414" s="116">
        <f>TRUNC(G3414*D3414,1)</f>
        <v>0</v>
      </c>
      <c r="I3414" s="115">
        <v>0</v>
      </c>
      <c r="J3414" s="116">
        <f>TRUNC(I3414*D3414,1)</f>
        <v>0</v>
      </c>
      <c r="K3414" s="115">
        <f t="shared" si="749"/>
        <v>61.5</v>
      </c>
      <c r="L3414" s="116">
        <f t="shared" si="749"/>
        <v>61.5</v>
      </c>
      <c r="M3414" s="9" t="s">
        <v>27</v>
      </c>
      <c r="N3414" s="10" t="s">
        <v>571</v>
      </c>
      <c r="O3414" s="10" t="s">
        <v>964</v>
      </c>
      <c r="P3414" s="10" t="s">
        <v>30</v>
      </c>
      <c r="Q3414" s="10" t="s">
        <v>30</v>
      </c>
      <c r="R3414" s="10" t="s">
        <v>30</v>
      </c>
      <c r="S3414" s="119">
        <v>0</v>
      </c>
      <c r="T3414" s="119">
        <v>0</v>
      </c>
      <c r="U3414" s="119">
        <v>0.06</v>
      </c>
      <c r="V3414" s="119"/>
      <c r="W3414" s="119"/>
      <c r="X3414" s="119"/>
      <c r="Y3414" s="119"/>
      <c r="Z3414" s="119"/>
      <c r="AA3414" s="119"/>
      <c r="AB3414" s="119"/>
      <c r="AC3414" s="119"/>
      <c r="AD3414" s="119"/>
      <c r="AE3414" s="119"/>
      <c r="AF3414" s="119"/>
      <c r="AG3414" s="119"/>
      <c r="AH3414" s="119"/>
      <c r="AI3414" s="119"/>
      <c r="AJ3414" s="10" t="s">
        <v>27</v>
      </c>
      <c r="AK3414" s="10" t="s">
        <v>2231</v>
      </c>
      <c r="AL3414" s="10" t="s">
        <v>27</v>
      </c>
    </row>
    <row r="3415" spans="1:38" ht="30" customHeight="1">
      <c r="A3415" s="9" t="s">
        <v>857</v>
      </c>
      <c r="B3415" s="9" t="s">
        <v>840</v>
      </c>
      <c r="C3415" s="9" t="s">
        <v>841</v>
      </c>
      <c r="D3415" s="114">
        <v>3.5999999999999997E-2</v>
      </c>
      <c r="E3415" s="115">
        <f>단가대비표!E548</f>
        <v>0</v>
      </c>
      <c r="F3415" s="116">
        <f>TRUNC(E3415*D3415,1)</f>
        <v>0</v>
      </c>
      <c r="G3415" s="115">
        <f>단가대비표!F548</f>
        <v>198613</v>
      </c>
      <c r="H3415" s="116">
        <f>TRUNC(G3415*D3415,1)</f>
        <v>7150</v>
      </c>
      <c r="I3415" s="115">
        <f>단가대비표!G548</f>
        <v>0</v>
      </c>
      <c r="J3415" s="116">
        <f>TRUNC(I3415*D3415,1)</f>
        <v>0</v>
      </c>
      <c r="K3415" s="115">
        <f t="shared" si="749"/>
        <v>198613</v>
      </c>
      <c r="L3415" s="116">
        <f t="shared" si="749"/>
        <v>7150</v>
      </c>
      <c r="M3415" s="9" t="s">
        <v>27</v>
      </c>
      <c r="N3415" s="10" t="s">
        <v>571</v>
      </c>
      <c r="O3415" s="10" t="s">
        <v>858</v>
      </c>
      <c r="P3415" s="10" t="s">
        <v>30</v>
      </c>
      <c r="Q3415" s="10" t="s">
        <v>30</v>
      </c>
      <c r="R3415" s="10" t="s">
        <v>29</v>
      </c>
      <c r="S3415" s="119"/>
      <c r="T3415" s="119"/>
      <c r="U3415" s="119"/>
      <c r="V3415" s="119"/>
      <c r="W3415" s="119"/>
      <c r="X3415" s="119"/>
      <c r="Y3415" s="119"/>
      <c r="Z3415" s="119"/>
      <c r="AA3415" s="119"/>
      <c r="AB3415" s="119"/>
      <c r="AC3415" s="119"/>
      <c r="AD3415" s="119"/>
      <c r="AE3415" s="119"/>
      <c r="AF3415" s="119"/>
      <c r="AG3415" s="119"/>
      <c r="AH3415" s="119"/>
      <c r="AI3415" s="119"/>
      <c r="AJ3415" s="10" t="s">
        <v>27</v>
      </c>
      <c r="AK3415" s="10" t="s">
        <v>2234</v>
      </c>
      <c r="AL3415" s="10" t="s">
        <v>27</v>
      </c>
    </row>
    <row r="3416" spans="1:38" ht="30" customHeight="1">
      <c r="A3416" s="9" t="s">
        <v>867</v>
      </c>
      <c r="B3416" s="9" t="s">
        <v>840</v>
      </c>
      <c r="C3416" s="9" t="s">
        <v>841</v>
      </c>
      <c r="D3416" s="114">
        <v>6.0000000000000001E-3</v>
      </c>
      <c r="E3416" s="115">
        <f>단가대비표!E553</f>
        <v>0</v>
      </c>
      <c r="F3416" s="116">
        <f>TRUNC(E3416*D3416,1)</f>
        <v>0</v>
      </c>
      <c r="G3416" s="115">
        <f>단가대비표!F553</f>
        <v>138290</v>
      </c>
      <c r="H3416" s="116">
        <f>TRUNC(G3416*D3416,1)</f>
        <v>829.7</v>
      </c>
      <c r="I3416" s="115">
        <f>단가대비표!G553</f>
        <v>0</v>
      </c>
      <c r="J3416" s="116">
        <f>TRUNC(I3416*D3416,1)</f>
        <v>0</v>
      </c>
      <c r="K3416" s="115">
        <f t="shared" si="749"/>
        <v>138290</v>
      </c>
      <c r="L3416" s="116">
        <f t="shared" si="749"/>
        <v>829.7</v>
      </c>
      <c r="M3416" s="9" t="s">
        <v>27</v>
      </c>
      <c r="N3416" s="10" t="s">
        <v>571</v>
      </c>
      <c r="O3416" s="10" t="s">
        <v>868</v>
      </c>
      <c r="P3416" s="10" t="s">
        <v>30</v>
      </c>
      <c r="Q3416" s="10" t="s">
        <v>30</v>
      </c>
      <c r="R3416" s="10" t="s">
        <v>29</v>
      </c>
      <c r="S3416" s="119"/>
      <c r="T3416" s="119"/>
      <c r="U3416" s="119"/>
      <c r="V3416" s="119"/>
      <c r="W3416" s="119"/>
      <c r="X3416" s="119"/>
      <c r="Y3416" s="119"/>
      <c r="Z3416" s="119"/>
      <c r="AA3416" s="119"/>
      <c r="AB3416" s="119"/>
      <c r="AC3416" s="119"/>
      <c r="AD3416" s="119"/>
      <c r="AE3416" s="119"/>
      <c r="AF3416" s="119"/>
      <c r="AG3416" s="119"/>
      <c r="AH3416" s="119"/>
      <c r="AI3416" s="119"/>
      <c r="AJ3416" s="10" t="s">
        <v>27</v>
      </c>
      <c r="AK3416" s="10" t="s">
        <v>2235</v>
      </c>
      <c r="AL3416" s="10" t="s">
        <v>27</v>
      </c>
    </row>
    <row r="3417" spans="1:38" ht="30" customHeight="1">
      <c r="A3417" s="9" t="s">
        <v>965</v>
      </c>
      <c r="B3417" s="9" t="s">
        <v>27</v>
      </c>
      <c r="C3417" s="9" t="s">
        <v>27</v>
      </c>
      <c r="D3417" s="114"/>
      <c r="E3417" s="115"/>
      <c r="F3417" s="116">
        <f>TRUNC(SUM(F3413:F3416),0)</f>
        <v>1087</v>
      </c>
      <c r="G3417" s="115"/>
      <c r="H3417" s="116">
        <f>TRUNC(SUM(H3413:H3416),0)</f>
        <v>7979</v>
      </c>
      <c r="I3417" s="115"/>
      <c r="J3417" s="116">
        <f>TRUNC(SUM(J3413:J3416),0)</f>
        <v>0</v>
      </c>
      <c r="K3417" s="115"/>
      <c r="L3417" s="116">
        <f>F3417+H3417+J3417</f>
        <v>9066</v>
      </c>
      <c r="M3417" s="9" t="s">
        <v>27</v>
      </c>
      <c r="N3417" s="10" t="s">
        <v>117</v>
      </c>
      <c r="O3417" s="10" t="s">
        <v>117</v>
      </c>
      <c r="P3417" s="10" t="s">
        <v>27</v>
      </c>
      <c r="Q3417" s="10" t="s">
        <v>27</v>
      </c>
      <c r="R3417" s="10" t="s">
        <v>27</v>
      </c>
      <c r="S3417" s="119"/>
      <c r="T3417" s="119"/>
      <c r="U3417" s="119"/>
      <c r="V3417" s="119"/>
      <c r="W3417" s="119"/>
      <c r="X3417" s="119"/>
      <c r="Y3417" s="119"/>
      <c r="Z3417" s="119"/>
      <c r="AA3417" s="119"/>
      <c r="AB3417" s="119"/>
      <c r="AC3417" s="119"/>
      <c r="AD3417" s="119"/>
      <c r="AE3417" s="119"/>
      <c r="AF3417" s="119"/>
      <c r="AG3417" s="119"/>
      <c r="AH3417" s="119"/>
      <c r="AI3417" s="119"/>
      <c r="AJ3417" s="10" t="s">
        <v>27</v>
      </c>
      <c r="AK3417" s="10" t="s">
        <v>27</v>
      </c>
      <c r="AL3417" s="10" t="s">
        <v>27</v>
      </c>
    </row>
    <row r="3418" spans="1:38" ht="30" customHeight="1">
      <c r="A3418" s="114"/>
      <c r="B3418" s="114"/>
      <c r="C3418" s="114"/>
      <c r="D3418" s="114"/>
      <c r="E3418" s="115"/>
      <c r="F3418" s="116"/>
      <c r="G3418" s="115"/>
      <c r="H3418" s="116"/>
      <c r="I3418" s="115"/>
      <c r="J3418" s="116"/>
      <c r="K3418" s="115"/>
      <c r="L3418" s="116"/>
      <c r="M3418" s="114"/>
    </row>
    <row r="3419" spans="1:38" ht="30" customHeight="1">
      <c r="A3419" s="127" t="s">
        <v>4620</v>
      </c>
      <c r="B3419" s="127"/>
      <c r="C3419" s="127"/>
      <c r="D3419" s="127"/>
      <c r="E3419" s="128"/>
      <c r="F3419" s="129"/>
      <c r="G3419" s="128"/>
      <c r="H3419" s="129"/>
      <c r="I3419" s="128"/>
      <c r="J3419" s="129"/>
      <c r="K3419" s="128"/>
      <c r="L3419" s="129"/>
      <c r="M3419" s="127"/>
      <c r="N3419" s="118" t="s">
        <v>574</v>
      </c>
    </row>
    <row r="3420" spans="1:38" ht="30" customHeight="1">
      <c r="A3420" s="1" t="s">
        <v>4612</v>
      </c>
      <c r="B3420" s="1" t="s">
        <v>4613</v>
      </c>
      <c r="C3420" s="9" t="s">
        <v>792</v>
      </c>
      <c r="D3420" s="114">
        <v>0.1176</v>
      </c>
      <c r="E3420" s="115">
        <f>단가대비표!E397</f>
        <v>3466</v>
      </c>
      <c r="F3420" s="116">
        <f>TRUNC(E3420*D3420,1)</f>
        <v>407.6</v>
      </c>
      <c r="G3420" s="115">
        <v>0</v>
      </c>
      <c r="H3420" s="116">
        <f>TRUNC(G3420*D3420,1)</f>
        <v>0</v>
      </c>
      <c r="I3420" s="115">
        <v>0</v>
      </c>
      <c r="J3420" s="116">
        <f>TRUNC(I3420*D3420,1)</f>
        <v>0</v>
      </c>
      <c r="K3420" s="115">
        <f t="shared" ref="K3420:L3423" si="750">TRUNC(E3420+G3420+I3420,1)</f>
        <v>3466</v>
      </c>
      <c r="L3420" s="116">
        <f t="shared" si="750"/>
        <v>407.6</v>
      </c>
      <c r="M3420" s="9" t="s">
        <v>27</v>
      </c>
      <c r="N3420" s="10" t="s">
        <v>574</v>
      </c>
      <c r="O3420" s="10" t="s">
        <v>2229</v>
      </c>
      <c r="P3420" s="10" t="s">
        <v>30</v>
      </c>
      <c r="Q3420" s="10" t="s">
        <v>30</v>
      </c>
      <c r="R3420" s="10" t="s">
        <v>29</v>
      </c>
      <c r="S3420" s="119"/>
      <c r="T3420" s="119"/>
      <c r="U3420" s="119"/>
      <c r="V3420" s="119">
        <v>1</v>
      </c>
      <c r="W3420" s="119"/>
      <c r="X3420" s="119"/>
      <c r="Y3420" s="119"/>
      <c r="Z3420" s="119"/>
      <c r="AA3420" s="119"/>
      <c r="AB3420" s="119"/>
      <c r="AC3420" s="119"/>
      <c r="AD3420" s="119"/>
      <c r="AE3420" s="119"/>
      <c r="AF3420" s="119"/>
      <c r="AG3420" s="119"/>
      <c r="AH3420" s="119"/>
      <c r="AI3420" s="119"/>
      <c r="AJ3420" s="10" t="s">
        <v>27</v>
      </c>
      <c r="AK3420" s="10" t="s">
        <v>2246</v>
      </c>
      <c r="AL3420" s="10" t="s">
        <v>27</v>
      </c>
    </row>
    <row r="3421" spans="1:38" ht="30" customHeight="1">
      <c r="A3421" s="9" t="s">
        <v>1040</v>
      </c>
      <c r="B3421" s="9" t="s">
        <v>1653</v>
      </c>
      <c r="C3421" s="9" t="s">
        <v>963</v>
      </c>
      <c r="D3421" s="114">
        <v>1</v>
      </c>
      <c r="E3421" s="115">
        <f>ROUNDDOWN(SUMIF(V3420:V3423, RIGHTB(O3421, 1), F3420:F3423)*U3421, 2)</f>
        <v>24.45</v>
      </c>
      <c r="F3421" s="116">
        <f>TRUNC(E3421*D3421,1)</f>
        <v>24.4</v>
      </c>
      <c r="G3421" s="115">
        <v>0</v>
      </c>
      <c r="H3421" s="116">
        <f>TRUNC(G3421*D3421,1)</f>
        <v>0</v>
      </c>
      <c r="I3421" s="115">
        <v>0</v>
      </c>
      <c r="J3421" s="116">
        <f>TRUNC(I3421*D3421,1)</f>
        <v>0</v>
      </c>
      <c r="K3421" s="115">
        <f t="shared" si="750"/>
        <v>24.4</v>
      </c>
      <c r="L3421" s="116">
        <f t="shared" si="750"/>
        <v>24.4</v>
      </c>
      <c r="M3421" s="9" t="s">
        <v>27</v>
      </c>
      <c r="N3421" s="10" t="s">
        <v>574</v>
      </c>
      <c r="O3421" s="10" t="s">
        <v>964</v>
      </c>
      <c r="P3421" s="10" t="s">
        <v>30</v>
      </c>
      <c r="Q3421" s="10" t="s">
        <v>30</v>
      </c>
      <c r="R3421" s="10" t="s">
        <v>30</v>
      </c>
      <c r="S3421" s="119">
        <v>0</v>
      </c>
      <c r="T3421" s="119">
        <v>0</v>
      </c>
      <c r="U3421" s="119">
        <v>0.06</v>
      </c>
      <c r="V3421" s="119"/>
      <c r="W3421" s="119"/>
      <c r="X3421" s="119"/>
      <c r="Y3421" s="119"/>
      <c r="Z3421" s="119"/>
      <c r="AA3421" s="119"/>
      <c r="AB3421" s="119"/>
      <c r="AC3421" s="119"/>
      <c r="AD3421" s="119"/>
      <c r="AE3421" s="119"/>
      <c r="AF3421" s="119"/>
      <c r="AG3421" s="119"/>
      <c r="AH3421" s="119"/>
      <c r="AI3421" s="119"/>
      <c r="AJ3421" s="10" t="s">
        <v>27</v>
      </c>
      <c r="AK3421" s="10" t="s">
        <v>2247</v>
      </c>
      <c r="AL3421" s="10" t="s">
        <v>27</v>
      </c>
    </row>
    <row r="3422" spans="1:38" ht="30" customHeight="1">
      <c r="A3422" s="9" t="s">
        <v>857</v>
      </c>
      <c r="B3422" s="9" t="s">
        <v>840</v>
      </c>
      <c r="C3422" s="9" t="s">
        <v>841</v>
      </c>
      <c r="D3422" s="114">
        <v>1.44E-2</v>
      </c>
      <c r="E3422" s="115">
        <v>0</v>
      </c>
      <c r="F3422" s="116">
        <f>TRUNC(E3422*D3422,1)</f>
        <v>0</v>
      </c>
      <c r="G3422" s="115">
        <f>단가대비표!F548</f>
        <v>198613</v>
      </c>
      <c r="H3422" s="116">
        <f>TRUNC(G3422*D3422,1)</f>
        <v>2860</v>
      </c>
      <c r="I3422" s="115">
        <v>0</v>
      </c>
      <c r="J3422" s="116">
        <f>TRUNC(I3422*D3422,1)</f>
        <v>0</v>
      </c>
      <c r="K3422" s="115">
        <f t="shared" si="750"/>
        <v>198613</v>
      </c>
      <c r="L3422" s="116">
        <f t="shared" si="750"/>
        <v>2860</v>
      </c>
      <c r="M3422" s="9" t="s">
        <v>27</v>
      </c>
      <c r="N3422" s="10" t="s">
        <v>574</v>
      </c>
      <c r="O3422" s="10" t="s">
        <v>858</v>
      </c>
      <c r="P3422" s="10" t="s">
        <v>30</v>
      </c>
      <c r="Q3422" s="10" t="s">
        <v>30</v>
      </c>
      <c r="R3422" s="10" t="s">
        <v>29</v>
      </c>
      <c r="S3422" s="119"/>
      <c r="T3422" s="119"/>
      <c r="U3422" s="119"/>
      <c r="V3422" s="119"/>
      <c r="W3422" s="119"/>
      <c r="X3422" s="119"/>
      <c r="Y3422" s="119"/>
      <c r="Z3422" s="119"/>
      <c r="AA3422" s="119"/>
      <c r="AB3422" s="119"/>
      <c r="AC3422" s="119"/>
      <c r="AD3422" s="119"/>
      <c r="AE3422" s="119"/>
      <c r="AF3422" s="119"/>
      <c r="AG3422" s="119"/>
      <c r="AH3422" s="119"/>
      <c r="AI3422" s="119"/>
      <c r="AJ3422" s="10" t="s">
        <v>27</v>
      </c>
      <c r="AK3422" s="10" t="s">
        <v>2248</v>
      </c>
      <c r="AL3422" s="10" t="s">
        <v>27</v>
      </c>
    </row>
    <row r="3423" spans="1:38" ht="30" customHeight="1">
      <c r="A3423" s="9" t="s">
        <v>867</v>
      </c>
      <c r="B3423" s="9" t="s">
        <v>840</v>
      </c>
      <c r="C3423" s="9" t="s">
        <v>841</v>
      </c>
      <c r="D3423" s="114">
        <v>2.3999999999999998E-3</v>
      </c>
      <c r="E3423" s="115">
        <v>0</v>
      </c>
      <c r="F3423" s="116">
        <f>TRUNC(E3423*D3423,1)</f>
        <v>0</v>
      </c>
      <c r="G3423" s="115">
        <f>단가대비표!F553</f>
        <v>138290</v>
      </c>
      <c r="H3423" s="116">
        <f>TRUNC(G3423*D3423,1)</f>
        <v>331.8</v>
      </c>
      <c r="I3423" s="115">
        <v>0</v>
      </c>
      <c r="J3423" s="116">
        <f>TRUNC(I3423*D3423,1)</f>
        <v>0</v>
      </c>
      <c r="K3423" s="115">
        <f t="shared" si="750"/>
        <v>138290</v>
      </c>
      <c r="L3423" s="116">
        <f t="shared" si="750"/>
        <v>331.8</v>
      </c>
      <c r="M3423" s="9" t="s">
        <v>27</v>
      </c>
      <c r="N3423" s="10" t="s">
        <v>574</v>
      </c>
      <c r="O3423" s="10" t="s">
        <v>868</v>
      </c>
      <c r="P3423" s="10" t="s">
        <v>30</v>
      </c>
      <c r="Q3423" s="10" t="s">
        <v>30</v>
      </c>
      <c r="R3423" s="10" t="s">
        <v>29</v>
      </c>
      <c r="S3423" s="119"/>
      <c r="T3423" s="119"/>
      <c r="U3423" s="119"/>
      <c r="V3423" s="119"/>
      <c r="W3423" s="119"/>
      <c r="X3423" s="119"/>
      <c r="Y3423" s="119"/>
      <c r="Z3423" s="119"/>
      <c r="AA3423" s="119"/>
      <c r="AB3423" s="119"/>
      <c r="AC3423" s="119"/>
      <c r="AD3423" s="119"/>
      <c r="AE3423" s="119"/>
      <c r="AF3423" s="119"/>
      <c r="AG3423" s="119"/>
      <c r="AH3423" s="119"/>
      <c r="AI3423" s="119"/>
      <c r="AJ3423" s="10" t="s">
        <v>27</v>
      </c>
      <c r="AK3423" s="10" t="s">
        <v>2249</v>
      </c>
      <c r="AL3423" s="10" t="s">
        <v>27</v>
      </c>
    </row>
    <row r="3424" spans="1:38" ht="30" customHeight="1">
      <c r="A3424" s="9" t="s">
        <v>965</v>
      </c>
      <c r="B3424" s="9" t="s">
        <v>27</v>
      </c>
      <c r="C3424" s="9" t="s">
        <v>27</v>
      </c>
      <c r="D3424" s="114"/>
      <c r="E3424" s="115"/>
      <c r="F3424" s="116">
        <f>TRUNC(SUM(F3420:F3423),0)</f>
        <v>432</v>
      </c>
      <c r="G3424" s="115"/>
      <c r="H3424" s="116">
        <f>TRUNC(SUM(H3420:H3423),0)</f>
        <v>3191</v>
      </c>
      <c r="I3424" s="115"/>
      <c r="J3424" s="116">
        <f>TRUNC(SUM(J3420:J3423),0)</f>
        <v>0</v>
      </c>
      <c r="K3424" s="115"/>
      <c r="L3424" s="116">
        <f>F3424+H3424+J3424</f>
        <v>3623</v>
      </c>
      <c r="M3424" s="9" t="s">
        <v>27</v>
      </c>
      <c r="N3424" s="10" t="s">
        <v>117</v>
      </c>
      <c r="O3424" s="10" t="s">
        <v>117</v>
      </c>
      <c r="P3424" s="10" t="s">
        <v>27</v>
      </c>
      <c r="Q3424" s="10" t="s">
        <v>27</v>
      </c>
      <c r="R3424" s="10" t="s">
        <v>27</v>
      </c>
      <c r="S3424" s="119"/>
      <c r="T3424" s="119"/>
      <c r="U3424" s="119"/>
      <c r="V3424" s="119"/>
      <c r="W3424" s="119"/>
      <c r="X3424" s="119"/>
      <c r="Y3424" s="119"/>
      <c r="Z3424" s="119"/>
      <c r="AA3424" s="119"/>
      <c r="AB3424" s="119"/>
      <c r="AC3424" s="119"/>
      <c r="AD3424" s="119"/>
      <c r="AE3424" s="119"/>
      <c r="AF3424" s="119"/>
      <c r="AG3424" s="119"/>
      <c r="AH3424" s="119"/>
      <c r="AI3424" s="119"/>
      <c r="AJ3424" s="10" t="s">
        <v>27</v>
      </c>
      <c r="AK3424" s="10" t="s">
        <v>27</v>
      </c>
      <c r="AL3424" s="10" t="s">
        <v>27</v>
      </c>
    </row>
    <row r="3425" spans="1:38" ht="30" customHeight="1">
      <c r="A3425" s="114"/>
      <c r="B3425" s="114"/>
      <c r="C3425" s="114"/>
      <c r="D3425" s="114"/>
      <c r="E3425" s="115"/>
      <c r="F3425" s="116"/>
      <c r="G3425" s="115"/>
      <c r="H3425" s="116"/>
      <c r="I3425" s="115"/>
      <c r="J3425" s="116"/>
      <c r="K3425" s="115"/>
      <c r="L3425" s="116"/>
      <c r="M3425" s="114"/>
    </row>
    <row r="3426" spans="1:38" ht="30" customHeight="1">
      <c r="A3426" s="127" t="s">
        <v>4607</v>
      </c>
      <c r="B3426" s="127"/>
      <c r="C3426" s="127"/>
      <c r="D3426" s="127"/>
      <c r="E3426" s="128"/>
      <c r="F3426" s="129"/>
      <c r="G3426" s="128"/>
      <c r="H3426" s="129"/>
      <c r="I3426" s="128"/>
      <c r="J3426" s="129"/>
      <c r="K3426" s="128"/>
      <c r="L3426" s="129"/>
      <c r="M3426" s="127"/>
      <c r="N3426" s="118" t="s">
        <v>574</v>
      </c>
    </row>
    <row r="3427" spans="1:38" ht="30" customHeight="1">
      <c r="A3427" s="1" t="s">
        <v>4612</v>
      </c>
      <c r="B3427" s="1" t="s">
        <v>4613</v>
      </c>
      <c r="C3427" s="9" t="s">
        <v>792</v>
      </c>
      <c r="D3427" s="114">
        <v>0.2364</v>
      </c>
      <c r="E3427" s="115">
        <f>단가대비표!E397</f>
        <v>3466</v>
      </c>
      <c r="F3427" s="116">
        <f>TRUNC(E3427*D3427,1)</f>
        <v>819.3</v>
      </c>
      <c r="G3427" s="115">
        <f>단가대비표!F397</f>
        <v>0</v>
      </c>
      <c r="H3427" s="116">
        <f>TRUNC(G3427*D3427,1)</f>
        <v>0</v>
      </c>
      <c r="I3427" s="115">
        <f>단가대비표!G397</f>
        <v>0</v>
      </c>
      <c r="J3427" s="116">
        <f>TRUNC(I3427*D3427,1)</f>
        <v>0</v>
      </c>
      <c r="K3427" s="115">
        <f t="shared" ref="K3427:L3430" si="751">TRUNC(E3427+G3427+I3427,1)</f>
        <v>3466</v>
      </c>
      <c r="L3427" s="116">
        <f t="shared" si="751"/>
        <v>819.3</v>
      </c>
      <c r="M3427" s="9" t="s">
        <v>27</v>
      </c>
      <c r="N3427" s="10" t="s">
        <v>574</v>
      </c>
      <c r="O3427" s="10" t="s">
        <v>2229</v>
      </c>
      <c r="P3427" s="10" t="s">
        <v>30</v>
      </c>
      <c r="Q3427" s="10" t="s">
        <v>30</v>
      </c>
      <c r="R3427" s="10" t="s">
        <v>29</v>
      </c>
      <c r="S3427" s="119"/>
      <c r="T3427" s="119"/>
      <c r="U3427" s="119"/>
      <c r="V3427" s="119">
        <v>1</v>
      </c>
      <c r="W3427" s="119"/>
      <c r="X3427" s="119"/>
      <c r="Y3427" s="119"/>
      <c r="Z3427" s="119"/>
      <c r="AA3427" s="119"/>
      <c r="AB3427" s="119"/>
      <c r="AC3427" s="119"/>
      <c r="AD3427" s="119"/>
      <c r="AE3427" s="119"/>
      <c r="AF3427" s="119"/>
      <c r="AG3427" s="119"/>
      <c r="AH3427" s="119"/>
      <c r="AI3427" s="119"/>
      <c r="AJ3427" s="10" t="s">
        <v>27</v>
      </c>
      <c r="AK3427" s="10" t="s">
        <v>2246</v>
      </c>
      <c r="AL3427" s="10" t="s">
        <v>27</v>
      </c>
    </row>
    <row r="3428" spans="1:38" ht="30" customHeight="1">
      <c r="A3428" s="9" t="s">
        <v>1040</v>
      </c>
      <c r="B3428" s="9" t="s">
        <v>1653</v>
      </c>
      <c r="C3428" s="9" t="s">
        <v>963</v>
      </c>
      <c r="D3428" s="114">
        <v>1</v>
      </c>
      <c r="E3428" s="115">
        <f>ROUNDDOWN(SUMIF(V3427:V3430, RIGHTB(O3428, 1), F3427:F3430)*U3428, 2)</f>
        <v>49.15</v>
      </c>
      <c r="F3428" s="116">
        <f>TRUNC(E3428*D3428,1)</f>
        <v>49.1</v>
      </c>
      <c r="G3428" s="115">
        <v>0</v>
      </c>
      <c r="H3428" s="116">
        <f>TRUNC(G3428*D3428,1)</f>
        <v>0</v>
      </c>
      <c r="I3428" s="115">
        <v>0</v>
      </c>
      <c r="J3428" s="116">
        <f>TRUNC(I3428*D3428,1)</f>
        <v>0</v>
      </c>
      <c r="K3428" s="115">
        <f t="shared" si="751"/>
        <v>49.1</v>
      </c>
      <c r="L3428" s="116">
        <f t="shared" si="751"/>
        <v>49.1</v>
      </c>
      <c r="M3428" s="9" t="s">
        <v>27</v>
      </c>
      <c r="N3428" s="10" t="s">
        <v>574</v>
      </c>
      <c r="O3428" s="10" t="s">
        <v>964</v>
      </c>
      <c r="P3428" s="10" t="s">
        <v>30</v>
      </c>
      <c r="Q3428" s="10" t="s">
        <v>30</v>
      </c>
      <c r="R3428" s="10" t="s">
        <v>30</v>
      </c>
      <c r="S3428" s="119">
        <v>0</v>
      </c>
      <c r="T3428" s="119">
        <v>0</v>
      </c>
      <c r="U3428" s="119">
        <v>0.06</v>
      </c>
      <c r="V3428" s="119"/>
      <c r="W3428" s="119"/>
      <c r="X3428" s="119"/>
      <c r="Y3428" s="119"/>
      <c r="Z3428" s="119"/>
      <c r="AA3428" s="119"/>
      <c r="AB3428" s="119"/>
      <c r="AC3428" s="119"/>
      <c r="AD3428" s="119"/>
      <c r="AE3428" s="119"/>
      <c r="AF3428" s="119"/>
      <c r="AG3428" s="119"/>
      <c r="AH3428" s="119"/>
      <c r="AI3428" s="119"/>
      <c r="AJ3428" s="10" t="s">
        <v>27</v>
      </c>
      <c r="AK3428" s="10" t="s">
        <v>2247</v>
      </c>
      <c r="AL3428" s="10" t="s">
        <v>27</v>
      </c>
    </row>
    <row r="3429" spans="1:38" ht="30" customHeight="1">
      <c r="A3429" s="9" t="s">
        <v>857</v>
      </c>
      <c r="B3429" s="9" t="s">
        <v>840</v>
      </c>
      <c r="C3429" s="9" t="s">
        <v>841</v>
      </c>
      <c r="D3429" s="114">
        <v>2.8799999999999999E-2</v>
      </c>
      <c r="E3429" s="115">
        <f>단가대비표!E548</f>
        <v>0</v>
      </c>
      <c r="F3429" s="116">
        <f>TRUNC(E3429*D3429,1)</f>
        <v>0</v>
      </c>
      <c r="G3429" s="115">
        <f>단가대비표!F548</f>
        <v>198613</v>
      </c>
      <c r="H3429" s="116">
        <f>TRUNC(G3429*D3429,1)</f>
        <v>5720</v>
      </c>
      <c r="I3429" s="115">
        <f>단가대비표!G548</f>
        <v>0</v>
      </c>
      <c r="J3429" s="116">
        <f>TRUNC(I3429*D3429,1)</f>
        <v>0</v>
      </c>
      <c r="K3429" s="115">
        <f t="shared" si="751"/>
        <v>198613</v>
      </c>
      <c r="L3429" s="116">
        <f t="shared" si="751"/>
        <v>5720</v>
      </c>
      <c r="M3429" s="9" t="s">
        <v>27</v>
      </c>
      <c r="N3429" s="10" t="s">
        <v>574</v>
      </c>
      <c r="O3429" s="10" t="s">
        <v>858</v>
      </c>
      <c r="P3429" s="10" t="s">
        <v>30</v>
      </c>
      <c r="Q3429" s="10" t="s">
        <v>30</v>
      </c>
      <c r="R3429" s="10" t="s">
        <v>29</v>
      </c>
      <c r="S3429" s="119"/>
      <c r="T3429" s="119"/>
      <c r="U3429" s="119"/>
      <c r="V3429" s="119"/>
      <c r="W3429" s="119"/>
      <c r="X3429" s="119"/>
      <c r="Y3429" s="119"/>
      <c r="Z3429" s="119"/>
      <c r="AA3429" s="119"/>
      <c r="AB3429" s="119"/>
      <c r="AC3429" s="119"/>
      <c r="AD3429" s="119"/>
      <c r="AE3429" s="119"/>
      <c r="AF3429" s="119"/>
      <c r="AG3429" s="119"/>
      <c r="AH3429" s="119"/>
      <c r="AI3429" s="119"/>
      <c r="AJ3429" s="10" t="s">
        <v>27</v>
      </c>
      <c r="AK3429" s="10" t="s">
        <v>2248</v>
      </c>
      <c r="AL3429" s="10" t="s">
        <v>27</v>
      </c>
    </row>
    <row r="3430" spans="1:38" ht="30" customHeight="1">
      <c r="A3430" s="9" t="s">
        <v>867</v>
      </c>
      <c r="B3430" s="9" t="s">
        <v>840</v>
      </c>
      <c r="C3430" s="9" t="s">
        <v>841</v>
      </c>
      <c r="D3430" s="114">
        <v>4.7999999999999996E-3</v>
      </c>
      <c r="E3430" s="115">
        <f>단가대비표!E553</f>
        <v>0</v>
      </c>
      <c r="F3430" s="116">
        <f>TRUNC(E3430*D3430,1)</f>
        <v>0</v>
      </c>
      <c r="G3430" s="115">
        <f>단가대비표!F553</f>
        <v>138290</v>
      </c>
      <c r="H3430" s="116">
        <f>TRUNC(G3430*D3430,1)</f>
        <v>663.7</v>
      </c>
      <c r="I3430" s="115">
        <f>단가대비표!G553</f>
        <v>0</v>
      </c>
      <c r="J3430" s="116">
        <f>TRUNC(I3430*D3430,1)</f>
        <v>0</v>
      </c>
      <c r="K3430" s="115">
        <f t="shared" si="751"/>
        <v>138290</v>
      </c>
      <c r="L3430" s="116">
        <f t="shared" si="751"/>
        <v>663.7</v>
      </c>
      <c r="M3430" s="9" t="s">
        <v>27</v>
      </c>
      <c r="N3430" s="10" t="s">
        <v>574</v>
      </c>
      <c r="O3430" s="10" t="s">
        <v>868</v>
      </c>
      <c r="P3430" s="10" t="s">
        <v>30</v>
      </c>
      <c r="Q3430" s="10" t="s">
        <v>30</v>
      </c>
      <c r="R3430" s="10" t="s">
        <v>29</v>
      </c>
      <c r="S3430" s="119"/>
      <c r="T3430" s="119"/>
      <c r="U3430" s="119"/>
      <c r="V3430" s="119"/>
      <c r="W3430" s="119"/>
      <c r="X3430" s="119"/>
      <c r="Y3430" s="119"/>
      <c r="Z3430" s="119"/>
      <c r="AA3430" s="119"/>
      <c r="AB3430" s="119"/>
      <c r="AC3430" s="119"/>
      <c r="AD3430" s="119"/>
      <c r="AE3430" s="119"/>
      <c r="AF3430" s="119"/>
      <c r="AG3430" s="119"/>
      <c r="AH3430" s="119"/>
      <c r="AI3430" s="119"/>
      <c r="AJ3430" s="10" t="s">
        <v>27</v>
      </c>
      <c r="AK3430" s="10" t="s">
        <v>2249</v>
      </c>
      <c r="AL3430" s="10" t="s">
        <v>27</v>
      </c>
    </row>
    <row r="3431" spans="1:38" ht="30" customHeight="1">
      <c r="A3431" s="9" t="s">
        <v>965</v>
      </c>
      <c r="B3431" s="9" t="s">
        <v>27</v>
      </c>
      <c r="C3431" s="9" t="s">
        <v>27</v>
      </c>
      <c r="D3431" s="114"/>
      <c r="E3431" s="115"/>
      <c r="F3431" s="116">
        <f>TRUNC(SUM(F3427:F3430),0)</f>
        <v>868</v>
      </c>
      <c r="G3431" s="115"/>
      <c r="H3431" s="116">
        <f>TRUNC(SUM(H3427:H3430),0)</f>
        <v>6383</v>
      </c>
      <c r="I3431" s="115"/>
      <c r="J3431" s="116">
        <f>TRUNC(SUM(J3427:J3430),0)</f>
        <v>0</v>
      </c>
      <c r="K3431" s="115"/>
      <c r="L3431" s="116">
        <f>F3431+H3431+J3431</f>
        <v>7251</v>
      </c>
      <c r="M3431" s="9" t="s">
        <v>27</v>
      </c>
      <c r="N3431" s="10" t="s">
        <v>117</v>
      </c>
      <c r="O3431" s="10" t="s">
        <v>117</v>
      </c>
      <c r="P3431" s="10" t="s">
        <v>27</v>
      </c>
      <c r="Q3431" s="10" t="s">
        <v>27</v>
      </c>
      <c r="R3431" s="10" t="s">
        <v>27</v>
      </c>
      <c r="S3431" s="119"/>
      <c r="T3431" s="119"/>
      <c r="U3431" s="119"/>
      <c r="V3431" s="119"/>
      <c r="W3431" s="119"/>
      <c r="X3431" s="119"/>
      <c r="Y3431" s="119"/>
      <c r="Z3431" s="119"/>
      <c r="AA3431" s="119"/>
      <c r="AB3431" s="119"/>
      <c r="AC3431" s="119"/>
      <c r="AD3431" s="119"/>
      <c r="AE3431" s="119"/>
      <c r="AF3431" s="119"/>
      <c r="AG3431" s="119"/>
      <c r="AH3431" s="119"/>
      <c r="AI3431" s="119"/>
      <c r="AJ3431" s="10" t="s">
        <v>27</v>
      </c>
      <c r="AK3431" s="10" t="s">
        <v>27</v>
      </c>
      <c r="AL3431" s="10" t="s">
        <v>27</v>
      </c>
    </row>
    <row r="3432" spans="1:38" ht="30" customHeight="1">
      <c r="A3432" s="114"/>
      <c r="B3432" s="114"/>
      <c r="C3432" s="114"/>
      <c r="D3432" s="114"/>
      <c r="E3432" s="115"/>
      <c r="F3432" s="116"/>
      <c r="G3432" s="115"/>
      <c r="H3432" s="116"/>
      <c r="I3432" s="115"/>
      <c r="J3432" s="116"/>
      <c r="K3432" s="115"/>
      <c r="L3432" s="116"/>
      <c r="M3432" s="114"/>
    </row>
    <row r="3433" spans="1:38" ht="30" customHeight="1">
      <c r="A3433" s="127" t="s">
        <v>4606</v>
      </c>
      <c r="B3433" s="127"/>
      <c r="C3433" s="127"/>
      <c r="D3433" s="127"/>
      <c r="E3433" s="128"/>
      <c r="F3433" s="129"/>
      <c r="G3433" s="128"/>
      <c r="H3433" s="129"/>
      <c r="I3433" s="128"/>
      <c r="J3433" s="129"/>
      <c r="K3433" s="128"/>
      <c r="L3433" s="129"/>
      <c r="M3433" s="127"/>
      <c r="N3433" s="118" t="s">
        <v>573</v>
      </c>
    </row>
    <row r="3434" spans="1:38" ht="30" customHeight="1">
      <c r="A3434" s="1" t="s">
        <v>4612</v>
      </c>
      <c r="B3434" s="1" t="s">
        <v>4613</v>
      </c>
      <c r="C3434" s="9" t="s">
        <v>792</v>
      </c>
      <c r="D3434" s="114">
        <v>0.35520000000000002</v>
      </c>
      <c r="E3434" s="115">
        <f>단가대비표!E397</f>
        <v>3466</v>
      </c>
      <c r="F3434" s="116">
        <f>TRUNC(E3434*D3434,1)</f>
        <v>1231.0999999999999</v>
      </c>
      <c r="G3434" s="115">
        <f>단가대비표!F397</f>
        <v>0</v>
      </c>
      <c r="H3434" s="116">
        <f>TRUNC(G3434*D3434,1)</f>
        <v>0</v>
      </c>
      <c r="I3434" s="115">
        <f>단가대비표!G397</f>
        <v>0</v>
      </c>
      <c r="J3434" s="116">
        <f>TRUNC(I3434*D3434,1)</f>
        <v>0</v>
      </c>
      <c r="K3434" s="115">
        <f t="shared" ref="K3434:L3437" si="752">TRUNC(E3434+G3434+I3434,1)</f>
        <v>3466</v>
      </c>
      <c r="L3434" s="116">
        <f t="shared" si="752"/>
        <v>1231.0999999999999</v>
      </c>
      <c r="M3434" s="9" t="s">
        <v>27</v>
      </c>
      <c r="N3434" s="10" t="s">
        <v>573</v>
      </c>
      <c r="O3434" s="10" t="s">
        <v>2229</v>
      </c>
      <c r="P3434" s="10" t="s">
        <v>30</v>
      </c>
      <c r="Q3434" s="10" t="s">
        <v>30</v>
      </c>
      <c r="R3434" s="10" t="s">
        <v>29</v>
      </c>
      <c r="S3434" s="119"/>
      <c r="T3434" s="119"/>
      <c r="U3434" s="119"/>
      <c r="V3434" s="119">
        <v>1</v>
      </c>
      <c r="W3434" s="119"/>
      <c r="X3434" s="119"/>
      <c r="Y3434" s="119"/>
      <c r="Z3434" s="119"/>
      <c r="AA3434" s="119"/>
      <c r="AB3434" s="119"/>
      <c r="AC3434" s="119"/>
      <c r="AD3434" s="119"/>
      <c r="AE3434" s="119"/>
      <c r="AF3434" s="119"/>
      <c r="AG3434" s="119"/>
      <c r="AH3434" s="119"/>
      <c r="AI3434" s="119"/>
      <c r="AJ3434" s="10" t="s">
        <v>27</v>
      </c>
      <c r="AK3434" s="10" t="s">
        <v>2240</v>
      </c>
      <c r="AL3434" s="10" t="s">
        <v>27</v>
      </c>
    </row>
    <row r="3435" spans="1:38" ht="30" customHeight="1">
      <c r="A3435" s="9" t="s">
        <v>1040</v>
      </c>
      <c r="B3435" s="9" t="s">
        <v>1653</v>
      </c>
      <c r="C3435" s="9" t="s">
        <v>963</v>
      </c>
      <c r="D3435" s="114">
        <v>1</v>
      </c>
      <c r="E3435" s="115">
        <f>ROUNDDOWN(SUMIF(V3434:V3437, RIGHTB(O3435, 1), F3434:F3437)*U3435, 2)</f>
        <v>73.86</v>
      </c>
      <c r="F3435" s="116">
        <f>TRUNC(E3435*D3435,1)</f>
        <v>73.8</v>
      </c>
      <c r="G3435" s="115">
        <v>0</v>
      </c>
      <c r="H3435" s="116">
        <f>TRUNC(G3435*D3435,1)</f>
        <v>0</v>
      </c>
      <c r="I3435" s="115">
        <v>0</v>
      </c>
      <c r="J3435" s="116">
        <f>TRUNC(I3435*D3435,1)</f>
        <v>0</v>
      </c>
      <c r="K3435" s="115">
        <f t="shared" si="752"/>
        <v>73.8</v>
      </c>
      <c r="L3435" s="116">
        <f t="shared" si="752"/>
        <v>73.8</v>
      </c>
      <c r="M3435" s="9" t="s">
        <v>27</v>
      </c>
      <c r="N3435" s="10" t="s">
        <v>573</v>
      </c>
      <c r="O3435" s="10" t="s">
        <v>964</v>
      </c>
      <c r="P3435" s="10" t="s">
        <v>30</v>
      </c>
      <c r="Q3435" s="10" t="s">
        <v>30</v>
      </c>
      <c r="R3435" s="10" t="s">
        <v>30</v>
      </c>
      <c r="S3435" s="119">
        <v>0</v>
      </c>
      <c r="T3435" s="119">
        <v>0</v>
      </c>
      <c r="U3435" s="119">
        <v>0.06</v>
      </c>
      <c r="V3435" s="119"/>
      <c r="W3435" s="119"/>
      <c r="X3435" s="119"/>
      <c r="Y3435" s="119"/>
      <c r="Z3435" s="119"/>
      <c r="AA3435" s="119"/>
      <c r="AB3435" s="119"/>
      <c r="AC3435" s="119"/>
      <c r="AD3435" s="119"/>
      <c r="AE3435" s="119"/>
      <c r="AF3435" s="119"/>
      <c r="AG3435" s="119"/>
      <c r="AH3435" s="119"/>
      <c r="AI3435" s="119"/>
      <c r="AJ3435" s="10" t="s">
        <v>27</v>
      </c>
      <c r="AK3435" s="10" t="s">
        <v>2241</v>
      </c>
      <c r="AL3435" s="10" t="s">
        <v>27</v>
      </c>
    </row>
    <row r="3436" spans="1:38" ht="30" customHeight="1">
      <c r="A3436" s="9" t="s">
        <v>857</v>
      </c>
      <c r="B3436" s="9" t="s">
        <v>840</v>
      </c>
      <c r="C3436" s="9" t="s">
        <v>841</v>
      </c>
      <c r="D3436" s="114">
        <v>4.3200000000000002E-2</v>
      </c>
      <c r="E3436" s="115">
        <f>단가대비표!E548</f>
        <v>0</v>
      </c>
      <c r="F3436" s="116">
        <f>TRUNC(E3436*D3436,1)</f>
        <v>0</v>
      </c>
      <c r="G3436" s="115">
        <f>단가대비표!F548</f>
        <v>198613</v>
      </c>
      <c r="H3436" s="116">
        <f>TRUNC(G3436*D3436,1)</f>
        <v>8580</v>
      </c>
      <c r="I3436" s="115">
        <f>단가대비표!G548</f>
        <v>0</v>
      </c>
      <c r="J3436" s="116">
        <f>TRUNC(I3436*D3436,1)</f>
        <v>0</v>
      </c>
      <c r="K3436" s="115">
        <f t="shared" si="752"/>
        <v>198613</v>
      </c>
      <c r="L3436" s="116">
        <f t="shared" si="752"/>
        <v>8580</v>
      </c>
      <c r="M3436" s="9" t="s">
        <v>27</v>
      </c>
      <c r="N3436" s="10" t="s">
        <v>573</v>
      </c>
      <c r="O3436" s="10" t="s">
        <v>858</v>
      </c>
      <c r="P3436" s="10" t="s">
        <v>30</v>
      </c>
      <c r="Q3436" s="10" t="s">
        <v>30</v>
      </c>
      <c r="R3436" s="10" t="s">
        <v>29</v>
      </c>
      <c r="S3436" s="119"/>
      <c r="T3436" s="119"/>
      <c r="U3436" s="119"/>
      <c r="V3436" s="119"/>
      <c r="W3436" s="119"/>
      <c r="X3436" s="119"/>
      <c r="Y3436" s="119"/>
      <c r="Z3436" s="119"/>
      <c r="AA3436" s="119"/>
      <c r="AB3436" s="119"/>
      <c r="AC3436" s="119"/>
      <c r="AD3436" s="119"/>
      <c r="AE3436" s="119"/>
      <c r="AF3436" s="119"/>
      <c r="AG3436" s="119"/>
      <c r="AH3436" s="119"/>
      <c r="AI3436" s="119"/>
      <c r="AJ3436" s="10" t="s">
        <v>27</v>
      </c>
      <c r="AK3436" s="10" t="s">
        <v>2244</v>
      </c>
      <c r="AL3436" s="10" t="s">
        <v>27</v>
      </c>
    </row>
    <row r="3437" spans="1:38" ht="30" customHeight="1">
      <c r="A3437" s="9" t="s">
        <v>867</v>
      </c>
      <c r="B3437" s="9" t="s">
        <v>840</v>
      </c>
      <c r="C3437" s="9" t="s">
        <v>841</v>
      </c>
      <c r="D3437" s="114">
        <v>7.1999999999999998E-3</v>
      </c>
      <c r="E3437" s="115">
        <f>단가대비표!E553</f>
        <v>0</v>
      </c>
      <c r="F3437" s="116">
        <f>TRUNC(E3437*D3437,1)</f>
        <v>0</v>
      </c>
      <c r="G3437" s="115">
        <f>단가대비표!F553</f>
        <v>138290</v>
      </c>
      <c r="H3437" s="116">
        <f>TRUNC(G3437*D3437,1)</f>
        <v>995.6</v>
      </c>
      <c r="I3437" s="115">
        <f>단가대비표!G553</f>
        <v>0</v>
      </c>
      <c r="J3437" s="116">
        <f>TRUNC(I3437*D3437,1)</f>
        <v>0</v>
      </c>
      <c r="K3437" s="115">
        <f t="shared" si="752"/>
        <v>138290</v>
      </c>
      <c r="L3437" s="116">
        <f t="shared" si="752"/>
        <v>995.6</v>
      </c>
      <c r="M3437" s="9" t="s">
        <v>27</v>
      </c>
      <c r="N3437" s="10" t="s">
        <v>573</v>
      </c>
      <c r="O3437" s="10" t="s">
        <v>868</v>
      </c>
      <c r="P3437" s="10" t="s">
        <v>30</v>
      </c>
      <c r="Q3437" s="10" t="s">
        <v>30</v>
      </c>
      <c r="R3437" s="10" t="s">
        <v>29</v>
      </c>
      <c r="S3437" s="119"/>
      <c r="T3437" s="119"/>
      <c r="U3437" s="119"/>
      <c r="V3437" s="119"/>
      <c r="W3437" s="119"/>
      <c r="X3437" s="119"/>
      <c r="Y3437" s="119"/>
      <c r="Z3437" s="119"/>
      <c r="AA3437" s="119"/>
      <c r="AB3437" s="119"/>
      <c r="AC3437" s="119"/>
      <c r="AD3437" s="119"/>
      <c r="AE3437" s="119"/>
      <c r="AF3437" s="119"/>
      <c r="AG3437" s="119"/>
      <c r="AH3437" s="119"/>
      <c r="AI3437" s="119"/>
      <c r="AJ3437" s="10" t="s">
        <v>27</v>
      </c>
      <c r="AK3437" s="10" t="s">
        <v>2245</v>
      </c>
      <c r="AL3437" s="10" t="s">
        <v>27</v>
      </c>
    </row>
    <row r="3438" spans="1:38" ht="30" customHeight="1">
      <c r="A3438" s="9" t="s">
        <v>965</v>
      </c>
      <c r="B3438" s="9" t="s">
        <v>27</v>
      </c>
      <c r="C3438" s="9" t="s">
        <v>27</v>
      </c>
      <c r="D3438" s="114"/>
      <c r="E3438" s="115"/>
      <c r="F3438" s="116">
        <f>TRUNC(SUM(F3434:F3437),0)</f>
        <v>1304</v>
      </c>
      <c r="G3438" s="115"/>
      <c r="H3438" s="116">
        <f>TRUNC(SUM(H3434:H3437),0)</f>
        <v>9575</v>
      </c>
      <c r="I3438" s="115"/>
      <c r="J3438" s="116">
        <f>TRUNC(SUM(J3434:J3437),0)</f>
        <v>0</v>
      </c>
      <c r="K3438" s="115"/>
      <c r="L3438" s="116">
        <f>F3438+H3438+J3438</f>
        <v>10879</v>
      </c>
      <c r="M3438" s="9" t="s">
        <v>27</v>
      </c>
      <c r="N3438" s="10" t="s">
        <v>117</v>
      </c>
      <c r="O3438" s="10" t="s">
        <v>117</v>
      </c>
      <c r="P3438" s="10" t="s">
        <v>27</v>
      </c>
      <c r="Q3438" s="10" t="s">
        <v>27</v>
      </c>
      <c r="R3438" s="10" t="s">
        <v>27</v>
      </c>
      <c r="S3438" s="119"/>
      <c r="T3438" s="119"/>
      <c r="U3438" s="119"/>
      <c r="V3438" s="119"/>
      <c r="W3438" s="119"/>
      <c r="X3438" s="119"/>
      <c r="Y3438" s="119"/>
      <c r="Z3438" s="119"/>
      <c r="AA3438" s="119"/>
      <c r="AB3438" s="119"/>
      <c r="AC3438" s="119"/>
      <c r="AD3438" s="119"/>
      <c r="AE3438" s="119"/>
      <c r="AF3438" s="119"/>
      <c r="AG3438" s="119"/>
      <c r="AH3438" s="119"/>
      <c r="AI3438" s="119"/>
      <c r="AJ3438" s="10" t="s">
        <v>27</v>
      </c>
      <c r="AK3438" s="10" t="s">
        <v>27</v>
      </c>
      <c r="AL3438" s="10" t="s">
        <v>27</v>
      </c>
    </row>
    <row r="3439" spans="1:38" ht="30" customHeight="1">
      <c r="A3439" s="114"/>
      <c r="B3439" s="114"/>
      <c r="C3439" s="114"/>
      <c r="D3439" s="114"/>
      <c r="E3439" s="115"/>
      <c r="F3439" s="116"/>
      <c r="G3439" s="115"/>
      <c r="H3439" s="116"/>
      <c r="I3439" s="115"/>
      <c r="J3439" s="116"/>
      <c r="K3439" s="115"/>
      <c r="L3439" s="116"/>
      <c r="M3439" s="114"/>
    </row>
    <row r="3440" spans="1:38" ht="30" customHeight="1">
      <c r="A3440" s="127" t="s">
        <v>4570</v>
      </c>
      <c r="B3440" s="127"/>
      <c r="C3440" s="127"/>
      <c r="D3440" s="127"/>
      <c r="E3440" s="128"/>
      <c r="F3440" s="129"/>
      <c r="G3440" s="128"/>
      <c r="H3440" s="129"/>
      <c r="I3440" s="128"/>
      <c r="J3440" s="129"/>
      <c r="K3440" s="128"/>
      <c r="L3440" s="129"/>
      <c r="M3440" s="127"/>
      <c r="N3440" s="118" t="s">
        <v>1658</v>
      </c>
    </row>
    <row r="3441" spans="1:38" ht="30" customHeight="1">
      <c r="A3441" s="9" t="s">
        <v>2250</v>
      </c>
      <c r="B3441" s="9" t="s">
        <v>2769</v>
      </c>
      <c r="C3441" s="9" t="s">
        <v>792</v>
      </c>
      <c r="D3441" s="114">
        <v>0.16800000000000001</v>
      </c>
      <c r="E3441" s="115">
        <f>단가대비표!E382</f>
        <v>3000</v>
      </c>
      <c r="F3441" s="116">
        <f t="shared" ref="F3441:F3447" si="753">TRUNC(E3441*D3441,1)</f>
        <v>504</v>
      </c>
      <c r="G3441" s="115">
        <v>0</v>
      </c>
      <c r="H3441" s="116">
        <f t="shared" ref="H3441:H3447" si="754">TRUNC(G3441*D3441,1)</f>
        <v>0</v>
      </c>
      <c r="I3441" s="115">
        <v>0</v>
      </c>
      <c r="J3441" s="116">
        <f t="shared" ref="J3441:J3447" si="755">TRUNC(I3441*D3441,1)</f>
        <v>0</v>
      </c>
      <c r="K3441" s="115">
        <f t="shared" ref="K3441:L3447" si="756">TRUNC(E3441+G3441+I3441,1)</f>
        <v>3000</v>
      </c>
      <c r="L3441" s="116">
        <f t="shared" si="756"/>
        <v>504</v>
      </c>
      <c r="M3441" s="9" t="s">
        <v>27</v>
      </c>
      <c r="N3441" s="10" t="s">
        <v>1658</v>
      </c>
      <c r="O3441" s="10" t="s">
        <v>2770</v>
      </c>
      <c r="P3441" s="10" t="s">
        <v>30</v>
      </c>
      <c r="Q3441" s="10" t="s">
        <v>30</v>
      </c>
      <c r="R3441" s="10" t="s">
        <v>29</v>
      </c>
      <c r="S3441" s="119"/>
      <c r="T3441" s="119"/>
      <c r="U3441" s="119"/>
      <c r="V3441" s="119">
        <v>1</v>
      </c>
      <c r="W3441" s="119"/>
      <c r="X3441" s="119"/>
      <c r="Y3441" s="119"/>
      <c r="Z3441" s="119"/>
      <c r="AA3441" s="119"/>
      <c r="AB3441" s="119"/>
      <c r="AC3441" s="119"/>
      <c r="AD3441" s="119"/>
      <c r="AE3441" s="119"/>
      <c r="AF3441" s="119"/>
      <c r="AG3441" s="119"/>
      <c r="AH3441" s="119"/>
      <c r="AI3441" s="119"/>
      <c r="AJ3441" s="10" t="s">
        <v>27</v>
      </c>
      <c r="AK3441" s="10" t="s">
        <v>2771</v>
      </c>
      <c r="AL3441" s="10" t="s">
        <v>27</v>
      </c>
    </row>
    <row r="3442" spans="1:38" ht="30" customHeight="1">
      <c r="A3442" s="9" t="s">
        <v>2182</v>
      </c>
      <c r="B3442" s="9" t="s">
        <v>3499</v>
      </c>
      <c r="C3442" s="9" t="s">
        <v>792</v>
      </c>
      <c r="D3442" s="114">
        <v>6.0000000000000001E-3</v>
      </c>
      <c r="E3442" s="115">
        <f>단가대비표!E384</f>
        <v>2946</v>
      </c>
      <c r="F3442" s="116">
        <f t="shared" si="753"/>
        <v>17.600000000000001</v>
      </c>
      <c r="G3442" s="115">
        <v>0</v>
      </c>
      <c r="H3442" s="116">
        <f t="shared" si="754"/>
        <v>0</v>
      </c>
      <c r="I3442" s="115">
        <v>0</v>
      </c>
      <c r="J3442" s="116">
        <f t="shared" si="755"/>
        <v>0</v>
      </c>
      <c r="K3442" s="115">
        <f t="shared" si="756"/>
        <v>2946</v>
      </c>
      <c r="L3442" s="116">
        <f t="shared" si="756"/>
        <v>17.600000000000001</v>
      </c>
      <c r="M3442" s="9" t="s">
        <v>27</v>
      </c>
      <c r="N3442" s="10" t="s">
        <v>1658</v>
      </c>
      <c r="O3442" s="10" t="s">
        <v>2251</v>
      </c>
      <c r="P3442" s="10" t="s">
        <v>30</v>
      </c>
      <c r="Q3442" s="10" t="s">
        <v>30</v>
      </c>
      <c r="R3442" s="10" t="s">
        <v>29</v>
      </c>
      <c r="S3442" s="119"/>
      <c r="T3442" s="119"/>
      <c r="U3442" s="119"/>
      <c r="V3442" s="119">
        <v>1</v>
      </c>
      <c r="W3442" s="119"/>
      <c r="X3442" s="119"/>
      <c r="Y3442" s="119"/>
      <c r="Z3442" s="119"/>
      <c r="AA3442" s="119"/>
      <c r="AB3442" s="119"/>
      <c r="AC3442" s="119"/>
      <c r="AD3442" s="119"/>
      <c r="AE3442" s="119"/>
      <c r="AF3442" s="119"/>
      <c r="AG3442" s="119"/>
      <c r="AH3442" s="119"/>
      <c r="AI3442" s="119"/>
      <c r="AJ3442" s="10" t="s">
        <v>27</v>
      </c>
      <c r="AK3442" s="10" t="s">
        <v>2772</v>
      </c>
      <c r="AL3442" s="10" t="s">
        <v>27</v>
      </c>
    </row>
    <row r="3443" spans="1:38" ht="30" customHeight="1">
      <c r="A3443" s="9" t="s">
        <v>4621</v>
      </c>
      <c r="B3443" s="9" t="s">
        <v>3557</v>
      </c>
      <c r="C3443" s="19" t="s">
        <v>466</v>
      </c>
      <c r="D3443" s="114">
        <v>0.03</v>
      </c>
      <c r="E3443" s="115">
        <f>단가대비표!E388</f>
        <v>1150</v>
      </c>
      <c r="F3443" s="116">
        <f>TRUNC(E3443*D3443,1)</f>
        <v>34.5</v>
      </c>
      <c r="G3443" s="115">
        <v>0</v>
      </c>
      <c r="H3443" s="116">
        <f>TRUNC(G3443*D3443,1)</f>
        <v>0</v>
      </c>
      <c r="I3443" s="115">
        <v>0</v>
      </c>
      <c r="J3443" s="116">
        <f>TRUNC(I3443*D3443,1)</f>
        <v>0</v>
      </c>
      <c r="K3443" s="115">
        <f>TRUNC(E3443+G3443+I3443,1)</f>
        <v>1150</v>
      </c>
      <c r="L3443" s="116">
        <f>TRUNC(F3443+H3443+J3443,1)</f>
        <v>34.5</v>
      </c>
      <c r="M3443" s="9" t="s">
        <v>27</v>
      </c>
      <c r="N3443" s="10" t="s">
        <v>1658</v>
      </c>
      <c r="O3443" s="10" t="s">
        <v>2251</v>
      </c>
      <c r="P3443" s="10" t="s">
        <v>30</v>
      </c>
      <c r="Q3443" s="10" t="s">
        <v>30</v>
      </c>
      <c r="R3443" s="10" t="s">
        <v>29</v>
      </c>
      <c r="S3443" s="119"/>
      <c r="T3443" s="119"/>
      <c r="U3443" s="119"/>
      <c r="V3443" s="119">
        <v>1</v>
      </c>
      <c r="W3443" s="119"/>
      <c r="X3443" s="119"/>
      <c r="Y3443" s="119"/>
      <c r="Z3443" s="119"/>
      <c r="AA3443" s="119"/>
      <c r="AB3443" s="119"/>
      <c r="AC3443" s="119"/>
      <c r="AD3443" s="119"/>
      <c r="AE3443" s="119"/>
      <c r="AF3443" s="119"/>
      <c r="AG3443" s="119"/>
      <c r="AH3443" s="119"/>
      <c r="AI3443" s="119"/>
      <c r="AJ3443" s="10" t="s">
        <v>27</v>
      </c>
      <c r="AK3443" s="10" t="s">
        <v>2772</v>
      </c>
      <c r="AL3443" s="10" t="s">
        <v>27</v>
      </c>
    </row>
    <row r="3444" spans="1:38" ht="30" customHeight="1">
      <c r="A3444" s="9" t="s">
        <v>2252</v>
      </c>
      <c r="B3444" s="9" t="s">
        <v>1407</v>
      </c>
      <c r="C3444" s="9" t="s">
        <v>963</v>
      </c>
      <c r="D3444" s="114">
        <v>1</v>
      </c>
      <c r="E3444" s="115">
        <f>ROUNDDOWN(SUMIF(V3441:V3447, RIGHTB(O3444, 1), F3441:F3447)*U3444, 2)</f>
        <v>27.8</v>
      </c>
      <c r="F3444" s="116">
        <f t="shared" si="753"/>
        <v>27.8</v>
      </c>
      <c r="G3444" s="115">
        <v>0</v>
      </c>
      <c r="H3444" s="116">
        <f t="shared" si="754"/>
        <v>0</v>
      </c>
      <c r="I3444" s="115">
        <v>0</v>
      </c>
      <c r="J3444" s="116">
        <f t="shared" si="755"/>
        <v>0</v>
      </c>
      <c r="K3444" s="115">
        <f t="shared" si="756"/>
        <v>27.8</v>
      </c>
      <c r="L3444" s="116">
        <f t="shared" si="756"/>
        <v>27.8</v>
      </c>
      <c r="M3444" s="9" t="s">
        <v>27</v>
      </c>
      <c r="N3444" s="10" t="s">
        <v>1658</v>
      </c>
      <c r="O3444" s="10" t="s">
        <v>964</v>
      </c>
      <c r="P3444" s="10" t="s">
        <v>30</v>
      </c>
      <c r="Q3444" s="10" t="s">
        <v>30</v>
      </c>
      <c r="R3444" s="10" t="s">
        <v>30</v>
      </c>
      <c r="S3444" s="119">
        <v>0</v>
      </c>
      <c r="T3444" s="119">
        <v>0</v>
      </c>
      <c r="U3444" s="119">
        <v>0.05</v>
      </c>
      <c r="V3444" s="119"/>
      <c r="W3444" s="119"/>
      <c r="X3444" s="119"/>
      <c r="Y3444" s="119"/>
      <c r="Z3444" s="119"/>
      <c r="AA3444" s="119"/>
      <c r="AB3444" s="119"/>
      <c r="AC3444" s="119"/>
      <c r="AD3444" s="119"/>
      <c r="AE3444" s="119"/>
      <c r="AF3444" s="119"/>
      <c r="AG3444" s="119"/>
      <c r="AH3444" s="119"/>
      <c r="AI3444" s="119"/>
      <c r="AJ3444" s="10" t="s">
        <v>27</v>
      </c>
      <c r="AK3444" s="10" t="s">
        <v>2773</v>
      </c>
      <c r="AL3444" s="10" t="s">
        <v>27</v>
      </c>
    </row>
    <row r="3445" spans="1:38" ht="30" customHeight="1">
      <c r="A3445" s="9" t="s">
        <v>2143</v>
      </c>
      <c r="B3445" s="9" t="s">
        <v>2144</v>
      </c>
      <c r="C3445" s="9" t="s">
        <v>545</v>
      </c>
      <c r="D3445" s="114">
        <v>0.32</v>
      </c>
      <c r="E3445" s="115">
        <f>단가대비표!E318</f>
        <v>250</v>
      </c>
      <c r="F3445" s="116">
        <f t="shared" si="753"/>
        <v>80</v>
      </c>
      <c r="G3445" s="115">
        <v>0</v>
      </c>
      <c r="H3445" s="116">
        <f t="shared" si="754"/>
        <v>0</v>
      </c>
      <c r="I3445" s="115">
        <v>0</v>
      </c>
      <c r="J3445" s="116">
        <f t="shared" si="755"/>
        <v>0</v>
      </c>
      <c r="K3445" s="115">
        <f t="shared" si="756"/>
        <v>250</v>
      </c>
      <c r="L3445" s="116">
        <f t="shared" si="756"/>
        <v>80</v>
      </c>
      <c r="M3445" s="9" t="s">
        <v>27</v>
      </c>
      <c r="N3445" s="10" t="s">
        <v>1658</v>
      </c>
      <c r="O3445" s="10" t="s">
        <v>2145</v>
      </c>
      <c r="P3445" s="10" t="s">
        <v>30</v>
      </c>
      <c r="Q3445" s="10" t="s">
        <v>30</v>
      </c>
      <c r="R3445" s="10" t="s">
        <v>29</v>
      </c>
      <c r="S3445" s="119"/>
      <c r="T3445" s="119"/>
      <c r="U3445" s="119"/>
      <c r="V3445" s="119"/>
      <c r="W3445" s="119"/>
      <c r="X3445" s="119"/>
      <c r="Y3445" s="119"/>
      <c r="Z3445" s="119"/>
      <c r="AA3445" s="119"/>
      <c r="AB3445" s="119"/>
      <c r="AC3445" s="119"/>
      <c r="AD3445" s="119"/>
      <c r="AE3445" s="119"/>
      <c r="AF3445" s="119"/>
      <c r="AG3445" s="119"/>
      <c r="AH3445" s="119"/>
      <c r="AI3445" s="119"/>
      <c r="AJ3445" s="10" t="s">
        <v>27</v>
      </c>
      <c r="AK3445" s="10" t="s">
        <v>2774</v>
      </c>
      <c r="AL3445" s="10" t="s">
        <v>27</v>
      </c>
    </row>
    <row r="3446" spans="1:38" ht="30" customHeight="1">
      <c r="A3446" s="9" t="s">
        <v>857</v>
      </c>
      <c r="B3446" s="9" t="s">
        <v>840</v>
      </c>
      <c r="C3446" s="9" t="s">
        <v>841</v>
      </c>
      <c r="D3446" s="114">
        <v>7.4999999999999997E-2</v>
      </c>
      <c r="E3446" s="115">
        <f>단가대비표!E548</f>
        <v>0</v>
      </c>
      <c r="F3446" s="116">
        <f t="shared" si="753"/>
        <v>0</v>
      </c>
      <c r="G3446" s="115">
        <f>단가대비표!F548</f>
        <v>198613</v>
      </c>
      <c r="H3446" s="116">
        <f t="shared" si="754"/>
        <v>14895.9</v>
      </c>
      <c r="I3446" s="115">
        <v>0</v>
      </c>
      <c r="J3446" s="116">
        <f t="shared" si="755"/>
        <v>0</v>
      </c>
      <c r="K3446" s="115">
        <f t="shared" si="756"/>
        <v>198613</v>
      </c>
      <c r="L3446" s="116">
        <f t="shared" si="756"/>
        <v>14895.9</v>
      </c>
      <c r="M3446" s="9" t="s">
        <v>27</v>
      </c>
      <c r="N3446" s="10" t="s">
        <v>1658</v>
      </c>
      <c r="O3446" s="10" t="s">
        <v>858</v>
      </c>
      <c r="P3446" s="10" t="s">
        <v>30</v>
      </c>
      <c r="Q3446" s="10" t="s">
        <v>30</v>
      </c>
      <c r="R3446" s="10" t="s">
        <v>29</v>
      </c>
      <c r="S3446" s="119"/>
      <c r="T3446" s="119"/>
      <c r="U3446" s="119"/>
      <c r="V3446" s="119"/>
      <c r="W3446" s="119">
        <v>2</v>
      </c>
      <c r="X3446" s="119"/>
      <c r="Y3446" s="119"/>
      <c r="Z3446" s="119"/>
      <c r="AA3446" s="119"/>
      <c r="AB3446" s="119"/>
      <c r="AC3446" s="119"/>
      <c r="AD3446" s="119"/>
      <c r="AE3446" s="119"/>
      <c r="AF3446" s="119"/>
      <c r="AG3446" s="119"/>
      <c r="AH3446" s="119"/>
      <c r="AI3446" s="119"/>
      <c r="AJ3446" s="10" t="s">
        <v>27</v>
      </c>
      <c r="AK3446" s="10" t="s">
        <v>2775</v>
      </c>
      <c r="AL3446" s="10" t="s">
        <v>27</v>
      </c>
    </row>
    <row r="3447" spans="1:38" ht="30" customHeight="1">
      <c r="A3447" s="9" t="s">
        <v>4622</v>
      </c>
      <c r="B3447" s="9" t="s">
        <v>2776</v>
      </c>
      <c r="C3447" s="9" t="s">
        <v>963</v>
      </c>
      <c r="D3447" s="114">
        <v>1</v>
      </c>
      <c r="E3447" s="115">
        <f>ROUNDDOWN(SUMIF(W3441:W3447, RIGHTB(O3447, 1), H3441:H3447)*U3447, 2)</f>
        <v>297.91000000000003</v>
      </c>
      <c r="F3447" s="116">
        <f t="shared" si="753"/>
        <v>297.89999999999998</v>
      </c>
      <c r="G3447" s="115">
        <v>0</v>
      </c>
      <c r="H3447" s="116">
        <f t="shared" si="754"/>
        <v>0</v>
      </c>
      <c r="I3447" s="115">
        <v>0</v>
      </c>
      <c r="J3447" s="116">
        <f t="shared" si="755"/>
        <v>0</v>
      </c>
      <c r="K3447" s="115">
        <f t="shared" si="756"/>
        <v>297.89999999999998</v>
      </c>
      <c r="L3447" s="116">
        <f t="shared" si="756"/>
        <v>297.89999999999998</v>
      </c>
      <c r="M3447" s="9" t="s">
        <v>27</v>
      </c>
      <c r="N3447" s="10" t="s">
        <v>1658</v>
      </c>
      <c r="O3447" s="10" t="s">
        <v>1280</v>
      </c>
      <c r="P3447" s="10" t="s">
        <v>30</v>
      </c>
      <c r="Q3447" s="10" t="s">
        <v>30</v>
      </c>
      <c r="R3447" s="10" t="s">
        <v>30</v>
      </c>
      <c r="S3447" s="119">
        <v>1</v>
      </c>
      <c r="T3447" s="119">
        <v>0</v>
      </c>
      <c r="U3447" s="119">
        <v>0.02</v>
      </c>
      <c r="V3447" s="119"/>
      <c r="W3447" s="119"/>
      <c r="X3447" s="119"/>
      <c r="Y3447" s="119"/>
      <c r="Z3447" s="119"/>
      <c r="AA3447" s="119"/>
      <c r="AB3447" s="119"/>
      <c r="AC3447" s="119"/>
      <c r="AD3447" s="119"/>
      <c r="AE3447" s="119"/>
      <c r="AF3447" s="119"/>
      <c r="AG3447" s="119"/>
      <c r="AH3447" s="119"/>
      <c r="AI3447" s="119"/>
      <c r="AJ3447" s="10" t="s">
        <v>27</v>
      </c>
      <c r="AK3447" s="10" t="s">
        <v>2773</v>
      </c>
      <c r="AL3447" s="10" t="s">
        <v>27</v>
      </c>
    </row>
    <row r="3448" spans="1:38" ht="30" customHeight="1">
      <c r="A3448" s="9" t="s">
        <v>965</v>
      </c>
      <c r="B3448" s="9" t="s">
        <v>27</v>
      </c>
      <c r="C3448" s="9" t="s">
        <v>27</v>
      </c>
      <c r="D3448" s="114"/>
      <c r="E3448" s="115"/>
      <c r="F3448" s="116">
        <f>TRUNC(SUM(F3441:F3447),0)</f>
        <v>961</v>
      </c>
      <c r="G3448" s="115"/>
      <c r="H3448" s="116">
        <f>TRUNC(SUM(H3441:H3447),0)</f>
        <v>14895</v>
      </c>
      <c r="I3448" s="115"/>
      <c r="J3448" s="116">
        <f>TRUNC(SUM(J3441:J3447),0)</f>
        <v>0</v>
      </c>
      <c r="K3448" s="115"/>
      <c r="L3448" s="116">
        <f>F3448+H3448+J3448</f>
        <v>15856</v>
      </c>
      <c r="M3448" s="9" t="s">
        <v>27</v>
      </c>
      <c r="N3448" s="10" t="s">
        <v>117</v>
      </c>
      <c r="O3448" s="10" t="s">
        <v>117</v>
      </c>
      <c r="P3448" s="10" t="s">
        <v>27</v>
      </c>
      <c r="Q3448" s="10" t="s">
        <v>27</v>
      </c>
      <c r="R3448" s="10" t="s">
        <v>27</v>
      </c>
      <c r="S3448" s="119"/>
      <c r="T3448" s="119"/>
      <c r="U3448" s="119"/>
      <c r="V3448" s="119"/>
      <c r="W3448" s="119"/>
      <c r="X3448" s="119"/>
      <c r="Y3448" s="119"/>
      <c r="Z3448" s="119"/>
      <c r="AA3448" s="119"/>
      <c r="AB3448" s="119"/>
      <c r="AC3448" s="119"/>
      <c r="AD3448" s="119"/>
      <c r="AE3448" s="119"/>
      <c r="AF3448" s="119"/>
      <c r="AG3448" s="119"/>
      <c r="AH3448" s="119"/>
      <c r="AI3448" s="119"/>
      <c r="AJ3448" s="10" t="s">
        <v>27</v>
      </c>
      <c r="AK3448" s="10" t="s">
        <v>27</v>
      </c>
      <c r="AL3448" s="10" t="s">
        <v>27</v>
      </c>
    </row>
    <row r="3449" spans="1:38" ht="30" customHeight="1">
      <c r="A3449" s="114"/>
      <c r="B3449" s="114"/>
      <c r="C3449" s="114"/>
      <c r="D3449" s="114"/>
      <c r="E3449" s="115"/>
      <c r="F3449" s="116"/>
      <c r="G3449" s="115"/>
      <c r="H3449" s="116"/>
      <c r="I3449" s="115"/>
      <c r="J3449" s="116"/>
      <c r="K3449" s="115"/>
      <c r="L3449" s="116"/>
      <c r="M3449" s="114"/>
    </row>
    <row r="3450" spans="1:38" ht="30" customHeight="1">
      <c r="A3450" s="127" t="s">
        <v>4571</v>
      </c>
      <c r="B3450" s="127"/>
      <c r="C3450" s="127"/>
      <c r="D3450" s="127"/>
      <c r="E3450" s="128"/>
      <c r="F3450" s="129"/>
      <c r="G3450" s="128"/>
      <c r="H3450" s="129"/>
      <c r="I3450" s="128"/>
      <c r="J3450" s="129"/>
      <c r="K3450" s="128"/>
      <c r="L3450" s="129"/>
      <c r="M3450" s="127"/>
      <c r="N3450" s="118" t="s">
        <v>576</v>
      </c>
    </row>
    <row r="3451" spans="1:38" ht="30" customHeight="1">
      <c r="A3451" s="9" t="s">
        <v>3560</v>
      </c>
      <c r="B3451" s="9" t="s">
        <v>2256</v>
      </c>
      <c r="C3451" s="9" t="s">
        <v>792</v>
      </c>
      <c r="D3451" s="114">
        <v>0.08</v>
      </c>
      <c r="E3451" s="115">
        <f>단가대비표!E393</f>
        <v>6105</v>
      </c>
      <c r="F3451" s="116">
        <f t="shared" ref="F3451:F3459" si="757">TRUNC(E3451*D3451,1)</f>
        <v>488.4</v>
      </c>
      <c r="G3451" s="115">
        <f>단가대비표!F393</f>
        <v>0</v>
      </c>
      <c r="H3451" s="116">
        <f t="shared" ref="H3451:H3459" si="758">TRUNC(G3451*D3451,1)</f>
        <v>0</v>
      </c>
      <c r="I3451" s="115">
        <f>단가대비표!G393</f>
        <v>0</v>
      </c>
      <c r="J3451" s="116">
        <f t="shared" ref="J3451:J3459" si="759">TRUNC(I3451*D3451,1)</f>
        <v>0</v>
      </c>
      <c r="K3451" s="115">
        <f t="shared" ref="K3451:K3459" si="760">TRUNC(E3451+G3451+I3451,1)</f>
        <v>6105</v>
      </c>
      <c r="L3451" s="116">
        <f t="shared" ref="L3451:L3459" si="761">TRUNC(F3451+H3451+J3451,1)</f>
        <v>488.4</v>
      </c>
      <c r="M3451" s="9" t="s">
        <v>27</v>
      </c>
      <c r="N3451" s="10" t="s">
        <v>576</v>
      </c>
      <c r="O3451" s="10" t="s">
        <v>2254</v>
      </c>
      <c r="P3451" s="10" t="s">
        <v>30</v>
      </c>
      <c r="Q3451" s="10" t="s">
        <v>30</v>
      </c>
      <c r="R3451" s="10" t="s">
        <v>29</v>
      </c>
      <c r="S3451" s="119"/>
      <c r="T3451" s="119"/>
      <c r="U3451" s="119"/>
      <c r="V3451" s="119">
        <v>1</v>
      </c>
      <c r="W3451" s="119"/>
      <c r="X3451" s="119"/>
      <c r="Y3451" s="119"/>
      <c r="Z3451" s="119"/>
      <c r="AA3451" s="119"/>
      <c r="AB3451" s="119"/>
      <c r="AC3451" s="119"/>
      <c r="AD3451" s="119"/>
      <c r="AE3451" s="119"/>
      <c r="AF3451" s="119"/>
      <c r="AG3451" s="119"/>
      <c r="AH3451" s="119"/>
      <c r="AI3451" s="119"/>
      <c r="AJ3451" s="10" t="s">
        <v>27</v>
      </c>
      <c r="AK3451" s="10" t="s">
        <v>2255</v>
      </c>
      <c r="AL3451" s="10" t="s">
        <v>27</v>
      </c>
    </row>
    <row r="3452" spans="1:38" ht="30" customHeight="1">
      <c r="A3452" s="9" t="s">
        <v>2182</v>
      </c>
      <c r="B3452" s="9" t="s">
        <v>2257</v>
      </c>
      <c r="C3452" s="9" t="s">
        <v>792</v>
      </c>
      <c r="D3452" s="114">
        <v>0.54</v>
      </c>
      <c r="E3452" s="115">
        <f>단가대비표!E384</f>
        <v>2946</v>
      </c>
      <c r="F3452" s="116">
        <f t="shared" si="757"/>
        <v>1590.8</v>
      </c>
      <c r="G3452" s="115">
        <f>단가대비표!F384</f>
        <v>0</v>
      </c>
      <c r="H3452" s="116">
        <f t="shared" si="758"/>
        <v>0</v>
      </c>
      <c r="I3452" s="115">
        <f>단가대비표!G384</f>
        <v>0</v>
      </c>
      <c r="J3452" s="116">
        <f t="shared" si="759"/>
        <v>0</v>
      </c>
      <c r="K3452" s="115">
        <f t="shared" si="760"/>
        <v>2946</v>
      </c>
      <c r="L3452" s="116">
        <f t="shared" si="761"/>
        <v>1590.8</v>
      </c>
      <c r="M3452" s="9" t="s">
        <v>27</v>
      </c>
      <c r="N3452" s="10" t="s">
        <v>576</v>
      </c>
      <c r="O3452" s="10" t="s">
        <v>2258</v>
      </c>
      <c r="P3452" s="10" t="s">
        <v>30</v>
      </c>
      <c r="Q3452" s="10" t="s">
        <v>30</v>
      </c>
      <c r="R3452" s="10" t="s">
        <v>29</v>
      </c>
      <c r="S3452" s="119"/>
      <c r="T3452" s="119"/>
      <c r="U3452" s="119"/>
      <c r="V3452" s="119">
        <v>1</v>
      </c>
      <c r="W3452" s="119"/>
      <c r="X3452" s="119"/>
      <c r="Y3452" s="119"/>
      <c r="Z3452" s="119"/>
      <c r="AA3452" s="119"/>
      <c r="AB3452" s="119"/>
      <c r="AC3452" s="119"/>
      <c r="AD3452" s="119"/>
      <c r="AE3452" s="119"/>
      <c r="AF3452" s="119"/>
      <c r="AG3452" s="119"/>
      <c r="AH3452" s="119"/>
      <c r="AI3452" s="119"/>
      <c r="AJ3452" s="10" t="s">
        <v>27</v>
      </c>
      <c r="AK3452" s="10" t="s">
        <v>2259</v>
      </c>
      <c r="AL3452" s="10" t="s">
        <v>27</v>
      </c>
    </row>
    <row r="3453" spans="1:38" ht="30" customHeight="1">
      <c r="A3453" s="9" t="s">
        <v>2253</v>
      </c>
      <c r="B3453" s="9" t="s">
        <v>2260</v>
      </c>
      <c r="C3453" s="9" t="s">
        <v>792</v>
      </c>
      <c r="D3453" s="114">
        <v>0.18</v>
      </c>
      <c r="E3453" s="115">
        <f>단가대비표!E392</f>
        <v>5538</v>
      </c>
      <c r="F3453" s="116">
        <f t="shared" si="757"/>
        <v>996.8</v>
      </c>
      <c r="G3453" s="115">
        <f>단가대비표!F392</f>
        <v>0</v>
      </c>
      <c r="H3453" s="116">
        <f t="shared" si="758"/>
        <v>0</v>
      </c>
      <c r="I3453" s="115">
        <f>단가대비표!G392</f>
        <v>0</v>
      </c>
      <c r="J3453" s="116">
        <f t="shared" si="759"/>
        <v>0</v>
      </c>
      <c r="K3453" s="115">
        <f t="shared" si="760"/>
        <v>5538</v>
      </c>
      <c r="L3453" s="116">
        <f t="shared" si="761"/>
        <v>996.8</v>
      </c>
      <c r="M3453" s="9" t="s">
        <v>27</v>
      </c>
      <c r="N3453" s="10" t="s">
        <v>576</v>
      </c>
      <c r="O3453" s="10" t="s">
        <v>2261</v>
      </c>
      <c r="P3453" s="10" t="s">
        <v>30</v>
      </c>
      <c r="Q3453" s="10" t="s">
        <v>30</v>
      </c>
      <c r="R3453" s="10" t="s">
        <v>29</v>
      </c>
      <c r="S3453" s="119"/>
      <c r="T3453" s="119"/>
      <c r="U3453" s="119"/>
      <c r="V3453" s="119">
        <v>1</v>
      </c>
      <c r="W3453" s="119"/>
      <c r="X3453" s="119"/>
      <c r="Y3453" s="119"/>
      <c r="Z3453" s="119"/>
      <c r="AA3453" s="119"/>
      <c r="AB3453" s="119"/>
      <c r="AC3453" s="119"/>
      <c r="AD3453" s="119"/>
      <c r="AE3453" s="119"/>
      <c r="AF3453" s="119"/>
      <c r="AG3453" s="119"/>
      <c r="AH3453" s="119"/>
      <c r="AI3453" s="119"/>
      <c r="AJ3453" s="10" t="s">
        <v>27</v>
      </c>
      <c r="AK3453" s="10" t="s">
        <v>2262</v>
      </c>
      <c r="AL3453" s="10" t="s">
        <v>27</v>
      </c>
    </row>
    <row r="3454" spans="1:38" ht="30" customHeight="1">
      <c r="A3454" s="9" t="s">
        <v>3559</v>
      </c>
      <c r="B3454" s="9" t="s">
        <v>2263</v>
      </c>
      <c r="C3454" s="9" t="s">
        <v>792</v>
      </c>
      <c r="D3454" s="114">
        <v>0.49</v>
      </c>
      <c r="E3454" s="115">
        <f>단가대비표!E391</f>
        <v>10261</v>
      </c>
      <c r="F3454" s="116">
        <f t="shared" si="757"/>
        <v>5027.8</v>
      </c>
      <c r="G3454" s="115">
        <f>단가대비표!F391</f>
        <v>0</v>
      </c>
      <c r="H3454" s="116">
        <f t="shared" si="758"/>
        <v>0</v>
      </c>
      <c r="I3454" s="115">
        <f>단가대비표!G391</f>
        <v>0</v>
      </c>
      <c r="J3454" s="116">
        <f t="shared" si="759"/>
        <v>0</v>
      </c>
      <c r="K3454" s="115">
        <f t="shared" si="760"/>
        <v>10261</v>
      </c>
      <c r="L3454" s="116">
        <f t="shared" si="761"/>
        <v>5027.8</v>
      </c>
      <c r="M3454" s="9" t="s">
        <v>27</v>
      </c>
      <c r="N3454" s="10" t="s">
        <v>576</v>
      </c>
      <c r="O3454" s="10" t="s">
        <v>2264</v>
      </c>
      <c r="P3454" s="10" t="s">
        <v>30</v>
      </c>
      <c r="Q3454" s="10" t="s">
        <v>30</v>
      </c>
      <c r="R3454" s="10" t="s">
        <v>29</v>
      </c>
      <c r="S3454" s="119"/>
      <c r="T3454" s="119"/>
      <c r="U3454" s="119"/>
      <c r="V3454" s="119">
        <v>1</v>
      </c>
      <c r="W3454" s="119"/>
      <c r="X3454" s="119"/>
      <c r="Y3454" s="119"/>
      <c r="Z3454" s="119"/>
      <c r="AA3454" s="119"/>
      <c r="AB3454" s="119"/>
      <c r="AC3454" s="119"/>
      <c r="AD3454" s="119"/>
      <c r="AE3454" s="119"/>
      <c r="AF3454" s="119"/>
      <c r="AG3454" s="119"/>
      <c r="AH3454" s="119"/>
      <c r="AI3454" s="119"/>
      <c r="AJ3454" s="10" t="s">
        <v>27</v>
      </c>
      <c r="AK3454" s="10" t="s">
        <v>2265</v>
      </c>
      <c r="AL3454" s="10" t="s">
        <v>27</v>
      </c>
    </row>
    <row r="3455" spans="1:38" ht="30" customHeight="1">
      <c r="A3455" s="9" t="s">
        <v>2182</v>
      </c>
      <c r="B3455" s="9" t="s">
        <v>2183</v>
      </c>
      <c r="C3455" s="9" t="s">
        <v>792</v>
      </c>
      <c r="D3455" s="114">
        <v>0.04</v>
      </c>
      <c r="E3455" s="115">
        <f>단가대비표!E383</f>
        <v>2694</v>
      </c>
      <c r="F3455" s="116">
        <f t="shared" si="757"/>
        <v>107.7</v>
      </c>
      <c r="G3455" s="115">
        <f>단가대비표!F383</f>
        <v>0</v>
      </c>
      <c r="H3455" s="116">
        <f t="shared" si="758"/>
        <v>0</v>
      </c>
      <c r="I3455" s="115">
        <f>단가대비표!G383</f>
        <v>0</v>
      </c>
      <c r="J3455" s="116">
        <f t="shared" si="759"/>
        <v>0</v>
      </c>
      <c r="K3455" s="115">
        <f t="shared" si="760"/>
        <v>2694</v>
      </c>
      <c r="L3455" s="116">
        <f t="shared" si="761"/>
        <v>107.7</v>
      </c>
      <c r="M3455" s="9" t="s">
        <v>27</v>
      </c>
      <c r="N3455" s="10" t="s">
        <v>576</v>
      </c>
      <c r="O3455" s="10" t="s">
        <v>2184</v>
      </c>
      <c r="P3455" s="10" t="s">
        <v>30</v>
      </c>
      <c r="Q3455" s="10" t="s">
        <v>30</v>
      </c>
      <c r="R3455" s="10" t="s">
        <v>29</v>
      </c>
      <c r="S3455" s="119"/>
      <c r="T3455" s="119"/>
      <c r="U3455" s="119"/>
      <c r="V3455" s="119">
        <v>1</v>
      </c>
      <c r="W3455" s="119"/>
      <c r="X3455" s="119"/>
      <c r="Y3455" s="119"/>
      <c r="Z3455" s="119"/>
      <c r="AA3455" s="119"/>
      <c r="AB3455" s="119"/>
      <c r="AC3455" s="119"/>
      <c r="AD3455" s="119"/>
      <c r="AE3455" s="119"/>
      <c r="AF3455" s="119"/>
      <c r="AG3455" s="119"/>
      <c r="AH3455" s="119"/>
      <c r="AI3455" s="119"/>
      <c r="AJ3455" s="10" t="s">
        <v>27</v>
      </c>
      <c r="AK3455" s="10" t="s">
        <v>2266</v>
      </c>
      <c r="AL3455" s="10" t="s">
        <v>27</v>
      </c>
    </row>
    <row r="3456" spans="1:38" ht="30" customHeight="1">
      <c r="A3456" s="9" t="s">
        <v>2252</v>
      </c>
      <c r="B3456" s="9" t="s">
        <v>1407</v>
      </c>
      <c r="C3456" s="9" t="s">
        <v>963</v>
      </c>
      <c r="D3456" s="114">
        <v>1</v>
      </c>
      <c r="E3456" s="115">
        <f>ROUNDDOWN(SUMIF(V3451:V3459, RIGHTB(O3456, 1), F3451:F3459)*U3456, 2)</f>
        <v>410.57</v>
      </c>
      <c r="F3456" s="116">
        <f t="shared" si="757"/>
        <v>410.5</v>
      </c>
      <c r="G3456" s="115">
        <v>0</v>
      </c>
      <c r="H3456" s="116">
        <f t="shared" si="758"/>
        <v>0</v>
      </c>
      <c r="I3456" s="115">
        <v>0</v>
      </c>
      <c r="J3456" s="116">
        <f t="shared" si="759"/>
        <v>0</v>
      </c>
      <c r="K3456" s="115">
        <f t="shared" si="760"/>
        <v>410.5</v>
      </c>
      <c r="L3456" s="116">
        <f t="shared" si="761"/>
        <v>410.5</v>
      </c>
      <c r="M3456" s="9" t="s">
        <v>27</v>
      </c>
      <c r="N3456" s="10" t="s">
        <v>576</v>
      </c>
      <c r="O3456" s="10" t="s">
        <v>964</v>
      </c>
      <c r="P3456" s="10" t="s">
        <v>30</v>
      </c>
      <c r="Q3456" s="10" t="s">
        <v>30</v>
      </c>
      <c r="R3456" s="10" t="s">
        <v>30</v>
      </c>
      <c r="S3456" s="119">
        <v>0</v>
      </c>
      <c r="T3456" s="119">
        <v>0</v>
      </c>
      <c r="U3456" s="119">
        <v>0.05</v>
      </c>
      <c r="V3456" s="119"/>
      <c r="W3456" s="119"/>
      <c r="X3456" s="119"/>
      <c r="Y3456" s="119"/>
      <c r="Z3456" s="119"/>
      <c r="AA3456" s="119"/>
      <c r="AB3456" s="119"/>
      <c r="AC3456" s="119"/>
      <c r="AD3456" s="119"/>
      <c r="AE3456" s="119"/>
      <c r="AF3456" s="119"/>
      <c r="AG3456" s="119"/>
      <c r="AH3456" s="119"/>
      <c r="AI3456" s="119"/>
      <c r="AJ3456" s="10" t="s">
        <v>27</v>
      </c>
      <c r="AK3456" s="10" t="s">
        <v>2267</v>
      </c>
      <c r="AL3456" s="10" t="s">
        <v>27</v>
      </c>
    </row>
    <row r="3457" spans="1:38" ht="30" customHeight="1">
      <c r="A3457" s="9" t="s">
        <v>823</v>
      </c>
      <c r="B3457" s="9" t="s">
        <v>3556</v>
      </c>
      <c r="C3457" s="9" t="s">
        <v>466</v>
      </c>
      <c r="D3457" s="114">
        <v>0.05</v>
      </c>
      <c r="E3457" s="115">
        <f>단가대비표!E388</f>
        <v>1150</v>
      </c>
      <c r="F3457" s="116">
        <f t="shared" si="757"/>
        <v>57.5</v>
      </c>
      <c r="G3457" s="115">
        <f>단가대비표!F388</f>
        <v>0</v>
      </c>
      <c r="H3457" s="116">
        <f t="shared" si="758"/>
        <v>0</v>
      </c>
      <c r="I3457" s="115">
        <f>단가대비표!G388</f>
        <v>0</v>
      </c>
      <c r="J3457" s="116">
        <f t="shared" si="759"/>
        <v>0</v>
      </c>
      <c r="K3457" s="115">
        <f t="shared" si="760"/>
        <v>1150</v>
      </c>
      <c r="L3457" s="116">
        <f t="shared" si="761"/>
        <v>57.5</v>
      </c>
      <c r="M3457" s="9" t="s">
        <v>2141</v>
      </c>
      <c r="N3457" s="10" t="s">
        <v>576</v>
      </c>
      <c r="O3457" s="10" t="s">
        <v>2268</v>
      </c>
      <c r="P3457" s="10" t="s">
        <v>30</v>
      </c>
      <c r="Q3457" s="10" t="s">
        <v>30</v>
      </c>
      <c r="R3457" s="10" t="s">
        <v>29</v>
      </c>
      <c r="S3457" s="119"/>
      <c r="T3457" s="119"/>
      <c r="U3457" s="119"/>
      <c r="V3457" s="119"/>
      <c r="W3457" s="119"/>
      <c r="X3457" s="119"/>
      <c r="Y3457" s="119"/>
      <c r="Z3457" s="119"/>
      <c r="AA3457" s="119"/>
      <c r="AB3457" s="119"/>
      <c r="AC3457" s="119"/>
      <c r="AD3457" s="119"/>
      <c r="AE3457" s="119"/>
      <c r="AF3457" s="119"/>
      <c r="AG3457" s="119"/>
      <c r="AH3457" s="119"/>
      <c r="AI3457" s="119"/>
      <c r="AJ3457" s="10" t="s">
        <v>27</v>
      </c>
      <c r="AK3457" s="10" t="s">
        <v>2269</v>
      </c>
      <c r="AL3457" s="10" t="s">
        <v>27</v>
      </c>
    </row>
    <row r="3458" spans="1:38" ht="30" customHeight="1">
      <c r="A3458" s="9" t="s">
        <v>2143</v>
      </c>
      <c r="B3458" s="9" t="s">
        <v>2144</v>
      </c>
      <c r="C3458" s="9" t="s">
        <v>545</v>
      </c>
      <c r="D3458" s="114">
        <v>0.375</v>
      </c>
      <c r="E3458" s="115">
        <f>단가대비표!E318</f>
        <v>250</v>
      </c>
      <c r="F3458" s="116">
        <f t="shared" si="757"/>
        <v>93.7</v>
      </c>
      <c r="G3458" s="115">
        <f>단가대비표!F318</f>
        <v>0</v>
      </c>
      <c r="H3458" s="116">
        <f t="shared" si="758"/>
        <v>0</v>
      </c>
      <c r="I3458" s="115">
        <f>단가대비표!G318</f>
        <v>0</v>
      </c>
      <c r="J3458" s="116">
        <f t="shared" si="759"/>
        <v>0</v>
      </c>
      <c r="K3458" s="115">
        <f t="shared" si="760"/>
        <v>250</v>
      </c>
      <c r="L3458" s="116">
        <f t="shared" si="761"/>
        <v>93.7</v>
      </c>
      <c r="M3458" s="9" t="s">
        <v>27</v>
      </c>
      <c r="N3458" s="10" t="s">
        <v>576</v>
      </c>
      <c r="O3458" s="10" t="s">
        <v>2145</v>
      </c>
      <c r="P3458" s="10" t="s">
        <v>30</v>
      </c>
      <c r="Q3458" s="10" t="s">
        <v>30</v>
      </c>
      <c r="R3458" s="10" t="s">
        <v>29</v>
      </c>
      <c r="S3458" s="119"/>
      <c r="T3458" s="119"/>
      <c r="U3458" s="119"/>
      <c r="V3458" s="119"/>
      <c r="W3458" s="119"/>
      <c r="X3458" s="119"/>
      <c r="Y3458" s="119"/>
      <c r="Z3458" s="119"/>
      <c r="AA3458" s="119"/>
      <c r="AB3458" s="119"/>
      <c r="AC3458" s="119"/>
      <c r="AD3458" s="119"/>
      <c r="AE3458" s="119"/>
      <c r="AF3458" s="119"/>
      <c r="AG3458" s="119"/>
      <c r="AH3458" s="119"/>
      <c r="AI3458" s="119"/>
      <c r="AJ3458" s="10" t="s">
        <v>27</v>
      </c>
      <c r="AK3458" s="10" t="s">
        <v>2270</v>
      </c>
      <c r="AL3458" s="10" t="s">
        <v>27</v>
      </c>
    </row>
    <row r="3459" spans="1:38" ht="30" customHeight="1">
      <c r="A3459" s="9" t="s">
        <v>857</v>
      </c>
      <c r="B3459" s="9" t="s">
        <v>840</v>
      </c>
      <c r="C3459" s="9" t="s">
        <v>841</v>
      </c>
      <c r="D3459" s="114">
        <v>0.39</v>
      </c>
      <c r="E3459" s="115">
        <f>단가대비표!E548</f>
        <v>0</v>
      </c>
      <c r="F3459" s="116">
        <f t="shared" si="757"/>
        <v>0</v>
      </c>
      <c r="G3459" s="115">
        <f>단가대비표!F548</f>
        <v>198613</v>
      </c>
      <c r="H3459" s="116">
        <f t="shared" si="758"/>
        <v>77459</v>
      </c>
      <c r="I3459" s="115">
        <f>단가대비표!G548</f>
        <v>0</v>
      </c>
      <c r="J3459" s="116">
        <f t="shared" si="759"/>
        <v>0</v>
      </c>
      <c r="K3459" s="115">
        <f t="shared" si="760"/>
        <v>198613</v>
      </c>
      <c r="L3459" s="116">
        <f t="shared" si="761"/>
        <v>77459</v>
      </c>
      <c r="M3459" s="9" t="s">
        <v>27</v>
      </c>
      <c r="N3459" s="10" t="s">
        <v>576</v>
      </c>
      <c r="O3459" s="10" t="s">
        <v>858</v>
      </c>
      <c r="P3459" s="10" t="s">
        <v>30</v>
      </c>
      <c r="Q3459" s="10" t="s">
        <v>30</v>
      </c>
      <c r="R3459" s="10" t="s">
        <v>29</v>
      </c>
      <c r="S3459" s="119"/>
      <c r="T3459" s="119"/>
      <c r="U3459" s="119"/>
      <c r="V3459" s="119"/>
      <c r="W3459" s="119"/>
      <c r="X3459" s="119"/>
      <c r="Y3459" s="119"/>
      <c r="Z3459" s="119"/>
      <c r="AA3459" s="119"/>
      <c r="AB3459" s="119"/>
      <c r="AC3459" s="119"/>
      <c r="AD3459" s="119"/>
      <c r="AE3459" s="119"/>
      <c r="AF3459" s="119"/>
      <c r="AG3459" s="119"/>
      <c r="AH3459" s="119"/>
      <c r="AI3459" s="119"/>
      <c r="AJ3459" s="10" t="s">
        <v>27</v>
      </c>
      <c r="AK3459" s="10" t="s">
        <v>2271</v>
      </c>
      <c r="AL3459" s="10" t="s">
        <v>27</v>
      </c>
    </row>
    <row r="3460" spans="1:38" ht="30" customHeight="1">
      <c r="A3460" s="9" t="s">
        <v>965</v>
      </c>
      <c r="B3460" s="9" t="s">
        <v>27</v>
      </c>
      <c r="C3460" s="9" t="s">
        <v>27</v>
      </c>
      <c r="D3460" s="114"/>
      <c r="E3460" s="115"/>
      <c r="F3460" s="116">
        <f>TRUNC(SUM(F3451:F3459),0)</f>
        <v>8773</v>
      </c>
      <c r="G3460" s="115"/>
      <c r="H3460" s="116">
        <f>TRUNC(SUM(H3451:H3459),0)</f>
        <v>77459</v>
      </c>
      <c r="I3460" s="115"/>
      <c r="J3460" s="116">
        <f>TRUNC(SUM(J3451:J3459),0)</f>
        <v>0</v>
      </c>
      <c r="K3460" s="115"/>
      <c r="L3460" s="116">
        <f>F3460+H3460+J3460</f>
        <v>86232</v>
      </c>
      <c r="M3460" s="9" t="s">
        <v>27</v>
      </c>
      <c r="N3460" s="10" t="s">
        <v>117</v>
      </c>
      <c r="O3460" s="10" t="s">
        <v>117</v>
      </c>
      <c r="P3460" s="10" t="s">
        <v>27</v>
      </c>
      <c r="Q3460" s="10" t="s">
        <v>27</v>
      </c>
      <c r="R3460" s="10" t="s">
        <v>27</v>
      </c>
      <c r="S3460" s="119"/>
      <c r="T3460" s="119"/>
      <c r="U3460" s="119"/>
      <c r="V3460" s="119"/>
      <c r="W3460" s="119"/>
      <c r="X3460" s="119"/>
      <c r="Y3460" s="119"/>
      <c r="Z3460" s="119"/>
      <c r="AA3460" s="119"/>
      <c r="AB3460" s="119"/>
      <c r="AC3460" s="119"/>
      <c r="AD3460" s="119"/>
      <c r="AE3460" s="119"/>
      <c r="AF3460" s="119"/>
      <c r="AG3460" s="119"/>
      <c r="AH3460" s="119"/>
      <c r="AI3460" s="119"/>
      <c r="AJ3460" s="10" t="s">
        <v>27</v>
      </c>
      <c r="AK3460" s="10" t="s">
        <v>27</v>
      </c>
      <c r="AL3460" s="10" t="s">
        <v>27</v>
      </c>
    </row>
    <row r="3461" spans="1:38" ht="30" customHeight="1">
      <c r="A3461" s="114"/>
      <c r="B3461" s="114"/>
      <c r="C3461" s="114"/>
      <c r="D3461" s="114"/>
      <c r="E3461" s="115"/>
      <c r="F3461" s="116"/>
      <c r="G3461" s="115"/>
      <c r="H3461" s="116"/>
      <c r="I3461" s="115"/>
      <c r="J3461" s="116"/>
      <c r="K3461" s="115"/>
      <c r="L3461" s="116"/>
      <c r="M3461" s="114"/>
    </row>
    <row r="3462" spans="1:38" ht="30" customHeight="1">
      <c r="A3462" s="127" t="s">
        <v>4630</v>
      </c>
      <c r="B3462" s="127"/>
      <c r="C3462" s="127"/>
      <c r="D3462" s="127"/>
      <c r="E3462" s="128"/>
      <c r="F3462" s="129"/>
      <c r="G3462" s="128"/>
      <c r="H3462" s="129"/>
      <c r="I3462" s="128"/>
      <c r="J3462" s="129"/>
      <c r="K3462" s="128"/>
      <c r="L3462" s="129"/>
      <c r="M3462" s="127"/>
      <c r="N3462" s="118" t="s">
        <v>577</v>
      </c>
    </row>
    <row r="3463" spans="1:38" ht="30" customHeight="1">
      <c r="A3463" s="1" t="s">
        <v>4628</v>
      </c>
      <c r="B3463" s="1" t="s">
        <v>4629</v>
      </c>
      <c r="C3463" s="9" t="s">
        <v>792</v>
      </c>
      <c r="D3463" s="114">
        <v>0.26</v>
      </c>
      <c r="E3463" s="115">
        <f>단가대비표!E395</f>
        <v>4550</v>
      </c>
      <c r="F3463" s="116">
        <f t="shared" ref="F3463:F3468" si="762">TRUNC(E3463*D3463,1)</f>
        <v>1183</v>
      </c>
      <c r="G3463" s="115">
        <f>단가대비표!F395</f>
        <v>0</v>
      </c>
      <c r="H3463" s="116">
        <f t="shared" ref="H3463:H3468" si="763">TRUNC(G3463*D3463,1)</f>
        <v>0</v>
      </c>
      <c r="I3463" s="115">
        <f>단가대비표!G395</f>
        <v>0</v>
      </c>
      <c r="J3463" s="116">
        <f t="shared" ref="J3463:J3468" si="764">TRUNC(I3463*D3463,1)</f>
        <v>0</v>
      </c>
      <c r="K3463" s="115">
        <f t="shared" ref="K3463:L3468" si="765">TRUNC(E3463+G3463+I3463,1)</f>
        <v>4550</v>
      </c>
      <c r="L3463" s="116">
        <f t="shared" si="765"/>
        <v>1183</v>
      </c>
      <c r="M3463" s="9" t="s">
        <v>27</v>
      </c>
      <c r="N3463" s="10" t="s">
        <v>577</v>
      </c>
      <c r="O3463" s="10" t="s">
        <v>2274</v>
      </c>
      <c r="P3463" s="10" t="s">
        <v>30</v>
      </c>
      <c r="Q3463" s="10" t="s">
        <v>30</v>
      </c>
      <c r="R3463" s="10" t="s">
        <v>29</v>
      </c>
      <c r="S3463" s="119"/>
      <c r="T3463" s="119"/>
      <c r="U3463" s="119"/>
      <c r="V3463" s="119"/>
      <c r="W3463" s="119"/>
      <c r="X3463" s="119"/>
      <c r="Y3463" s="119"/>
      <c r="Z3463" s="119"/>
      <c r="AA3463" s="119"/>
      <c r="AB3463" s="119"/>
      <c r="AC3463" s="119"/>
      <c r="AD3463" s="119"/>
      <c r="AE3463" s="119"/>
      <c r="AF3463" s="119"/>
      <c r="AG3463" s="119"/>
      <c r="AH3463" s="119"/>
      <c r="AI3463" s="119"/>
      <c r="AJ3463" s="10" t="s">
        <v>27</v>
      </c>
      <c r="AK3463" s="10" t="s">
        <v>2275</v>
      </c>
      <c r="AL3463" s="10" t="s">
        <v>27</v>
      </c>
    </row>
    <row r="3464" spans="1:38" ht="30" customHeight="1">
      <c r="A3464" s="9" t="s">
        <v>2182</v>
      </c>
      <c r="B3464" s="9" t="s">
        <v>3497</v>
      </c>
      <c r="C3464" s="9" t="s">
        <v>792</v>
      </c>
      <c r="D3464" s="114">
        <v>0.05</v>
      </c>
      <c r="E3464" s="115">
        <f>단가대비표!E383</f>
        <v>2694</v>
      </c>
      <c r="F3464" s="116">
        <f t="shared" si="762"/>
        <v>134.69999999999999</v>
      </c>
      <c r="G3464" s="115">
        <f>단가대비표!F383</f>
        <v>0</v>
      </c>
      <c r="H3464" s="116">
        <f t="shared" si="763"/>
        <v>0</v>
      </c>
      <c r="I3464" s="115">
        <f>단가대비표!G383</f>
        <v>0</v>
      </c>
      <c r="J3464" s="116">
        <f t="shared" si="764"/>
        <v>0</v>
      </c>
      <c r="K3464" s="115">
        <f t="shared" si="765"/>
        <v>2694</v>
      </c>
      <c r="L3464" s="116">
        <f t="shared" si="765"/>
        <v>134.69999999999999</v>
      </c>
      <c r="M3464" s="9" t="s">
        <v>27</v>
      </c>
      <c r="N3464" s="10" t="s">
        <v>577</v>
      </c>
      <c r="O3464" s="10" t="s">
        <v>2251</v>
      </c>
      <c r="P3464" s="10" t="s">
        <v>30</v>
      </c>
      <c r="Q3464" s="10" t="s">
        <v>30</v>
      </c>
      <c r="R3464" s="10" t="s">
        <v>29</v>
      </c>
      <c r="S3464" s="119"/>
      <c r="T3464" s="119"/>
      <c r="U3464" s="119"/>
      <c r="V3464" s="119"/>
      <c r="W3464" s="119"/>
      <c r="X3464" s="119"/>
      <c r="Y3464" s="119"/>
      <c r="Z3464" s="119"/>
      <c r="AA3464" s="119"/>
      <c r="AB3464" s="119"/>
      <c r="AC3464" s="119"/>
      <c r="AD3464" s="119"/>
      <c r="AE3464" s="119"/>
      <c r="AF3464" s="119"/>
      <c r="AG3464" s="119"/>
      <c r="AH3464" s="119"/>
      <c r="AI3464" s="119"/>
      <c r="AJ3464" s="10" t="s">
        <v>27</v>
      </c>
      <c r="AK3464" s="10" t="s">
        <v>2276</v>
      </c>
      <c r="AL3464" s="10" t="s">
        <v>27</v>
      </c>
    </row>
    <row r="3465" spans="1:38" ht="30" customHeight="1">
      <c r="A3465" s="9" t="s">
        <v>823</v>
      </c>
      <c r="B3465" s="9" t="s">
        <v>3556</v>
      </c>
      <c r="C3465" s="9" t="s">
        <v>466</v>
      </c>
      <c r="D3465" s="114">
        <v>0.06</v>
      </c>
      <c r="E3465" s="115">
        <f>단가대비표!E388</f>
        <v>1150</v>
      </c>
      <c r="F3465" s="116">
        <f t="shared" si="762"/>
        <v>69</v>
      </c>
      <c r="G3465" s="115">
        <f>단가대비표!F388</f>
        <v>0</v>
      </c>
      <c r="H3465" s="116">
        <f t="shared" si="763"/>
        <v>0</v>
      </c>
      <c r="I3465" s="115">
        <f>단가대비표!G388</f>
        <v>0</v>
      </c>
      <c r="J3465" s="116">
        <f t="shared" si="764"/>
        <v>0</v>
      </c>
      <c r="K3465" s="115">
        <f t="shared" si="765"/>
        <v>1150</v>
      </c>
      <c r="L3465" s="116">
        <f t="shared" si="765"/>
        <v>69</v>
      </c>
      <c r="M3465" s="9" t="s">
        <v>2141</v>
      </c>
      <c r="N3465" s="10" t="s">
        <v>577</v>
      </c>
      <c r="O3465" s="10" t="s">
        <v>2142</v>
      </c>
      <c r="P3465" s="10" t="s">
        <v>30</v>
      </c>
      <c r="Q3465" s="10" t="s">
        <v>30</v>
      </c>
      <c r="R3465" s="10" t="s">
        <v>29</v>
      </c>
      <c r="S3465" s="119"/>
      <c r="T3465" s="119"/>
      <c r="U3465" s="119"/>
      <c r="V3465" s="119"/>
      <c r="W3465" s="119"/>
      <c r="X3465" s="119"/>
      <c r="Y3465" s="119"/>
      <c r="Z3465" s="119"/>
      <c r="AA3465" s="119"/>
      <c r="AB3465" s="119"/>
      <c r="AC3465" s="119"/>
      <c r="AD3465" s="119"/>
      <c r="AE3465" s="119"/>
      <c r="AF3465" s="119"/>
      <c r="AG3465" s="119"/>
      <c r="AH3465" s="119"/>
      <c r="AI3465" s="119"/>
      <c r="AJ3465" s="10" t="s">
        <v>27</v>
      </c>
      <c r="AK3465" s="10" t="s">
        <v>2277</v>
      </c>
      <c r="AL3465" s="10" t="s">
        <v>27</v>
      </c>
    </row>
    <row r="3466" spans="1:38" ht="30" customHeight="1">
      <c r="A3466" s="9" t="s">
        <v>2143</v>
      </c>
      <c r="B3466" s="9" t="s">
        <v>2144</v>
      </c>
      <c r="C3466" s="9" t="s">
        <v>545</v>
      </c>
      <c r="D3466" s="114">
        <v>0.5</v>
      </c>
      <c r="E3466" s="115">
        <f>단가대비표!E318</f>
        <v>250</v>
      </c>
      <c r="F3466" s="116">
        <f t="shared" si="762"/>
        <v>125</v>
      </c>
      <c r="G3466" s="115">
        <f>단가대비표!F318</f>
        <v>0</v>
      </c>
      <c r="H3466" s="116">
        <f t="shared" si="763"/>
        <v>0</v>
      </c>
      <c r="I3466" s="115">
        <f>단가대비표!G318</f>
        <v>0</v>
      </c>
      <c r="J3466" s="116">
        <f t="shared" si="764"/>
        <v>0</v>
      </c>
      <c r="K3466" s="115">
        <f t="shared" si="765"/>
        <v>250</v>
      </c>
      <c r="L3466" s="116">
        <f t="shared" si="765"/>
        <v>125</v>
      </c>
      <c r="M3466" s="9" t="s">
        <v>27</v>
      </c>
      <c r="N3466" s="10" t="s">
        <v>577</v>
      </c>
      <c r="O3466" s="10" t="s">
        <v>2145</v>
      </c>
      <c r="P3466" s="10" t="s">
        <v>30</v>
      </c>
      <c r="Q3466" s="10" t="s">
        <v>30</v>
      </c>
      <c r="R3466" s="10" t="s">
        <v>29</v>
      </c>
      <c r="S3466" s="119"/>
      <c r="T3466" s="119"/>
      <c r="U3466" s="119"/>
      <c r="V3466" s="119"/>
      <c r="W3466" s="119"/>
      <c r="X3466" s="119"/>
      <c r="Y3466" s="119"/>
      <c r="Z3466" s="119"/>
      <c r="AA3466" s="119"/>
      <c r="AB3466" s="119"/>
      <c r="AC3466" s="119"/>
      <c r="AD3466" s="119"/>
      <c r="AE3466" s="119"/>
      <c r="AF3466" s="119"/>
      <c r="AG3466" s="119"/>
      <c r="AH3466" s="119"/>
      <c r="AI3466" s="119"/>
      <c r="AJ3466" s="10" t="s">
        <v>27</v>
      </c>
      <c r="AK3466" s="10" t="s">
        <v>2278</v>
      </c>
      <c r="AL3466" s="10" t="s">
        <v>27</v>
      </c>
    </row>
    <row r="3467" spans="1:38" ht="30" customHeight="1">
      <c r="A3467" s="9" t="s">
        <v>857</v>
      </c>
      <c r="B3467" s="9" t="s">
        <v>840</v>
      </c>
      <c r="C3467" s="9" t="s">
        <v>841</v>
      </c>
      <c r="D3467" s="114">
        <v>6.7000000000000004E-2</v>
      </c>
      <c r="E3467" s="115">
        <f>단가대비표!E548</f>
        <v>0</v>
      </c>
      <c r="F3467" s="116">
        <f t="shared" si="762"/>
        <v>0</v>
      </c>
      <c r="G3467" s="115">
        <f>단가대비표!F548</f>
        <v>198613</v>
      </c>
      <c r="H3467" s="116">
        <f t="shared" si="763"/>
        <v>13307</v>
      </c>
      <c r="I3467" s="115">
        <f>단가대비표!G548</f>
        <v>0</v>
      </c>
      <c r="J3467" s="116">
        <f t="shared" si="764"/>
        <v>0</v>
      </c>
      <c r="K3467" s="115">
        <f t="shared" si="765"/>
        <v>198613</v>
      </c>
      <c r="L3467" s="116">
        <f t="shared" si="765"/>
        <v>13307</v>
      </c>
      <c r="M3467" s="9" t="s">
        <v>27</v>
      </c>
      <c r="N3467" s="10" t="s">
        <v>577</v>
      </c>
      <c r="O3467" s="10" t="s">
        <v>858</v>
      </c>
      <c r="P3467" s="10" t="s">
        <v>30</v>
      </c>
      <c r="Q3467" s="10" t="s">
        <v>30</v>
      </c>
      <c r="R3467" s="10" t="s">
        <v>29</v>
      </c>
      <c r="S3467" s="119"/>
      <c r="T3467" s="119"/>
      <c r="U3467" s="119"/>
      <c r="V3467" s="119"/>
      <c r="W3467" s="119"/>
      <c r="X3467" s="119"/>
      <c r="Y3467" s="119"/>
      <c r="Z3467" s="119"/>
      <c r="AA3467" s="119"/>
      <c r="AB3467" s="119"/>
      <c r="AC3467" s="119"/>
      <c r="AD3467" s="119"/>
      <c r="AE3467" s="119"/>
      <c r="AF3467" s="119"/>
      <c r="AG3467" s="119"/>
      <c r="AH3467" s="119"/>
      <c r="AI3467" s="119"/>
      <c r="AJ3467" s="10" t="s">
        <v>27</v>
      </c>
      <c r="AK3467" s="10" t="s">
        <v>2279</v>
      </c>
      <c r="AL3467" s="10" t="s">
        <v>27</v>
      </c>
    </row>
    <row r="3468" spans="1:38" ht="30" customHeight="1">
      <c r="A3468" s="9" t="s">
        <v>867</v>
      </c>
      <c r="B3468" s="9" t="s">
        <v>840</v>
      </c>
      <c r="C3468" s="9" t="s">
        <v>841</v>
      </c>
      <c r="D3468" s="114">
        <v>1.0999999999999999E-2</v>
      </c>
      <c r="E3468" s="115">
        <f>단가대비표!E553</f>
        <v>0</v>
      </c>
      <c r="F3468" s="116">
        <f t="shared" si="762"/>
        <v>0</v>
      </c>
      <c r="G3468" s="115">
        <f>단가대비표!F553</f>
        <v>138290</v>
      </c>
      <c r="H3468" s="116">
        <f t="shared" si="763"/>
        <v>1521.1</v>
      </c>
      <c r="I3468" s="115">
        <f>단가대비표!G553</f>
        <v>0</v>
      </c>
      <c r="J3468" s="116">
        <f t="shared" si="764"/>
        <v>0</v>
      </c>
      <c r="K3468" s="115">
        <f t="shared" si="765"/>
        <v>138290</v>
      </c>
      <c r="L3468" s="116">
        <f t="shared" si="765"/>
        <v>1521.1</v>
      </c>
      <c r="M3468" s="9" t="s">
        <v>27</v>
      </c>
      <c r="N3468" s="10" t="s">
        <v>577</v>
      </c>
      <c r="O3468" s="10" t="s">
        <v>868</v>
      </c>
      <c r="P3468" s="10" t="s">
        <v>30</v>
      </c>
      <c r="Q3468" s="10" t="s">
        <v>30</v>
      </c>
      <c r="R3468" s="10" t="s">
        <v>29</v>
      </c>
      <c r="S3468" s="119"/>
      <c r="T3468" s="119"/>
      <c r="U3468" s="119"/>
      <c r="V3468" s="119"/>
      <c r="W3468" s="119"/>
      <c r="X3468" s="119"/>
      <c r="Y3468" s="119"/>
      <c r="Z3468" s="119"/>
      <c r="AA3468" s="119"/>
      <c r="AB3468" s="119"/>
      <c r="AC3468" s="119"/>
      <c r="AD3468" s="119"/>
      <c r="AE3468" s="119"/>
      <c r="AF3468" s="119"/>
      <c r="AG3468" s="119"/>
      <c r="AH3468" s="119"/>
      <c r="AI3468" s="119"/>
      <c r="AJ3468" s="10" t="s">
        <v>27</v>
      </c>
      <c r="AK3468" s="10" t="s">
        <v>2280</v>
      </c>
      <c r="AL3468" s="10" t="s">
        <v>27</v>
      </c>
    </row>
    <row r="3469" spans="1:38" ht="30" customHeight="1">
      <c r="A3469" s="9" t="s">
        <v>965</v>
      </c>
      <c r="B3469" s="9" t="s">
        <v>27</v>
      </c>
      <c r="C3469" s="9" t="s">
        <v>27</v>
      </c>
      <c r="D3469" s="114"/>
      <c r="E3469" s="115"/>
      <c r="F3469" s="116">
        <f>TRUNC(SUM(F3463:F3468),0)</f>
        <v>1511</v>
      </c>
      <c r="G3469" s="115"/>
      <c r="H3469" s="116">
        <f>TRUNC(SUM(H3463:H3468),0)</f>
        <v>14828</v>
      </c>
      <c r="I3469" s="115"/>
      <c r="J3469" s="116">
        <f>TRUNC(SUM(J3463:J3468),0)</f>
        <v>0</v>
      </c>
      <c r="K3469" s="115"/>
      <c r="L3469" s="116">
        <f>F3469+H3469+J3469</f>
        <v>16339</v>
      </c>
      <c r="M3469" s="9" t="s">
        <v>27</v>
      </c>
      <c r="N3469" s="10" t="s">
        <v>117</v>
      </c>
      <c r="O3469" s="10" t="s">
        <v>117</v>
      </c>
      <c r="P3469" s="10" t="s">
        <v>27</v>
      </c>
      <c r="Q3469" s="10" t="s">
        <v>27</v>
      </c>
      <c r="R3469" s="10" t="s">
        <v>27</v>
      </c>
      <c r="S3469" s="119"/>
      <c r="T3469" s="119"/>
      <c r="U3469" s="119"/>
      <c r="V3469" s="119"/>
      <c r="W3469" s="119"/>
      <c r="X3469" s="119"/>
      <c r="Y3469" s="119"/>
      <c r="Z3469" s="119"/>
      <c r="AA3469" s="119"/>
      <c r="AB3469" s="119"/>
      <c r="AC3469" s="119"/>
      <c r="AD3469" s="119"/>
      <c r="AE3469" s="119"/>
      <c r="AF3469" s="119"/>
      <c r="AG3469" s="119"/>
      <c r="AH3469" s="119"/>
      <c r="AI3469" s="119"/>
      <c r="AJ3469" s="10" t="s">
        <v>27</v>
      </c>
      <c r="AK3469" s="10" t="s">
        <v>27</v>
      </c>
      <c r="AL3469" s="10" t="s">
        <v>27</v>
      </c>
    </row>
    <row r="3470" spans="1:38" ht="30" customHeight="1">
      <c r="A3470" s="114"/>
      <c r="B3470" s="114"/>
      <c r="C3470" s="114"/>
      <c r="D3470" s="114"/>
      <c r="E3470" s="115"/>
      <c r="F3470" s="116"/>
      <c r="G3470" s="115"/>
      <c r="H3470" s="116"/>
      <c r="I3470" s="115"/>
      <c r="J3470" s="116"/>
      <c r="K3470" s="115"/>
      <c r="L3470" s="116"/>
      <c r="M3470" s="114"/>
    </row>
    <row r="3471" spans="1:38" ht="30" customHeight="1">
      <c r="A3471" s="127" t="s">
        <v>4631</v>
      </c>
      <c r="B3471" s="127"/>
      <c r="C3471" s="127"/>
      <c r="D3471" s="127"/>
      <c r="E3471" s="128"/>
      <c r="F3471" s="129"/>
      <c r="G3471" s="128"/>
      <c r="H3471" s="129"/>
      <c r="I3471" s="128"/>
      <c r="J3471" s="129"/>
      <c r="K3471" s="128"/>
      <c r="L3471" s="129"/>
      <c r="M3471" s="127"/>
      <c r="N3471" s="118" t="s">
        <v>578</v>
      </c>
    </row>
    <row r="3472" spans="1:38" ht="30" customHeight="1">
      <c r="A3472" s="1" t="s">
        <v>4628</v>
      </c>
      <c r="B3472" s="1" t="s">
        <v>4629</v>
      </c>
      <c r="C3472" s="9" t="s">
        <v>792</v>
      </c>
      <c r="D3472" s="114">
        <v>0.22</v>
      </c>
      <c r="E3472" s="115">
        <f>단가대비표!E395</f>
        <v>4550</v>
      </c>
      <c r="F3472" s="116">
        <f t="shared" ref="F3472:F3477" si="766">TRUNC(E3472*D3472,1)</f>
        <v>1001</v>
      </c>
      <c r="G3472" s="115">
        <f>단가대비표!F395</f>
        <v>0</v>
      </c>
      <c r="H3472" s="116">
        <f t="shared" ref="H3472:H3477" si="767">TRUNC(G3472*D3472,1)</f>
        <v>0</v>
      </c>
      <c r="I3472" s="115">
        <f>단가대비표!G395</f>
        <v>0</v>
      </c>
      <c r="J3472" s="116">
        <f t="shared" ref="J3472:J3477" si="768">TRUNC(I3472*D3472,1)</f>
        <v>0</v>
      </c>
      <c r="K3472" s="115">
        <f t="shared" ref="K3472:L3477" si="769">TRUNC(E3472+G3472+I3472,1)</f>
        <v>4550</v>
      </c>
      <c r="L3472" s="116">
        <f t="shared" si="769"/>
        <v>1001</v>
      </c>
      <c r="M3472" s="9" t="s">
        <v>27</v>
      </c>
      <c r="N3472" s="10" t="s">
        <v>578</v>
      </c>
      <c r="O3472" s="10" t="s">
        <v>2281</v>
      </c>
      <c r="P3472" s="10" t="s">
        <v>30</v>
      </c>
      <c r="Q3472" s="10" t="s">
        <v>30</v>
      </c>
      <c r="R3472" s="10" t="s">
        <v>29</v>
      </c>
      <c r="S3472" s="119"/>
      <c r="T3472" s="119"/>
      <c r="U3472" s="119"/>
      <c r="V3472" s="119"/>
      <c r="W3472" s="119"/>
      <c r="X3472" s="119"/>
      <c r="Y3472" s="119"/>
      <c r="Z3472" s="119"/>
      <c r="AA3472" s="119"/>
      <c r="AB3472" s="119"/>
      <c r="AC3472" s="119"/>
      <c r="AD3472" s="119"/>
      <c r="AE3472" s="119"/>
      <c r="AF3472" s="119"/>
      <c r="AG3472" s="119"/>
      <c r="AH3472" s="119"/>
      <c r="AI3472" s="119"/>
      <c r="AJ3472" s="10" t="s">
        <v>27</v>
      </c>
      <c r="AK3472" s="10" t="s">
        <v>2282</v>
      </c>
      <c r="AL3472" s="10" t="s">
        <v>27</v>
      </c>
    </row>
    <row r="3473" spans="1:38" ht="30" customHeight="1">
      <c r="A3473" s="9" t="s">
        <v>2182</v>
      </c>
      <c r="B3473" s="9" t="s">
        <v>3497</v>
      </c>
      <c r="C3473" s="9" t="s">
        <v>792</v>
      </c>
      <c r="D3473" s="114">
        <v>0.05</v>
      </c>
      <c r="E3473" s="115">
        <f>단가대비표!E383</f>
        <v>2694</v>
      </c>
      <c r="F3473" s="116">
        <f t="shared" si="766"/>
        <v>134.69999999999999</v>
      </c>
      <c r="G3473" s="115">
        <f>단가대비표!F383</f>
        <v>0</v>
      </c>
      <c r="H3473" s="116">
        <f t="shared" si="767"/>
        <v>0</v>
      </c>
      <c r="I3473" s="115">
        <f>단가대비표!G383</f>
        <v>0</v>
      </c>
      <c r="J3473" s="116">
        <f t="shared" si="768"/>
        <v>0</v>
      </c>
      <c r="K3473" s="115">
        <f t="shared" si="769"/>
        <v>2694</v>
      </c>
      <c r="L3473" s="116">
        <f t="shared" si="769"/>
        <v>134.69999999999999</v>
      </c>
      <c r="M3473" s="9" t="s">
        <v>27</v>
      </c>
      <c r="N3473" s="10" t="s">
        <v>578</v>
      </c>
      <c r="O3473" s="10" t="s">
        <v>2251</v>
      </c>
      <c r="P3473" s="10" t="s">
        <v>30</v>
      </c>
      <c r="Q3473" s="10" t="s">
        <v>30</v>
      </c>
      <c r="R3473" s="10" t="s">
        <v>29</v>
      </c>
      <c r="S3473" s="119"/>
      <c r="T3473" s="119"/>
      <c r="U3473" s="119"/>
      <c r="V3473" s="119"/>
      <c r="W3473" s="119"/>
      <c r="X3473" s="119"/>
      <c r="Y3473" s="119"/>
      <c r="Z3473" s="119"/>
      <c r="AA3473" s="119"/>
      <c r="AB3473" s="119"/>
      <c r="AC3473" s="119"/>
      <c r="AD3473" s="119"/>
      <c r="AE3473" s="119"/>
      <c r="AF3473" s="119"/>
      <c r="AG3473" s="119"/>
      <c r="AH3473" s="119"/>
      <c r="AI3473" s="119"/>
      <c r="AJ3473" s="10" t="s">
        <v>27</v>
      </c>
      <c r="AK3473" s="10" t="s">
        <v>2283</v>
      </c>
      <c r="AL3473" s="10" t="s">
        <v>27</v>
      </c>
    </row>
    <row r="3474" spans="1:38" ht="30" customHeight="1">
      <c r="A3474" s="9" t="s">
        <v>823</v>
      </c>
      <c r="B3474" s="9" t="s">
        <v>3556</v>
      </c>
      <c r="C3474" s="9" t="s">
        <v>466</v>
      </c>
      <c r="D3474" s="114">
        <v>0.06</v>
      </c>
      <c r="E3474" s="115">
        <f>단가대비표!E388</f>
        <v>1150</v>
      </c>
      <c r="F3474" s="116">
        <f t="shared" si="766"/>
        <v>69</v>
      </c>
      <c r="G3474" s="115">
        <f>단가대비표!F388</f>
        <v>0</v>
      </c>
      <c r="H3474" s="116">
        <f t="shared" si="767"/>
        <v>0</v>
      </c>
      <c r="I3474" s="115">
        <f>단가대비표!G388</f>
        <v>0</v>
      </c>
      <c r="J3474" s="116">
        <f t="shared" si="768"/>
        <v>0</v>
      </c>
      <c r="K3474" s="115">
        <f t="shared" si="769"/>
        <v>1150</v>
      </c>
      <c r="L3474" s="116">
        <f t="shared" si="769"/>
        <v>69</v>
      </c>
      <c r="M3474" s="9" t="s">
        <v>2141</v>
      </c>
      <c r="N3474" s="10" t="s">
        <v>578</v>
      </c>
      <c r="O3474" s="10" t="s">
        <v>2142</v>
      </c>
      <c r="P3474" s="10" t="s">
        <v>30</v>
      </c>
      <c r="Q3474" s="10" t="s">
        <v>30</v>
      </c>
      <c r="R3474" s="10" t="s">
        <v>29</v>
      </c>
      <c r="S3474" s="119"/>
      <c r="T3474" s="119"/>
      <c r="U3474" s="119"/>
      <c r="V3474" s="119"/>
      <c r="W3474" s="119"/>
      <c r="X3474" s="119"/>
      <c r="Y3474" s="119"/>
      <c r="Z3474" s="119"/>
      <c r="AA3474" s="119"/>
      <c r="AB3474" s="119"/>
      <c r="AC3474" s="119"/>
      <c r="AD3474" s="119"/>
      <c r="AE3474" s="119"/>
      <c r="AF3474" s="119"/>
      <c r="AG3474" s="119"/>
      <c r="AH3474" s="119"/>
      <c r="AI3474" s="119"/>
      <c r="AJ3474" s="10" t="s">
        <v>27</v>
      </c>
      <c r="AK3474" s="10" t="s">
        <v>2284</v>
      </c>
      <c r="AL3474" s="10" t="s">
        <v>27</v>
      </c>
    </row>
    <row r="3475" spans="1:38" ht="30" customHeight="1">
      <c r="A3475" s="9" t="s">
        <v>2143</v>
      </c>
      <c r="B3475" s="9" t="s">
        <v>2144</v>
      </c>
      <c r="C3475" s="9" t="s">
        <v>545</v>
      </c>
      <c r="D3475" s="114">
        <v>0.5</v>
      </c>
      <c r="E3475" s="115">
        <f>단가대비표!E318</f>
        <v>250</v>
      </c>
      <c r="F3475" s="116">
        <f t="shared" si="766"/>
        <v>125</v>
      </c>
      <c r="G3475" s="115">
        <f>단가대비표!F318</f>
        <v>0</v>
      </c>
      <c r="H3475" s="116">
        <f t="shared" si="767"/>
        <v>0</v>
      </c>
      <c r="I3475" s="115">
        <f>단가대비표!G318</f>
        <v>0</v>
      </c>
      <c r="J3475" s="116">
        <f t="shared" si="768"/>
        <v>0</v>
      </c>
      <c r="K3475" s="115">
        <f t="shared" si="769"/>
        <v>250</v>
      </c>
      <c r="L3475" s="116">
        <f t="shared" si="769"/>
        <v>125</v>
      </c>
      <c r="M3475" s="9" t="s">
        <v>27</v>
      </c>
      <c r="N3475" s="10" t="s">
        <v>578</v>
      </c>
      <c r="O3475" s="10" t="s">
        <v>2145</v>
      </c>
      <c r="P3475" s="10" t="s">
        <v>30</v>
      </c>
      <c r="Q3475" s="10" t="s">
        <v>30</v>
      </c>
      <c r="R3475" s="10" t="s">
        <v>29</v>
      </c>
      <c r="S3475" s="119"/>
      <c r="T3475" s="119"/>
      <c r="U3475" s="119"/>
      <c r="V3475" s="119"/>
      <c r="W3475" s="119"/>
      <c r="X3475" s="119"/>
      <c r="Y3475" s="119"/>
      <c r="Z3475" s="119"/>
      <c r="AA3475" s="119"/>
      <c r="AB3475" s="119"/>
      <c r="AC3475" s="119"/>
      <c r="AD3475" s="119"/>
      <c r="AE3475" s="119"/>
      <c r="AF3475" s="119"/>
      <c r="AG3475" s="119"/>
      <c r="AH3475" s="119"/>
      <c r="AI3475" s="119"/>
      <c r="AJ3475" s="10" t="s">
        <v>27</v>
      </c>
      <c r="AK3475" s="10" t="s">
        <v>2285</v>
      </c>
      <c r="AL3475" s="10" t="s">
        <v>27</v>
      </c>
    </row>
    <row r="3476" spans="1:38" ht="30" customHeight="1">
      <c r="A3476" s="9" t="s">
        <v>857</v>
      </c>
      <c r="B3476" s="9" t="s">
        <v>840</v>
      </c>
      <c r="C3476" s="9" t="s">
        <v>841</v>
      </c>
      <c r="D3476" s="114">
        <v>3.1E-2</v>
      </c>
      <c r="E3476" s="115">
        <f>단가대비표!E548</f>
        <v>0</v>
      </c>
      <c r="F3476" s="116">
        <f t="shared" si="766"/>
        <v>0</v>
      </c>
      <c r="G3476" s="115">
        <f>단가대비표!F548</f>
        <v>198613</v>
      </c>
      <c r="H3476" s="116">
        <f t="shared" si="767"/>
        <v>6157</v>
      </c>
      <c r="I3476" s="115">
        <f>단가대비표!G548</f>
        <v>0</v>
      </c>
      <c r="J3476" s="116">
        <f t="shared" si="768"/>
        <v>0</v>
      </c>
      <c r="K3476" s="115">
        <f t="shared" si="769"/>
        <v>198613</v>
      </c>
      <c r="L3476" s="116">
        <f t="shared" si="769"/>
        <v>6157</v>
      </c>
      <c r="M3476" s="9" t="s">
        <v>27</v>
      </c>
      <c r="N3476" s="10" t="s">
        <v>578</v>
      </c>
      <c r="O3476" s="10" t="s">
        <v>858</v>
      </c>
      <c r="P3476" s="10" t="s">
        <v>30</v>
      </c>
      <c r="Q3476" s="10" t="s">
        <v>30</v>
      </c>
      <c r="R3476" s="10" t="s">
        <v>29</v>
      </c>
      <c r="S3476" s="119"/>
      <c r="T3476" s="119"/>
      <c r="U3476" s="119"/>
      <c r="V3476" s="119"/>
      <c r="W3476" s="119"/>
      <c r="X3476" s="119"/>
      <c r="Y3476" s="119"/>
      <c r="Z3476" s="119"/>
      <c r="AA3476" s="119"/>
      <c r="AB3476" s="119"/>
      <c r="AC3476" s="119"/>
      <c r="AD3476" s="119"/>
      <c r="AE3476" s="119"/>
      <c r="AF3476" s="119"/>
      <c r="AG3476" s="119"/>
      <c r="AH3476" s="119"/>
      <c r="AI3476" s="119"/>
      <c r="AJ3476" s="10" t="s">
        <v>27</v>
      </c>
      <c r="AK3476" s="10" t="s">
        <v>2286</v>
      </c>
      <c r="AL3476" s="10" t="s">
        <v>27</v>
      </c>
    </row>
    <row r="3477" spans="1:38" ht="30" customHeight="1">
      <c r="A3477" s="9" t="s">
        <v>867</v>
      </c>
      <c r="B3477" s="9" t="s">
        <v>840</v>
      </c>
      <c r="C3477" s="9" t="s">
        <v>841</v>
      </c>
      <c r="D3477" s="114">
        <v>7.0000000000000001E-3</v>
      </c>
      <c r="E3477" s="115">
        <f>단가대비표!E553</f>
        <v>0</v>
      </c>
      <c r="F3477" s="116">
        <f t="shared" si="766"/>
        <v>0</v>
      </c>
      <c r="G3477" s="115">
        <f>단가대비표!F553</f>
        <v>138290</v>
      </c>
      <c r="H3477" s="116">
        <f t="shared" si="767"/>
        <v>968</v>
      </c>
      <c r="I3477" s="115">
        <f>단가대비표!G553</f>
        <v>0</v>
      </c>
      <c r="J3477" s="116">
        <f t="shared" si="768"/>
        <v>0</v>
      </c>
      <c r="K3477" s="115">
        <f t="shared" si="769"/>
        <v>138290</v>
      </c>
      <c r="L3477" s="116">
        <f t="shared" si="769"/>
        <v>968</v>
      </c>
      <c r="M3477" s="9" t="s">
        <v>27</v>
      </c>
      <c r="N3477" s="10" t="s">
        <v>578</v>
      </c>
      <c r="O3477" s="10" t="s">
        <v>868</v>
      </c>
      <c r="P3477" s="10" t="s">
        <v>30</v>
      </c>
      <c r="Q3477" s="10" t="s">
        <v>30</v>
      </c>
      <c r="R3477" s="10" t="s">
        <v>29</v>
      </c>
      <c r="S3477" s="119"/>
      <c r="T3477" s="119"/>
      <c r="U3477" s="119"/>
      <c r="V3477" s="119"/>
      <c r="W3477" s="119"/>
      <c r="X3477" s="119"/>
      <c r="Y3477" s="119"/>
      <c r="Z3477" s="119"/>
      <c r="AA3477" s="119"/>
      <c r="AB3477" s="119"/>
      <c r="AC3477" s="119"/>
      <c r="AD3477" s="119"/>
      <c r="AE3477" s="119"/>
      <c r="AF3477" s="119"/>
      <c r="AG3477" s="119"/>
      <c r="AH3477" s="119"/>
      <c r="AI3477" s="119"/>
      <c r="AJ3477" s="10" t="s">
        <v>27</v>
      </c>
      <c r="AK3477" s="10" t="s">
        <v>2287</v>
      </c>
      <c r="AL3477" s="10" t="s">
        <v>27</v>
      </c>
    </row>
    <row r="3478" spans="1:38" ht="30" customHeight="1">
      <c r="A3478" s="9" t="s">
        <v>965</v>
      </c>
      <c r="B3478" s="9" t="s">
        <v>27</v>
      </c>
      <c r="C3478" s="9" t="s">
        <v>27</v>
      </c>
      <c r="D3478" s="114"/>
      <c r="E3478" s="115"/>
      <c r="F3478" s="116">
        <f>TRUNC(SUM(F3472:F3477),0)</f>
        <v>1329</v>
      </c>
      <c r="G3478" s="115"/>
      <c r="H3478" s="116">
        <f>TRUNC(SUM(H3472:H3477),0)</f>
        <v>7125</v>
      </c>
      <c r="I3478" s="115"/>
      <c r="J3478" s="116">
        <f>TRUNC(SUM(J3472:J3477),0)</f>
        <v>0</v>
      </c>
      <c r="K3478" s="115"/>
      <c r="L3478" s="116">
        <f>F3478+H3478+J3478</f>
        <v>8454</v>
      </c>
      <c r="M3478" s="9" t="s">
        <v>27</v>
      </c>
      <c r="N3478" s="10" t="s">
        <v>117</v>
      </c>
      <c r="O3478" s="10" t="s">
        <v>117</v>
      </c>
      <c r="P3478" s="10" t="s">
        <v>27</v>
      </c>
      <c r="Q3478" s="10" t="s">
        <v>27</v>
      </c>
      <c r="R3478" s="10" t="s">
        <v>27</v>
      </c>
      <c r="S3478" s="119"/>
      <c r="T3478" s="119"/>
      <c r="U3478" s="119"/>
      <c r="V3478" s="119"/>
      <c r="W3478" s="119"/>
      <c r="X3478" s="119"/>
      <c r="Y3478" s="119"/>
      <c r="Z3478" s="119"/>
      <c r="AA3478" s="119"/>
      <c r="AB3478" s="119"/>
      <c r="AC3478" s="119"/>
      <c r="AD3478" s="119"/>
      <c r="AE3478" s="119"/>
      <c r="AF3478" s="119"/>
      <c r="AG3478" s="119"/>
      <c r="AH3478" s="119"/>
      <c r="AI3478" s="119"/>
      <c r="AJ3478" s="10" t="s">
        <v>27</v>
      </c>
      <c r="AK3478" s="10" t="s">
        <v>27</v>
      </c>
      <c r="AL3478" s="10" t="s">
        <v>27</v>
      </c>
    </row>
    <row r="3479" spans="1:38" ht="30" customHeight="1">
      <c r="A3479" s="114"/>
      <c r="B3479" s="114"/>
      <c r="C3479" s="114"/>
      <c r="D3479" s="114"/>
      <c r="E3479" s="115"/>
      <c r="F3479" s="116"/>
      <c r="G3479" s="115"/>
      <c r="H3479" s="116"/>
      <c r="I3479" s="115"/>
      <c r="J3479" s="116"/>
      <c r="K3479" s="115"/>
      <c r="L3479" s="116"/>
      <c r="M3479" s="114"/>
    </row>
    <row r="3480" spans="1:38" ht="30" customHeight="1">
      <c r="A3480" s="127" t="s">
        <v>4610</v>
      </c>
      <c r="B3480" s="127"/>
      <c r="C3480" s="127"/>
      <c r="D3480" s="127"/>
      <c r="E3480" s="128"/>
      <c r="F3480" s="129"/>
      <c r="G3480" s="128"/>
      <c r="H3480" s="129"/>
      <c r="I3480" s="128"/>
      <c r="J3480" s="129"/>
      <c r="K3480" s="128"/>
      <c r="L3480" s="129"/>
      <c r="M3480" s="127"/>
      <c r="N3480" s="118" t="s">
        <v>580</v>
      </c>
    </row>
    <row r="3481" spans="1:38" ht="30" customHeight="1">
      <c r="A3481" s="9" t="s">
        <v>2288</v>
      </c>
      <c r="B3481" s="9" t="s">
        <v>3569</v>
      </c>
      <c r="C3481" s="9" t="s">
        <v>792</v>
      </c>
      <c r="D3481" s="114">
        <v>9.0999999999999998E-2</v>
      </c>
      <c r="E3481" s="115">
        <f>단가대비표!E403</f>
        <v>7150</v>
      </c>
      <c r="F3481" s="116">
        <f t="shared" ref="F3481:F3486" si="770">TRUNC(E3481*D3481,1)</f>
        <v>650.6</v>
      </c>
      <c r="G3481" s="115">
        <f>단가대비표!F403</f>
        <v>0</v>
      </c>
      <c r="H3481" s="116">
        <f t="shared" ref="H3481:H3486" si="771">TRUNC(G3481*D3481,1)</f>
        <v>0</v>
      </c>
      <c r="I3481" s="115">
        <f>단가대비표!G403</f>
        <v>0</v>
      </c>
      <c r="J3481" s="116">
        <f t="shared" ref="J3481:J3486" si="772">TRUNC(I3481*D3481,1)</f>
        <v>0</v>
      </c>
      <c r="K3481" s="115">
        <f t="shared" ref="K3481:L3486" si="773">TRUNC(E3481+G3481+I3481,1)</f>
        <v>7150</v>
      </c>
      <c r="L3481" s="116">
        <f t="shared" si="773"/>
        <v>650.6</v>
      </c>
      <c r="M3481" s="9" t="s">
        <v>27</v>
      </c>
      <c r="N3481" s="10" t="s">
        <v>580</v>
      </c>
      <c r="O3481" s="10" t="s">
        <v>2289</v>
      </c>
      <c r="P3481" s="10" t="s">
        <v>30</v>
      </c>
      <c r="Q3481" s="10" t="s">
        <v>30</v>
      </c>
      <c r="R3481" s="10" t="s">
        <v>29</v>
      </c>
      <c r="S3481" s="119"/>
      <c r="T3481" s="119"/>
      <c r="U3481" s="119"/>
      <c r="V3481" s="119">
        <v>1</v>
      </c>
      <c r="W3481" s="119"/>
      <c r="X3481" s="119"/>
      <c r="Y3481" s="119"/>
      <c r="Z3481" s="119"/>
      <c r="AA3481" s="119"/>
      <c r="AB3481" s="119"/>
      <c r="AC3481" s="119"/>
      <c r="AD3481" s="119"/>
      <c r="AE3481" s="119"/>
      <c r="AF3481" s="119"/>
      <c r="AG3481" s="119"/>
      <c r="AH3481" s="119"/>
      <c r="AI3481" s="119"/>
      <c r="AJ3481" s="10" t="s">
        <v>27</v>
      </c>
      <c r="AK3481" s="10" t="s">
        <v>2290</v>
      </c>
      <c r="AL3481" s="10" t="s">
        <v>27</v>
      </c>
    </row>
    <row r="3482" spans="1:38" ht="30" customHeight="1">
      <c r="A3482" s="9" t="s">
        <v>2182</v>
      </c>
      <c r="B3482" s="9" t="s">
        <v>2183</v>
      </c>
      <c r="C3482" s="9" t="s">
        <v>792</v>
      </c>
      <c r="D3482" s="114">
        <v>8.0000000000000002E-3</v>
      </c>
      <c r="E3482" s="115">
        <f>단가대비표!E383</f>
        <v>2694</v>
      </c>
      <c r="F3482" s="116">
        <f t="shared" si="770"/>
        <v>21.5</v>
      </c>
      <c r="G3482" s="115">
        <f>단가대비표!F383</f>
        <v>0</v>
      </c>
      <c r="H3482" s="116">
        <f t="shared" si="771"/>
        <v>0</v>
      </c>
      <c r="I3482" s="115">
        <f>단가대비표!G383</f>
        <v>0</v>
      </c>
      <c r="J3482" s="116">
        <f t="shared" si="772"/>
        <v>0</v>
      </c>
      <c r="K3482" s="115">
        <f t="shared" si="773"/>
        <v>2694</v>
      </c>
      <c r="L3482" s="116">
        <f t="shared" si="773"/>
        <v>21.5</v>
      </c>
      <c r="M3482" s="9" t="s">
        <v>27</v>
      </c>
      <c r="N3482" s="10" t="s">
        <v>580</v>
      </c>
      <c r="O3482" s="10" t="s">
        <v>2184</v>
      </c>
      <c r="P3482" s="10" t="s">
        <v>30</v>
      </c>
      <c r="Q3482" s="10" t="s">
        <v>30</v>
      </c>
      <c r="R3482" s="10" t="s">
        <v>29</v>
      </c>
      <c r="S3482" s="119"/>
      <c r="T3482" s="119"/>
      <c r="U3482" s="119"/>
      <c r="V3482" s="119">
        <v>1</v>
      </c>
      <c r="W3482" s="119"/>
      <c r="X3482" s="119"/>
      <c r="Y3482" s="119"/>
      <c r="Z3482" s="119"/>
      <c r="AA3482" s="119"/>
      <c r="AB3482" s="119"/>
      <c r="AC3482" s="119"/>
      <c r="AD3482" s="119"/>
      <c r="AE3482" s="119"/>
      <c r="AF3482" s="119"/>
      <c r="AG3482" s="119"/>
      <c r="AH3482" s="119"/>
      <c r="AI3482" s="119"/>
      <c r="AJ3482" s="10" t="s">
        <v>27</v>
      </c>
      <c r="AK3482" s="10" t="s">
        <v>2291</v>
      </c>
      <c r="AL3482" s="10" t="s">
        <v>27</v>
      </c>
    </row>
    <row r="3483" spans="1:38" ht="30" customHeight="1">
      <c r="A3483" s="9" t="s">
        <v>1040</v>
      </c>
      <c r="B3483" s="9" t="s">
        <v>1653</v>
      </c>
      <c r="C3483" s="9" t="s">
        <v>963</v>
      </c>
      <c r="D3483" s="114">
        <v>1</v>
      </c>
      <c r="E3483" s="115">
        <f>ROUNDDOWN(SUMIF(V3481:V3486, RIGHTB(O3483, 1), F3481:F3486)*U3483, 2)</f>
        <v>40.32</v>
      </c>
      <c r="F3483" s="116">
        <f t="shared" si="770"/>
        <v>40.299999999999997</v>
      </c>
      <c r="G3483" s="115">
        <v>0</v>
      </c>
      <c r="H3483" s="116">
        <f t="shared" si="771"/>
        <v>0</v>
      </c>
      <c r="I3483" s="115">
        <v>0</v>
      </c>
      <c r="J3483" s="116">
        <f t="shared" si="772"/>
        <v>0</v>
      </c>
      <c r="K3483" s="115">
        <f t="shared" si="773"/>
        <v>40.299999999999997</v>
      </c>
      <c r="L3483" s="116">
        <f t="shared" si="773"/>
        <v>40.299999999999997</v>
      </c>
      <c r="M3483" s="9" t="s">
        <v>27</v>
      </c>
      <c r="N3483" s="10" t="s">
        <v>580</v>
      </c>
      <c r="O3483" s="10" t="s">
        <v>964</v>
      </c>
      <c r="P3483" s="10" t="s">
        <v>30</v>
      </c>
      <c r="Q3483" s="10" t="s">
        <v>30</v>
      </c>
      <c r="R3483" s="10" t="s">
        <v>30</v>
      </c>
      <c r="S3483" s="119">
        <v>0</v>
      </c>
      <c r="T3483" s="119">
        <v>0</v>
      </c>
      <c r="U3483" s="119">
        <v>0.06</v>
      </c>
      <c r="V3483" s="119"/>
      <c r="W3483" s="119"/>
      <c r="X3483" s="119"/>
      <c r="Y3483" s="119"/>
      <c r="Z3483" s="119"/>
      <c r="AA3483" s="119"/>
      <c r="AB3483" s="119"/>
      <c r="AC3483" s="119"/>
      <c r="AD3483" s="119"/>
      <c r="AE3483" s="119"/>
      <c r="AF3483" s="119"/>
      <c r="AG3483" s="119"/>
      <c r="AH3483" s="119"/>
      <c r="AI3483" s="119"/>
      <c r="AJ3483" s="10" t="s">
        <v>27</v>
      </c>
      <c r="AK3483" s="10" t="s">
        <v>2292</v>
      </c>
      <c r="AL3483" s="10" t="s">
        <v>27</v>
      </c>
    </row>
    <row r="3484" spans="1:38" ht="30" customHeight="1">
      <c r="A3484" s="9" t="s">
        <v>823</v>
      </c>
      <c r="B3484" s="9" t="s">
        <v>3556</v>
      </c>
      <c r="C3484" s="9" t="s">
        <v>466</v>
      </c>
      <c r="D3484" s="114">
        <v>6.0000000000000001E-3</v>
      </c>
      <c r="E3484" s="115">
        <f>단가대비표!E388</f>
        <v>1150</v>
      </c>
      <c r="F3484" s="116">
        <f t="shared" si="770"/>
        <v>6.9</v>
      </c>
      <c r="G3484" s="115">
        <f>단가대비표!F388</f>
        <v>0</v>
      </c>
      <c r="H3484" s="116">
        <f t="shared" si="771"/>
        <v>0</v>
      </c>
      <c r="I3484" s="115">
        <f>단가대비표!G388</f>
        <v>0</v>
      </c>
      <c r="J3484" s="116">
        <f t="shared" si="772"/>
        <v>0</v>
      </c>
      <c r="K3484" s="115">
        <f t="shared" si="773"/>
        <v>1150</v>
      </c>
      <c r="L3484" s="116">
        <f t="shared" si="773"/>
        <v>6.9</v>
      </c>
      <c r="M3484" s="9" t="s">
        <v>2141</v>
      </c>
      <c r="N3484" s="10" t="s">
        <v>580</v>
      </c>
      <c r="O3484" s="10" t="s">
        <v>2268</v>
      </c>
      <c r="P3484" s="10" t="s">
        <v>30</v>
      </c>
      <c r="Q3484" s="10" t="s">
        <v>30</v>
      </c>
      <c r="R3484" s="10" t="s">
        <v>29</v>
      </c>
      <c r="S3484" s="119"/>
      <c r="T3484" s="119"/>
      <c r="U3484" s="119"/>
      <c r="V3484" s="119"/>
      <c r="W3484" s="119"/>
      <c r="X3484" s="119"/>
      <c r="Y3484" s="119"/>
      <c r="Z3484" s="119"/>
      <c r="AA3484" s="119"/>
      <c r="AB3484" s="119"/>
      <c r="AC3484" s="119"/>
      <c r="AD3484" s="119"/>
      <c r="AE3484" s="119"/>
      <c r="AF3484" s="119"/>
      <c r="AG3484" s="119"/>
      <c r="AH3484" s="119"/>
      <c r="AI3484" s="119"/>
      <c r="AJ3484" s="10" t="s">
        <v>27</v>
      </c>
      <c r="AK3484" s="10" t="s">
        <v>2293</v>
      </c>
      <c r="AL3484" s="10" t="s">
        <v>27</v>
      </c>
    </row>
    <row r="3485" spans="1:38" ht="30" customHeight="1">
      <c r="A3485" s="9" t="s">
        <v>857</v>
      </c>
      <c r="B3485" s="9" t="s">
        <v>840</v>
      </c>
      <c r="C3485" s="9" t="s">
        <v>841</v>
      </c>
      <c r="D3485" s="114">
        <v>2.1000000000000001E-2</v>
      </c>
      <c r="E3485" s="115">
        <f>단가대비표!E548</f>
        <v>0</v>
      </c>
      <c r="F3485" s="116">
        <f t="shared" si="770"/>
        <v>0</v>
      </c>
      <c r="G3485" s="115">
        <f>단가대비표!F548</f>
        <v>198613</v>
      </c>
      <c r="H3485" s="116">
        <f t="shared" si="771"/>
        <v>4170.8</v>
      </c>
      <c r="I3485" s="115">
        <f>단가대비표!G548</f>
        <v>0</v>
      </c>
      <c r="J3485" s="116">
        <f t="shared" si="772"/>
        <v>0</v>
      </c>
      <c r="K3485" s="115">
        <f t="shared" si="773"/>
        <v>198613</v>
      </c>
      <c r="L3485" s="116">
        <f t="shared" si="773"/>
        <v>4170.8</v>
      </c>
      <c r="M3485" s="9" t="s">
        <v>27</v>
      </c>
      <c r="N3485" s="10" t="s">
        <v>580</v>
      </c>
      <c r="O3485" s="10" t="s">
        <v>858</v>
      </c>
      <c r="P3485" s="10" t="s">
        <v>30</v>
      </c>
      <c r="Q3485" s="10" t="s">
        <v>30</v>
      </c>
      <c r="R3485" s="10" t="s">
        <v>29</v>
      </c>
      <c r="S3485" s="119"/>
      <c r="T3485" s="119"/>
      <c r="U3485" s="119"/>
      <c r="V3485" s="119"/>
      <c r="W3485" s="119"/>
      <c r="X3485" s="119"/>
      <c r="Y3485" s="119"/>
      <c r="Z3485" s="119"/>
      <c r="AA3485" s="119"/>
      <c r="AB3485" s="119"/>
      <c r="AC3485" s="119"/>
      <c r="AD3485" s="119"/>
      <c r="AE3485" s="119"/>
      <c r="AF3485" s="119"/>
      <c r="AG3485" s="119"/>
      <c r="AH3485" s="119"/>
      <c r="AI3485" s="119"/>
      <c r="AJ3485" s="10" t="s">
        <v>27</v>
      </c>
      <c r="AK3485" s="10" t="s">
        <v>2294</v>
      </c>
      <c r="AL3485" s="10" t="s">
        <v>27</v>
      </c>
    </row>
    <row r="3486" spans="1:38" ht="30" customHeight="1">
      <c r="A3486" s="9" t="s">
        <v>867</v>
      </c>
      <c r="B3486" s="9" t="s">
        <v>840</v>
      </c>
      <c r="C3486" s="9" t="s">
        <v>841</v>
      </c>
      <c r="D3486" s="114">
        <v>4.0000000000000001E-3</v>
      </c>
      <c r="E3486" s="115">
        <f>단가대비표!E553</f>
        <v>0</v>
      </c>
      <c r="F3486" s="116">
        <f t="shared" si="770"/>
        <v>0</v>
      </c>
      <c r="G3486" s="115">
        <f>단가대비표!F553</f>
        <v>138290</v>
      </c>
      <c r="H3486" s="116">
        <f t="shared" si="771"/>
        <v>553.1</v>
      </c>
      <c r="I3486" s="115">
        <f>단가대비표!G553</f>
        <v>0</v>
      </c>
      <c r="J3486" s="116">
        <f t="shared" si="772"/>
        <v>0</v>
      </c>
      <c r="K3486" s="115">
        <f t="shared" si="773"/>
        <v>138290</v>
      </c>
      <c r="L3486" s="116">
        <f t="shared" si="773"/>
        <v>553.1</v>
      </c>
      <c r="M3486" s="9" t="s">
        <v>27</v>
      </c>
      <c r="N3486" s="10" t="s">
        <v>580</v>
      </c>
      <c r="O3486" s="10" t="s">
        <v>868</v>
      </c>
      <c r="P3486" s="10" t="s">
        <v>30</v>
      </c>
      <c r="Q3486" s="10" t="s">
        <v>30</v>
      </c>
      <c r="R3486" s="10" t="s">
        <v>29</v>
      </c>
      <c r="S3486" s="119"/>
      <c r="T3486" s="119"/>
      <c r="U3486" s="119"/>
      <c r="V3486" s="119"/>
      <c r="W3486" s="119"/>
      <c r="X3486" s="119"/>
      <c r="Y3486" s="119"/>
      <c r="Z3486" s="119"/>
      <c r="AA3486" s="119"/>
      <c r="AB3486" s="119"/>
      <c r="AC3486" s="119"/>
      <c r="AD3486" s="119"/>
      <c r="AE3486" s="119"/>
      <c r="AF3486" s="119"/>
      <c r="AG3486" s="119"/>
      <c r="AH3486" s="119"/>
      <c r="AI3486" s="119"/>
      <c r="AJ3486" s="10" t="s">
        <v>27</v>
      </c>
      <c r="AK3486" s="10" t="s">
        <v>2295</v>
      </c>
      <c r="AL3486" s="10" t="s">
        <v>27</v>
      </c>
    </row>
    <row r="3487" spans="1:38" ht="30" customHeight="1">
      <c r="A3487" s="9" t="s">
        <v>965</v>
      </c>
      <c r="B3487" s="9" t="s">
        <v>27</v>
      </c>
      <c r="C3487" s="9" t="s">
        <v>27</v>
      </c>
      <c r="D3487" s="114"/>
      <c r="E3487" s="115"/>
      <c r="F3487" s="116">
        <f>TRUNC(SUM(F3481:F3486),0)</f>
        <v>719</v>
      </c>
      <c r="G3487" s="115"/>
      <c r="H3487" s="116">
        <f>TRUNC(SUM(H3481:H3486),0)</f>
        <v>4723</v>
      </c>
      <c r="I3487" s="115"/>
      <c r="J3487" s="116">
        <f>TRUNC(SUM(J3481:J3486),0)</f>
        <v>0</v>
      </c>
      <c r="K3487" s="115"/>
      <c r="L3487" s="116">
        <f>F3487+H3487+J3487</f>
        <v>5442</v>
      </c>
      <c r="M3487" s="9" t="s">
        <v>27</v>
      </c>
      <c r="N3487" s="10" t="s">
        <v>117</v>
      </c>
      <c r="O3487" s="10" t="s">
        <v>117</v>
      </c>
      <c r="P3487" s="10" t="s">
        <v>27</v>
      </c>
      <c r="Q3487" s="10" t="s">
        <v>27</v>
      </c>
      <c r="R3487" s="10" t="s">
        <v>27</v>
      </c>
      <c r="S3487" s="119"/>
      <c r="T3487" s="119"/>
      <c r="U3487" s="119"/>
      <c r="V3487" s="119"/>
      <c r="W3487" s="119"/>
      <c r="X3487" s="119"/>
      <c r="Y3487" s="119"/>
      <c r="Z3487" s="119"/>
      <c r="AA3487" s="119"/>
      <c r="AB3487" s="119"/>
      <c r="AC3487" s="119"/>
      <c r="AD3487" s="119"/>
      <c r="AE3487" s="119"/>
      <c r="AF3487" s="119"/>
      <c r="AG3487" s="119"/>
      <c r="AH3487" s="119"/>
      <c r="AI3487" s="119"/>
      <c r="AJ3487" s="10" t="s">
        <v>27</v>
      </c>
      <c r="AK3487" s="10" t="s">
        <v>27</v>
      </c>
      <c r="AL3487" s="10" t="s">
        <v>27</v>
      </c>
    </row>
    <row r="3488" spans="1:38" ht="30" customHeight="1">
      <c r="A3488" s="114"/>
      <c r="B3488" s="114"/>
      <c r="C3488" s="114"/>
      <c r="D3488" s="114"/>
      <c r="E3488" s="115"/>
      <c r="F3488" s="116"/>
      <c r="G3488" s="115"/>
      <c r="H3488" s="116"/>
      <c r="I3488" s="115"/>
      <c r="J3488" s="116"/>
      <c r="K3488" s="115"/>
      <c r="L3488" s="116"/>
      <c r="M3488" s="114"/>
    </row>
    <row r="3489" spans="1:38" ht="30" customHeight="1">
      <c r="A3489" s="127" t="s">
        <v>4611</v>
      </c>
      <c r="B3489" s="127"/>
      <c r="C3489" s="127"/>
      <c r="D3489" s="127"/>
      <c r="E3489" s="128"/>
      <c r="F3489" s="129"/>
      <c r="G3489" s="128"/>
      <c r="H3489" s="129"/>
      <c r="I3489" s="128"/>
      <c r="J3489" s="129"/>
      <c r="K3489" s="128"/>
      <c r="L3489" s="129"/>
      <c r="M3489" s="127"/>
      <c r="N3489" s="118" t="s">
        <v>581</v>
      </c>
    </row>
    <row r="3490" spans="1:38" ht="30" customHeight="1">
      <c r="A3490" s="9" t="s">
        <v>2288</v>
      </c>
      <c r="B3490" s="9" t="s">
        <v>3569</v>
      </c>
      <c r="C3490" s="9" t="s">
        <v>792</v>
      </c>
      <c r="D3490" s="114">
        <v>0.15</v>
      </c>
      <c r="E3490" s="115">
        <f>단가대비표!E403</f>
        <v>7150</v>
      </c>
      <c r="F3490" s="116">
        <f t="shared" ref="F3490:F3495" si="774">TRUNC(E3490*D3490,1)</f>
        <v>1072.5</v>
      </c>
      <c r="G3490" s="115">
        <f>단가대비표!F403</f>
        <v>0</v>
      </c>
      <c r="H3490" s="116">
        <f t="shared" ref="H3490:H3495" si="775">TRUNC(G3490*D3490,1)</f>
        <v>0</v>
      </c>
      <c r="I3490" s="115">
        <f>단가대비표!G403</f>
        <v>0</v>
      </c>
      <c r="J3490" s="116">
        <f t="shared" ref="J3490:J3495" si="776">TRUNC(I3490*D3490,1)</f>
        <v>0</v>
      </c>
      <c r="K3490" s="115">
        <f t="shared" ref="K3490:L3495" si="777">TRUNC(E3490+G3490+I3490,1)</f>
        <v>7150</v>
      </c>
      <c r="L3490" s="116">
        <f t="shared" si="777"/>
        <v>1072.5</v>
      </c>
      <c r="M3490" s="9" t="s">
        <v>27</v>
      </c>
      <c r="N3490" s="10" t="s">
        <v>581</v>
      </c>
      <c r="O3490" s="10" t="s">
        <v>2289</v>
      </c>
      <c r="P3490" s="10" t="s">
        <v>30</v>
      </c>
      <c r="Q3490" s="10" t="s">
        <v>30</v>
      </c>
      <c r="R3490" s="10" t="s">
        <v>29</v>
      </c>
      <c r="S3490" s="119"/>
      <c r="T3490" s="119"/>
      <c r="U3490" s="119"/>
      <c r="V3490" s="119">
        <v>1</v>
      </c>
      <c r="W3490" s="119"/>
      <c r="X3490" s="119"/>
      <c r="Y3490" s="119"/>
      <c r="Z3490" s="119"/>
      <c r="AA3490" s="119"/>
      <c r="AB3490" s="119"/>
      <c r="AC3490" s="119"/>
      <c r="AD3490" s="119"/>
      <c r="AE3490" s="119"/>
      <c r="AF3490" s="119"/>
      <c r="AG3490" s="119"/>
      <c r="AH3490" s="119"/>
      <c r="AI3490" s="119"/>
      <c r="AJ3490" s="10" t="s">
        <v>27</v>
      </c>
      <c r="AK3490" s="10" t="s">
        <v>2296</v>
      </c>
      <c r="AL3490" s="10" t="s">
        <v>27</v>
      </c>
    </row>
    <row r="3491" spans="1:38" ht="30" customHeight="1">
      <c r="A3491" s="9" t="s">
        <v>2182</v>
      </c>
      <c r="B3491" s="9" t="s">
        <v>2183</v>
      </c>
      <c r="C3491" s="9" t="s">
        <v>792</v>
      </c>
      <c r="D3491" s="114">
        <v>1.7999999999999999E-2</v>
      </c>
      <c r="E3491" s="115">
        <f>단가대비표!E383</f>
        <v>2694</v>
      </c>
      <c r="F3491" s="116">
        <f t="shared" si="774"/>
        <v>48.4</v>
      </c>
      <c r="G3491" s="115">
        <f>단가대비표!F383</f>
        <v>0</v>
      </c>
      <c r="H3491" s="116">
        <f t="shared" si="775"/>
        <v>0</v>
      </c>
      <c r="I3491" s="115">
        <f>단가대비표!G383</f>
        <v>0</v>
      </c>
      <c r="J3491" s="116">
        <f t="shared" si="776"/>
        <v>0</v>
      </c>
      <c r="K3491" s="115">
        <f t="shared" si="777"/>
        <v>2694</v>
      </c>
      <c r="L3491" s="116">
        <f t="shared" si="777"/>
        <v>48.4</v>
      </c>
      <c r="M3491" s="9" t="s">
        <v>27</v>
      </c>
      <c r="N3491" s="10" t="s">
        <v>581</v>
      </c>
      <c r="O3491" s="10" t="s">
        <v>2184</v>
      </c>
      <c r="P3491" s="10" t="s">
        <v>30</v>
      </c>
      <c r="Q3491" s="10" t="s">
        <v>30</v>
      </c>
      <c r="R3491" s="10" t="s">
        <v>29</v>
      </c>
      <c r="S3491" s="119"/>
      <c r="T3491" s="119"/>
      <c r="U3491" s="119"/>
      <c r="V3491" s="119">
        <v>1</v>
      </c>
      <c r="W3491" s="119"/>
      <c r="X3491" s="119"/>
      <c r="Y3491" s="119"/>
      <c r="Z3491" s="119"/>
      <c r="AA3491" s="119"/>
      <c r="AB3491" s="119"/>
      <c r="AC3491" s="119"/>
      <c r="AD3491" s="119"/>
      <c r="AE3491" s="119"/>
      <c r="AF3491" s="119"/>
      <c r="AG3491" s="119"/>
      <c r="AH3491" s="119"/>
      <c r="AI3491" s="119"/>
      <c r="AJ3491" s="10" t="s">
        <v>27</v>
      </c>
      <c r="AK3491" s="10" t="s">
        <v>2297</v>
      </c>
      <c r="AL3491" s="10" t="s">
        <v>27</v>
      </c>
    </row>
    <row r="3492" spans="1:38" ht="30" customHeight="1">
      <c r="A3492" s="9" t="s">
        <v>1040</v>
      </c>
      <c r="B3492" s="9" t="s">
        <v>1653</v>
      </c>
      <c r="C3492" s="9" t="s">
        <v>963</v>
      </c>
      <c r="D3492" s="114">
        <v>1</v>
      </c>
      <c r="E3492" s="115">
        <f>ROUNDDOWN(SUMIF(V3490:V3495, RIGHTB(O3492, 1), F3490:F3495)*U3492, 2)</f>
        <v>67.25</v>
      </c>
      <c r="F3492" s="116">
        <f t="shared" si="774"/>
        <v>67.2</v>
      </c>
      <c r="G3492" s="115">
        <v>0</v>
      </c>
      <c r="H3492" s="116">
        <f t="shared" si="775"/>
        <v>0</v>
      </c>
      <c r="I3492" s="115">
        <v>0</v>
      </c>
      <c r="J3492" s="116">
        <f t="shared" si="776"/>
        <v>0</v>
      </c>
      <c r="K3492" s="115">
        <f t="shared" si="777"/>
        <v>67.2</v>
      </c>
      <c r="L3492" s="116">
        <f t="shared" si="777"/>
        <v>67.2</v>
      </c>
      <c r="M3492" s="9" t="s">
        <v>27</v>
      </c>
      <c r="N3492" s="10" t="s">
        <v>581</v>
      </c>
      <c r="O3492" s="10" t="s">
        <v>964</v>
      </c>
      <c r="P3492" s="10" t="s">
        <v>30</v>
      </c>
      <c r="Q3492" s="10" t="s">
        <v>30</v>
      </c>
      <c r="R3492" s="10" t="s">
        <v>30</v>
      </c>
      <c r="S3492" s="119">
        <v>0</v>
      </c>
      <c r="T3492" s="119">
        <v>0</v>
      </c>
      <c r="U3492" s="119">
        <v>0.06</v>
      </c>
      <c r="V3492" s="119"/>
      <c r="W3492" s="119"/>
      <c r="X3492" s="119"/>
      <c r="Y3492" s="119"/>
      <c r="Z3492" s="119"/>
      <c r="AA3492" s="119"/>
      <c r="AB3492" s="119"/>
      <c r="AC3492" s="119"/>
      <c r="AD3492" s="119"/>
      <c r="AE3492" s="119"/>
      <c r="AF3492" s="119"/>
      <c r="AG3492" s="119"/>
      <c r="AH3492" s="119"/>
      <c r="AI3492" s="119"/>
      <c r="AJ3492" s="10" t="s">
        <v>27</v>
      </c>
      <c r="AK3492" s="10" t="s">
        <v>2298</v>
      </c>
      <c r="AL3492" s="10" t="s">
        <v>27</v>
      </c>
    </row>
    <row r="3493" spans="1:38" ht="30" customHeight="1">
      <c r="A3493" s="9" t="s">
        <v>823</v>
      </c>
      <c r="B3493" s="9" t="s">
        <v>3556</v>
      </c>
      <c r="C3493" s="9" t="s">
        <v>466</v>
      </c>
      <c r="D3493" s="114">
        <v>6.0000000000000001E-3</v>
      </c>
      <c r="E3493" s="115">
        <f>단가대비표!E388</f>
        <v>1150</v>
      </c>
      <c r="F3493" s="116">
        <f t="shared" si="774"/>
        <v>6.9</v>
      </c>
      <c r="G3493" s="115">
        <f>단가대비표!F388</f>
        <v>0</v>
      </c>
      <c r="H3493" s="116">
        <f t="shared" si="775"/>
        <v>0</v>
      </c>
      <c r="I3493" s="115">
        <f>단가대비표!G388</f>
        <v>0</v>
      </c>
      <c r="J3493" s="116">
        <f t="shared" si="776"/>
        <v>0</v>
      </c>
      <c r="K3493" s="115">
        <f t="shared" si="777"/>
        <v>1150</v>
      </c>
      <c r="L3493" s="116">
        <f t="shared" si="777"/>
        <v>6.9</v>
      </c>
      <c r="M3493" s="9" t="s">
        <v>2141</v>
      </c>
      <c r="N3493" s="10" t="s">
        <v>581</v>
      </c>
      <c r="O3493" s="10" t="s">
        <v>2268</v>
      </c>
      <c r="P3493" s="10" t="s">
        <v>30</v>
      </c>
      <c r="Q3493" s="10" t="s">
        <v>30</v>
      </c>
      <c r="R3493" s="10" t="s">
        <v>29</v>
      </c>
      <c r="S3493" s="119"/>
      <c r="T3493" s="119"/>
      <c r="U3493" s="119"/>
      <c r="V3493" s="119"/>
      <c r="W3493" s="119"/>
      <c r="X3493" s="119"/>
      <c r="Y3493" s="119"/>
      <c r="Z3493" s="119"/>
      <c r="AA3493" s="119"/>
      <c r="AB3493" s="119"/>
      <c r="AC3493" s="119"/>
      <c r="AD3493" s="119"/>
      <c r="AE3493" s="119"/>
      <c r="AF3493" s="119"/>
      <c r="AG3493" s="119"/>
      <c r="AH3493" s="119"/>
      <c r="AI3493" s="119"/>
      <c r="AJ3493" s="10" t="s">
        <v>27</v>
      </c>
      <c r="AK3493" s="10" t="s">
        <v>2299</v>
      </c>
      <c r="AL3493" s="10" t="s">
        <v>27</v>
      </c>
    </row>
    <row r="3494" spans="1:38" ht="30" customHeight="1">
      <c r="A3494" s="9" t="s">
        <v>857</v>
      </c>
      <c r="B3494" s="9" t="s">
        <v>840</v>
      </c>
      <c r="C3494" s="9" t="s">
        <v>841</v>
      </c>
      <c r="D3494" s="114">
        <v>4.2000000000000003E-2</v>
      </c>
      <c r="E3494" s="115">
        <f>단가대비표!E548</f>
        <v>0</v>
      </c>
      <c r="F3494" s="116">
        <f t="shared" si="774"/>
        <v>0</v>
      </c>
      <c r="G3494" s="115">
        <f>단가대비표!F548</f>
        <v>198613</v>
      </c>
      <c r="H3494" s="116">
        <f t="shared" si="775"/>
        <v>8341.7000000000007</v>
      </c>
      <c r="I3494" s="115">
        <f>단가대비표!G548</f>
        <v>0</v>
      </c>
      <c r="J3494" s="116">
        <f t="shared" si="776"/>
        <v>0</v>
      </c>
      <c r="K3494" s="115">
        <f t="shared" si="777"/>
        <v>198613</v>
      </c>
      <c r="L3494" s="116">
        <f t="shared" si="777"/>
        <v>8341.7000000000007</v>
      </c>
      <c r="M3494" s="9" t="s">
        <v>27</v>
      </c>
      <c r="N3494" s="10" t="s">
        <v>581</v>
      </c>
      <c r="O3494" s="10" t="s">
        <v>858</v>
      </c>
      <c r="P3494" s="10" t="s">
        <v>30</v>
      </c>
      <c r="Q3494" s="10" t="s">
        <v>30</v>
      </c>
      <c r="R3494" s="10" t="s">
        <v>29</v>
      </c>
      <c r="S3494" s="119"/>
      <c r="T3494" s="119"/>
      <c r="U3494" s="119"/>
      <c r="V3494" s="119"/>
      <c r="W3494" s="119"/>
      <c r="X3494" s="119"/>
      <c r="Y3494" s="119"/>
      <c r="Z3494" s="119"/>
      <c r="AA3494" s="119"/>
      <c r="AB3494" s="119"/>
      <c r="AC3494" s="119"/>
      <c r="AD3494" s="119"/>
      <c r="AE3494" s="119"/>
      <c r="AF3494" s="119"/>
      <c r="AG3494" s="119"/>
      <c r="AH3494" s="119"/>
      <c r="AI3494" s="119"/>
      <c r="AJ3494" s="10" t="s">
        <v>27</v>
      </c>
      <c r="AK3494" s="10" t="s">
        <v>2300</v>
      </c>
      <c r="AL3494" s="10" t="s">
        <v>27</v>
      </c>
    </row>
    <row r="3495" spans="1:38" ht="30" customHeight="1">
      <c r="A3495" s="9" t="s">
        <v>867</v>
      </c>
      <c r="B3495" s="9" t="s">
        <v>840</v>
      </c>
      <c r="C3495" s="9" t="s">
        <v>841</v>
      </c>
      <c r="D3495" s="114">
        <v>8.0000000000000002E-3</v>
      </c>
      <c r="E3495" s="115">
        <f>단가대비표!E553</f>
        <v>0</v>
      </c>
      <c r="F3495" s="116">
        <f t="shared" si="774"/>
        <v>0</v>
      </c>
      <c r="G3495" s="115">
        <f>단가대비표!F553</f>
        <v>138290</v>
      </c>
      <c r="H3495" s="116">
        <f t="shared" si="775"/>
        <v>1106.3</v>
      </c>
      <c r="I3495" s="115">
        <f>단가대비표!G553</f>
        <v>0</v>
      </c>
      <c r="J3495" s="116">
        <f t="shared" si="776"/>
        <v>0</v>
      </c>
      <c r="K3495" s="115">
        <f t="shared" si="777"/>
        <v>138290</v>
      </c>
      <c r="L3495" s="116">
        <f t="shared" si="777"/>
        <v>1106.3</v>
      </c>
      <c r="M3495" s="9" t="s">
        <v>27</v>
      </c>
      <c r="N3495" s="10" t="s">
        <v>581</v>
      </c>
      <c r="O3495" s="10" t="s">
        <v>868</v>
      </c>
      <c r="P3495" s="10" t="s">
        <v>30</v>
      </c>
      <c r="Q3495" s="10" t="s">
        <v>30</v>
      </c>
      <c r="R3495" s="10" t="s">
        <v>29</v>
      </c>
      <c r="S3495" s="119"/>
      <c r="T3495" s="119"/>
      <c r="U3495" s="119"/>
      <c r="V3495" s="119"/>
      <c r="W3495" s="119"/>
      <c r="X3495" s="119"/>
      <c r="Y3495" s="119"/>
      <c r="Z3495" s="119"/>
      <c r="AA3495" s="119"/>
      <c r="AB3495" s="119"/>
      <c r="AC3495" s="119"/>
      <c r="AD3495" s="119"/>
      <c r="AE3495" s="119"/>
      <c r="AF3495" s="119"/>
      <c r="AG3495" s="119"/>
      <c r="AH3495" s="119"/>
      <c r="AI3495" s="119"/>
      <c r="AJ3495" s="10" t="s">
        <v>27</v>
      </c>
      <c r="AK3495" s="10" t="s">
        <v>2301</v>
      </c>
      <c r="AL3495" s="10" t="s">
        <v>27</v>
      </c>
    </row>
    <row r="3496" spans="1:38" ht="30" customHeight="1">
      <c r="A3496" s="9" t="s">
        <v>965</v>
      </c>
      <c r="B3496" s="9" t="s">
        <v>27</v>
      </c>
      <c r="C3496" s="9" t="s">
        <v>27</v>
      </c>
      <c r="D3496" s="114"/>
      <c r="E3496" s="115"/>
      <c r="F3496" s="116">
        <f>TRUNC(SUM(F3490:F3495),0)</f>
        <v>1195</v>
      </c>
      <c r="G3496" s="115"/>
      <c r="H3496" s="116">
        <f>TRUNC(SUM(H3490:H3495),0)</f>
        <v>9448</v>
      </c>
      <c r="I3496" s="115"/>
      <c r="J3496" s="116">
        <f>TRUNC(SUM(J3490:J3495),0)</f>
        <v>0</v>
      </c>
      <c r="K3496" s="115"/>
      <c r="L3496" s="116">
        <f>F3496+H3496+J3496</f>
        <v>10643</v>
      </c>
      <c r="M3496" s="9" t="s">
        <v>27</v>
      </c>
      <c r="N3496" s="10" t="s">
        <v>117</v>
      </c>
      <c r="O3496" s="10" t="s">
        <v>117</v>
      </c>
      <c r="P3496" s="10" t="s">
        <v>27</v>
      </c>
      <c r="Q3496" s="10" t="s">
        <v>27</v>
      </c>
      <c r="R3496" s="10" t="s">
        <v>27</v>
      </c>
      <c r="S3496" s="119"/>
      <c r="T3496" s="119"/>
      <c r="U3496" s="119"/>
      <c r="V3496" s="119"/>
      <c r="W3496" s="119"/>
      <c r="X3496" s="119"/>
      <c r="Y3496" s="119"/>
      <c r="Z3496" s="119"/>
      <c r="AA3496" s="119"/>
      <c r="AB3496" s="119"/>
      <c r="AC3496" s="119"/>
      <c r="AD3496" s="119"/>
      <c r="AE3496" s="119"/>
      <c r="AF3496" s="119"/>
      <c r="AG3496" s="119"/>
      <c r="AH3496" s="119"/>
      <c r="AI3496" s="119"/>
      <c r="AJ3496" s="10" t="s">
        <v>27</v>
      </c>
      <c r="AK3496" s="10" t="s">
        <v>27</v>
      </c>
      <c r="AL3496" s="10" t="s">
        <v>27</v>
      </c>
    </row>
    <row r="3497" spans="1:38" ht="30" customHeight="1">
      <c r="A3497" s="114"/>
      <c r="B3497" s="114"/>
      <c r="C3497" s="114"/>
      <c r="D3497" s="114"/>
      <c r="E3497" s="115"/>
      <c r="F3497" s="116"/>
      <c r="G3497" s="115"/>
      <c r="H3497" s="116"/>
      <c r="I3497" s="115"/>
      <c r="J3497" s="116"/>
      <c r="K3497" s="115"/>
      <c r="L3497" s="116"/>
      <c r="M3497" s="114"/>
    </row>
    <row r="3498" spans="1:38" ht="30" customHeight="1">
      <c r="A3498" s="127" t="s">
        <v>4641</v>
      </c>
      <c r="B3498" s="127"/>
      <c r="C3498" s="127"/>
      <c r="D3498" s="127"/>
      <c r="E3498" s="128"/>
      <c r="F3498" s="129"/>
      <c r="G3498" s="128"/>
      <c r="H3498" s="129"/>
      <c r="I3498" s="128"/>
      <c r="J3498" s="129"/>
      <c r="K3498" s="128"/>
      <c r="L3498" s="129"/>
      <c r="M3498" s="127"/>
      <c r="N3498" s="118" t="s">
        <v>581</v>
      </c>
    </row>
    <row r="3499" spans="1:38" ht="30" customHeight="1">
      <c r="A3499" s="1" t="s">
        <v>4612</v>
      </c>
      <c r="B3499" s="1" t="s">
        <v>4614</v>
      </c>
      <c r="C3499" s="13" t="s">
        <v>792</v>
      </c>
      <c r="D3499" s="114">
        <v>0.19700000000000001</v>
      </c>
      <c r="E3499" s="115">
        <f>단가대비표!E396</f>
        <v>3380.5555555555557</v>
      </c>
      <c r="F3499" s="116">
        <f t="shared" ref="F3499:F3506" si="778">TRUNC(E3499*D3499,1)</f>
        <v>665.9</v>
      </c>
      <c r="G3499" s="115">
        <v>0</v>
      </c>
      <c r="H3499" s="116">
        <f t="shared" ref="H3499:H3506" si="779">TRUNC(G3499*D3499,1)</f>
        <v>0</v>
      </c>
      <c r="I3499" s="115">
        <v>0</v>
      </c>
      <c r="J3499" s="116">
        <f t="shared" ref="J3499:J3506" si="780">TRUNC(I3499*D3499,1)</f>
        <v>0</v>
      </c>
      <c r="K3499" s="115">
        <f t="shared" ref="K3499:K3506" si="781">TRUNC(E3499+G3499+I3499,1)</f>
        <v>3380.5</v>
      </c>
      <c r="L3499" s="116">
        <f t="shared" ref="L3499:L3506" si="782">TRUNC(F3499+H3499+J3499,1)</f>
        <v>665.9</v>
      </c>
      <c r="M3499" s="9" t="s">
        <v>27</v>
      </c>
      <c r="N3499" s="10" t="s">
        <v>581</v>
      </c>
      <c r="O3499" s="10" t="s">
        <v>2289</v>
      </c>
      <c r="P3499" s="10" t="s">
        <v>30</v>
      </c>
      <c r="Q3499" s="10" t="s">
        <v>30</v>
      </c>
      <c r="R3499" s="10" t="s">
        <v>29</v>
      </c>
      <c r="S3499" s="119"/>
      <c r="T3499" s="119"/>
      <c r="U3499" s="119"/>
      <c r="V3499" s="119">
        <v>1</v>
      </c>
      <c r="W3499" s="119"/>
      <c r="X3499" s="119"/>
      <c r="Y3499" s="119"/>
      <c r="Z3499" s="119"/>
      <c r="AA3499" s="119"/>
      <c r="AB3499" s="119"/>
      <c r="AC3499" s="119"/>
      <c r="AD3499" s="119"/>
      <c r="AE3499" s="119"/>
      <c r="AF3499" s="119"/>
      <c r="AG3499" s="119"/>
      <c r="AH3499" s="119"/>
      <c r="AI3499" s="119"/>
      <c r="AJ3499" s="10" t="s">
        <v>27</v>
      </c>
      <c r="AK3499" s="10" t="s">
        <v>2296</v>
      </c>
      <c r="AL3499" s="10" t="s">
        <v>27</v>
      </c>
    </row>
    <row r="3500" spans="1:38" ht="30" customHeight="1">
      <c r="A3500" s="1" t="s">
        <v>4634</v>
      </c>
      <c r="B3500" s="1" t="s">
        <v>4635</v>
      </c>
      <c r="C3500" s="13" t="s">
        <v>792</v>
      </c>
      <c r="D3500" s="114">
        <v>0.4</v>
      </c>
      <c r="E3500" s="115">
        <f>단가대비표!E400</f>
        <v>4188</v>
      </c>
      <c r="F3500" s="116">
        <f>TRUNC(E3500*D3500,1)</f>
        <v>1675.2</v>
      </c>
      <c r="G3500" s="115">
        <v>0</v>
      </c>
      <c r="H3500" s="116">
        <f>TRUNC(G3500*D3500,1)</f>
        <v>0</v>
      </c>
      <c r="I3500" s="115">
        <v>0</v>
      </c>
      <c r="J3500" s="116">
        <f>TRUNC(I3500*D3500,1)</f>
        <v>0</v>
      </c>
      <c r="K3500" s="115">
        <f>TRUNC(E3500+G3500+I3500,1)</f>
        <v>4188</v>
      </c>
      <c r="L3500" s="116">
        <f>TRUNC(F3500+H3500+J3500,1)</f>
        <v>1675.2</v>
      </c>
      <c r="M3500" s="9" t="s">
        <v>27</v>
      </c>
      <c r="N3500" s="10" t="s">
        <v>581</v>
      </c>
      <c r="O3500" s="10" t="s">
        <v>2289</v>
      </c>
      <c r="P3500" s="10" t="s">
        <v>30</v>
      </c>
      <c r="Q3500" s="10" t="s">
        <v>30</v>
      </c>
      <c r="R3500" s="10" t="s">
        <v>29</v>
      </c>
      <c r="S3500" s="119"/>
      <c r="T3500" s="119"/>
      <c r="U3500" s="119"/>
      <c r="V3500" s="119">
        <v>1</v>
      </c>
      <c r="W3500" s="119"/>
      <c r="X3500" s="119"/>
      <c r="Y3500" s="119"/>
      <c r="Z3500" s="119"/>
      <c r="AA3500" s="119"/>
      <c r="AB3500" s="119"/>
      <c r="AC3500" s="119"/>
      <c r="AD3500" s="119"/>
      <c r="AE3500" s="119"/>
      <c r="AF3500" s="119"/>
      <c r="AG3500" s="119"/>
      <c r="AH3500" s="119"/>
      <c r="AI3500" s="119"/>
      <c r="AJ3500" s="10" t="s">
        <v>27</v>
      </c>
      <c r="AK3500" s="10" t="s">
        <v>2296</v>
      </c>
      <c r="AL3500" s="10" t="s">
        <v>27</v>
      </c>
    </row>
    <row r="3501" spans="1:38" ht="30" customHeight="1">
      <c r="A3501" s="1" t="s">
        <v>4634</v>
      </c>
      <c r="B3501" s="1" t="s">
        <v>4636</v>
      </c>
      <c r="C3501" s="13" t="s">
        <v>792</v>
      </c>
      <c r="D3501" s="114">
        <v>0.11</v>
      </c>
      <c r="E3501" s="115">
        <f>단가대비표!E401</f>
        <v>3961</v>
      </c>
      <c r="F3501" s="116">
        <f>TRUNC(E3501*D3501,1)</f>
        <v>435.7</v>
      </c>
      <c r="G3501" s="115">
        <v>0</v>
      </c>
      <c r="H3501" s="116">
        <f>TRUNC(G3501*D3501,1)</f>
        <v>0</v>
      </c>
      <c r="I3501" s="115">
        <v>0</v>
      </c>
      <c r="J3501" s="116">
        <f>TRUNC(I3501*D3501,1)</f>
        <v>0</v>
      </c>
      <c r="K3501" s="115">
        <f>TRUNC(E3501+G3501+I3501,1)</f>
        <v>3961</v>
      </c>
      <c r="L3501" s="116">
        <f>TRUNC(F3501+H3501+J3501,1)</f>
        <v>435.7</v>
      </c>
      <c r="M3501" s="9" t="s">
        <v>27</v>
      </c>
      <c r="N3501" s="10" t="s">
        <v>581</v>
      </c>
      <c r="O3501" s="10" t="s">
        <v>2289</v>
      </c>
      <c r="P3501" s="10" t="s">
        <v>30</v>
      </c>
      <c r="Q3501" s="10" t="s">
        <v>30</v>
      </c>
      <c r="R3501" s="10" t="s">
        <v>29</v>
      </c>
      <c r="S3501" s="119"/>
      <c r="T3501" s="119"/>
      <c r="U3501" s="119"/>
      <c r="V3501" s="119">
        <v>1</v>
      </c>
      <c r="W3501" s="119"/>
      <c r="X3501" s="119"/>
      <c r="Y3501" s="119"/>
      <c r="Z3501" s="119"/>
      <c r="AA3501" s="119"/>
      <c r="AB3501" s="119"/>
      <c r="AC3501" s="119"/>
      <c r="AD3501" s="119"/>
      <c r="AE3501" s="119"/>
      <c r="AF3501" s="119"/>
      <c r="AG3501" s="119"/>
      <c r="AH3501" s="119"/>
      <c r="AI3501" s="119"/>
      <c r="AJ3501" s="10" t="s">
        <v>27</v>
      </c>
      <c r="AK3501" s="10" t="s">
        <v>2296</v>
      </c>
      <c r="AL3501" s="10" t="s">
        <v>27</v>
      </c>
    </row>
    <row r="3502" spans="1:38" ht="30" customHeight="1">
      <c r="A3502" s="9" t="s">
        <v>1040</v>
      </c>
      <c r="B3502" s="9" t="s">
        <v>1653</v>
      </c>
      <c r="C3502" s="9" t="s">
        <v>963</v>
      </c>
      <c r="D3502" s="114">
        <v>1</v>
      </c>
      <c r="E3502" s="115">
        <f>(F3499+F3500+F3501)*6%</f>
        <v>166.60799999999998</v>
      </c>
      <c r="F3502" s="116">
        <f t="shared" si="778"/>
        <v>166.6</v>
      </c>
      <c r="G3502" s="115">
        <v>0</v>
      </c>
      <c r="H3502" s="116">
        <f t="shared" si="779"/>
        <v>0</v>
      </c>
      <c r="I3502" s="115">
        <v>0</v>
      </c>
      <c r="J3502" s="116">
        <f t="shared" si="780"/>
        <v>0</v>
      </c>
      <c r="K3502" s="115">
        <f t="shared" si="781"/>
        <v>166.6</v>
      </c>
      <c r="L3502" s="116">
        <f t="shared" si="782"/>
        <v>166.6</v>
      </c>
      <c r="M3502" s="9" t="s">
        <v>27</v>
      </c>
      <c r="N3502" s="10" t="s">
        <v>581</v>
      </c>
      <c r="O3502" s="10" t="s">
        <v>964</v>
      </c>
      <c r="P3502" s="10" t="s">
        <v>30</v>
      </c>
      <c r="Q3502" s="10" t="s">
        <v>30</v>
      </c>
      <c r="R3502" s="10" t="s">
        <v>30</v>
      </c>
      <c r="S3502" s="119">
        <v>0</v>
      </c>
      <c r="T3502" s="119">
        <v>0</v>
      </c>
      <c r="U3502" s="119">
        <v>0.06</v>
      </c>
      <c r="V3502" s="119"/>
      <c r="W3502" s="119"/>
      <c r="X3502" s="119"/>
      <c r="Y3502" s="119"/>
      <c r="Z3502" s="119"/>
      <c r="AA3502" s="119"/>
      <c r="AB3502" s="119"/>
      <c r="AC3502" s="119"/>
      <c r="AD3502" s="119"/>
      <c r="AE3502" s="119"/>
      <c r="AF3502" s="119"/>
      <c r="AG3502" s="119"/>
      <c r="AH3502" s="119"/>
      <c r="AI3502" s="119"/>
      <c r="AJ3502" s="10" t="s">
        <v>27</v>
      </c>
      <c r="AK3502" s="10" t="s">
        <v>2298</v>
      </c>
      <c r="AL3502" s="10" t="s">
        <v>27</v>
      </c>
    </row>
    <row r="3503" spans="1:38" ht="30" customHeight="1">
      <c r="A3503" s="1" t="s">
        <v>552</v>
      </c>
      <c r="B3503" s="1" t="s">
        <v>4644</v>
      </c>
      <c r="C3503" s="15" t="s">
        <v>28</v>
      </c>
      <c r="D3503" s="114">
        <v>1</v>
      </c>
      <c r="E3503" s="115">
        <f>일위대가목록!E467</f>
        <v>131</v>
      </c>
      <c r="F3503" s="116">
        <f t="shared" si="778"/>
        <v>131</v>
      </c>
      <c r="G3503" s="115">
        <f>일위대가목록!F467</f>
        <v>1131</v>
      </c>
      <c r="H3503" s="116">
        <f t="shared" si="779"/>
        <v>1131</v>
      </c>
      <c r="I3503" s="115">
        <f>일위대가목록!G467</f>
        <v>0</v>
      </c>
      <c r="J3503" s="116">
        <f t="shared" si="780"/>
        <v>0</v>
      </c>
      <c r="K3503" s="115">
        <f t="shared" si="781"/>
        <v>1262</v>
      </c>
      <c r="L3503" s="116">
        <f t="shared" si="782"/>
        <v>1262</v>
      </c>
      <c r="M3503" s="9"/>
      <c r="N3503" s="10" t="s">
        <v>581</v>
      </c>
      <c r="O3503" s="10" t="s">
        <v>2268</v>
      </c>
      <c r="P3503" s="10" t="s">
        <v>30</v>
      </c>
      <c r="Q3503" s="10" t="s">
        <v>30</v>
      </c>
      <c r="R3503" s="10" t="s">
        <v>29</v>
      </c>
      <c r="S3503" s="119"/>
      <c r="T3503" s="119"/>
      <c r="U3503" s="119"/>
      <c r="V3503" s="119"/>
      <c r="W3503" s="119"/>
      <c r="X3503" s="119"/>
      <c r="Y3503" s="119"/>
      <c r="Z3503" s="119"/>
      <c r="AA3503" s="119"/>
      <c r="AB3503" s="119"/>
      <c r="AC3503" s="119"/>
      <c r="AD3503" s="119"/>
      <c r="AE3503" s="119"/>
      <c r="AF3503" s="119"/>
      <c r="AG3503" s="119"/>
      <c r="AH3503" s="119"/>
      <c r="AI3503" s="119"/>
      <c r="AJ3503" s="10" t="s">
        <v>27</v>
      </c>
      <c r="AK3503" s="10" t="s">
        <v>2299</v>
      </c>
      <c r="AL3503" s="10" t="s">
        <v>27</v>
      </c>
    </row>
    <row r="3504" spans="1:38" ht="30" customHeight="1">
      <c r="A3504" s="9" t="s">
        <v>857</v>
      </c>
      <c r="B3504" s="9" t="s">
        <v>840</v>
      </c>
      <c r="C3504" s="9" t="s">
        <v>841</v>
      </c>
      <c r="D3504" s="114">
        <v>5.6000000000000001E-2</v>
      </c>
      <c r="E3504" s="115">
        <v>0</v>
      </c>
      <c r="F3504" s="116">
        <f t="shared" si="778"/>
        <v>0</v>
      </c>
      <c r="G3504" s="115">
        <f>단가대비표!F548</f>
        <v>198613</v>
      </c>
      <c r="H3504" s="116">
        <f t="shared" si="779"/>
        <v>11122.3</v>
      </c>
      <c r="I3504" s="115">
        <v>0</v>
      </c>
      <c r="J3504" s="116">
        <f t="shared" si="780"/>
        <v>0</v>
      </c>
      <c r="K3504" s="115">
        <f t="shared" si="781"/>
        <v>198613</v>
      </c>
      <c r="L3504" s="116">
        <f t="shared" si="782"/>
        <v>11122.3</v>
      </c>
      <c r="M3504" s="9" t="s">
        <v>27</v>
      </c>
      <c r="N3504" s="10" t="s">
        <v>581</v>
      </c>
      <c r="O3504" s="10" t="s">
        <v>858</v>
      </c>
      <c r="P3504" s="10" t="s">
        <v>30</v>
      </c>
      <c r="Q3504" s="10" t="s">
        <v>30</v>
      </c>
      <c r="R3504" s="10" t="s">
        <v>29</v>
      </c>
      <c r="S3504" s="119"/>
      <c r="T3504" s="119"/>
      <c r="U3504" s="119"/>
      <c r="V3504" s="119"/>
      <c r="W3504" s="119"/>
      <c r="X3504" s="119"/>
      <c r="Y3504" s="119"/>
      <c r="Z3504" s="119"/>
      <c r="AA3504" s="119"/>
      <c r="AB3504" s="119"/>
      <c r="AC3504" s="119"/>
      <c r="AD3504" s="119"/>
      <c r="AE3504" s="119"/>
      <c r="AF3504" s="119"/>
      <c r="AG3504" s="119"/>
      <c r="AH3504" s="119"/>
      <c r="AI3504" s="119"/>
      <c r="AJ3504" s="10" t="s">
        <v>27</v>
      </c>
      <c r="AK3504" s="10" t="s">
        <v>2300</v>
      </c>
      <c r="AL3504" s="10" t="s">
        <v>27</v>
      </c>
    </row>
    <row r="3505" spans="1:38" ht="30" customHeight="1">
      <c r="A3505" s="9" t="s">
        <v>867</v>
      </c>
      <c r="B3505" s="9" t="s">
        <v>840</v>
      </c>
      <c r="C3505" s="9" t="s">
        <v>841</v>
      </c>
      <c r="D3505" s="114">
        <v>1.0999999999999999E-2</v>
      </c>
      <c r="E3505" s="115">
        <v>0</v>
      </c>
      <c r="F3505" s="116">
        <f t="shared" si="778"/>
        <v>0</v>
      </c>
      <c r="G3505" s="115">
        <f>단가대비표!F553</f>
        <v>138290</v>
      </c>
      <c r="H3505" s="116">
        <f t="shared" si="779"/>
        <v>1521.1</v>
      </c>
      <c r="I3505" s="115">
        <v>0</v>
      </c>
      <c r="J3505" s="116">
        <f t="shared" si="780"/>
        <v>0</v>
      </c>
      <c r="K3505" s="115">
        <f t="shared" si="781"/>
        <v>138290</v>
      </c>
      <c r="L3505" s="116">
        <f t="shared" si="782"/>
        <v>1521.1</v>
      </c>
      <c r="M3505" s="9" t="s">
        <v>27</v>
      </c>
      <c r="N3505" s="10" t="s">
        <v>581</v>
      </c>
      <c r="O3505" s="10" t="s">
        <v>868</v>
      </c>
      <c r="P3505" s="10" t="s">
        <v>30</v>
      </c>
      <c r="Q3505" s="10" t="s">
        <v>30</v>
      </c>
      <c r="R3505" s="10" t="s">
        <v>29</v>
      </c>
      <c r="S3505" s="119"/>
      <c r="T3505" s="119"/>
      <c r="U3505" s="119"/>
      <c r="V3505" s="119"/>
      <c r="W3505" s="119"/>
      <c r="X3505" s="119"/>
      <c r="Y3505" s="119"/>
      <c r="Z3505" s="119"/>
      <c r="AA3505" s="119"/>
      <c r="AB3505" s="119"/>
      <c r="AC3505" s="119"/>
      <c r="AD3505" s="119"/>
      <c r="AE3505" s="119"/>
      <c r="AF3505" s="119"/>
      <c r="AG3505" s="119"/>
      <c r="AH3505" s="119"/>
      <c r="AI3505" s="119"/>
      <c r="AJ3505" s="10" t="s">
        <v>27</v>
      </c>
      <c r="AK3505" s="10" t="s">
        <v>2301</v>
      </c>
      <c r="AL3505" s="10" t="s">
        <v>27</v>
      </c>
    </row>
    <row r="3506" spans="1:38" ht="30" customHeight="1">
      <c r="A3506" s="9" t="s">
        <v>1109</v>
      </c>
      <c r="B3506" s="9" t="s">
        <v>2305</v>
      </c>
      <c r="C3506" s="9" t="s">
        <v>963</v>
      </c>
      <c r="D3506" s="114">
        <v>1</v>
      </c>
      <c r="E3506" s="115">
        <v>0</v>
      </c>
      <c r="F3506" s="116">
        <f t="shared" si="778"/>
        <v>0</v>
      </c>
      <c r="G3506" s="115">
        <v>0</v>
      </c>
      <c r="H3506" s="116">
        <f t="shared" si="779"/>
        <v>0</v>
      </c>
      <c r="I3506" s="115">
        <f>H3507*1%</f>
        <v>137.74</v>
      </c>
      <c r="J3506" s="116">
        <f t="shared" si="780"/>
        <v>137.69999999999999</v>
      </c>
      <c r="K3506" s="115">
        <f t="shared" si="781"/>
        <v>137.69999999999999</v>
      </c>
      <c r="L3506" s="116">
        <f t="shared" si="782"/>
        <v>137.69999999999999</v>
      </c>
      <c r="M3506" s="9" t="s">
        <v>27</v>
      </c>
      <c r="N3506" s="10" t="s">
        <v>582</v>
      </c>
      <c r="O3506" s="10" t="s">
        <v>964</v>
      </c>
      <c r="P3506" s="10" t="s">
        <v>30</v>
      </c>
      <c r="Q3506" s="10" t="s">
        <v>30</v>
      </c>
      <c r="R3506" s="10" t="s">
        <v>30</v>
      </c>
      <c r="S3506" s="119">
        <v>1</v>
      </c>
      <c r="T3506" s="119">
        <v>2</v>
      </c>
      <c r="U3506" s="119">
        <v>0.01</v>
      </c>
      <c r="V3506" s="119"/>
      <c r="W3506" s="119"/>
      <c r="X3506" s="119"/>
      <c r="Y3506" s="119"/>
      <c r="Z3506" s="119"/>
      <c r="AA3506" s="119"/>
      <c r="AB3506" s="119"/>
      <c r="AC3506" s="119"/>
      <c r="AD3506" s="119"/>
      <c r="AE3506" s="119"/>
      <c r="AF3506" s="119"/>
      <c r="AG3506" s="119"/>
      <c r="AH3506" s="119"/>
      <c r="AI3506" s="119"/>
      <c r="AJ3506" s="10" t="s">
        <v>27</v>
      </c>
      <c r="AK3506" s="10" t="s">
        <v>2306</v>
      </c>
      <c r="AL3506" s="10" t="s">
        <v>27</v>
      </c>
    </row>
    <row r="3507" spans="1:38" ht="30" customHeight="1">
      <c r="A3507" s="9" t="s">
        <v>965</v>
      </c>
      <c r="B3507" s="9" t="s">
        <v>27</v>
      </c>
      <c r="C3507" s="9" t="s">
        <v>27</v>
      </c>
      <c r="D3507" s="114"/>
      <c r="E3507" s="115"/>
      <c r="F3507" s="116">
        <f>TRUNC(SUM(F3499:F3506),0)</f>
        <v>3074</v>
      </c>
      <c r="G3507" s="115"/>
      <c r="H3507" s="116">
        <f>TRUNC(SUM(H3499:H3506),0)</f>
        <v>13774</v>
      </c>
      <c r="I3507" s="115"/>
      <c r="J3507" s="116">
        <f>TRUNC(SUM(J3499:J3506),0)</f>
        <v>137</v>
      </c>
      <c r="K3507" s="115"/>
      <c r="L3507" s="116">
        <f>F3507+H3507+J3507</f>
        <v>16985</v>
      </c>
      <c r="M3507" s="9" t="s">
        <v>27</v>
      </c>
      <c r="N3507" s="10" t="s">
        <v>117</v>
      </c>
      <c r="O3507" s="10" t="s">
        <v>117</v>
      </c>
      <c r="P3507" s="10" t="s">
        <v>27</v>
      </c>
      <c r="Q3507" s="10" t="s">
        <v>27</v>
      </c>
      <c r="R3507" s="10" t="s">
        <v>27</v>
      </c>
      <c r="S3507" s="119"/>
      <c r="T3507" s="119"/>
      <c r="U3507" s="119"/>
      <c r="V3507" s="119"/>
      <c r="W3507" s="119"/>
      <c r="X3507" s="119"/>
      <c r="Y3507" s="119"/>
      <c r="Z3507" s="119"/>
      <c r="AA3507" s="119"/>
      <c r="AB3507" s="119"/>
      <c r="AC3507" s="119"/>
      <c r="AD3507" s="119"/>
      <c r="AE3507" s="119"/>
      <c r="AF3507" s="119"/>
      <c r="AG3507" s="119"/>
      <c r="AH3507" s="119"/>
      <c r="AI3507" s="119"/>
      <c r="AJ3507" s="10" t="s">
        <v>27</v>
      </c>
      <c r="AK3507" s="10" t="s">
        <v>27</v>
      </c>
      <c r="AL3507" s="10" t="s">
        <v>27</v>
      </c>
    </row>
    <row r="3508" spans="1:38" ht="30" customHeight="1">
      <c r="A3508" s="114"/>
      <c r="B3508" s="114"/>
      <c r="C3508" s="114"/>
      <c r="D3508" s="114"/>
      <c r="E3508" s="115"/>
      <c r="F3508" s="116"/>
      <c r="G3508" s="115"/>
      <c r="H3508" s="116"/>
      <c r="I3508" s="115"/>
      <c r="J3508" s="116"/>
      <c r="K3508" s="115"/>
      <c r="L3508" s="116"/>
      <c r="M3508" s="114"/>
    </row>
    <row r="3509" spans="1:38" ht="30" customHeight="1">
      <c r="A3509" s="127" t="s">
        <v>4659</v>
      </c>
      <c r="B3509" s="127"/>
      <c r="C3509" s="127"/>
      <c r="D3509" s="127"/>
      <c r="E3509" s="128"/>
      <c r="F3509" s="129"/>
      <c r="G3509" s="128"/>
      <c r="H3509" s="129"/>
      <c r="I3509" s="128"/>
      <c r="J3509" s="129"/>
      <c r="K3509" s="128"/>
      <c r="L3509" s="129"/>
      <c r="M3509" s="127"/>
      <c r="N3509" s="118" t="s">
        <v>585</v>
      </c>
    </row>
    <row r="3510" spans="1:38" ht="30" customHeight="1">
      <c r="A3510" s="9" t="s">
        <v>2307</v>
      </c>
      <c r="B3510" s="9" t="s">
        <v>3566</v>
      </c>
      <c r="C3510" s="9" t="s">
        <v>792</v>
      </c>
      <c r="D3510" s="114">
        <v>0.53</v>
      </c>
      <c r="E3510" s="115">
        <f>단가대비표!E399</f>
        <v>6035</v>
      </c>
      <c r="F3510" s="116">
        <f>TRUNC(E3510*D3510,1)</f>
        <v>3198.5</v>
      </c>
      <c r="G3510" s="115">
        <f>단가대비표!F399</f>
        <v>0</v>
      </c>
      <c r="H3510" s="116">
        <f>TRUNC(G3510*D3510,1)</f>
        <v>0</v>
      </c>
      <c r="I3510" s="115">
        <f>단가대비표!G399</f>
        <v>0</v>
      </c>
      <c r="J3510" s="116">
        <f>TRUNC(I3510*D3510,1)</f>
        <v>0</v>
      </c>
      <c r="K3510" s="115">
        <f t="shared" ref="K3510:L3514" si="783">TRUNC(E3510+G3510+I3510,1)</f>
        <v>6035</v>
      </c>
      <c r="L3510" s="116">
        <f t="shared" si="783"/>
        <v>3198.5</v>
      </c>
      <c r="M3510" s="9" t="s">
        <v>27</v>
      </c>
      <c r="N3510" s="10" t="s">
        <v>585</v>
      </c>
      <c r="O3510" s="10" t="s">
        <v>2308</v>
      </c>
      <c r="P3510" s="10" t="s">
        <v>30</v>
      </c>
      <c r="Q3510" s="10" t="s">
        <v>30</v>
      </c>
      <c r="R3510" s="10" t="s">
        <v>29</v>
      </c>
      <c r="S3510" s="119"/>
      <c r="T3510" s="119"/>
      <c r="U3510" s="119"/>
      <c r="V3510" s="119"/>
      <c r="W3510" s="119"/>
      <c r="X3510" s="119"/>
      <c r="Y3510" s="119"/>
      <c r="Z3510" s="119"/>
      <c r="AA3510" s="119"/>
      <c r="AB3510" s="119"/>
      <c r="AC3510" s="119"/>
      <c r="AD3510" s="119"/>
      <c r="AE3510" s="119"/>
      <c r="AF3510" s="119"/>
      <c r="AG3510" s="119"/>
      <c r="AH3510" s="119"/>
      <c r="AI3510" s="119"/>
      <c r="AJ3510" s="10" t="s">
        <v>27</v>
      </c>
      <c r="AK3510" s="10" t="s">
        <v>2309</v>
      </c>
      <c r="AL3510" s="10" t="s">
        <v>27</v>
      </c>
    </row>
    <row r="3511" spans="1:38" ht="30" customHeight="1">
      <c r="A3511" s="9" t="s">
        <v>2307</v>
      </c>
      <c r="B3511" s="9" t="s">
        <v>3563</v>
      </c>
      <c r="C3511" s="9" t="s">
        <v>792</v>
      </c>
      <c r="D3511" s="114">
        <v>0.19</v>
      </c>
      <c r="E3511" s="115">
        <f>단가대비표!E398</f>
        <v>6055</v>
      </c>
      <c r="F3511" s="116">
        <f>TRUNC(E3511*D3511,1)</f>
        <v>1150.4000000000001</v>
      </c>
      <c r="G3511" s="115">
        <f>단가대비표!F398</f>
        <v>0</v>
      </c>
      <c r="H3511" s="116">
        <f>TRUNC(G3511*D3511,1)</f>
        <v>0</v>
      </c>
      <c r="I3511" s="115">
        <f>단가대비표!G398</f>
        <v>0</v>
      </c>
      <c r="J3511" s="116">
        <f>TRUNC(I3511*D3511,1)</f>
        <v>0</v>
      </c>
      <c r="K3511" s="115">
        <f t="shared" si="783"/>
        <v>6055</v>
      </c>
      <c r="L3511" s="116">
        <f t="shared" si="783"/>
        <v>1150.4000000000001</v>
      </c>
      <c r="M3511" s="9" t="s">
        <v>27</v>
      </c>
      <c r="N3511" s="10" t="s">
        <v>585</v>
      </c>
      <c r="O3511" s="10" t="s">
        <v>2310</v>
      </c>
      <c r="P3511" s="10" t="s">
        <v>30</v>
      </c>
      <c r="Q3511" s="10" t="s">
        <v>30</v>
      </c>
      <c r="R3511" s="10" t="s">
        <v>29</v>
      </c>
      <c r="S3511" s="119"/>
      <c r="T3511" s="119"/>
      <c r="U3511" s="119"/>
      <c r="V3511" s="119"/>
      <c r="W3511" s="119"/>
      <c r="X3511" s="119"/>
      <c r="Y3511" s="119"/>
      <c r="Z3511" s="119"/>
      <c r="AA3511" s="119"/>
      <c r="AB3511" s="119"/>
      <c r="AC3511" s="119"/>
      <c r="AD3511" s="119"/>
      <c r="AE3511" s="119"/>
      <c r="AF3511" s="119"/>
      <c r="AG3511" s="119"/>
      <c r="AH3511" s="119"/>
      <c r="AI3511" s="119"/>
      <c r="AJ3511" s="10" t="s">
        <v>27</v>
      </c>
      <c r="AK3511" s="10" t="s">
        <v>2311</v>
      </c>
      <c r="AL3511" s="10" t="s">
        <v>27</v>
      </c>
    </row>
    <row r="3512" spans="1:38" ht="30" customHeight="1">
      <c r="A3512" s="9" t="s">
        <v>2182</v>
      </c>
      <c r="B3512" s="9" t="s">
        <v>3498</v>
      </c>
      <c r="C3512" s="9" t="s">
        <v>792</v>
      </c>
      <c r="D3512" s="114">
        <v>0.125</v>
      </c>
      <c r="E3512" s="115">
        <f>단가대비표!E383</f>
        <v>2694</v>
      </c>
      <c r="F3512" s="116">
        <f>TRUNC(E3512*D3512,1)</f>
        <v>336.7</v>
      </c>
      <c r="G3512" s="115">
        <f>단가대비표!F383</f>
        <v>0</v>
      </c>
      <c r="H3512" s="116">
        <f>TRUNC(G3512*D3512,1)</f>
        <v>0</v>
      </c>
      <c r="I3512" s="115">
        <f>단가대비표!G383</f>
        <v>0</v>
      </c>
      <c r="J3512" s="116">
        <f>TRUNC(I3512*D3512,1)</f>
        <v>0</v>
      </c>
      <c r="K3512" s="115">
        <f t="shared" si="783"/>
        <v>2694</v>
      </c>
      <c r="L3512" s="116">
        <f t="shared" si="783"/>
        <v>336.7</v>
      </c>
      <c r="M3512" s="9" t="s">
        <v>27</v>
      </c>
      <c r="N3512" s="10" t="s">
        <v>585</v>
      </c>
      <c r="O3512" s="10" t="s">
        <v>2251</v>
      </c>
      <c r="P3512" s="10" t="s">
        <v>30</v>
      </c>
      <c r="Q3512" s="10" t="s">
        <v>30</v>
      </c>
      <c r="R3512" s="10" t="s">
        <v>29</v>
      </c>
      <c r="S3512" s="119"/>
      <c r="T3512" s="119"/>
      <c r="U3512" s="119"/>
      <c r="V3512" s="119"/>
      <c r="W3512" s="119"/>
      <c r="X3512" s="119"/>
      <c r="Y3512" s="119"/>
      <c r="Z3512" s="119"/>
      <c r="AA3512" s="119"/>
      <c r="AB3512" s="119"/>
      <c r="AC3512" s="119"/>
      <c r="AD3512" s="119"/>
      <c r="AE3512" s="119"/>
      <c r="AF3512" s="119"/>
      <c r="AG3512" s="119"/>
      <c r="AH3512" s="119"/>
      <c r="AI3512" s="119"/>
      <c r="AJ3512" s="10" t="s">
        <v>27</v>
      </c>
      <c r="AK3512" s="10" t="s">
        <v>2312</v>
      </c>
      <c r="AL3512" s="10" t="s">
        <v>27</v>
      </c>
    </row>
    <row r="3513" spans="1:38" ht="30" customHeight="1">
      <c r="A3513" s="9" t="s">
        <v>857</v>
      </c>
      <c r="B3513" s="9" t="s">
        <v>840</v>
      </c>
      <c r="C3513" s="9" t="s">
        <v>841</v>
      </c>
      <c r="D3513" s="114">
        <v>3.9E-2</v>
      </c>
      <c r="E3513" s="115">
        <f>단가대비표!E548</f>
        <v>0</v>
      </c>
      <c r="F3513" s="116">
        <f>TRUNC(E3513*D3513,1)</f>
        <v>0</v>
      </c>
      <c r="G3513" s="115">
        <f>단가대비표!F548</f>
        <v>198613</v>
      </c>
      <c r="H3513" s="116">
        <f>TRUNC(G3513*D3513,1)</f>
        <v>7745.9</v>
      </c>
      <c r="I3513" s="115">
        <f>단가대비표!G548</f>
        <v>0</v>
      </c>
      <c r="J3513" s="116">
        <f>TRUNC(I3513*D3513,1)</f>
        <v>0</v>
      </c>
      <c r="K3513" s="115">
        <f t="shared" si="783"/>
        <v>198613</v>
      </c>
      <c r="L3513" s="116">
        <f t="shared" si="783"/>
        <v>7745.9</v>
      </c>
      <c r="M3513" s="9" t="s">
        <v>27</v>
      </c>
      <c r="N3513" s="10" t="s">
        <v>585</v>
      </c>
      <c r="O3513" s="10" t="s">
        <v>858</v>
      </c>
      <c r="P3513" s="10" t="s">
        <v>30</v>
      </c>
      <c r="Q3513" s="10" t="s">
        <v>30</v>
      </c>
      <c r="R3513" s="10" t="s">
        <v>29</v>
      </c>
      <c r="S3513" s="119"/>
      <c r="T3513" s="119"/>
      <c r="U3513" s="119"/>
      <c r="V3513" s="119"/>
      <c r="W3513" s="119"/>
      <c r="X3513" s="119"/>
      <c r="Y3513" s="119"/>
      <c r="Z3513" s="119"/>
      <c r="AA3513" s="119"/>
      <c r="AB3513" s="119"/>
      <c r="AC3513" s="119"/>
      <c r="AD3513" s="119"/>
      <c r="AE3513" s="119"/>
      <c r="AF3513" s="119"/>
      <c r="AG3513" s="119"/>
      <c r="AH3513" s="119"/>
      <c r="AI3513" s="119"/>
      <c r="AJ3513" s="10" t="s">
        <v>27</v>
      </c>
      <c r="AK3513" s="10" t="s">
        <v>2313</v>
      </c>
      <c r="AL3513" s="10" t="s">
        <v>27</v>
      </c>
    </row>
    <row r="3514" spans="1:38" ht="30" customHeight="1">
      <c r="A3514" s="9" t="s">
        <v>867</v>
      </c>
      <c r="B3514" s="9" t="s">
        <v>840</v>
      </c>
      <c r="C3514" s="9" t="s">
        <v>841</v>
      </c>
      <c r="D3514" s="114">
        <v>8.0000000000000002E-3</v>
      </c>
      <c r="E3514" s="115">
        <f>단가대비표!E553</f>
        <v>0</v>
      </c>
      <c r="F3514" s="116">
        <f>TRUNC(E3514*D3514,1)</f>
        <v>0</v>
      </c>
      <c r="G3514" s="115">
        <f>단가대비표!F553</f>
        <v>138290</v>
      </c>
      <c r="H3514" s="116">
        <f>TRUNC(G3514*D3514,1)</f>
        <v>1106.3</v>
      </c>
      <c r="I3514" s="115">
        <f>단가대비표!G553</f>
        <v>0</v>
      </c>
      <c r="J3514" s="116">
        <f>TRUNC(I3514*D3514,1)</f>
        <v>0</v>
      </c>
      <c r="K3514" s="115">
        <f t="shared" si="783"/>
        <v>138290</v>
      </c>
      <c r="L3514" s="116">
        <f t="shared" si="783"/>
        <v>1106.3</v>
      </c>
      <c r="M3514" s="9" t="s">
        <v>27</v>
      </c>
      <c r="N3514" s="10" t="s">
        <v>585</v>
      </c>
      <c r="O3514" s="10" t="s">
        <v>868</v>
      </c>
      <c r="P3514" s="10" t="s">
        <v>30</v>
      </c>
      <c r="Q3514" s="10" t="s">
        <v>30</v>
      </c>
      <c r="R3514" s="10" t="s">
        <v>29</v>
      </c>
      <c r="S3514" s="119"/>
      <c r="T3514" s="119"/>
      <c r="U3514" s="119"/>
      <c r="V3514" s="119"/>
      <c r="W3514" s="119"/>
      <c r="X3514" s="119"/>
      <c r="Y3514" s="119"/>
      <c r="Z3514" s="119"/>
      <c r="AA3514" s="119"/>
      <c r="AB3514" s="119"/>
      <c r="AC3514" s="119"/>
      <c r="AD3514" s="119"/>
      <c r="AE3514" s="119"/>
      <c r="AF3514" s="119"/>
      <c r="AG3514" s="119"/>
      <c r="AH3514" s="119"/>
      <c r="AI3514" s="119"/>
      <c r="AJ3514" s="10" t="s">
        <v>27</v>
      </c>
      <c r="AK3514" s="10" t="s">
        <v>2314</v>
      </c>
      <c r="AL3514" s="10" t="s">
        <v>27</v>
      </c>
    </row>
    <row r="3515" spans="1:38" ht="30" customHeight="1">
      <c r="A3515" s="9" t="s">
        <v>965</v>
      </c>
      <c r="B3515" s="9" t="s">
        <v>27</v>
      </c>
      <c r="C3515" s="9" t="s">
        <v>27</v>
      </c>
      <c r="D3515" s="114"/>
      <c r="E3515" s="115"/>
      <c r="F3515" s="116">
        <f>TRUNC(SUM(F3510:F3514),0)</f>
        <v>4685</v>
      </c>
      <c r="G3515" s="115"/>
      <c r="H3515" s="116">
        <f>TRUNC(SUM(H3510:H3514),0)</f>
        <v>8852</v>
      </c>
      <c r="I3515" s="115"/>
      <c r="J3515" s="116">
        <f>TRUNC(SUM(J3510:J3514),0)</f>
        <v>0</v>
      </c>
      <c r="K3515" s="115"/>
      <c r="L3515" s="116">
        <f>F3515+H3515+J3515</f>
        <v>13537</v>
      </c>
      <c r="M3515" s="9" t="s">
        <v>27</v>
      </c>
      <c r="N3515" s="10" t="s">
        <v>117</v>
      </c>
      <c r="O3515" s="10" t="s">
        <v>117</v>
      </c>
      <c r="P3515" s="10" t="s">
        <v>27</v>
      </c>
      <c r="Q3515" s="10" t="s">
        <v>27</v>
      </c>
      <c r="R3515" s="10" t="s">
        <v>27</v>
      </c>
      <c r="S3515" s="119"/>
      <c r="T3515" s="119"/>
      <c r="U3515" s="119"/>
      <c r="V3515" s="119"/>
      <c r="W3515" s="119"/>
      <c r="X3515" s="119"/>
      <c r="Y3515" s="119"/>
      <c r="Z3515" s="119"/>
      <c r="AA3515" s="119"/>
      <c r="AB3515" s="119"/>
      <c r="AC3515" s="119"/>
      <c r="AD3515" s="119"/>
      <c r="AE3515" s="119"/>
      <c r="AF3515" s="119"/>
      <c r="AG3515" s="119"/>
      <c r="AH3515" s="119"/>
      <c r="AI3515" s="119"/>
      <c r="AJ3515" s="10" t="s">
        <v>27</v>
      </c>
      <c r="AK3515" s="10" t="s">
        <v>27</v>
      </c>
      <c r="AL3515" s="10" t="s">
        <v>27</v>
      </c>
    </row>
    <row r="3516" spans="1:38" ht="30" customHeight="1">
      <c r="A3516" s="114"/>
      <c r="B3516" s="114"/>
      <c r="C3516" s="114"/>
      <c r="D3516" s="114"/>
      <c r="E3516" s="115"/>
      <c r="F3516" s="116"/>
      <c r="G3516" s="115"/>
      <c r="H3516" s="116"/>
      <c r="I3516" s="115"/>
      <c r="J3516" s="116"/>
      <c r="K3516" s="115"/>
      <c r="L3516" s="116"/>
      <c r="M3516" s="114"/>
    </row>
    <row r="3517" spans="1:38" ht="30" customHeight="1">
      <c r="A3517" s="389" t="s">
        <v>4136</v>
      </c>
      <c r="B3517" s="390"/>
      <c r="C3517" s="390"/>
      <c r="D3517" s="390"/>
      <c r="E3517" s="391"/>
      <c r="F3517" s="392"/>
      <c r="G3517" s="391"/>
      <c r="H3517" s="392"/>
      <c r="I3517" s="391"/>
      <c r="J3517" s="392"/>
      <c r="K3517" s="391"/>
      <c r="L3517" s="392"/>
      <c r="M3517" s="390"/>
      <c r="N3517" s="118"/>
    </row>
    <row r="3518" spans="1:38" ht="30" customHeight="1">
      <c r="A3518" s="127" t="s">
        <v>4818</v>
      </c>
      <c r="B3518" s="127"/>
      <c r="C3518" s="127"/>
      <c r="D3518" s="127"/>
      <c r="E3518" s="128"/>
      <c r="F3518" s="129"/>
      <c r="G3518" s="128"/>
      <c r="H3518" s="129"/>
      <c r="I3518" s="128"/>
      <c r="J3518" s="129"/>
      <c r="K3518" s="128"/>
      <c r="L3518" s="129"/>
      <c r="M3518" s="127"/>
      <c r="N3518" s="118" t="s">
        <v>683</v>
      </c>
    </row>
    <row r="3519" spans="1:38" ht="30" customHeight="1">
      <c r="A3519" s="9" t="s">
        <v>844</v>
      </c>
      <c r="B3519" s="9" t="s">
        <v>840</v>
      </c>
      <c r="C3519" s="9" t="s">
        <v>841</v>
      </c>
      <c r="D3519" s="114">
        <v>0.1</v>
      </c>
      <c r="E3519" s="115">
        <f>단가대비표!E581</f>
        <v>0</v>
      </c>
      <c r="F3519" s="116">
        <f>TRUNC(E3519*D3519,1)</f>
        <v>0</v>
      </c>
      <c r="G3519" s="115">
        <f>단가대비표!F581</f>
        <v>166063</v>
      </c>
      <c r="H3519" s="116">
        <f>TRUNC(G3519*D3519,1)</f>
        <v>16606.3</v>
      </c>
      <c r="I3519" s="115">
        <f>단가대비표!G581</f>
        <v>0</v>
      </c>
      <c r="J3519" s="116">
        <f>TRUNC(I3519*D3519,1)</f>
        <v>0</v>
      </c>
      <c r="K3519" s="115">
        <f>TRUNC(E3519+G3519+I3519,1)</f>
        <v>166063</v>
      </c>
      <c r="L3519" s="116">
        <f>TRUNC(F3519+H3519+J3519,1)</f>
        <v>16606.3</v>
      </c>
      <c r="M3519" s="9" t="s">
        <v>27</v>
      </c>
      <c r="N3519" s="10" t="s">
        <v>683</v>
      </c>
      <c r="O3519" s="10" t="s">
        <v>911</v>
      </c>
      <c r="P3519" s="10" t="s">
        <v>30</v>
      </c>
      <c r="Q3519" s="10" t="s">
        <v>30</v>
      </c>
      <c r="R3519" s="10" t="s">
        <v>29</v>
      </c>
      <c r="S3519" s="119"/>
      <c r="T3519" s="119"/>
      <c r="U3519" s="119"/>
      <c r="V3519" s="119"/>
      <c r="W3519" s="119"/>
      <c r="X3519" s="119"/>
      <c r="Y3519" s="119"/>
      <c r="Z3519" s="119"/>
      <c r="AA3519" s="119"/>
      <c r="AB3519" s="119"/>
      <c r="AC3519" s="119"/>
      <c r="AD3519" s="119"/>
      <c r="AE3519" s="119"/>
      <c r="AF3519" s="119"/>
      <c r="AG3519" s="119"/>
      <c r="AH3519" s="119"/>
      <c r="AI3519" s="119"/>
      <c r="AJ3519" s="10" t="s">
        <v>27</v>
      </c>
      <c r="AK3519" s="10" t="s">
        <v>2584</v>
      </c>
      <c r="AL3519" s="10" t="s">
        <v>27</v>
      </c>
    </row>
    <row r="3520" spans="1:38" ht="30" customHeight="1">
      <c r="A3520" s="9" t="s">
        <v>965</v>
      </c>
      <c r="B3520" s="9" t="s">
        <v>27</v>
      </c>
      <c r="C3520" s="9" t="s">
        <v>27</v>
      </c>
      <c r="D3520" s="114"/>
      <c r="E3520" s="115"/>
      <c r="F3520" s="116">
        <f>TRUNC(SUMIF(N3519:N3519, N3518, F3519:F3519),0)</f>
        <v>0</v>
      </c>
      <c r="G3520" s="115"/>
      <c r="H3520" s="116">
        <f>TRUNC(SUMIF(N3519:N3519, N3518, H3519:H3519),0)</f>
        <v>16606</v>
      </c>
      <c r="I3520" s="115"/>
      <c r="J3520" s="116">
        <f>TRUNC(SUMIF(N3519:N3519, N3518, J3519:J3519),0)</f>
        <v>0</v>
      </c>
      <c r="K3520" s="115"/>
      <c r="L3520" s="116">
        <f>F3520+H3520+J3520</f>
        <v>16606</v>
      </c>
      <c r="M3520" s="9" t="s">
        <v>27</v>
      </c>
      <c r="N3520" s="10" t="s">
        <v>117</v>
      </c>
      <c r="O3520" s="10" t="s">
        <v>117</v>
      </c>
      <c r="P3520" s="10" t="s">
        <v>27</v>
      </c>
      <c r="Q3520" s="10" t="s">
        <v>27</v>
      </c>
      <c r="R3520" s="10" t="s">
        <v>27</v>
      </c>
      <c r="S3520" s="119"/>
      <c r="T3520" s="119"/>
      <c r="U3520" s="119"/>
      <c r="V3520" s="119"/>
      <c r="W3520" s="119"/>
      <c r="X3520" s="119"/>
      <c r="Y3520" s="119"/>
      <c r="Z3520" s="119"/>
      <c r="AA3520" s="119"/>
      <c r="AB3520" s="119"/>
      <c r="AC3520" s="119"/>
      <c r="AD3520" s="119"/>
      <c r="AE3520" s="119"/>
      <c r="AF3520" s="119"/>
      <c r="AG3520" s="119"/>
      <c r="AH3520" s="119"/>
      <c r="AI3520" s="119"/>
      <c r="AJ3520" s="10" t="s">
        <v>27</v>
      </c>
      <c r="AK3520" s="10" t="s">
        <v>27</v>
      </c>
      <c r="AL3520" s="10" t="s">
        <v>27</v>
      </c>
    </row>
    <row r="3521" spans="1:38" ht="30" customHeight="1">
      <c r="A3521" s="114"/>
      <c r="B3521" s="114"/>
      <c r="C3521" s="114"/>
      <c r="D3521" s="114"/>
      <c r="E3521" s="115"/>
      <c r="F3521" s="116"/>
      <c r="G3521" s="115"/>
      <c r="H3521" s="116"/>
      <c r="I3521" s="115"/>
      <c r="J3521" s="116"/>
      <c r="K3521" s="115"/>
      <c r="L3521" s="116"/>
      <c r="M3521" s="114"/>
    </row>
    <row r="3522" spans="1:38" ht="30" customHeight="1">
      <c r="A3522" s="127" t="s">
        <v>4819</v>
      </c>
      <c r="B3522" s="127"/>
      <c r="C3522" s="127"/>
      <c r="D3522" s="127"/>
      <c r="E3522" s="128"/>
      <c r="F3522" s="129"/>
      <c r="G3522" s="128"/>
      <c r="H3522" s="129"/>
      <c r="I3522" s="128"/>
      <c r="J3522" s="129"/>
      <c r="K3522" s="128"/>
      <c r="L3522" s="129"/>
      <c r="M3522" s="127"/>
      <c r="N3522" s="118" t="s">
        <v>685</v>
      </c>
    </row>
    <row r="3523" spans="1:38" ht="30" customHeight="1">
      <c r="A3523" s="9" t="s">
        <v>844</v>
      </c>
      <c r="B3523" s="9" t="s">
        <v>840</v>
      </c>
      <c r="C3523" s="9" t="s">
        <v>841</v>
      </c>
      <c r="D3523" s="114">
        <v>0.08</v>
      </c>
      <c r="E3523" s="115">
        <f>단가대비표!E581</f>
        <v>0</v>
      </c>
      <c r="F3523" s="116">
        <f>TRUNC(E3523*D3523,1)</f>
        <v>0</v>
      </c>
      <c r="G3523" s="115">
        <f>단가대비표!F581</f>
        <v>166063</v>
      </c>
      <c r="H3523" s="116">
        <f>TRUNC(G3523*D3523,1)</f>
        <v>13285</v>
      </c>
      <c r="I3523" s="115">
        <f>단가대비표!G581</f>
        <v>0</v>
      </c>
      <c r="J3523" s="116">
        <f>TRUNC(I3523*D3523,1)</f>
        <v>0</v>
      </c>
      <c r="K3523" s="115">
        <f>TRUNC(E3523+G3523+I3523,1)</f>
        <v>166063</v>
      </c>
      <c r="L3523" s="116">
        <f>TRUNC(F3523+H3523+J3523,1)</f>
        <v>13285</v>
      </c>
      <c r="M3523" s="9" t="s">
        <v>27</v>
      </c>
      <c r="N3523" s="10" t="s">
        <v>685</v>
      </c>
      <c r="O3523" s="10" t="s">
        <v>911</v>
      </c>
      <c r="P3523" s="10" t="s">
        <v>30</v>
      </c>
      <c r="Q3523" s="10" t="s">
        <v>30</v>
      </c>
      <c r="R3523" s="10" t="s">
        <v>29</v>
      </c>
      <c r="S3523" s="119"/>
      <c r="T3523" s="119"/>
      <c r="U3523" s="119"/>
      <c r="V3523" s="119"/>
      <c r="W3523" s="119"/>
      <c r="X3523" s="119"/>
      <c r="Y3523" s="119"/>
      <c r="Z3523" s="119"/>
      <c r="AA3523" s="119"/>
      <c r="AB3523" s="119"/>
      <c r="AC3523" s="119"/>
      <c r="AD3523" s="119"/>
      <c r="AE3523" s="119"/>
      <c r="AF3523" s="119"/>
      <c r="AG3523" s="119"/>
      <c r="AH3523" s="119"/>
      <c r="AI3523" s="119"/>
      <c r="AJ3523" s="10" t="s">
        <v>27</v>
      </c>
      <c r="AK3523" s="10" t="s">
        <v>2585</v>
      </c>
      <c r="AL3523" s="10" t="s">
        <v>27</v>
      </c>
    </row>
    <row r="3524" spans="1:38" ht="30" customHeight="1">
      <c r="A3524" s="9" t="s">
        <v>965</v>
      </c>
      <c r="B3524" s="9" t="s">
        <v>27</v>
      </c>
      <c r="C3524" s="9" t="s">
        <v>27</v>
      </c>
      <c r="D3524" s="114"/>
      <c r="E3524" s="115"/>
      <c r="F3524" s="116">
        <f>TRUNC(SUMIF(N3523:N3523, N3522, F3523:F3523),0)</f>
        <v>0</v>
      </c>
      <c r="G3524" s="115"/>
      <c r="H3524" s="116">
        <f>TRUNC(SUMIF(N3523:N3523, N3522, H3523:H3523),0)</f>
        <v>13285</v>
      </c>
      <c r="I3524" s="115"/>
      <c r="J3524" s="116">
        <f>TRUNC(SUMIF(N3523:N3523, N3522, J3523:J3523),0)</f>
        <v>0</v>
      </c>
      <c r="K3524" s="115"/>
      <c r="L3524" s="116">
        <f>F3524+H3524+J3524</f>
        <v>13285</v>
      </c>
      <c r="M3524" s="9" t="s">
        <v>27</v>
      </c>
      <c r="N3524" s="10" t="s">
        <v>117</v>
      </c>
      <c r="O3524" s="10" t="s">
        <v>117</v>
      </c>
      <c r="P3524" s="10" t="s">
        <v>27</v>
      </c>
      <c r="Q3524" s="10" t="s">
        <v>27</v>
      </c>
      <c r="R3524" s="10" t="s">
        <v>27</v>
      </c>
      <c r="S3524" s="119"/>
      <c r="T3524" s="119"/>
      <c r="U3524" s="119"/>
      <c r="V3524" s="119"/>
      <c r="W3524" s="119"/>
      <c r="X3524" s="119"/>
      <c r="Y3524" s="119"/>
      <c r="Z3524" s="119"/>
      <c r="AA3524" s="119"/>
      <c r="AB3524" s="119"/>
      <c r="AC3524" s="119"/>
      <c r="AD3524" s="119"/>
      <c r="AE3524" s="119"/>
      <c r="AF3524" s="119"/>
      <c r="AG3524" s="119"/>
      <c r="AH3524" s="119"/>
      <c r="AI3524" s="119"/>
      <c r="AJ3524" s="10" t="s">
        <v>27</v>
      </c>
      <c r="AK3524" s="10" t="s">
        <v>27</v>
      </c>
      <c r="AL3524" s="10" t="s">
        <v>27</v>
      </c>
    </row>
    <row r="3525" spans="1:38" ht="30" customHeight="1">
      <c r="A3525" s="114"/>
      <c r="B3525" s="114"/>
      <c r="C3525" s="114"/>
      <c r="D3525" s="114"/>
      <c r="E3525" s="115"/>
      <c r="F3525" s="116"/>
      <c r="G3525" s="115"/>
      <c r="H3525" s="116"/>
      <c r="I3525" s="115"/>
      <c r="J3525" s="116"/>
      <c r="K3525" s="115"/>
      <c r="L3525" s="116"/>
      <c r="M3525" s="114"/>
    </row>
    <row r="3526" spans="1:38" ht="30" customHeight="1">
      <c r="A3526" s="127" t="s">
        <v>4846</v>
      </c>
      <c r="B3526" s="127"/>
      <c r="C3526" s="127"/>
      <c r="D3526" s="127"/>
      <c r="E3526" s="128"/>
      <c r="F3526" s="129"/>
      <c r="G3526" s="128"/>
      <c r="H3526" s="129"/>
      <c r="I3526" s="128"/>
      <c r="J3526" s="129"/>
      <c r="K3526" s="128"/>
      <c r="L3526" s="129"/>
      <c r="M3526" s="127"/>
      <c r="N3526" s="118" t="s">
        <v>685</v>
      </c>
    </row>
    <row r="3527" spans="1:38" ht="30" customHeight="1">
      <c r="A3527" s="9" t="s">
        <v>4841</v>
      </c>
      <c r="B3527" s="9" t="s">
        <v>840</v>
      </c>
      <c r="C3527" s="9" t="s">
        <v>841</v>
      </c>
      <c r="D3527" s="114">
        <v>0.12</v>
      </c>
      <c r="E3527" s="115">
        <v>0</v>
      </c>
      <c r="F3527" s="116">
        <f>TRUNC(E3527*D3527,1)</f>
        <v>0</v>
      </c>
      <c r="G3527" s="115">
        <f>단가대비표!F553</f>
        <v>138290</v>
      </c>
      <c r="H3527" s="116">
        <f>TRUNC(G3527*D3527,1)</f>
        <v>16594.8</v>
      </c>
      <c r="I3527" s="115">
        <v>0</v>
      </c>
      <c r="J3527" s="116">
        <f>TRUNC(I3527*D3527,1)</f>
        <v>0</v>
      </c>
      <c r="K3527" s="115">
        <f>TRUNC(E3527+G3527+I3527,1)</f>
        <v>138290</v>
      </c>
      <c r="L3527" s="116">
        <f>TRUNC(F3527+H3527+J3527,1)</f>
        <v>16594.8</v>
      </c>
      <c r="M3527" s="9" t="s">
        <v>27</v>
      </c>
      <c r="N3527" s="10" t="s">
        <v>685</v>
      </c>
      <c r="O3527" s="10" t="s">
        <v>911</v>
      </c>
      <c r="P3527" s="10" t="s">
        <v>30</v>
      </c>
      <c r="Q3527" s="10" t="s">
        <v>30</v>
      </c>
      <c r="R3527" s="10" t="s">
        <v>29</v>
      </c>
      <c r="S3527" s="119"/>
      <c r="T3527" s="119"/>
      <c r="U3527" s="119"/>
      <c r="V3527" s="119"/>
      <c r="W3527" s="119"/>
      <c r="X3527" s="119"/>
      <c r="Y3527" s="119"/>
      <c r="Z3527" s="119"/>
      <c r="AA3527" s="119"/>
      <c r="AB3527" s="119"/>
      <c r="AC3527" s="119"/>
      <c r="AD3527" s="119"/>
      <c r="AE3527" s="119"/>
      <c r="AF3527" s="119"/>
      <c r="AG3527" s="119"/>
      <c r="AH3527" s="119"/>
      <c r="AI3527" s="119"/>
      <c r="AJ3527" s="10" t="s">
        <v>27</v>
      </c>
      <c r="AK3527" s="10" t="s">
        <v>2585</v>
      </c>
      <c r="AL3527" s="10" t="s">
        <v>27</v>
      </c>
    </row>
    <row r="3528" spans="1:38" ht="30" customHeight="1">
      <c r="A3528" s="9" t="s">
        <v>965</v>
      </c>
      <c r="B3528" s="9" t="s">
        <v>27</v>
      </c>
      <c r="C3528" s="9" t="s">
        <v>27</v>
      </c>
      <c r="D3528" s="114"/>
      <c r="E3528" s="115"/>
      <c r="F3528" s="116">
        <f>TRUNC(SUMIF(N3527:N3527, N3526, F3527:F3527),0)</f>
        <v>0</v>
      </c>
      <c r="G3528" s="115"/>
      <c r="H3528" s="116">
        <f>TRUNC(SUMIF(N3527:N3527, N3526, H3527:H3527),0)</f>
        <v>16594</v>
      </c>
      <c r="I3528" s="115"/>
      <c r="J3528" s="116">
        <f>TRUNC(SUMIF(N3527:N3527, N3526, J3527:J3527),0)</f>
        <v>0</v>
      </c>
      <c r="K3528" s="115"/>
      <c r="L3528" s="116">
        <f>F3528+H3528+J3528</f>
        <v>16594</v>
      </c>
      <c r="M3528" s="9" t="s">
        <v>27</v>
      </c>
      <c r="N3528" s="10" t="s">
        <v>117</v>
      </c>
      <c r="O3528" s="10" t="s">
        <v>117</v>
      </c>
      <c r="P3528" s="10" t="s">
        <v>27</v>
      </c>
      <c r="Q3528" s="10" t="s">
        <v>27</v>
      </c>
      <c r="R3528" s="10" t="s">
        <v>27</v>
      </c>
      <c r="S3528" s="119"/>
      <c r="T3528" s="119"/>
      <c r="U3528" s="119"/>
      <c r="V3528" s="119"/>
      <c r="W3528" s="119"/>
      <c r="X3528" s="119"/>
      <c r="Y3528" s="119"/>
      <c r="Z3528" s="119"/>
      <c r="AA3528" s="119"/>
      <c r="AB3528" s="119"/>
      <c r="AC3528" s="119"/>
      <c r="AD3528" s="119"/>
      <c r="AE3528" s="119"/>
      <c r="AF3528" s="119"/>
      <c r="AG3528" s="119"/>
      <c r="AH3528" s="119"/>
      <c r="AI3528" s="119"/>
      <c r="AJ3528" s="10" t="s">
        <v>27</v>
      </c>
      <c r="AK3528" s="10" t="s">
        <v>27</v>
      </c>
      <c r="AL3528" s="10" t="s">
        <v>27</v>
      </c>
    </row>
    <row r="3529" spans="1:38" ht="30" customHeight="1">
      <c r="A3529" s="114"/>
      <c r="B3529" s="114"/>
      <c r="C3529" s="114"/>
      <c r="D3529" s="114"/>
      <c r="E3529" s="115"/>
      <c r="F3529" s="116"/>
      <c r="G3529" s="115"/>
      <c r="H3529" s="116"/>
      <c r="I3529" s="115"/>
      <c r="J3529" s="116"/>
      <c r="K3529" s="115"/>
      <c r="L3529" s="116"/>
      <c r="M3529" s="114"/>
    </row>
    <row r="3530" spans="1:38" ht="30" customHeight="1">
      <c r="A3530" s="127" t="s">
        <v>4840</v>
      </c>
      <c r="B3530" s="127"/>
      <c r="C3530" s="127"/>
      <c r="D3530" s="127"/>
      <c r="E3530" s="128"/>
      <c r="F3530" s="129"/>
      <c r="G3530" s="128"/>
      <c r="H3530" s="129"/>
      <c r="I3530" s="128"/>
      <c r="J3530" s="129"/>
      <c r="K3530" s="128"/>
      <c r="L3530" s="129"/>
      <c r="M3530" s="127"/>
      <c r="N3530" s="118" t="s">
        <v>666</v>
      </c>
    </row>
    <row r="3531" spans="1:38" ht="30" customHeight="1">
      <c r="A3531" s="9" t="s">
        <v>2519</v>
      </c>
      <c r="B3531" s="9" t="s">
        <v>2520</v>
      </c>
      <c r="C3531" s="9" t="s">
        <v>269</v>
      </c>
      <c r="D3531" s="114">
        <v>0.03</v>
      </c>
      <c r="E3531" s="115">
        <v>0</v>
      </c>
      <c r="F3531" s="116">
        <f>TRUNC(E3531*D3531,1)</f>
        <v>0</v>
      </c>
      <c r="G3531" s="115">
        <v>0</v>
      </c>
      <c r="H3531" s="116">
        <f>TRUNC(G3531*D3531,1)</f>
        <v>0</v>
      </c>
      <c r="I3531" s="115">
        <f>단가대비표!G526</f>
        <v>417</v>
      </c>
      <c r="J3531" s="116">
        <f>TRUNC(I3531*D3531,1)</f>
        <v>12.5</v>
      </c>
      <c r="K3531" s="115">
        <f t="shared" ref="K3531:L3535" si="784">TRUNC(E3531+G3531+I3531,1)</f>
        <v>417</v>
      </c>
      <c r="L3531" s="116">
        <f t="shared" si="784"/>
        <v>12.5</v>
      </c>
      <c r="M3531" s="9" t="s">
        <v>27</v>
      </c>
      <c r="N3531" s="10" t="s">
        <v>652</v>
      </c>
      <c r="O3531" s="10" t="s">
        <v>2521</v>
      </c>
      <c r="P3531" s="10" t="s">
        <v>29</v>
      </c>
      <c r="Q3531" s="10" t="s">
        <v>30</v>
      </c>
      <c r="R3531" s="10" t="s">
        <v>30</v>
      </c>
      <c r="S3531" s="119"/>
      <c r="T3531" s="119"/>
      <c r="U3531" s="119"/>
      <c r="V3531" s="119"/>
      <c r="W3531" s="119"/>
      <c r="X3531" s="119"/>
      <c r="Y3531" s="119"/>
      <c r="Z3531" s="119"/>
      <c r="AA3531" s="119"/>
      <c r="AB3531" s="119"/>
      <c r="AC3531" s="119"/>
      <c r="AD3531" s="119"/>
      <c r="AE3531" s="119"/>
      <c r="AF3531" s="119"/>
      <c r="AG3531" s="119"/>
      <c r="AH3531" s="119"/>
      <c r="AI3531" s="119"/>
      <c r="AJ3531" s="10" t="s">
        <v>27</v>
      </c>
      <c r="AK3531" s="10" t="s">
        <v>2530</v>
      </c>
      <c r="AL3531" s="10" t="s">
        <v>27</v>
      </c>
    </row>
    <row r="3532" spans="1:38" ht="30" customHeight="1">
      <c r="A3532" s="9" t="s">
        <v>1277</v>
      </c>
      <c r="B3532" s="9" t="s">
        <v>2523</v>
      </c>
      <c r="C3532" s="9" t="s">
        <v>269</v>
      </c>
      <c r="D3532" s="114">
        <v>1.4999999999999999E-2</v>
      </c>
      <c r="E3532" s="115">
        <f>단가대비표!E534</f>
        <v>9499</v>
      </c>
      <c r="F3532" s="116">
        <f>TRUNC(E3532*D3532,1)</f>
        <v>142.4</v>
      </c>
      <c r="G3532" s="115">
        <f>단가대비표!F534</f>
        <v>28902</v>
      </c>
      <c r="H3532" s="116">
        <f>TRUNC(G3532*D3532,1)</f>
        <v>433.5</v>
      </c>
      <c r="I3532" s="115">
        <f>단가대비표!G534</f>
        <v>2095</v>
      </c>
      <c r="J3532" s="116">
        <f>TRUNC(I3532*D3532,1)</f>
        <v>31.4</v>
      </c>
      <c r="K3532" s="115">
        <f t="shared" si="784"/>
        <v>40496</v>
      </c>
      <c r="L3532" s="116">
        <f t="shared" si="784"/>
        <v>607.29999999999995</v>
      </c>
      <c r="M3532" s="9" t="s">
        <v>27</v>
      </c>
      <c r="N3532" s="10" t="s">
        <v>652</v>
      </c>
      <c r="O3532" s="10" t="s">
        <v>2524</v>
      </c>
      <c r="P3532" s="10" t="s">
        <v>29</v>
      </c>
      <c r="Q3532" s="10" t="s">
        <v>30</v>
      </c>
      <c r="R3532" s="10" t="s">
        <v>30</v>
      </c>
      <c r="S3532" s="119"/>
      <c r="T3532" s="119"/>
      <c r="U3532" s="119"/>
      <c r="V3532" s="119"/>
      <c r="W3532" s="119"/>
      <c r="X3532" s="119"/>
      <c r="Y3532" s="119"/>
      <c r="Z3532" s="119"/>
      <c r="AA3532" s="119"/>
      <c r="AB3532" s="119"/>
      <c r="AC3532" s="119"/>
      <c r="AD3532" s="119"/>
      <c r="AE3532" s="119"/>
      <c r="AF3532" s="119"/>
      <c r="AG3532" s="119"/>
      <c r="AH3532" s="119"/>
      <c r="AI3532" s="119"/>
      <c r="AJ3532" s="10" t="s">
        <v>27</v>
      </c>
      <c r="AK3532" s="10" t="s">
        <v>2531</v>
      </c>
      <c r="AL3532" s="10" t="s">
        <v>27</v>
      </c>
    </row>
    <row r="3533" spans="1:38" ht="30" customHeight="1">
      <c r="A3533" s="9" t="s">
        <v>1040</v>
      </c>
      <c r="B3533" s="9" t="s">
        <v>2305</v>
      </c>
      <c r="C3533" s="9" t="s">
        <v>963</v>
      </c>
      <c r="D3533" s="114">
        <v>1</v>
      </c>
      <c r="E3533" s="115">
        <f>H3536*1%</f>
        <v>76.63</v>
      </c>
      <c r="F3533" s="116">
        <f>TRUNC(E3533*D3533,1)</f>
        <v>76.599999999999994</v>
      </c>
      <c r="G3533" s="115">
        <v>0</v>
      </c>
      <c r="H3533" s="116">
        <f>TRUNC(G3533*D3533,1)</f>
        <v>0</v>
      </c>
      <c r="I3533" s="115">
        <v>0</v>
      </c>
      <c r="J3533" s="116">
        <f>TRUNC(I3533*D3533,1)</f>
        <v>0</v>
      </c>
      <c r="K3533" s="115">
        <f t="shared" si="784"/>
        <v>76.599999999999994</v>
      </c>
      <c r="L3533" s="116">
        <f t="shared" si="784"/>
        <v>76.599999999999994</v>
      </c>
      <c r="M3533" s="9" t="s">
        <v>27</v>
      </c>
      <c r="N3533" s="10" t="s">
        <v>652</v>
      </c>
      <c r="O3533" s="10" t="s">
        <v>964</v>
      </c>
      <c r="P3533" s="10" t="s">
        <v>30</v>
      </c>
      <c r="Q3533" s="10" t="s">
        <v>30</v>
      </c>
      <c r="R3533" s="10" t="s">
        <v>30</v>
      </c>
      <c r="S3533" s="119">
        <v>1</v>
      </c>
      <c r="T3533" s="119">
        <v>0</v>
      </c>
      <c r="U3533" s="119">
        <v>0.01</v>
      </c>
      <c r="V3533" s="119"/>
      <c r="W3533" s="119"/>
      <c r="X3533" s="119"/>
      <c r="Y3533" s="119"/>
      <c r="Z3533" s="119"/>
      <c r="AA3533" s="119"/>
      <c r="AB3533" s="119"/>
      <c r="AC3533" s="119"/>
      <c r="AD3533" s="119"/>
      <c r="AE3533" s="119"/>
      <c r="AF3533" s="119"/>
      <c r="AG3533" s="119"/>
      <c r="AH3533" s="119"/>
      <c r="AI3533" s="119"/>
      <c r="AJ3533" s="10" t="s">
        <v>27</v>
      </c>
      <c r="AK3533" s="10" t="s">
        <v>2532</v>
      </c>
      <c r="AL3533" s="10" t="s">
        <v>27</v>
      </c>
    </row>
    <row r="3534" spans="1:38" ht="30" customHeight="1">
      <c r="A3534" s="9" t="s">
        <v>893</v>
      </c>
      <c r="B3534" s="9" t="s">
        <v>840</v>
      </c>
      <c r="C3534" s="9" t="s">
        <v>841</v>
      </c>
      <c r="D3534" s="114">
        <v>1.7100000000000001E-2</v>
      </c>
      <c r="E3534" s="115">
        <v>0</v>
      </c>
      <c r="F3534" s="116">
        <f>TRUNC(E3534*D3534,1)</f>
        <v>0</v>
      </c>
      <c r="G3534" s="115">
        <f>단가대비표!F571</f>
        <v>156731</v>
      </c>
      <c r="H3534" s="116">
        <f>TRUNC(G3534*D3534,1)</f>
        <v>2680.1</v>
      </c>
      <c r="I3534" s="115">
        <v>0</v>
      </c>
      <c r="J3534" s="116">
        <f>TRUNC(I3534*D3534,1)</f>
        <v>0</v>
      </c>
      <c r="K3534" s="115">
        <f t="shared" si="784"/>
        <v>156731</v>
      </c>
      <c r="L3534" s="116">
        <f t="shared" si="784"/>
        <v>2680.1</v>
      </c>
      <c r="M3534" s="9" t="s">
        <v>27</v>
      </c>
      <c r="N3534" s="10" t="s">
        <v>652</v>
      </c>
      <c r="O3534" s="10" t="s">
        <v>894</v>
      </c>
      <c r="P3534" s="10" t="s">
        <v>30</v>
      </c>
      <c r="Q3534" s="10" t="s">
        <v>30</v>
      </c>
      <c r="R3534" s="10" t="s">
        <v>29</v>
      </c>
      <c r="S3534" s="119"/>
      <c r="T3534" s="119"/>
      <c r="U3534" s="119"/>
      <c r="V3534" s="119">
        <v>1</v>
      </c>
      <c r="W3534" s="119"/>
      <c r="X3534" s="119"/>
      <c r="Y3534" s="119"/>
      <c r="Z3534" s="119"/>
      <c r="AA3534" s="119"/>
      <c r="AB3534" s="119"/>
      <c r="AC3534" s="119"/>
      <c r="AD3534" s="119"/>
      <c r="AE3534" s="119"/>
      <c r="AF3534" s="119"/>
      <c r="AG3534" s="119"/>
      <c r="AH3534" s="119"/>
      <c r="AI3534" s="119"/>
      <c r="AJ3534" s="10" t="s">
        <v>27</v>
      </c>
      <c r="AK3534" s="10" t="s">
        <v>2528</v>
      </c>
      <c r="AL3534" s="10" t="s">
        <v>27</v>
      </c>
    </row>
    <row r="3535" spans="1:38" ht="30" customHeight="1">
      <c r="A3535" s="9" t="s">
        <v>867</v>
      </c>
      <c r="B3535" s="9" t="s">
        <v>840</v>
      </c>
      <c r="C3535" s="9" t="s">
        <v>841</v>
      </c>
      <c r="D3535" s="114">
        <v>3.2899999999999999E-2</v>
      </c>
      <c r="E3535" s="115">
        <v>0</v>
      </c>
      <c r="F3535" s="116">
        <f>TRUNC(E3535*D3535,1)</f>
        <v>0</v>
      </c>
      <c r="G3535" s="115">
        <f>단가대비표!F553</f>
        <v>138290</v>
      </c>
      <c r="H3535" s="116">
        <f>TRUNC(G3535*D3535,1)</f>
        <v>4549.7</v>
      </c>
      <c r="I3535" s="115">
        <v>0</v>
      </c>
      <c r="J3535" s="116">
        <f>TRUNC(I3535*D3535,1)</f>
        <v>0</v>
      </c>
      <c r="K3535" s="115">
        <f t="shared" si="784"/>
        <v>138290</v>
      </c>
      <c r="L3535" s="116">
        <f t="shared" si="784"/>
        <v>4549.7</v>
      </c>
      <c r="M3535" s="9" t="s">
        <v>27</v>
      </c>
      <c r="N3535" s="10" t="s">
        <v>666</v>
      </c>
      <c r="O3535" s="10" t="s">
        <v>868</v>
      </c>
      <c r="P3535" s="10" t="s">
        <v>30</v>
      </c>
      <c r="Q3535" s="10" t="s">
        <v>30</v>
      </c>
      <c r="R3535" s="10" t="s">
        <v>29</v>
      </c>
      <c r="S3535" s="119"/>
      <c r="T3535" s="119"/>
      <c r="U3535" s="119"/>
      <c r="V3535" s="119"/>
      <c r="W3535" s="119"/>
      <c r="X3535" s="119"/>
      <c r="Y3535" s="119"/>
      <c r="Z3535" s="119"/>
      <c r="AA3535" s="119"/>
      <c r="AB3535" s="119"/>
      <c r="AC3535" s="119"/>
      <c r="AD3535" s="119"/>
      <c r="AE3535" s="119"/>
      <c r="AF3535" s="119"/>
      <c r="AG3535" s="119"/>
      <c r="AH3535" s="119"/>
      <c r="AI3535" s="119"/>
      <c r="AJ3535" s="10" t="s">
        <v>27</v>
      </c>
      <c r="AK3535" s="10" t="s">
        <v>2573</v>
      </c>
      <c r="AL3535" s="10" t="s">
        <v>27</v>
      </c>
    </row>
    <row r="3536" spans="1:38" ht="30" customHeight="1">
      <c r="A3536" s="9" t="s">
        <v>965</v>
      </c>
      <c r="B3536" s="9" t="s">
        <v>27</v>
      </c>
      <c r="C3536" s="9" t="s">
        <v>27</v>
      </c>
      <c r="D3536" s="114"/>
      <c r="E3536" s="115"/>
      <c r="F3536" s="116">
        <f>TRUNC(SUM(F3531:F3535),0)</f>
        <v>219</v>
      </c>
      <c r="G3536" s="115"/>
      <c r="H3536" s="116">
        <f>TRUNC(SUM(H3531:H3535),0)</f>
        <v>7663</v>
      </c>
      <c r="I3536" s="115"/>
      <c r="J3536" s="116">
        <f>TRUNC(SUM(J3531:J3535),0)</f>
        <v>43</v>
      </c>
      <c r="K3536" s="115"/>
      <c r="L3536" s="116">
        <f>F3536+H3536+J3536</f>
        <v>7925</v>
      </c>
      <c r="M3536" s="9" t="s">
        <v>27</v>
      </c>
      <c r="N3536" s="10" t="s">
        <v>117</v>
      </c>
      <c r="O3536" s="10" t="s">
        <v>117</v>
      </c>
      <c r="P3536" s="10" t="s">
        <v>27</v>
      </c>
      <c r="Q3536" s="10" t="s">
        <v>27</v>
      </c>
      <c r="R3536" s="10" t="s">
        <v>27</v>
      </c>
      <c r="S3536" s="119"/>
      <c r="T3536" s="119"/>
      <c r="U3536" s="119"/>
      <c r="V3536" s="119"/>
      <c r="W3536" s="119"/>
      <c r="X3536" s="119"/>
      <c r="Y3536" s="119"/>
      <c r="Z3536" s="119"/>
      <c r="AA3536" s="119"/>
      <c r="AB3536" s="119"/>
      <c r="AC3536" s="119"/>
      <c r="AD3536" s="119"/>
      <c r="AE3536" s="119"/>
      <c r="AF3536" s="119"/>
      <c r="AG3536" s="119"/>
      <c r="AH3536" s="119"/>
      <c r="AI3536" s="119"/>
      <c r="AJ3536" s="10" t="s">
        <v>27</v>
      </c>
      <c r="AK3536" s="10" t="s">
        <v>27</v>
      </c>
      <c r="AL3536" s="10" t="s">
        <v>27</v>
      </c>
    </row>
    <row r="3537" spans="1:38" ht="30" customHeight="1">
      <c r="A3537" s="114"/>
      <c r="B3537" s="114"/>
      <c r="C3537" s="114"/>
      <c r="D3537" s="114"/>
      <c r="E3537" s="115"/>
      <c r="F3537" s="116"/>
      <c r="G3537" s="115"/>
      <c r="H3537" s="116"/>
      <c r="I3537" s="115"/>
      <c r="J3537" s="116"/>
      <c r="K3537" s="115"/>
      <c r="L3537" s="116"/>
      <c r="M3537" s="114"/>
    </row>
    <row r="3538" spans="1:38" ht="30" customHeight="1">
      <c r="A3538" s="127" t="s">
        <v>4847</v>
      </c>
      <c r="B3538" s="127"/>
      <c r="C3538" s="127"/>
      <c r="D3538" s="127"/>
      <c r="E3538" s="128"/>
      <c r="F3538" s="129"/>
      <c r="G3538" s="128"/>
      <c r="H3538" s="129"/>
      <c r="I3538" s="128"/>
      <c r="J3538" s="129"/>
      <c r="K3538" s="128"/>
      <c r="L3538" s="129"/>
      <c r="M3538" s="127"/>
      <c r="N3538" s="118" t="s">
        <v>685</v>
      </c>
    </row>
    <row r="3539" spans="1:38" ht="30" customHeight="1">
      <c r="A3539" s="9" t="s">
        <v>4841</v>
      </c>
      <c r="B3539" s="9" t="s">
        <v>840</v>
      </c>
      <c r="C3539" s="9" t="s">
        <v>841</v>
      </c>
      <c r="D3539" s="114">
        <v>0.2</v>
      </c>
      <c r="E3539" s="115">
        <v>0</v>
      </c>
      <c r="F3539" s="116">
        <f>TRUNC(E3539*D3539,1)</f>
        <v>0</v>
      </c>
      <c r="G3539" s="115">
        <f>단가대비표!F553</f>
        <v>138290</v>
      </c>
      <c r="H3539" s="116">
        <f>TRUNC(G3539*D3539,1)</f>
        <v>27658</v>
      </c>
      <c r="I3539" s="115">
        <v>0</v>
      </c>
      <c r="J3539" s="116">
        <f>TRUNC(I3539*D3539,1)</f>
        <v>0</v>
      </c>
      <c r="K3539" s="115">
        <f>TRUNC(E3539+G3539+I3539,1)</f>
        <v>138290</v>
      </c>
      <c r="L3539" s="116">
        <f>TRUNC(F3539+H3539+J3539,1)</f>
        <v>27658</v>
      </c>
      <c r="M3539" s="9" t="s">
        <v>27</v>
      </c>
      <c r="N3539" s="10" t="s">
        <v>685</v>
      </c>
      <c r="O3539" s="10" t="s">
        <v>911</v>
      </c>
      <c r="P3539" s="10" t="s">
        <v>30</v>
      </c>
      <c r="Q3539" s="10" t="s">
        <v>30</v>
      </c>
      <c r="R3539" s="10" t="s">
        <v>29</v>
      </c>
      <c r="S3539" s="119"/>
      <c r="T3539" s="119"/>
      <c r="U3539" s="119"/>
      <c r="V3539" s="119"/>
      <c r="W3539" s="119"/>
      <c r="X3539" s="119"/>
      <c r="Y3539" s="119"/>
      <c r="Z3539" s="119"/>
      <c r="AA3539" s="119"/>
      <c r="AB3539" s="119"/>
      <c r="AC3539" s="119"/>
      <c r="AD3539" s="119"/>
      <c r="AE3539" s="119"/>
      <c r="AF3539" s="119"/>
      <c r="AG3539" s="119"/>
      <c r="AH3539" s="119"/>
      <c r="AI3539" s="119"/>
      <c r="AJ3539" s="10" t="s">
        <v>27</v>
      </c>
      <c r="AK3539" s="10" t="s">
        <v>2585</v>
      </c>
      <c r="AL3539" s="10" t="s">
        <v>27</v>
      </c>
    </row>
    <row r="3540" spans="1:38" ht="30" customHeight="1">
      <c r="A3540" s="9" t="s">
        <v>965</v>
      </c>
      <c r="B3540" s="9" t="s">
        <v>27</v>
      </c>
      <c r="C3540" s="9" t="s">
        <v>27</v>
      </c>
      <c r="D3540" s="114"/>
      <c r="E3540" s="115"/>
      <c r="F3540" s="116">
        <f>TRUNC(SUMIF(N3539:N3539, N3538, F3539:F3539),0)</f>
        <v>0</v>
      </c>
      <c r="G3540" s="115"/>
      <c r="H3540" s="116">
        <f>TRUNC(SUMIF(N3539:N3539, N3538, H3539:H3539),0)</f>
        <v>27658</v>
      </c>
      <c r="I3540" s="115"/>
      <c r="J3540" s="116">
        <f>TRUNC(SUMIF(N3539:N3539, N3538, J3539:J3539),0)</f>
        <v>0</v>
      </c>
      <c r="K3540" s="115"/>
      <c r="L3540" s="116">
        <f>F3540+H3540+J3540</f>
        <v>27658</v>
      </c>
      <c r="M3540" s="9" t="s">
        <v>27</v>
      </c>
      <c r="N3540" s="10" t="s">
        <v>117</v>
      </c>
      <c r="O3540" s="10" t="s">
        <v>117</v>
      </c>
      <c r="P3540" s="10" t="s">
        <v>27</v>
      </c>
      <c r="Q3540" s="10" t="s">
        <v>27</v>
      </c>
      <c r="R3540" s="10" t="s">
        <v>27</v>
      </c>
      <c r="S3540" s="119"/>
      <c r="T3540" s="119"/>
      <c r="U3540" s="119"/>
      <c r="V3540" s="119"/>
      <c r="W3540" s="119"/>
      <c r="X3540" s="119"/>
      <c r="Y3540" s="119"/>
      <c r="Z3540" s="119"/>
      <c r="AA3540" s="119"/>
      <c r="AB3540" s="119"/>
      <c r="AC3540" s="119"/>
      <c r="AD3540" s="119"/>
      <c r="AE3540" s="119"/>
      <c r="AF3540" s="119"/>
      <c r="AG3540" s="119"/>
      <c r="AH3540" s="119"/>
      <c r="AI3540" s="119"/>
      <c r="AJ3540" s="10" t="s">
        <v>27</v>
      </c>
      <c r="AK3540" s="10" t="s">
        <v>27</v>
      </c>
      <c r="AL3540" s="10" t="s">
        <v>27</v>
      </c>
    </row>
    <row r="3541" spans="1:38" ht="30" customHeight="1">
      <c r="A3541" s="114"/>
      <c r="B3541" s="114"/>
      <c r="C3541" s="114"/>
      <c r="D3541" s="114"/>
      <c r="E3541" s="115"/>
      <c r="F3541" s="116"/>
      <c r="G3541" s="115"/>
      <c r="H3541" s="116"/>
      <c r="I3541" s="115"/>
      <c r="J3541" s="116"/>
      <c r="K3541" s="115"/>
      <c r="L3541" s="116"/>
      <c r="M3541" s="114"/>
    </row>
    <row r="3542" spans="1:38" ht="30" customHeight="1">
      <c r="A3542" s="127" t="s">
        <v>4857</v>
      </c>
      <c r="B3542" s="127"/>
      <c r="C3542" s="127"/>
      <c r="D3542" s="127"/>
      <c r="E3542" s="128"/>
      <c r="F3542" s="129"/>
      <c r="G3542" s="128"/>
      <c r="H3542" s="129"/>
      <c r="I3542" s="128"/>
      <c r="J3542" s="129"/>
      <c r="K3542" s="128"/>
      <c r="L3542" s="129"/>
      <c r="M3542" s="127"/>
      <c r="N3542" s="118" t="s">
        <v>668</v>
      </c>
    </row>
    <row r="3543" spans="1:38" ht="30" customHeight="1">
      <c r="A3543" s="9" t="s">
        <v>2519</v>
      </c>
      <c r="B3543" s="9" t="s">
        <v>2520</v>
      </c>
      <c r="C3543" s="9" t="s">
        <v>269</v>
      </c>
      <c r="D3543" s="114">
        <v>7.0000000000000007E-2</v>
      </c>
      <c r="E3543" s="115">
        <v>0</v>
      </c>
      <c r="F3543" s="116">
        <f>TRUNC(E3543*D3543,1)</f>
        <v>0</v>
      </c>
      <c r="G3543" s="115">
        <v>0</v>
      </c>
      <c r="H3543" s="116">
        <f>TRUNC(G3543*D3543,1)</f>
        <v>0</v>
      </c>
      <c r="I3543" s="115">
        <f>단가대비표!G526</f>
        <v>417</v>
      </c>
      <c r="J3543" s="116">
        <f>TRUNC(I3543*D3543,1)</f>
        <v>29.1</v>
      </c>
      <c r="K3543" s="115">
        <f t="shared" ref="K3543:L3547" si="785">TRUNC(E3543+G3543+I3543,1)</f>
        <v>417</v>
      </c>
      <c r="L3543" s="116">
        <f t="shared" si="785"/>
        <v>29.1</v>
      </c>
      <c r="M3543" s="9" t="s">
        <v>27</v>
      </c>
      <c r="N3543" s="10" t="s">
        <v>652</v>
      </c>
      <c r="O3543" s="10" t="s">
        <v>2521</v>
      </c>
      <c r="P3543" s="10" t="s">
        <v>29</v>
      </c>
      <c r="Q3543" s="10" t="s">
        <v>30</v>
      </c>
      <c r="R3543" s="10" t="s">
        <v>30</v>
      </c>
      <c r="S3543" s="119"/>
      <c r="T3543" s="119"/>
      <c r="U3543" s="119"/>
      <c r="V3543" s="119"/>
      <c r="W3543" s="119"/>
      <c r="X3543" s="119"/>
      <c r="Y3543" s="119"/>
      <c r="Z3543" s="119"/>
      <c r="AA3543" s="119"/>
      <c r="AB3543" s="119"/>
      <c r="AC3543" s="119"/>
      <c r="AD3543" s="119"/>
      <c r="AE3543" s="119"/>
      <c r="AF3543" s="119"/>
      <c r="AG3543" s="119"/>
      <c r="AH3543" s="119"/>
      <c r="AI3543" s="119"/>
      <c r="AJ3543" s="10" t="s">
        <v>27</v>
      </c>
      <c r="AK3543" s="10" t="s">
        <v>2530</v>
      </c>
      <c r="AL3543" s="10" t="s">
        <v>27</v>
      </c>
    </row>
    <row r="3544" spans="1:38" ht="30" customHeight="1">
      <c r="A3544" s="9" t="s">
        <v>1277</v>
      </c>
      <c r="B3544" s="9" t="s">
        <v>2523</v>
      </c>
      <c r="C3544" s="9" t="s">
        <v>269</v>
      </c>
      <c r="D3544" s="114">
        <v>3.5000000000000003E-2</v>
      </c>
      <c r="E3544" s="115">
        <f>단가대비표!E534</f>
        <v>9499</v>
      </c>
      <c r="F3544" s="116">
        <f>TRUNC(E3544*D3544,1)</f>
        <v>332.4</v>
      </c>
      <c r="G3544" s="115">
        <f>단가대비표!F534</f>
        <v>28902</v>
      </c>
      <c r="H3544" s="116">
        <f>TRUNC(G3544*D3544,1)</f>
        <v>1011.5</v>
      </c>
      <c r="I3544" s="115">
        <f>단가대비표!G534</f>
        <v>2095</v>
      </c>
      <c r="J3544" s="116">
        <f>TRUNC(I3544*D3544,1)</f>
        <v>73.3</v>
      </c>
      <c r="K3544" s="115">
        <f t="shared" si="785"/>
        <v>40496</v>
      </c>
      <c r="L3544" s="116">
        <f t="shared" si="785"/>
        <v>1417.2</v>
      </c>
      <c r="M3544" s="9" t="s">
        <v>27</v>
      </c>
      <c r="N3544" s="10" t="s">
        <v>652</v>
      </c>
      <c r="O3544" s="10" t="s">
        <v>2524</v>
      </c>
      <c r="P3544" s="10" t="s">
        <v>29</v>
      </c>
      <c r="Q3544" s="10" t="s">
        <v>30</v>
      </c>
      <c r="R3544" s="10" t="s">
        <v>30</v>
      </c>
      <c r="S3544" s="119"/>
      <c r="T3544" s="119"/>
      <c r="U3544" s="119"/>
      <c r="V3544" s="119"/>
      <c r="W3544" s="119"/>
      <c r="X3544" s="119"/>
      <c r="Y3544" s="119"/>
      <c r="Z3544" s="119"/>
      <c r="AA3544" s="119"/>
      <c r="AB3544" s="119"/>
      <c r="AC3544" s="119"/>
      <c r="AD3544" s="119"/>
      <c r="AE3544" s="119"/>
      <c r="AF3544" s="119"/>
      <c r="AG3544" s="119"/>
      <c r="AH3544" s="119"/>
      <c r="AI3544" s="119"/>
      <c r="AJ3544" s="10" t="s">
        <v>27</v>
      </c>
      <c r="AK3544" s="10" t="s">
        <v>2531</v>
      </c>
      <c r="AL3544" s="10" t="s">
        <v>27</v>
      </c>
    </row>
    <row r="3545" spans="1:38" ht="30" customHeight="1">
      <c r="A3545" s="9" t="s">
        <v>1040</v>
      </c>
      <c r="B3545" s="9" t="s">
        <v>4862</v>
      </c>
      <c r="C3545" s="9" t="s">
        <v>963</v>
      </c>
      <c r="D3545" s="114">
        <v>1</v>
      </c>
      <c r="E3545" s="115">
        <f>H3548*1%</f>
        <v>134.46</v>
      </c>
      <c r="F3545" s="116">
        <f>TRUNC(E3545*D3545,1)</f>
        <v>134.4</v>
      </c>
      <c r="G3545" s="115">
        <v>0</v>
      </c>
      <c r="H3545" s="116">
        <f>TRUNC(G3545*D3545,1)</f>
        <v>0</v>
      </c>
      <c r="I3545" s="115">
        <v>0</v>
      </c>
      <c r="J3545" s="116">
        <f>TRUNC(I3545*D3545,1)</f>
        <v>0</v>
      </c>
      <c r="K3545" s="115">
        <f t="shared" si="785"/>
        <v>134.4</v>
      </c>
      <c r="L3545" s="116">
        <f t="shared" si="785"/>
        <v>134.4</v>
      </c>
      <c r="M3545" s="9" t="s">
        <v>27</v>
      </c>
      <c r="N3545" s="10" t="s">
        <v>652</v>
      </c>
      <c r="O3545" s="10" t="s">
        <v>964</v>
      </c>
      <c r="P3545" s="10" t="s">
        <v>30</v>
      </c>
      <c r="Q3545" s="10" t="s">
        <v>30</v>
      </c>
      <c r="R3545" s="10" t="s">
        <v>30</v>
      </c>
      <c r="S3545" s="119">
        <v>1</v>
      </c>
      <c r="T3545" s="119">
        <v>0</v>
      </c>
      <c r="U3545" s="119">
        <v>0.01</v>
      </c>
      <c r="V3545" s="119"/>
      <c r="W3545" s="119"/>
      <c r="X3545" s="119"/>
      <c r="Y3545" s="119"/>
      <c r="Z3545" s="119"/>
      <c r="AA3545" s="119"/>
      <c r="AB3545" s="119"/>
      <c r="AC3545" s="119"/>
      <c r="AD3545" s="119"/>
      <c r="AE3545" s="119"/>
      <c r="AF3545" s="119"/>
      <c r="AG3545" s="119"/>
      <c r="AH3545" s="119"/>
      <c r="AI3545" s="119"/>
      <c r="AJ3545" s="10" t="s">
        <v>27</v>
      </c>
      <c r="AK3545" s="10" t="s">
        <v>2532</v>
      </c>
      <c r="AL3545" s="10" t="s">
        <v>27</v>
      </c>
    </row>
    <row r="3546" spans="1:38" ht="30" customHeight="1">
      <c r="A3546" s="9" t="s">
        <v>893</v>
      </c>
      <c r="B3546" s="9" t="s">
        <v>840</v>
      </c>
      <c r="C3546" s="9" t="s">
        <v>841</v>
      </c>
      <c r="D3546" s="114">
        <v>3.9899999999999998E-2</v>
      </c>
      <c r="E3546" s="115">
        <v>0</v>
      </c>
      <c r="F3546" s="116">
        <f>TRUNC(E3546*D3546,1)</f>
        <v>0</v>
      </c>
      <c r="G3546" s="115">
        <f>단가대비표!F571</f>
        <v>156731</v>
      </c>
      <c r="H3546" s="116">
        <f>TRUNC(G3546*D3546,1)</f>
        <v>6253.5</v>
      </c>
      <c r="I3546" s="115">
        <v>0</v>
      </c>
      <c r="J3546" s="116">
        <f>TRUNC(I3546*D3546,1)</f>
        <v>0</v>
      </c>
      <c r="K3546" s="115">
        <f t="shared" si="785"/>
        <v>156731</v>
      </c>
      <c r="L3546" s="116">
        <f t="shared" si="785"/>
        <v>6253.5</v>
      </c>
      <c r="M3546" s="9" t="s">
        <v>27</v>
      </c>
      <c r="N3546" s="10" t="s">
        <v>652</v>
      </c>
      <c r="O3546" s="10" t="s">
        <v>894</v>
      </c>
      <c r="P3546" s="10" t="s">
        <v>30</v>
      </c>
      <c r="Q3546" s="10" t="s">
        <v>30</v>
      </c>
      <c r="R3546" s="10" t="s">
        <v>29</v>
      </c>
      <c r="S3546" s="119"/>
      <c r="T3546" s="119"/>
      <c r="U3546" s="119"/>
      <c r="V3546" s="119">
        <v>1</v>
      </c>
      <c r="W3546" s="119"/>
      <c r="X3546" s="119"/>
      <c r="Y3546" s="119"/>
      <c r="Z3546" s="119"/>
      <c r="AA3546" s="119"/>
      <c r="AB3546" s="119"/>
      <c r="AC3546" s="119"/>
      <c r="AD3546" s="119"/>
      <c r="AE3546" s="119"/>
      <c r="AF3546" s="119"/>
      <c r="AG3546" s="119"/>
      <c r="AH3546" s="119"/>
      <c r="AI3546" s="119"/>
      <c r="AJ3546" s="10" t="s">
        <v>27</v>
      </c>
      <c r="AK3546" s="10" t="s">
        <v>2528</v>
      </c>
      <c r="AL3546" s="10" t="s">
        <v>27</v>
      </c>
    </row>
    <row r="3547" spans="1:38" ht="30" customHeight="1">
      <c r="A3547" s="9" t="s">
        <v>867</v>
      </c>
      <c r="B3547" s="9" t="s">
        <v>840</v>
      </c>
      <c r="C3547" s="9" t="s">
        <v>841</v>
      </c>
      <c r="D3547" s="114">
        <v>4.4699999999999997E-2</v>
      </c>
      <c r="E3547" s="115">
        <v>0</v>
      </c>
      <c r="F3547" s="116">
        <f>TRUNC(E3547*D3547,1)</f>
        <v>0</v>
      </c>
      <c r="G3547" s="115">
        <f>단가대비표!F553</f>
        <v>138290</v>
      </c>
      <c r="H3547" s="116">
        <f>TRUNC(G3547*D3547,1)</f>
        <v>6181.5</v>
      </c>
      <c r="I3547" s="115">
        <v>0</v>
      </c>
      <c r="J3547" s="116">
        <f>TRUNC(I3547*D3547,1)</f>
        <v>0</v>
      </c>
      <c r="K3547" s="115">
        <f t="shared" si="785"/>
        <v>138290</v>
      </c>
      <c r="L3547" s="116">
        <f t="shared" si="785"/>
        <v>6181.5</v>
      </c>
      <c r="M3547" s="9" t="s">
        <v>27</v>
      </c>
      <c r="N3547" s="10" t="s">
        <v>666</v>
      </c>
      <c r="O3547" s="10" t="s">
        <v>868</v>
      </c>
      <c r="P3547" s="10" t="s">
        <v>30</v>
      </c>
      <c r="Q3547" s="10" t="s">
        <v>30</v>
      </c>
      <c r="R3547" s="10" t="s">
        <v>29</v>
      </c>
      <c r="S3547" s="119"/>
      <c r="T3547" s="119"/>
      <c r="U3547" s="119"/>
      <c r="V3547" s="119"/>
      <c r="W3547" s="119"/>
      <c r="X3547" s="119"/>
      <c r="Y3547" s="119"/>
      <c r="Z3547" s="119"/>
      <c r="AA3547" s="119"/>
      <c r="AB3547" s="119"/>
      <c r="AC3547" s="119"/>
      <c r="AD3547" s="119"/>
      <c r="AE3547" s="119"/>
      <c r="AF3547" s="119"/>
      <c r="AG3547" s="119"/>
      <c r="AH3547" s="119"/>
      <c r="AI3547" s="119"/>
      <c r="AJ3547" s="10" t="s">
        <v>27</v>
      </c>
      <c r="AK3547" s="10" t="s">
        <v>2573</v>
      </c>
      <c r="AL3547" s="10" t="s">
        <v>27</v>
      </c>
    </row>
    <row r="3548" spans="1:38" ht="30" customHeight="1">
      <c r="A3548" s="9" t="s">
        <v>965</v>
      </c>
      <c r="B3548" s="9" t="s">
        <v>27</v>
      </c>
      <c r="C3548" s="9" t="s">
        <v>27</v>
      </c>
      <c r="D3548" s="114"/>
      <c r="E3548" s="115"/>
      <c r="F3548" s="116">
        <f>TRUNC(SUM(F3543:F3547),0)</f>
        <v>466</v>
      </c>
      <c r="G3548" s="115"/>
      <c r="H3548" s="116">
        <f>TRUNC(SUM(H3543:H3547),0)</f>
        <v>13446</v>
      </c>
      <c r="I3548" s="115"/>
      <c r="J3548" s="116">
        <f>TRUNC(SUM(J3543:J3547),0)</f>
        <v>102</v>
      </c>
      <c r="K3548" s="115"/>
      <c r="L3548" s="116">
        <f>F3548+H3548+J3548</f>
        <v>14014</v>
      </c>
      <c r="M3548" s="9" t="s">
        <v>27</v>
      </c>
      <c r="N3548" s="10" t="s">
        <v>117</v>
      </c>
      <c r="O3548" s="10" t="s">
        <v>117</v>
      </c>
      <c r="P3548" s="10" t="s">
        <v>27</v>
      </c>
      <c r="Q3548" s="10" t="s">
        <v>27</v>
      </c>
      <c r="R3548" s="10" t="s">
        <v>27</v>
      </c>
      <c r="S3548" s="119"/>
      <c r="T3548" s="119"/>
      <c r="U3548" s="119"/>
      <c r="V3548" s="119"/>
      <c r="W3548" s="119"/>
      <c r="X3548" s="119"/>
      <c r="Y3548" s="119"/>
      <c r="Z3548" s="119"/>
      <c r="AA3548" s="119"/>
      <c r="AB3548" s="119"/>
      <c r="AC3548" s="119"/>
      <c r="AD3548" s="119"/>
      <c r="AE3548" s="119"/>
      <c r="AF3548" s="119"/>
      <c r="AG3548" s="119"/>
      <c r="AH3548" s="119"/>
      <c r="AI3548" s="119"/>
      <c r="AJ3548" s="10" t="s">
        <v>27</v>
      </c>
      <c r="AK3548" s="10" t="s">
        <v>27</v>
      </c>
      <c r="AL3548" s="10" t="s">
        <v>27</v>
      </c>
    </row>
    <row r="3549" spans="1:38" ht="30" customHeight="1">
      <c r="A3549" s="114"/>
      <c r="B3549" s="114"/>
      <c r="C3549" s="114"/>
      <c r="D3549" s="114"/>
      <c r="E3549" s="115"/>
      <c r="F3549" s="116"/>
      <c r="G3549" s="115"/>
      <c r="H3549" s="116"/>
      <c r="I3549" s="115"/>
      <c r="J3549" s="116"/>
      <c r="K3549" s="115"/>
      <c r="L3549" s="116"/>
      <c r="M3549" s="114"/>
    </row>
    <row r="3550" spans="1:38" ht="30" customHeight="1">
      <c r="A3550" s="127" t="s">
        <v>4861</v>
      </c>
      <c r="B3550" s="127"/>
      <c r="C3550" s="127"/>
      <c r="D3550" s="127"/>
      <c r="E3550" s="128"/>
      <c r="F3550" s="129"/>
      <c r="G3550" s="128"/>
      <c r="H3550" s="129"/>
      <c r="I3550" s="128"/>
      <c r="J3550" s="129"/>
      <c r="K3550" s="128"/>
      <c r="L3550" s="129"/>
      <c r="M3550" s="127"/>
      <c r="N3550" s="118" t="s">
        <v>669</v>
      </c>
    </row>
    <row r="3551" spans="1:38" ht="30" customHeight="1">
      <c r="A3551" s="1" t="s">
        <v>1265</v>
      </c>
      <c r="B3551" s="1" t="s">
        <v>1266</v>
      </c>
      <c r="C3551" s="13" t="s">
        <v>269</v>
      </c>
      <c r="D3551" s="114">
        <v>5.1400000000000001E-2</v>
      </c>
      <c r="E3551" s="115">
        <f>단가대비표!E500</f>
        <v>7991</v>
      </c>
      <c r="F3551" s="116">
        <f>TRUNC(E3551*D3551,1)</f>
        <v>410.7</v>
      </c>
      <c r="G3551" s="115">
        <f>단가대비표!F500</f>
        <v>42200</v>
      </c>
      <c r="H3551" s="116">
        <f>TRUNC(G3551*D3551,1)</f>
        <v>2169</v>
      </c>
      <c r="I3551" s="115">
        <f>단가대비표!G500</f>
        <v>12301</v>
      </c>
      <c r="J3551" s="116">
        <f>TRUNC(I3551*D3551,1)</f>
        <v>632.20000000000005</v>
      </c>
      <c r="K3551" s="115">
        <f t="shared" ref="K3551:L3554" si="786">TRUNC(E3551+G3551+I3551,1)</f>
        <v>62492</v>
      </c>
      <c r="L3551" s="116">
        <f t="shared" si="786"/>
        <v>3211.9</v>
      </c>
      <c r="M3551" s="9"/>
      <c r="N3551" s="10"/>
      <c r="O3551" s="10"/>
      <c r="P3551" s="10"/>
      <c r="Q3551" s="10"/>
      <c r="R3551" s="10"/>
      <c r="S3551" s="119"/>
      <c r="T3551" s="119"/>
      <c r="U3551" s="119"/>
      <c r="V3551" s="119"/>
      <c r="W3551" s="119"/>
      <c r="X3551" s="119"/>
      <c r="Y3551" s="119"/>
      <c r="Z3551" s="119"/>
      <c r="AA3551" s="119"/>
      <c r="AB3551" s="119"/>
      <c r="AC3551" s="119"/>
      <c r="AD3551" s="119"/>
      <c r="AE3551" s="119"/>
      <c r="AF3551" s="119"/>
      <c r="AG3551" s="119"/>
      <c r="AH3551" s="119"/>
      <c r="AI3551" s="119"/>
      <c r="AJ3551" s="10"/>
      <c r="AK3551" s="10"/>
      <c r="AL3551" s="10"/>
    </row>
    <row r="3552" spans="1:38" ht="30" customHeight="1">
      <c r="A3552" s="1" t="s">
        <v>2552</v>
      </c>
      <c r="B3552" s="1" t="s">
        <v>4851</v>
      </c>
      <c r="C3552" s="13" t="s">
        <v>269</v>
      </c>
      <c r="D3552" s="114">
        <v>5.1400000000000001E-2</v>
      </c>
      <c r="E3552" s="115">
        <v>0</v>
      </c>
      <c r="F3552" s="116">
        <f>TRUNC(E3552*D3552,1)</f>
        <v>0</v>
      </c>
      <c r="G3552" s="115">
        <v>0</v>
      </c>
      <c r="H3552" s="116">
        <f>TRUNC(G3552*D3552,1)</f>
        <v>0</v>
      </c>
      <c r="I3552" s="115">
        <f>단가대비표!G528</f>
        <v>2621</v>
      </c>
      <c r="J3552" s="116">
        <f>TRUNC(I3552*D3552,1)</f>
        <v>134.69999999999999</v>
      </c>
      <c r="K3552" s="115">
        <f t="shared" si="786"/>
        <v>2621</v>
      </c>
      <c r="L3552" s="116">
        <f t="shared" si="786"/>
        <v>134.69999999999999</v>
      </c>
      <c r="M3552" s="9"/>
      <c r="N3552" s="10"/>
      <c r="O3552" s="10"/>
      <c r="P3552" s="10"/>
      <c r="Q3552" s="10"/>
      <c r="R3552" s="10"/>
      <c r="S3552" s="119"/>
      <c r="T3552" s="119"/>
      <c r="U3552" s="119"/>
      <c r="V3552" s="119"/>
      <c r="W3552" s="119"/>
      <c r="X3552" s="119"/>
      <c r="Y3552" s="119"/>
      <c r="Z3552" s="119"/>
      <c r="AA3552" s="119"/>
      <c r="AB3552" s="119"/>
      <c r="AC3552" s="119"/>
      <c r="AD3552" s="119"/>
      <c r="AE3552" s="119"/>
      <c r="AF3552" s="119"/>
      <c r="AG3552" s="119"/>
      <c r="AH3552" s="119"/>
      <c r="AI3552" s="119"/>
      <c r="AJ3552" s="10"/>
      <c r="AK3552" s="10"/>
      <c r="AL3552" s="10"/>
    </row>
    <row r="3553" spans="1:38" ht="30" customHeight="1">
      <c r="A3553" s="9" t="s">
        <v>867</v>
      </c>
      <c r="B3553" s="9" t="s">
        <v>840</v>
      </c>
      <c r="C3553" s="9" t="s">
        <v>841</v>
      </c>
      <c r="D3553" s="114">
        <v>6.6E-3</v>
      </c>
      <c r="E3553" s="115">
        <f>단가대비표!E553</f>
        <v>0</v>
      </c>
      <c r="F3553" s="116">
        <f>TRUNC(E3553*D3553,1)</f>
        <v>0</v>
      </c>
      <c r="G3553" s="115">
        <f>단가대비표!F553</f>
        <v>138290</v>
      </c>
      <c r="H3553" s="116">
        <f>TRUNC(G3553*D3553,1)</f>
        <v>912.7</v>
      </c>
      <c r="I3553" s="115">
        <f>단가대비표!G553</f>
        <v>0</v>
      </c>
      <c r="J3553" s="116">
        <f>TRUNC(I3553*D3553,1)</f>
        <v>0</v>
      </c>
      <c r="K3553" s="115">
        <f t="shared" si="786"/>
        <v>138290</v>
      </c>
      <c r="L3553" s="116">
        <f t="shared" si="786"/>
        <v>912.7</v>
      </c>
      <c r="M3553" s="9" t="s">
        <v>27</v>
      </c>
      <c r="N3553" s="10" t="s">
        <v>669</v>
      </c>
      <c r="O3553" s="10" t="s">
        <v>868</v>
      </c>
      <c r="P3553" s="10" t="s">
        <v>30</v>
      </c>
      <c r="Q3553" s="10" t="s">
        <v>30</v>
      </c>
      <c r="R3553" s="10" t="s">
        <v>29</v>
      </c>
      <c r="S3553" s="119"/>
      <c r="T3553" s="119"/>
      <c r="U3553" s="119"/>
      <c r="V3553" s="119"/>
      <c r="W3553" s="119"/>
      <c r="X3553" s="119"/>
      <c r="Y3553" s="119"/>
      <c r="Z3553" s="119"/>
      <c r="AA3553" s="119"/>
      <c r="AB3553" s="119"/>
      <c r="AC3553" s="119"/>
      <c r="AD3553" s="119"/>
      <c r="AE3553" s="119"/>
      <c r="AF3553" s="119"/>
      <c r="AG3553" s="119"/>
      <c r="AH3553" s="119"/>
      <c r="AI3553" s="119"/>
      <c r="AJ3553" s="10" t="s">
        <v>27</v>
      </c>
      <c r="AK3553" s="10" t="s">
        <v>2574</v>
      </c>
      <c r="AL3553" s="10" t="s">
        <v>27</v>
      </c>
    </row>
    <row r="3554" spans="1:38" ht="30" customHeight="1">
      <c r="A3554" s="9" t="s">
        <v>1109</v>
      </c>
      <c r="B3554" s="9" t="s">
        <v>4863</v>
      </c>
      <c r="C3554" s="9" t="s">
        <v>963</v>
      </c>
      <c r="D3554" s="114">
        <v>1</v>
      </c>
      <c r="E3554" s="115">
        <v>0</v>
      </c>
      <c r="F3554" s="116">
        <f>TRUNC(E3554*D3554,1)</f>
        <v>0</v>
      </c>
      <c r="G3554" s="115">
        <v>0</v>
      </c>
      <c r="H3554" s="116">
        <f>TRUNC(G3554*D3554,1)</f>
        <v>0</v>
      </c>
      <c r="I3554" s="115">
        <f>H3555*6%</f>
        <v>184.85999999999999</v>
      </c>
      <c r="J3554" s="116">
        <f>TRUNC(I3554*D3554,1)</f>
        <v>184.8</v>
      </c>
      <c r="K3554" s="115">
        <f t="shared" si="786"/>
        <v>184.8</v>
      </c>
      <c r="L3554" s="116">
        <f t="shared" si="786"/>
        <v>184.8</v>
      </c>
      <c r="M3554" s="9" t="s">
        <v>27</v>
      </c>
      <c r="N3554" s="10" t="s">
        <v>582</v>
      </c>
      <c r="O3554" s="10" t="s">
        <v>964</v>
      </c>
      <c r="P3554" s="10" t="s">
        <v>30</v>
      </c>
      <c r="Q3554" s="10" t="s">
        <v>30</v>
      </c>
      <c r="R3554" s="10" t="s">
        <v>30</v>
      </c>
      <c r="S3554" s="119">
        <v>1</v>
      </c>
      <c r="T3554" s="119">
        <v>2</v>
      </c>
      <c r="U3554" s="119">
        <v>0.01</v>
      </c>
      <c r="V3554" s="119"/>
      <c r="W3554" s="119"/>
      <c r="X3554" s="119"/>
      <c r="Y3554" s="119"/>
      <c r="Z3554" s="119"/>
      <c r="AA3554" s="119"/>
      <c r="AB3554" s="119"/>
      <c r="AC3554" s="119"/>
      <c r="AD3554" s="119"/>
      <c r="AE3554" s="119"/>
      <c r="AF3554" s="119"/>
      <c r="AG3554" s="119"/>
      <c r="AH3554" s="119"/>
      <c r="AI3554" s="119"/>
      <c r="AJ3554" s="10" t="s">
        <v>27</v>
      </c>
      <c r="AK3554" s="10" t="s">
        <v>2306</v>
      </c>
      <c r="AL3554" s="10" t="s">
        <v>27</v>
      </c>
    </row>
    <row r="3555" spans="1:38" ht="30" customHeight="1">
      <c r="A3555" s="9" t="s">
        <v>965</v>
      </c>
      <c r="B3555" s="9" t="s">
        <v>27</v>
      </c>
      <c r="C3555" s="9" t="s">
        <v>27</v>
      </c>
      <c r="D3555" s="114"/>
      <c r="E3555" s="115"/>
      <c r="F3555" s="116">
        <f>TRUNC(SUM(F3551:F3554),0)</f>
        <v>410</v>
      </c>
      <c r="G3555" s="115"/>
      <c r="H3555" s="116">
        <f>TRUNC(SUM(H3551:H3554),0)</f>
        <v>3081</v>
      </c>
      <c r="I3555" s="115"/>
      <c r="J3555" s="116">
        <f>TRUNC(SUM(J3551:J3554),0)</f>
        <v>951</v>
      </c>
      <c r="K3555" s="115"/>
      <c r="L3555" s="116">
        <f>F3555+H3555+J3555</f>
        <v>4442</v>
      </c>
      <c r="M3555" s="9" t="s">
        <v>27</v>
      </c>
      <c r="N3555" s="10" t="s">
        <v>117</v>
      </c>
      <c r="O3555" s="10" t="s">
        <v>117</v>
      </c>
      <c r="P3555" s="10" t="s">
        <v>27</v>
      </c>
      <c r="Q3555" s="10" t="s">
        <v>27</v>
      </c>
      <c r="R3555" s="10" t="s">
        <v>27</v>
      </c>
      <c r="S3555" s="119"/>
      <c r="T3555" s="119"/>
      <c r="U3555" s="119"/>
      <c r="V3555" s="119"/>
      <c r="W3555" s="119"/>
      <c r="X3555" s="119"/>
      <c r="Y3555" s="119"/>
      <c r="Z3555" s="119"/>
      <c r="AA3555" s="119"/>
      <c r="AB3555" s="119"/>
      <c r="AC3555" s="119"/>
      <c r="AD3555" s="119"/>
      <c r="AE3555" s="119"/>
      <c r="AF3555" s="119"/>
      <c r="AG3555" s="119"/>
      <c r="AH3555" s="119"/>
      <c r="AI3555" s="119"/>
      <c r="AJ3555" s="10" t="s">
        <v>27</v>
      </c>
      <c r="AK3555" s="10" t="s">
        <v>27</v>
      </c>
      <c r="AL3555" s="10" t="s">
        <v>27</v>
      </c>
    </row>
    <row r="3556" spans="1:38" ht="30" customHeight="1">
      <c r="A3556" s="114"/>
      <c r="B3556" s="114"/>
      <c r="C3556" s="114"/>
      <c r="D3556" s="114"/>
      <c r="E3556" s="115"/>
      <c r="F3556" s="116"/>
      <c r="G3556" s="115"/>
      <c r="H3556" s="116"/>
      <c r="I3556" s="115"/>
      <c r="J3556" s="116"/>
      <c r="K3556" s="115"/>
      <c r="L3556" s="116"/>
      <c r="M3556" s="114"/>
    </row>
    <row r="3557" spans="1:38" ht="30" customHeight="1">
      <c r="A3557" s="127" t="s">
        <v>4844</v>
      </c>
      <c r="B3557" s="127"/>
      <c r="C3557" s="127"/>
      <c r="D3557" s="127"/>
      <c r="E3557" s="128"/>
      <c r="F3557" s="129"/>
      <c r="G3557" s="128"/>
      <c r="H3557" s="129"/>
      <c r="I3557" s="128"/>
      <c r="J3557" s="129"/>
      <c r="K3557" s="128"/>
      <c r="L3557" s="129"/>
      <c r="M3557" s="127"/>
      <c r="N3557" s="118" t="s">
        <v>671</v>
      </c>
    </row>
    <row r="3558" spans="1:38" ht="30" customHeight="1">
      <c r="A3558" s="9" t="s">
        <v>867</v>
      </c>
      <c r="B3558" s="9" t="s">
        <v>840</v>
      </c>
      <c r="C3558" s="9" t="s">
        <v>841</v>
      </c>
      <c r="D3558" s="114">
        <v>0.03</v>
      </c>
      <c r="E3558" s="115">
        <f>단가대비표!E553</f>
        <v>0</v>
      </c>
      <c r="F3558" s="116">
        <f>TRUNC(E3558*D3558,1)</f>
        <v>0</v>
      </c>
      <c r="G3558" s="115">
        <f>단가대비표!F553</f>
        <v>138290</v>
      </c>
      <c r="H3558" s="116">
        <f>TRUNC(G3558*D3558,1)</f>
        <v>4148.7</v>
      </c>
      <c r="I3558" s="115">
        <f>단가대비표!G553</f>
        <v>0</v>
      </c>
      <c r="J3558" s="116">
        <f>TRUNC(I3558*D3558,1)</f>
        <v>0</v>
      </c>
      <c r="K3558" s="115">
        <f>TRUNC(E3558+G3558+I3558,1)</f>
        <v>138290</v>
      </c>
      <c r="L3558" s="116">
        <f>TRUNC(F3558+H3558+J3558,1)</f>
        <v>4148.7</v>
      </c>
      <c r="M3558" s="9" t="s">
        <v>27</v>
      </c>
      <c r="N3558" s="10" t="s">
        <v>671</v>
      </c>
      <c r="O3558" s="10" t="s">
        <v>868</v>
      </c>
      <c r="P3558" s="10" t="s">
        <v>30</v>
      </c>
      <c r="Q3558" s="10" t="s">
        <v>30</v>
      </c>
      <c r="R3558" s="10" t="s">
        <v>29</v>
      </c>
      <c r="S3558" s="119"/>
      <c r="T3558" s="119"/>
      <c r="U3558" s="119"/>
      <c r="V3558" s="119"/>
      <c r="W3558" s="119"/>
      <c r="X3558" s="119"/>
      <c r="Y3558" s="119"/>
      <c r="Z3558" s="119"/>
      <c r="AA3558" s="119"/>
      <c r="AB3558" s="119"/>
      <c r="AC3558" s="119"/>
      <c r="AD3558" s="119"/>
      <c r="AE3558" s="119"/>
      <c r="AF3558" s="119"/>
      <c r="AG3558" s="119"/>
      <c r="AH3558" s="119"/>
      <c r="AI3558" s="119"/>
      <c r="AJ3558" s="10" t="s">
        <v>27</v>
      </c>
      <c r="AK3558" s="10" t="s">
        <v>2575</v>
      </c>
      <c r="AL3558" s="10" t="s">
        <v>27</v>
      </c>
    </row>
    <row r="3559" spans="1:38" ht="30" customHeight="1">
      <c r="A3559" s="9" t="s">
        <v>965</v>
      </c>
      <c r="B3559" s="9" t="s">
        <v>27</v>
      </c>
      <c r="C3559" s="9" t="s">
        <v>27</v>
      </c>
      <c r="D3559" s="114"/>
      <c r="E3559" s="115"/>
      <c r="F3559" s="116">
        <f>TRUNC(SUM(F3558:F3558),0)</f>
        <v>0</v>
      </c>
      <c r="G3559" s="115"/>
      <c r="H3559" s="116">
        <f>TRUNC(SUM(H3558:H3558),0)</f>
        <v>4148</v>
      </c>
      <c r="I3559" s="115"/>
      <c r="J3559" s="116">
        <f>TRUNC(SUM(J3558:J3558),0)</f>
        <v>0</v>
      </c>
      <c r="K3559" s="115"/>
      <c r="L3559" s="116">
        <f>F3559+H3559+J3559</f>
        <v>4148</v>
      </c>
      <c r="M3559" s="9" t="s">
        <v>27</v>
      </c>
      <c r="N3559" s="10" t="s">
        <v>117</v>
      </c>
      <c r="O3559" s="10" t="s">
        <v>117</v>
      </c>
      <c r="P3559" s="10" t="s">
        <v>27</v>
      </c>
      <c r="Q3559" s="10" t="s">
        <v>27</v>
      </c>
      <c r="R3559" s="10" t="s">
        <v>27</v>
      </c>
      <c r="S3559" s="119"/>
      <c r="T3559" s="119"/>
      <c r="U3559" s="119"/>
      <c r="V3559" s="119"/>
      <c r="W3559" s="119"/>
      <c r="X3559" s="119"/>
      <c r="Y3559" s="119"/>
      <c r="Z3559" s="119"/>
      <c r="AA3559" s="119"/>
      <c r="AB3559" s="119"/>
      <c r="AC3559" s="119"/>
      <c r="AD3559" s="119"/>
      <c r="AE3559" s="119"/>
      <c r="AF3559" s="119"/>
      <c r="AG3559" s="119"/>
      <c r="AH3559" s="119"/>
      <c r="AI3559" s="119"/>
      <c r="AJ3559" s="10" t="s">
        <v>27</v>
      </c>
      <c r="AK3559" s="10" t="s">
        <v>27</v>
      </c>
      <c r="AL3559" s="10" t="s">
        <v>27</v>
      </c>
    </row>
    <row r="3560" spans="1:38" ht="30" customHeight="1">
      <c r="A3560" s="114"/>
      <c r="B3560" s="114"/>
      <c r="C3560" s="114"/>
      <c r="D3560" s="114"/>
      <c r="E3560" s="115"/>
      <c r="F3560" s="116"/>
      <c r="G3560" s="115"/>
      <c r="H3560" s="116"/>
      <c r="I3560" s="115"/>
      <c r="J3560" s="116"/>
      <c r="K3560" s="115"/>
      <c r="L3560" s="116"/>
      <c r="M3560" s="114"/>
    </row>
    <row r="3561" spans="1:38" ht="30" customHeight="1">
      <c r="A3561" s="127" t="s">
        <v>4845</v>
      </c>
      <c r="B3561" s="127"/>
      <c r="C3561" s="127"/>
      <c r="D3561" s="127"/>
      <c r="E3561" s="128"/>
      <c r="F3561" s="129"/>
      <c r="G3561" s="128"/>
      <c r="H3561" s="129"/>
      <c r="I3561" s="128"/>
      <c r="J3561" s="129"/>
      <c r="K3561" s="128"/>
      <c r="L3561" s="129"/>
      <c r="M3561" s="127"/>
      <c r="N3561" s="118" t="s">
        <v>673</v>
      </c>
    </row>
    <row r="3562" spans="1:38" ht="30" customHeight="1">
      <c r="A3562" s="9" t="s">
        <v>867</v>
      </c>
      <c r="B3562" s="9" t="s">
        <v>840</v>
      </c>
      <c r="C3562" s="9" t="s">
        <v>841</v>
      </c>
      <c r="D3562" s="114">
        <v>0.03</v>
      </c>
      <c r="E3562" s="115">
        <f>단가대비표!E553</f>
        <v>0</v>
      </c>
      <c r="F3562" s="116">
        <f>TRUNC(E3562*D3562,1)</f>
        <v>0</v>
      </c>
      <c r="G3562" s="115">
        <f>단가대비표!F553</f>
        <v>138290</v>
      </c>
      <c r="H3562" s="116">
        <f>TRUNC(G3562*D3562,1)</f>
        <v>4148.7</v>
      </c>
      <c r="I3562" s="115">
        <f>단가대비표!G553</f>
        <v>0</v>
      </c>
      <c r="J3562" s="116">
        <f>TRUNC(I3562*D3562,1)</f>
        <v>0</v>
      </c>
      <c r="K3562" s="115">
        <f>TRUNC(E3562+G3562+I3562,1)</f>
        <v>138290</v>
      </c>
      <c r="L3562" s="116">
        <f>TRUNC(F3562+H3562+J3562,1)</f>
        <v>4148.7</v>
      </c>
      <c r="M3562" s="9" t="s">
        <v>27</v>
      </c>
      <c r="N3562" s="10" t="s">
        <v>673</v>
      </c>
      <c r="O3562" s="10" t="s">
        <v>868</v>
      </c>
      <c r="P3562" s="10" t="s">
        <v>30</v>
      </c>
      <c r="Q3562" s="10" t="s">
        <v>30</v>
      </c>
      <c r="R3562" s="10" t="s">
        <v>29</v>
      </c>
      <c r="S3562" s="119"/>
      <c r="T3562" s="119"/>
      <c r="U3562" s="119"/>
      <c r="V3562" s="119"/>
      <c r="W3562" s="119"/>
      <c r="X3562" s="119"/>
      <c r="Y3562" s="119"/>
      <c r="Z3562" s="119"/>
      <c r="AA3562" s="119"/>
      <c r="AB3562" s="119"/>
      <c r="AC3562" s="119"/>
      <c r="AD3562" s="119"/>
      <c r="AE3562" s="119"/>
      <c r="AF3562" s="119"/>
      <c r="AG3562" s="119"/>
      <c r="AH3562" s="119"/>
      <c r="AI3562" s="119"/>
      <c r="AJ3562" s="10" t="s">
        <v>27</v>
      </c>
      <c r="AK3562" s="10" t="s">
        <v>2576</v>
      </c>
      <c r="AL3562" s="10" t="s">
        <v>27</v>
      </c>
    </row>
    <row r="3563" spans="1:38" ht="30" customHeight="1">
      <c r="A3563" s="9" t="s">
        <v>965</v>
      </c>
      <c r="B3563" s="9" t="s">
        <v>27</v>
      </c>
      <c r="C3563" s="9" t="s">
        <v>27</v>
      </c>
      <c r="D3563" s="114"/>
      <c r="E3563" s="115"/>
      <c r="F3563" s="116">
        <f>TRUNC(SUM(F3562:F3562),0)</f>
        <v>0</v>
      </c>
      <c r="G3563" s="115"/>
      <c r="H3563" s="116">
        <f>TRUNC(SUM(H3562:H3562),0)</f>
        <v>4148</v>
      </c>
      <c r="I3563" s="115"/>
      <c r="J3563" s="116">
        <f>TRUNC(SUM(J3562:J3562),0)</f>
        <v>0</v>
      </c>
      <c r="K3563" s="115"/>
      <c r="L3563" s="116">
        <f>F3563+H3563+J3563</f>
        <v>4148</v>
      </c>
      <c r="M3563" s="9" t="s">
        <v>27</v>
      </c>
      <c r="N3563" s="10" t="s">
        <v>117</v>
      </c>
      <c r="O3563" s="10" t="s">
        <v>117</v>
      </c>
      <c r="P3563" s="10" t="s">
        <v>27</v>
      </c>
      <c r="Q3563" s="10" t="s">
        <v>27</v>
      </c>
      <c r="R3563" s="10" t="s">
        <v>27</v>
      </c>
      <c r="S3563" s="119"/>
      <c r="T3563" s="119"/>
      <c r="U3563" s="119"/>
      <c r="V3563" s="119"/>
      <c r="W3563" s="119"/>
      <c r="X3563" s="119"/>
      <c r="Y3563" s="119"/>
      <c r="Z3563" s="119"/>
      <c r="AA3563" s="119"/>
      <c r="AB3563" s="119"/>
      <c r="AC3563" s="119"/>
      <c r="AD3563" s="119"/>
      <c r="AE3563" s="119"/>
      <c r="AF3563" s="119"/>
      <c r="AG3563" s="119"/>
      <c r="AH3563" s="119"/>
      <c r="AI3563" s="119"/>
      <c r="AJ3563" s="10" t="s">
        <v>27</v>
      </c>
      <c r="AK3563" s="10" t="s">
        <v>27</v>
      </c>
      <c r="AL3563" s="10" t="s">
        <v>27</v>
      </c>
    </row>
    <row r="3564" spans="1:38" ht="30" customHeight="1">
      <c r="A3564" s="114"/>
      <c r="B3564" s="114"/>
      <c r="C3564" s="114"/>
      <c r="D3564" s="114"/>
      <c r="E3564" s="115"/>
      <c r="F3564" s="116"/>
      <c r="G3564" s="115"/>
      <c r="H3564" s="116"/>
      <c r="I3564" s="115"/>
      <c r="J3564" s="116"/>
      <c r="K3564" s="115"/>
      <c r="L3564" s="116"/>
      <c r="M3564" s="114"/>
    </row>
    <row r="3565" spans="1:38" ht="30" customHeight="1">
      <c r="A3565" s="127" t="s">
        <v>4850</v>
      </c>
      <c r="B3565" s="127"/>
      <c r="C3565" s="127"/>
      <c r="D3565" s="127"/>
      <c r="E3565" s="128"/>
      <c r="F3565" s="129"/>
      <c r="G3565" s="128"/>
      <c r="H3565" s="129"/>
      <c r="I3565" s="128"/>
      <c r="J3565" s="129"/>
      <c r="K3565" s="128"/>
      <c r="L3565" s="129"/>
      <c r="M3565" s="127"/>
      <c r="N3565" s="118" t="s">
        <v>675</v>
      </c>
    </row>
    <row r="3566" spans="1:38" ht="30" customHeight="1">
      <c r="A3566" s="9" t="s">
        <v>847</v>
      </c>
      <c r="B3566" s="9" t="s">
        <v>840</v>
      </c>
      <c r="C3566" s="9" t="s">
        <v>841</v>
      </c>
      <c r="D3566" s="114">
        <v>0.06</v>
      </c>
      <c r="E3566" s="115">
        <f>단가대비표!E542</f>
        <v>0</v>
      </c>
      <c r="F3566" s="116">
        <f>TRUNC(E3566*D3566,1)</f>
        <v>0</v>
      </c>
      <c r="G3566" s="115">
        <f>단가대비표!F542</f>
        <v>210176</v>
      </c>
      <c r="H3566" s="116">
        <f>TRUNC(G3566*D3566,1)</f>
        <v>12610.5</v>
      </c>
      <c r="I3566" s="115">
        <f>단가대비표!G542</f>
        <v>0</v>
      </c>
      <c r="J3566" s="116">
        <f>TRUNC(I3566*D3566,1)</f>
        <v>0</v>
      </c>
      <c r="K3566" s="115">
        <f>TRUNC(E3566+G3566+I3566,1)</f>
        <v>210176</v>
      </c>
      <c r="L3566" s="116">
        <f>TRUNC(F3566+H3566+J3566,1)</f>
        <v>12610.5</v>
      </c>
      <c r="M3566" s="9" t="s">
        <v>27</v>
      </c>
      <c r="N3566" s="10" t="s">
        <v>675</v>
      </c>
      <c r="O3566" s="10" t="s">
        <v>848</v>
      </c>
      <c r="P3566" s="10" t="s">
        <v>30</v>
      </c>
      <c r="Q3566" s="10" t="s">
        <v>30</v>
      </c>
      <c r="R3566" s="10" t="s">
        <v>29</v>
      </c>
      <c r="S3566" s="119"/>
      <c r="T3566" s="119"/>
      <c r="U3566" s="119"/>
      <c r="V3566" s="119"/>
      <c r="W3566" s="119"/>
      <c r="X3566" s="119"/>
      <c r="Y3566" s="119"/>
      <c r="Z3566" s="119"/>
      <c r="AA3566" s="119"/>
      <c r="AB3566" s="119"/>
      <c r="AC3566" s="119"/>
      <c r="AD3566" s="119"/>
      <c r="AE3566" s="119"/>
      <c r="AF3566" s="119"/>
      <c r="AG3566" s="119"/>
      <c r="AH3566" s="119"/>
      <c r="AI3566" s="119"/>
      <c r="AJ3566" s="10" t="s">
        <v>27</v>
      </c>
      <c r="AK3566" s="10" t="s">
        <v>2577</v>
      </c>
      <c r="AL3566" s="10" t="s">
        <v>27</v>
      </c>
    </row>
    <row r="3567" spans="1:38" ht="30" customHeight="1">
      <c r="A3567" s="9" t="s">
        <v>867</v>
      </c>
      <c r="B3567" s="9" t="s">
        <v>840</v>
      </c>
      <c r="C3567" s="9" t="s">
        <v>841</v>
      </c>
      <c r="D3567" s="114">
        <v>0.05</v>
      </c>
      <c r="E3567" s="115">
        <f>단가대비표!E553</f>
        <v>0</v>
      </c>
      <c r="F3567" s="116">
        <f>TRUNC(E3567*D3567,1)</f>
        <v>0</v>
      </c>
      <c r="G3567" s="115">
        <f>단가대비표!F553</f>
        <v>138290</v>
      </c>
      <c r="H3567" s="116">
        <f>TRUNC(G3567*D3567,1)</f>
        <v>6914.5</v>
      </c>
      <c r="I3567" s="115">
        <f>단가대비표!G553</f>
        <v>0</v>
      </c>
      <c r="J3567" s="116">
        <f>TRUNC(I3567*D3567,1)</f>
        <v>0</v>
      </c>
      <c r="K3567" s="115">
        <f>TRUNC(E3567+G3567+I3567,1)</f>
        <v>138290</v>
      </c>
      <c r="L3567" s="116">
        <f>TRUNC(F3567+H3567+J3567,1)</f>
        <v>6914.5</v>
      </c>
      <c r="M3567" s="9" t="s">
        <v>27</v>
      </c>
      <c r="N3567" s="10" t="s">
        <v>675</v>
      </c>
      <c r="O3567" s="10" t="s">
        <v>868</v>
      </c>
      <c r="P3567" s="10" t="s">
        <v>30</v>
      </c>
      <c r="Q3567" s="10" t="s">
        <v>30</v>
      </c>
      <c r="R3567" s="10" t="s">
        <v>29</v>
      </c>
      <c r="S3567" s="119"/>
      <c r="T3567" s="119"/>
      <c r="U3567" s="119"/>
      <c r="V3567" s="119"/>
      <c r="W3567" s="119"/>
      <c r="X3567" s="119"/>
      <c r="Y3567" s="119"/>
      <c r="Z3567" s="119"/>
      <c r="AA3567" s="119"/>
      <c r="AB3567" s="119"/>
      <c r="AC3567" s="119"/>
      <c r="AD3567" s="119"/>
      <c r="AE3567" s="119"/>
      <c r="AF3567" s="119"/>
      <c r="AG3567" s="119"/>
      <c r="AH3567" s="119"/>
      <c r="AI3567" s="119"/>
      <c r="AJ3567" s="10" t="s">
        <v>27</v>
      </c>
      <c r="AK3567" s="10" t="s">
        <v>2578</v>
      </c>
      <c r="AL3567" s="10" t="s">
        <v>27</v>
      </c>
    </row>
    <row r="3568" spans="1:38" ht="30" customHeight="1">
      <c r="A3568" s="9" t="s">
        <v>965</v>
      </c>
      <c r="B3568" s="9" t="s">
        <v>27</v>
      </c>
      <c r="C3568" s="9" t="s">
        <v>27</v>
      </c>
      <c r="D3568" s="114"/>
      <c r="E3568" s="115"/>
      <c r="F3568" s="116">
        <f>TRUNC(SUM(F3566:F3567),0)</f>
        <v>0</v>
      </c>
      <c r="G3568" s="115"/>
      <c r="H3568" s="116">
        <f>TRUNC(SUM(H3566:H3567),0)</f>
        <v>19525</v>
      </c>
      <c r="I3568" s="115"/>
      <c r="J3568" s="116">
        <f>TRUNC(SUM(J3566:J3567),0)</f>
        <v>0</v>
      </c>
      <c r="K3568" s="115"/>
      <c r="L3568" s="116">
        <f>F3568+H3568+J3568</f>
        <v>19525</v>
      </c>
      <c r="M3568" s="9" t="s">
        <v>27</v>
      </c>
      <c r="N3568" s="10" t="s">
        <v>117</v>
      </c>
      <c r="O3568" s="10" t="s">
        <v>117</v>
      </c>
      <c r="P3568" s="10" t="s">
        <v>27</v>
      </c>
      <c r="Q3568" s="10" t="s">
        <v>27</v>
      </c>
      <c r="R3568" s="10" t="s">
        <v>27</v>
      </c>
      <c r="S3568" s="119"/>
      <c r="T3568" s="119"/>
      <c r="U3568" s="119"/>
      <c r="V3568" s="119"/>
      <c r="W3568" s="119"/>
      <c r="X3568" s="119"/>
      <c r="Y3568" s="119"/>
      <c r="Z3568" s="119"/>
      <c r="AA3568" s="119"/>
      <c r="AB3568" s="119"/>
      <c r="AC3568" s="119"/>
      <c r="AD3568" s="119"/>
      <c r="AE3568" s="119"/>
      <c r="AF3568" s="119"/>
      <c r="AG3568" s="119"/>
      <c r="AH3568" s="119"/>
      <c r="AI3568" s="119"/>
      <c r="AJ3568" s="10" t="s">
        <v>27</v>
      </c>
      <c r="AK3568" s="10" t="s">
        <v>27</v>
      </c>
      <c r="AL3568" s="10" t="s">
        <v>27</v>
      </c>
    </row>
    <row r="3569" spans="1:38" ht="30" customHeight="1">
      <c r="A3569" s="114"/>
      <c r="B3569" s="114"/>
      <c r="C3569" s="114"/>
      <c r="D3569" s="114"/>
      <c r="E3569" s="115"/>
      <c r="F3569" s="116"/>
      <c r="G3569" s="115"/>
      <c r="H3569" s="116"/>
      <c r="I3569" s="115"/>
      <c r="J3569" s="116"/>
      <c r="K3569" s="115"/>
      <c r="L3569" s="116"/>
      <c r="M3569" s="114"/>
    </row>
    <row r="3570" spans="1:38" ht="30" customHeight="1">
      <c r="A3570" s="127" t="s">
        <v>4860</v>
      </c>
      <c r="B3570" s="127"/>
      <c r="C3570" s="127"/>
      <c r="D3570" s="127"/>
      <c r="E3570" s="128"/>
      <c r="F3570" s="129"/>
      <c r="G3570" s="128"/>
      <c r="H3570" s="129"/>
      <c r="I3570" s="128"/>
      <c r="J3570" s="129"/>
      <c r="K3570" s="128"/>
      <c r="L3570" s="129"/>
      <c r="M3570" s="127"/>
      <c r="N3570" s="118" t="s">
        <v>675</v>
      </c>
    </row>
    <row r="3571" spans="1:38" ht="30" customHeight="1">
      <c r="A3571" s="1" t="s">
        <v>1265</v>
      </c>
      <c r="B3571" s="1" t="s">
        <v>1266</v>
      </c>
      <c r="C3571" s="13" t="s">
        <v>269</v>
      </c>
      <c r="D3571" s="114">
        <v>6.8570000000000006E-2</v>
      </c>
      <c r="E3571" s="115">
        <f>단가대비표!E500</f>
        <v>7991</v>
      </c>
      <c r="F3571" s="116">
        <f>TRUNC(E3571*D3571,1)</f>
        <v>547.9</v>
      </c>
      <c r="G3571" s="115">
        <f>단가대비표!F500</f>
        <v>42200</v>
      </c>
      <c r="H3571" s="116">
        <f>TRUNC(G3571*D3571,1)</f>
        <v>2893.6</v>
      </c>
      <c r="I3571" s="115">
        <f>단가대비표!G500</f>
        <v>12301</v>
      </c>
      <c r="J3571" s="116">
        <f>TRUNC(I3571*D3571,1)</f>
        <v>843.4</v>
      </c>
      <c r="K3571" s="115">
        <f t="shared" ref="K3571:L3574" si="787">TRUNC(E3571+G3571+I3571,1)</f>
        <v>62492</v>
      </c>
      <c r="L3571" s="116">
        <f t="shared" si="787"/>
        <v>4284.8999999999996</v>
      </c>
      <c r="M3571" s="9"/>
      <c r="N3571" s="10"/>
      <c r="O3571" s="10"/>
      <c r="P3571" s="10"/>
      <c r="Q3571" s="10"/>
      <c r="R3571" s="10"/>
      <c r="S3571" s="119"/>
      <c r="T3571" s="119"/>
      <c r="U3571" s="119"/>
      <c r="V3571" s="119"/>
      <c r="W3571" s="119"/>
      <c r="X3571" s="119"/>
      <c r="Y3571" s="119"/>
      <c r="Z3571" s="119"/>
      <c r="AA3571" s="119"/>
      <c r="AB3571" s="119"/>
      <c r="AC3571" s="119"/>
      <c r="AD3571" s="119"/>
      <c r="AE3571" s="119"/>
      <c r="AF3571" s="119"/>
      <c r="AG3571" s="119"/>
      <c r="AH3571" s="119"/>
      <c r="AI3571" s="119"/>
      <c r="AJ3571" s="10"/>
      <c r="AK3571" s="10"/>
      <c r="AL3571" s="10"/>
    </row>
    <row r="3572" spans="1:38" ht="30" customHeight="1">
      <c r="A3572" s="1" t="s">
        <v>2552</v>
      </c>
      <c r="B3572" s="1" t="s">
        <v>4851</v>
      </c>
      <c r="C3572" s="13" t="s">
        <v>269</v>
      </c>
      <c r="D3572" s="114">
        <v>0.27429999999999999</v>
      </c>
      <c r="E3572" s="115">
        <v>0</v>
      </c>
      <c r="F3572" s="116">
        <f>TRUNC(E3572*D3572,1)</f>
        <v>0</v>
      </c>
      <c r="G3572" s="115">
        <v>0</v>
      </c>
      <c r="H3572" s="116">
        <f>TRUNC(G3572*D3572,1)</f>
        <v>0</v>
      </c>
      <c r="I3572" s="115">
        <f>단가대비표!G528</f>
        <v>2621</v>
      </c>
      <c r="J3572" s="116">
        <f>TRUNC(I3572*D3572,1)</f>
        <v>718.9</v>
      </c>
      <c r="K3572" s="115">
        <f t="shared" si="787"/>
        <v>2621</v>
      </c>
      <c r="L3572" s="116">
        <f t="shared" si="787"/>
        <v>718.9</v>
      </c>
      <c r="M3572" s="9"/>
      <c r="N3572" s="10"/>
      <c r="O3572" s="10"/>
      <c r="P3572" s="10"/>
      <c r="Q3572" s="10"/>
      <c r="R3572" s="10"/>
      <c r="S3572" s="119"/>
      <c r="T3572" s="119"/>
      <c r="U3572" s="119"/>
      <c r="V3572" s="119"/>
      <c r="W3572" s="119"/>
      <c r="X3572" s="119"/>
      <c r="Y3572" s="119"/>
      <c r="Z3572" s="119"/>
      <c r="AA3572" s="119"/>
      <c r="AB3572" s="119"/>
      <c r="AC3572" s="119"/>
      <c r="AD3572" s="119"/>
      <c r="AE3572" s="119"/>
      <c r="AF3572" s="119"/>
      <c r="AG3572" s="119"/>
      <c r="AH3572" s="119"/>
      <c r="AI3572" s="119"/>
      <c r="AJ3572" s="10"/>
      <c r="AK3572" s="10"/>
      <c r="AL3572" s="10"/>
    </row>
    <row r="3573" spans="1:38" ht="30" customHeight="1">
      <c r="A3573" s="9" t="s">
        <v>867</v>
      </c>
      <c r="B3573" s="9" t="s">
        <v>840</v>
      </c>
      <c r="C3573" s="9" t="s">
        <v>841</v>
      </c>
      <c r="D3573" s="114">
        <v>8.8000000000000005E-3</v>
      </c>
      <c r="E3573" s="115">
        <f>단가대비표!E558</f>
        <v>0</v>
      </c>
      <c r="F3573" s="116">
        <f>TRUNC(E3573*D3573,1)</f>
        <v>0</v>
      </c>
      <c r="G3573" s="115">
        <f>단가대비표!F558</f>
        <v>171650</v>
      </c>
      <c r="H3573" s="116">
        <f>TRUNC(G3573*D3573,1)</f>
        <v>1510.5</v>
      </c>
      <c r="I3573" s="115">
        <f>단가대비표!G558</f>
        <v>0</v>
      </c>
      <c r="J3573" s="116">
        <f>TRUNC(I3573*D3573,1)</f>
        <v>0</v>
      </c>
      <c r="K3573" s="115">
        <f t="shared" si="787"/>
        <v>171650</v>
      </c>
      <c r="L3573" s="116">
        <f t="shared" si="787"/>
        <v>1510.5</v>
      </c>
      <c r="M3573" s="9" t="s">
        <v>27</v>
      </c>
      <c r="N3573" s="10" t="s">
        <v>675</v>
      </c>
      <c r="O3573" s="10" t="s">
        <v>868</v>
      </c>
      <c r="P3573" s="10" t="s">
        <v>30</v>
      </c>
      <c r="Q3573" s="10" t="s">
        <v>30</v>
      </c>
      <c r="R3573" s="10" t="s">
        <v>29</v>
      </c>
      <c r="S3573" s="119"/>
      <c r="T3573" s="119"/>
      <c r="U3573" s="119"/>
      <c r="V3573" s="119"/>
      <c r="W3573" s="119"/>
      <c r="X3573" s="119"/>
      <c r="Y3573" s="119"/>
      <c r="Z3573" s="119"/>
      <c r="AA3573" s="119"/>
      <c r="AB3573" s="119"/>
      <c r="AC3573" s="119"/>
      <c r="AD3573" s="119"/>
      <c r="AE3573" s="119"/>
      <c r="AF3573" s="119"/>
      <c r="AG3573" s="119"/>
      <c r="AH3573" s="119"/>
      <c r="AI3573" s="119"/>
      <c r="AJ3573" s="10" t="s">
        <v>27</v>
      </c>
      <c r="AK3573" s="10" t="s">
        <v>2578</v>
      </c>
      <c r="AL3573" s="10" t="s">
        <v>27</v>
      </c>
    </row>
    <row r="3574" spans="1:38" ht="30" customHeight="1">
      <c r="A3574" s="9" t="s">
        <v>1109</v>
      </c>
      <c r="B3574" s="9" t="s">
        <v>4863</v>
      </c>
      <c r="C3574" s="9" t="s">
        <v>963</v>
      </c>
      <c r="D3574" s="114">
        <v>1</v>
      </c>
      <c r="E3574" s="115">
        <v>0</v>
      </c>
      <c r="F3574" s="116">
        <f>TRUNC(E3574*D3574,1)</f>
        <v>0</v>
      </c>
      <c r="G3574" s="115">
        <v>0</v>
      </c>
      <c r="H3574" s="116">
        <f>TRUNC(G3574*D3574,1)</f>
        <v>0</v>
      </c>
      <c r="I3574" s="115">
        <f>H3575*6%</f>
        <v>264.24</v>
      </c>
      <c r="J3574" s="116">
        <f>TRUNC(I3574*D3574,1)</f>
        <v>264.2</v>
      </c>
      <c r="K3574" s="115">
        <f t="shared" si="787"/>
        <v>264.2</v>
      </c>
      <c r="L3574" s="116">
        <f t="shared" si="787"/>
        <v>264.2</v>
      </c>
      <c r="M3574" s="9" t="s">
        <v>27</v>
      </c>
      <c r="N3574" s="10" t="s">
        <v>582</v>
      </c>
      <c r="O3574" s="10" t="s">
        <v>964</v>
      </c>
      <c r="P3574" s="10" t="s">
        <v>30</v>
      </c>
      <c r="Q3574" s="10" t="s">
        <v>30</v>
      </c>
      <c r="R3574" s="10" t="s">
        <v>30</v>
      </c>
      <c r="S3574" s="119">
        <v>1</v>
      </c>
      <c r="T3574" s="119">
        <v>2</v>
      </c>
      <c r="U3574" s="119">
        <v>0.01</v>
      </c>
      <c r="V3574" s="119"/>
      <c r="W3574" s="119"/>
      <c r="X3574" s="119"/>
      <c r="Y3574" s="119"/>
      <c r="Z3574" s="119"/>
      <c r="AA3574" s="119"/>
      <c r="AB3574" s="119"/>
      <c r="AC3574" s="119"/>
      <c r="AD3574" s="119"/>
      <c r="AE3574" s="119"/>
      <c r="AF3574" s="119"/>
      <c r="AG3574" s="119"/>
      <c r="AH3574" s="119"/>
      <c r="AI3574" s="119"/>
      <c r="AJ3574" s="10" t="s">
        <v>27</v>
      </c>
      <c r="AK3574" s="10" t="s">
        <v>2306</v>
      </c>
      <c r="AL3574" s="10" t="s">
        <v>27</v>
      </c>
    </row>
    <row r="3575" spans="1:38" ht="30" customHeight="1">
      <c r="A3575" s="9" t="s">
        <v>965</v>
      </c>
      <c r="B3575" s="9" t="s">
        <v>27</v>
      </c>
      <c r="C3575" s="9" t="s">
        <v>27</v>
      </c>
      <c r="D3575" s="114"/>
      <c r="E3575" s="115"/>
      <c r="F3575" s="116">
        <f>TRUNC(SUM(F3571:F3574),0)</f>
        <v>547</v>
      </c>
      <c r="G3575" s="115"/>
      <c r="H3575" s="116">
        <f>TRUNC(SUM(H3571:H3574),0)</f>
        <v>4404</v>
      </c>
      <c r="I3575" s="115"/>
      <c r="J3575" s="116">
        <f>TRUNC(SUM(J3571:J3574),0)</f>
        <v>1826</v>
      </c>
      <c r="K3575" s="115"/>
      <c r="L3575" s="116">
        <f>F3575+H3575+J3575</f>
        <v>6777</v>
      </c>
      <c r="M3575" s="9" t="s">
        <v>27</v>
      </c>
      <c r="N3575" s="10" t="s">
        <v>117</v>
      </c>
      <c r="O3575" s="10" t="s">
        <v>117</v>
      </c>
      <c r="P3575" s="10" t="s">
        <v>27</v>
      </c>
      <c r="Q3575" s="10" t="s">
        <v>27</v>
      </c>
      <c r="R3575" s="10" t="s">
        <v>27</v>
      </c>
      <c r="S3575" s="119"/>
      <c r="T3575" s="119"/>
      <c r="U3575" s="119"/>
      <c r="V3575" s="119"/>
      <c r="W3575" s="119"/>
      <c r="X3575" s="119"/>
      <c r="Y3575" s="119"/>
      <c r="Z3575" s="119"/>
      <c r="AA3575" s="119"/>
      <c r="AB3575" s="119"/>
      <c r="AC3575" s="119"/>
      <c r="AD3575" s="119"/>
      <c r="AE3575" s="119"/>
      <c r="AF3575" s="119"/>
      <c r="AG3575" s="119"/>
      <c r="AH3575" s="119"/>
      <c r="AI3575" s="119"/>
      <c r="AJ3575" s="10" t="s">
        <v>27</v>
      </c>
      <c r="AK3575" s="10" t="s">
        <v>27</v>
      </c>
      <c r="AL3575" s="10" t="s">
        <v>27</v>
      </c>
    </row>
    <row r="3576" spans="1:38" ht="30" customHeight="1">
      <c r="A3576" s="114"/>
      <c r="B3576" s="114"/>
      <c r="C3576" s="114"/>
      <c r="D3576" s="114"/>
      <c r="E3576" s="115"/>
      <c r="F3576" s="116"/>
      <c r="G3576" s="115"/>
      <c r="H3576" s="116"/>
      <c r="I3576" s="115"/>
      <c r="J3576" s="116"/>
      <c r="K3576" s="115"/>
      <c r="L3576" s="116"/>
      <c r="M3576" s="114"/>
    </row>
    <row r="3577" spans="1:38" ht="30" customHeight="1">
      <c r="A3577" s="127" t="s">
        <v>4855</v>
      </c>
      <c r="B3577" s="127"/>
      <c r="C3577" s="127"/>
      <c r="D3577" s="127"/>
      <c r="E3577" s="128"/>
      <c r="F3577" s="129"/>
      <c r="G3577" s="128"/>
      <c r="H3577" s="129"/>
      <c r="I3577" s="128"/>
      <c r="J3577" s="129"/>
      <c r="K3577" s="128"/>
      <c r="L3577" s="129"/>
      <c r="M3577" s="127"/>
      <c r="N3577" s="118" t="s">
        <v>676</v>
      </c>
    </row>
    <row r="3578" spans="1:38" ht="30" customHeight="1">
      <c r="A3578" s="9" t="s">
        <v>847</v>
      </c>
      <c r="B3578" s="9" t="s">
        <v>840</v>
      </c>
      <c r="C3578" s="9" t="s">
        <v>841</v>
      </c>
      <c r="D3578" s="114">
        <v>6.0000000000000001E-3</v>
      </c>
      <c r="E3578" s="115">
        <f>단가대비표!E542</f>
        <v>0</v>
      </c>
      <c r="F3578" s="116">
        <f>TRUNC(E3578*D3578,1)</f>
        <v>0</v>
      </c>
      <c r="G3578" s="115">
        <f>단가대비표!F542</f>
        <v>210176</v>
      </c>
      <c r="H3578" s="116">
        <f>TRUNC(G3578*D3578,1)</f>
        <v>1261</v>
      </c>
      <c r="I3578" s="115">
        <f>단가대비표!G542</f>
        <v>0</v>
      </c>
      <c r="J3578" s="116">
        <f>TRUNC(I3578*D3578,1)</f>
        <v>0</v>
      </c>
      <c r="K3578" s="115">
        <f>TRUNC(E3578+G3578+I3578,1)</f>
        <v>210176</v>
      </c>
      <c r="L3578" s="116">
        <f>TRUNC(F3578+H3578+J3578,1)</f>
        <v>1261</v>
      </c>
      <c r="M3578" s="9" t="s">
        <v>27</v>
      </c>
      <c r="N3578" s="10" t="s">
        <v>676</v>
      </c>
      <c r="O3578" s="10" t="s">
        <v>848</v>
      </c>
      <c r="P3578" s="10" t="s">
        <v>30</v>
      </c>
      <c r="Q3578" s="10" t="s">
        <v>30</v>
      </c>
      <c r="R3578" s="10" t="s">
        <v>29</v>
      </c>
      <c r="S3578" s="119"/>
      <c r="T3578" s="119"/>
      <c r="U3578" s="119"/>
      <c r="V3578" s="119"/>
      <c r="W3578" s="119"/>
      <c r="X3578" s="119"/>
      <c r="Y3578" s="119"/>
      <c r="Z3578" s="119"/>
      <c r="AA3578" s="119"/>
      <c r="AB3578" s="119"/>
      <c r="AC3578" s="119"/>
      <c r="AD3578" s="119"/>
      <c r="AE3578" s="119"/>
      <c r="AF3578" s="119"/>
      <c r="AG3578" s="119"/>
      <c r="AH3578" s="119"/>
      <c r="AI3578" s="119"/>
      <c r="AJ3578" s="10" t="s">
        <v>27</v>
      </c>
      <c r="AK3578" s="10" t="s">
        <v>2579</v>
      </c>
      <c r="AL3578" s="10" t="s">
        <v>27</v>
      </c>
    </row>
    <row r="3579" spans="1:38" ht="30" customHeight="1">
      <c r="A3579" s="9" t="s">
        <v>867</v>
      </c>
      <c r="B3579" s="9" t="s">
        <v>840</v>
      </c>
      <c r="C3579" s="9" t="s">
        <v>841</v>
      </c>
      <c r="D3579" s="114">
        <v>0.02</v>
      </c>
      <c r="E3579" s="115">
        <f>단가대비표!E553</f>
        <v>0</v>
      </c>
      <c r="F3579" s="116">
        <f>TRUNC(E3579*D3579,1)</f>
        <v>0</v>
      </c>
      <c r="G3579" s="115">
        <f>단가대비표!F553</f>
        <v>138290</v>
      </c>
      <c r="H3579" s="116">
        <f>TRUNC(G3579*D3579,1)</f>
        <v>2765.8</v>
      </c>
      <c r="I3579" s="115">
        <f>단가대비표!G553</f>
        <v>0</v>
      </c>
      <c r="J3579" s="116">
        <f>TRUNC(I3579*D3579,1)</f>
        <v>0</v>
      </c>
      <c r="K3579" s="115">
        <f>TRUNC(E3579+G3579+I3579,1)</f>
        <v>138290</v>
      </c>
      <c r="L3579" s="116">
        <f>TRUNC(F3579+H3579+J3579,1)</f>
        <v>2765.8</v>
      </c>
      <c r="M3579" s="9" t="s">
        <v>27</v>
      </c>
      <c r="N3579" s="10" t="s">
        <v>676</v>
      </c>
      <c r="O3579" s="10" t="s">
        <v>868</v>
      </c>
      <c r="P3579" s="10" t="s">
        <v>30</v>
      </c>
      <c r="Q3579" s="10" t="s">
        <v>30</v>
      </c>
      <c r="R3579" s="10" t="s">
        <v>29</v>
      </c>
      <c r="S3579" s="119"/>
      <c r="T3579" s="119"/>
      <c r="U3579" s="119"/>
      <c r="V3579" s="119"/>
      <c r="W3579" s="119"/>
      <c r="X3579" s="119"/>
      <c r="Y3579" s="119"/>
      <c r="Z3579" s="119"/>
      <c r="AA3579" s="119"/>
      <c r="AB3579" s="119"/>
      <c r="AC3579" s="119"/>
      <c r="AD3579" s="119"/>
      <c r="AE3579" s="119"/>
      <c r="AF3579" s="119"/>
      <c r="AG3579" s="119"/>
      <c r="AH3579" s="119"/>
      <c r="AI3579" s="119"/>
      <c r="AJ3579" s="10" t="s">
        <v>27</v>
      </c>
      <c r="AK3579" s="10" t="s">
        <v>2580</v>
      </c>
      <c r="AL3579" s="10" t="s">
        <v>27</v>
      </c>
    </row>
    <row r="3580" spans="1:38" ht="30" customHeight="1">
      <c r="A3580" s="9" t="s">
        <v>965</v>
      </c>
      <c r="B3580" s="9" t="s">
        <v>27</v>
      </c>
      <c r="C3580" s="9" t="s">
        <v>27</v>
      </c>
      <c r="D3580" s="114"/>
      <c r="E3580" s="115"/>
      <c r="F3580" s="116">
        <f>TRUNC(SUM(F3578:F3579),0)</f>
        <v>0</v>
      </c>
      <c r="G3580" s="115"/>
      <c r="H3580" s="116">
        <f>TRUNC(SUM(H3578:H3579),0)</f>
        <v>4026</v>
      </c>
      <c r="I3580" s="115"/>
      <c r="J3580" s="116">
        <f>TRUNC(SUM(J3578:J3579),0)</f>
        <v>0</v>
      </c>
      <c r="K3580" s="115"/>
      <c r="L3580" s="116">
        <f>F3580+H3580+J3580</f>
        <v>4026</v>
      </c>
      <c r="M3580" s="9" t="s">
        <v>27</v>
      </c>
      <c r="N3580" s="10" t="s">
        <v>117</v>
      </c>
      <c r="O3580" s="10" t="s">
        <v>117</v>
      </c>
      <c r="P3580" s="10" t="s">
        <v>27</v>
      </c>
      <c r="Q3580" s="10" t="s">
        <v>27</v>
      </c>
      <c r="R3580" s="10" t="s">
        <v>27</v>
      </c>
      <c r="S3580" s="119"/>
      <c r="T3580" s="119"/>
      <c r="U3580" s="119"/>
      <c r="V3580" s="119"/>
      <c r="W3580" s="119"/>
      <c r="X3580" s="119"/>
      <c r="Y3580" s="119"/>
      <c r="Z3580" s="119"/>
      <c r="AA3580" s="119"/>
      <c r="AB3580" s="119"/>
      <c r="AC3580" s="119"/>
      <c r="AD3580" s="119"/>
      <c r="AE3580" s="119"/>
      <c r="AF3580" s="119"/>
      <c r="AG3580" s="119"/>
      <c r="AH3580" s="119"/>
      <c r="AI3580" s="119"/>
      <c r="AJ3580" s="10" t="s">
        <v>27</v>
      </c>
      <c r="AK3580" s="10" t="s">
        <v>27</v>
      </c>
      <c r="AL3580" s="10" t="s">
        <v>27</v>
      </c>
    </row>
    <row r="3581" spans="1:38" ht="30" customHeight="1">
      <c r="A3581" s="114"/>
      <c r="B3581" s="114"/>
      <c r="C3581" s="114"/>
      <c r="D3581" s="114"/>
      <c r="E3581" s="115"/>
      <c r="F3581" s="116"/>
      <c r="G3581" s="115"/>
      <c r="H3581" s="116"/>
      <c r="I3581" s="115"/>
      <c r="J3581" s="116"/>
      <c r="K3581" s="115"/>
      <c r="L3581" s="116"/>
      <c r="M3581" s="114"/>
    </row>
    <row r="3582" spans="1:38" ht="30" customHeight="1">
      <c r="A3582" s="127" t="s">
        <v>4856</v>
      </c>
      <c r="B3582" s="127"/>
      <c r="C3582" s="127"/>
      <c r="D3582" s="127"/>
      <c r="E3582" s="128"/>
      <c r="F3582" s="129"/>
      <c r="G3582" s="128"/>
      <c r="H3582" s="129"/>
      <c r="I3582" s="128"/>
      <c r="J3582" s="129"/>
      <c r="K3582" s="128"/>
      <c r="L3582" s="129"/>
      <c r="M3582" s="127"/>
      <c r="N3582" s="118" t="s">
        <v>678</v>
      </c>
    </row>
    <row r="3583" spans="1:38" ht="30" customHeight="1">
      <c r="A3583" s="9" t="s">
        <v>847</v>
      </c>
      <c r="B3583" s="9" t="s">
        <v>840</v>
      </c>
      <c r="C3583" s="9" t="s">
        <v>841</v>
      </c>
      <c r="D3583" s="114">
        <v>3.5999999999999997E-2</v>
      </c>
      <c r="E3583" s="115">
        <f>단가대비표!E542</f>
        <v>0</v>
      </c>
      <c r="F3583" s="116">
        <f>TRUNC(E3583*D3583,1)</f>
        <v>0</v>
      </c>
      <c r="G3583" s="115">
        <f>단가대비표!F542</f>
        <v>210176</v>
      </c>
      <c r="H3583" s="116">
        <f>TRUNC(G3583*D3583,1)</f>
        <v>7566.3</v>
      </c>
      <c r="I3583" s="115">
        <f>단가대비표!G542</f>
        <v>0</v>
      </c>
      <c r="J3583" s="116">
        <f>TRUNC(I3583*D3583,1)</f>
        <v>0</v>
      </c>
      <c r="K3583" s="115">
        <f>TRUNC(E3583+G3583+I3583,1)</f>
        <v>210176</v>
      </c>
      <c r="L3583" s="116">
        <f>TRUNC(F3583+H3583+J3583,1)</f>
        <v>7566.3</v>
      </c>
      <c r="M3583" s="9" t="s">
        <v>27</v>
      </c>
      <c r="N3583" s="10" t="s">
        <v>678</v>
      </c>
      <c r="O3583" s="10" t="s">
        <v>848</v>
      </c>
      <c r="P3583" s="10" t="s">
        <v>30</v>
      </c>
      <c r="Q3583" s="10" t="s">
        <v>30</v>
      </c>
      <c r="R3583" s="10" t="s">
        <v>29</v>
      </c>
      <c r="S3583" s="119"/>
      <c r="T3583" s="119"/>
      <c r="U3583" s="119"/>
      <c r="V3583" s="119"/>
      <c r="W3583" s="119"/>
      <c r="X3583" s="119"/>
      <c r="Y3583" s="119"/>
      <c r="Z3583" s="119"/>
      <c r="AA3583" s="119"/>
      <c r="AB3583" s="119"/>
      <c r="AC3583" s="119"/>
      <c r="AD3583" s="119"/>
      <c r="AE3583" s="119"/>
      <c r="AF3583" s="119"/>
      <c r="AG3583" s="119"/>
      <c r="AH3583" s="119"/>
      <c r="AI3583" s="119"/>
      <c r="AJ3583" s="10" t="s">
        <v>27</v>
      </c>
      <c r="AK3583" s="10" t="s">
        <v>2581</v>
      </c>
      <c r="AL3583" s="10" t="s">
        <v>27</v>
      </c>
    </row>
    <row r="3584" spans="1:38" ht="30" customHeight="1">
      <c r="A3584" s="9" t="s">
        <v>867</v>
      </c>
      <c r="B3584" s="9" t="s">
        <v>840</v>
      </c>
      <c r="C3584" s="9" t="s">
        <v>841</v>
      </c>
      <c r="D3584" s="114">
        <v>0.03</v>
      </c>
      <c r="E3584" s="115">
        <f>단가대비표!E553</f>
        <v>0</v>
      </c>
      <c r="F3584" s="116">
        <f>TRUNC(E3584*D3584,1)</f>
        <v>0</v>
      </c>
      <c r="G3584" s="115">
        <f>단가대비표!F553</f>
        <v>138290</v>
      </c>
      <c r="H3584" s="116">
        <f>TRUNC(G3584*D3584,1)</f>
        <v>4148.7</v>
      </c>
      <c r="I3584" s="115">
        <f>단가대비표!G553</f>
        <v>0</v>
      </c>
      <c r="J3584" s="116">
        <f>TRUNC(I3584*D3584,1)</f>
        <v>0</v>
      </c>
      <c r="K3584" s="115">
        <f>TRUNC(E3584+G3584+I3584,1)</f>
        <v>138290</v>
      </c>
      <c r="L3584" s="116">
        <f>TRUNC(F3584+H3584+J3584,1)</f>
        <v>4148.7</v>
      </c>
      <c r="M3584" s="9" t="s">
        <v>27</v>
      </c>
      <c r="N3584" s="10" t="s">
        <v>678</v>
      </c>
      <c r="O3584" s="10" t="s">
        <v>868</v>
      </c>
      <c r="P3584" s="10" t="s">
        <v>30</v>
      </c>
      <c r="Q3584" s="10" t="s">
        <v>30</v>
      </c>
      <c r="R3584" s="10" t="s">
        <v>29</v>
      </c>
      <c r="S3584" s="119"/>
      <c r="T3584" s="119"/>
      <c r="U3584" s="119"/>
      <c r="V3584" s="119"/>
      <c r="W3584" s="119"/>
      <c r="X3584" s="119"/>
      <c r="Y3584" s="119"/>
      <c r="Z3584" s="119"/>
      <c r="AA3584" s="119"/>
      <c r="AB3584" s="119"/>
      <c r="AC3584" s="119"/>
      <c r="AD3584" s="119"/>
      <c r="AE3584" s="119"/>
      <c r="AF3584" s="119"/>
      <c r="AG3584" s="119"/>
      <c r="AH3584" s="119"/>
      <c r="AI3584" s="119"/>
      <c r="AJ3584" s="10" t="s">
        <v>27</v>
      </c>
      <c r="AK3584" s="10" t="s">
        <v>2582</v>
      </c>
      <c r="AL3584" s="10" t="s">
        <v>27</v>
      </c>
    </row>
    <row r="3585" spans="1:38" ht="30" customHeight="1">
      <c r="A3585" s="9" t="s">
        <v>965</v>
      </c>
      <c r="B3585" s="9" t="s">
        <v>27</v>
      </c>
      <c r="C3585" s="9" t="s">
        <v>27</v>
      </c>
      <c r="D3585" s="114"/>
      <c r="E3585" s="115"/>
      <c r="F3585" s="116">
        <f>TRUNC(SUM(F3583:F3584),0)</f>
        <v>0</v>
      </c>
      <c r="G3585" s="115"/>
      <c r="H3585" s="116">
        <f>TRUNC(SUM(H3583:H3584),0)</f>
        <v>11715</v>
      </c>
      <c r="I3585" s="115"/>
      <c r="J3585" s="116">
        <f>TRUNC(SUM(J3583:J3584),0)</f>
        <v>0</v>
      </c>
      <c r="K3585" s="115"/>
      <c r="L3585" s="116">
        <f>F3585+H3585+J3585</f>
        <v>11715</v>
      </c>
      <c r="M3585" s="9" t="s">
        <v>27</v>
      </c>
      <c r="N3585" s="10" t="s">
        <v>117</v>
      </c>
      <c r="O3585" s="10" t="s">
        <v>117</v>
      </c>
      <c r="P3585" s="10" t="s">
        <v>27</v>
      </c>
      <c r="Q3585" s="10" t="s">
        <v>27</v>
      </c>
      <c r="R3585" s="10" t="s">
        <v>27</v>
      </c>
      <c r="S3585" s="119"/>
      <c r="T3585" s="119"/>
      <c r="U3585" s="119"/>
      <c r="V3585" s="119"/>
      <c r="W3585" s="119"/>
      <c r="X3585" s="119"/>
      <c r="Y3585" s="119"/>
      <c r="Z3585" s="119"/>
      <c r="AA3585" s="119"/>
      <c r="AB3585" s="119"/>
      <c r="AC3585" s="119"/>
      <c r="AD3585" s="119"/>
      <c r="AE3585" s="119"/>
      <c r="AF3585" s="119"/>
      <c r="AG3585" s="119"/>
      <c r="AH3585" s="119"/>
      <c r="AI3585" s="119"/>
      <c r="AJ3585" s="10" t="s">
        <v>27</v>
      </c>
      <c r="AK3585" s="10" t="s">
        <v>27</v>
      </c>
      <c r="AL3585" s="10" t="s">
        <v>27</v>
      </c>
    </row>
    <row r="3586" spans="1:38" ht="30" customHeight="1">
      <c r="A3586" s="114"/>
      <c r="B3586" s="114"/>
      <c r="C3586" s="114"/>
      <c r="D3586" s="114"/>
      <c r="E3586" s="115"/>
      <c r="F3586" s="116"/>
      <c r="G3586" s="115"/>
      <c r="H3586" s="116"/>
      <c r="I3586" s="115"/>
      <c r="J3586" s="116"/>
      <c r="K3586" s="115"/>
      <c r="L3586" s="116"/>
      <c r="M3586" s="114"/>
    </row>
    <row r="3587" spans="1:38" ht="30" customHeight="1">
      <c r="A3587" s="127" t="s">
        <v>4904</v>
      </c>
      <c r="B3587" s="127"/>
      <c r="C3587" s="127"/>
      <c r="D3587" s="127"/>
      <c r="E3587" s="128"/>
      <c r="F3587" s="129"/>
      <c r="G3587" s="128"/>
      <c r="H3587" s="129"/>
      <c r="I3587" s="128"/>
      <c r="J3587" s="129"/>
      <c r="K3587" s="128"/>
      <c r="L3587" s="129"/>
      <c r="M3587" s="127"/>
      <c r="N3587" s="118" t="s">
        <v>681</v>
      </c>
    </row>
    <row r="3588" spans="1:38" ht="30" customHeight="1">
      <c r="A3588" s="9" t="s">
        <v>867</v>
      </c>
      <c r="B3588" s="9" t="s">
        <v>840</v>
      </c>
      <c r="C3588" s="9" t="s">
        <v>841</v>
      </c>
      <c r="D3588" s="114">
        <v>0.01</v>
      </c>
      <c r="E3588" s="115">
        <f>단가대비표!E553</f>
        <v>0</v>
      </c>
      <c r="F3588" s="116">
        <f>TRUNC(E3588*D3588,1)</f>
        <v>0</v>
      </c>
      <c r="G3588" s="115">
        <f>단가대비표!F553</f>
        <v>138290</v>
      </c>
      <c r="H3588" s="116">
        <f>TRUNC(G3588*D3588,1)</f>
        <v>1382.9</v>
      </c>
      <c r="I3588" s="115">
        <f>단가대비표!G553</f>
        <v>0</v>
      </c>
      <c r="J3588" s="116">
        <f>TRUNC(I3588*D3588,1)</f>
        <v>0</v>
      </c>
      <c r="K3588" s="115">
        <f>TRUNC(E3588+G3588+I3588,1)</f>
        <v>138290</v>
      </c>
      <c r="L3588" s="116">
        <f>TRUNC(F3588+H3588+J3588,1)</f>
        <v>1382.9</v>
      </c>
      <c r="M3588" s="9" t="s">
        <v>27</v>
      </c>
      <c r="N3588" s="10" t="s">
        <v>681</v>
      </c>
      <c r="O3588" s="10" t="s">
        <v>868</v>
      </c>
      <c r="P3588" s="10" t="s">
        <v>30</v>
      </c>
      <c r="Q3588" s="10" t="s">
        <v>30</v>
      </c>
      <c r="R3588" s="10" t="s">
        <v>29</v>
      </c>
      <c r="S3588" s="119"/>
      <c r="T3588" s="119"/>
      <c r="U3588" s="119"/>
      <c r="V3588" s="119"/>
      <c r="W3588" s="119"/>
      <c r="X3588" s="119"/>
      <c r="Y3588" s="119"/>
      <c r="Z3588" s="119"/>
      <c r="AA3588" s="119"/>
      <c r="AB3588" s="119"/>
      <c r="AC3588" s="119"/>
      <c r="AD3588" s="119"/>
      <c r="AE3588" s="119"/>
      <c r="AF3588" s="119"/>
      <c r="AG3588" s="119"/>
      <c r="AH3588" s="119"/>
      <c r="AI3588" s="119"/>
      <c r="AJ3588" s="10" t="s">
        <v>27</v>
      </c>
      <c r="AK3588" s="10" t="s">
        <v>2583</v>
      </c>
      <c r="AL3588" s="10" t="s">
        <v>27</v>
      </c>
    </row>
    <row r="3589" spans="1:38" ht="30" customHeight="1">
      <c r="A3589" s="9" t="s">
        <v>965</v>
      </c>
      <c r="B3589" s="9" t="s">
        <v>27</v>
      </c>
      <c r="C3589" s="9" t="s">
        <v>27</v>
      </c>
      <c r="D3589" s="114"/>
      <c r="E3589" s="115"/>
      <c r="F3589" s="116">
        <f>TRUNC(SUM(F3588:F3588),0)</f>
        <v>0</v>
      </c>
      <c r="G3589" s="115"/>
      <c r="H3589" s="116">
        <f>TRUNC(SUM(H3588:H3588),0)</f>
        <v>1382</v>
      </c>
      <c r="I3589" s="115"/>
      <c r="J3589" s="116">
        <f>TRUNC(SUM(J3588:J3588),0)</f>
        <v>0</v>
      </c>
      <c r="K3589" s="115"/>
      <c r="L3589" s="116">
        <f>F3589+H3589+J3589</f>
        <v>1382</v>
      </c>
      <c r="M3589" s="9" t="s">
        <v>27</v>
      </c>
      <c r="N3589" s="10" t="s">
        <v>117</v>
      </c>
      <c r="O3589" s="10" t="s">
        <v>117</v>
      </c>
      <c r="P3589" s="10" t="s">
        <v>27</v>
      </c>
      <c r="Q3589" s="10" t="s">
        <v>27</v>
      </c>
      <c r="R3589" s="10" t="s">
        <v>27</v>
      </c>
      <c r="S3589" s="119"/>
      <c r="T3589" s="119"/>
      <c r="U3589" s="119"/>
      <c r="V3589" s="119"/>
      <c r="W3589" s="119"/>
      <c r="X3589" s="119"/>
      <c r="Y3589" s="119"/>
      <c r="Z3589" s="119"/>
      <c r="AA3589" s="119"/>
      <c r="AB3589" s="119"/>
      <c r="AC3589" s="119"/>
      <c r="AD3589" s="119"/>
      <c r="AE3589" s="119"/>
      <c r="AF3589" s="119"/>
      <c r="AG3589" s="119"/>
      <c r="AH3589" s="119"/>
      <c r="AI3589" s="119"/>
      <c r="AJ3589" s="10" t="s">
        <v>27</v>
      </c>
      <c r="AK3589" s="10" t="s">
        <v>27</v>
      </c>
      <c r="AL3589" s="10" t="s">
        <v>27</v>
      </c>
    </row>
    <row r="3590" spans="1:38" ht="30" customHeight="1">
      <c r="A3590" s="114"/>
      <c r="B3590" s="114"/>
      <c r="C3590" s="114"/>
      <c r="D3590" s="114"/>
      <c r="E3590" s="115"/>
      <c r="F3590" s="116"/>
      <c r="G3590" s="115"/>
      <c r="H3590" s="116"/>
      <c r="I3590" s="115"/>
      <c r="J3590" s="116"/>
      <c r="K3590" s="115"/>
      <c r="L3590" s="116"/>
      <c r="M3590" s="114"/>
    </row>
    <row r="3591" spans="1:38" ht="30" customHeight="1">
      <c r="A3591" s="127" t="s">
        <v>4905</v>
      </c>
      <c r="B3591" s="127"/>
      <c r="C3591" s="127"/>
      <c r="D3591" s="127"/>
      <c r="E3591" s="128"/>
      <c r="F3591" s="129"/>
      <c r="G3591" s="128"/>
      <c r="H3591" s="129"/>
      <c r="I3591" s="128"/>
      <c r="J3591" s="129"/>
      <c r="K3591" s="128"/>
      <c r="L3591" s="129"/>
      <c r="M3591" s="127"/>
      <c r="N3591" s="118" t="s">
        <v>686</v>
      </c>
    </row>
    <row r="3592" spans="1:38" ht="30" customHeight="1">
      <c r="A3592" s="9" t="s">
        <v>847</v>
      </c>
      <c r="B3592" s="9" t="s">
        <v>840</v>
      </c>
      <c r="C3592" s="9" t="s">
        <v>841</v>
      </c>
      <c r="D3592" s="114">
        <v>3.5999999999999997E-2</v>
      </c>
      <c r="E3592" s="115">
        <v>0</v>
      </c>
      <c r="F3592" s="116">
        <f>TRUNC(E3592*D3592,1)</f>
        <v>0</v>
      </c>
      <c r="G3592" s="115">
        <f>단가대비표!F542</f>
        <v>210176</v>
      </c>
      <c r="H3592" s="116">
        <f>TRUNC(G3592*D3592,1)</f>
        <v>7566.3</v>
      </c>
      <c r="I3592" s="115">
        <v>0</v>
      </c>
      <c r="J3592" s="116">
        <f>TRUNC(I3592*D3592,1)</f>
        <v>0</v>
      </c>
      <c r="K3592" s="115">
        <f>TRUNC(E3592+G3592+I3592,1)</f>
        <v>210176</v>
      </c>
      <c r="L3592" s="116">
        <f>TRUNC(F3592+H3592+J3592,1)</f>
        <v>7566.3</v>
      </c>
      <c r="M3592" s="9" t="s">
        <v>27</v>
      </c>
      <c r="N3592" s="10" t="s">
        <v>687</v>
      </c>
      <c r="O3592" s="10" t="s">
        <v>848</v>
      </c>
      <c r="P3592" s="10" t="s">
        <v>30</v>
      </c>
      <c r="Q3592" s="10" t="s">
        <v>30</v>
      </c>
      <c r="R3592" s="10" t="s">
        <v>29</v>
      </c>
      <c r="S3592" s="119"/>
      <c r="T3592" s="119"/>
      <c r="U3592" s="119"/>
      <c r="V3592" s="119">
        <v>1</v>
      </c>
      <c r="W3592" s="119"/>
      <c r="X3592" s="119"/>
      <c r="Y3592" s="119"/>
      <c r="Z3592" s="119"/>
      <c r="AA3592" s="119"/>
      <c r="AB3592" s="119"/>
      <c r="AC3592" s="119"/>
      <c r="AD3592" s="119"/>
      <c r="AE3592" s="119"/>
      <c r="AF3592" s="119"/>
      <c r="AG3592" s="119"/>
      <c r="AH3592" s="119"/>
      <c r="AI3592" s="119"/>
      <c r="AJ3592" s="10" t="s">
        <v>27</v>
      </c>
      <c r="AK3592" s="10" t="s">
        <v>2587</v>
      </c>
      <c r="AL3592" s="10" t="s">
        <v>27</v>
      </c>
    </row>
    <row r="3593" spans="1:38" ht="30" customHeight="1">
      <c r="A3593" s="9" t="s">
        <v>867</v>
      </c>
      <c r="B3593" s="9" t="s">
        <v>840</v>
      </c>
      <c r="C3593" s="9" t="s">
        <v>841</v>
      </c>
      <c r="D3593" s="114">
        <v>0.03</v>
      </c>
      <c r="E3593" s="115">
        <v>0</v>
      </c>
      <c r="F3593" s="116">
        <f>TRUNC(E3593*D3593,1)</f>
        <v>0</v>
      </c>
      <c r="G3593" s="115">
        <f>단가대비표!F553</f>
        <v>138290</v>
      </c>
      <c r="H3593" s="116">
        <f>TRUNC(G3593*D3593,1)</f>
        <v>4148.7</v>
      </c>
      <c r="I3593" s="115">
        <v>0</v>
      </c>
      <c r="J3593" s="116">
        <f>TRUNC(I3593*D3593,1)</f>
        <v>0</v>
      </c>
      <c r="K3593" s="115">
        <f>TRUNC(E3593+G3593+I3593,1)</f>
        <v>138290</v>
      </c>
      <c r="L3593" s="116">
        <f>TRUNC(F3593+H3593+J3593,1)</f>
        <v>4148.7</v>
      </c>
      <c r="M3593" s="9" t="s">
        <v>27</v>
      </c>
      <c r="N3593" s="10" t="s">
        <v>686</v>
      </c>
      <c r="O3593" s="10" t="s">
        <v>868</v>
      </c>
      <c r="P3593" s="10" t="s">
        <v>30</v>
      </c>
      <c r="Q3593" s="10" t="s">
        <v>30</v>
      </c>
      <c r="R3593" s="10" t="s">
        <v>29</v>
      </c>
      <c r="S3593" s="119"/>
      <c r="T3593" s="119"/>
      <c r="U3593" s="119"/>
      <c r="V3593" s="119">
        <v>1</v>
      </c>
      <c r="W3593" s="119"/>
      <c r="X3593" s="119"/>
      <c r="Y3593" s="119"/>
      <c r="Z3593" s="119"/>
      <c r="AA3593" s="119"/>
      <c r="AB3593" s="119"/>
      <c r="AC3593" s="119"/>
      <c r="AD3593" s="119"/>
      <c r="AE3593" s="119"/>
      <c r="AF3593" s="119"/>
      <c r="AG3593" s="119"/>
      <c r="AH3593" s="119"/>
      <c r="AI3593" s="119"/>
      <c r="AJ3593" s="10" t="s">
        <v>27</v>
      </c>
      <c r="AK3593" s="10" t="s">
        <v>2586</v>
      </c>
      <c r="AL3593" s="10" t="s">
        <v>27</v>
      </c>
    </row>
    <row r="3594" spans="1:38" ht="30" customHeight="1">
      <c r="A3594" s="9" t="s">
        <v>965</v>
      </c>
      <c r="B3594" s="9" t="s">
        <v>27</v>
      </c>
      <c r="C3594" s="9" t="s">
        <v>27</v>
      </c>
      <c r="D3594" s="114"/>
      <c r="E3594" s="115"/>
      <c r="F3594" s="116">
        <f>TRUNC(SUM(F3592:F3593),0)</f>
        <v>0</v>
      </c>
      <c r="G3594" s="115"/>
      <c r="H3594" s="116">
        <f>TRUNC(SUM(H3592:H3593),0)</f>
        <v>11715</v>
      </c>
      <c r="I3594" s="115"/>
      <c r="J3594" s="116">
        <f>TRUNC(SUM(J3592:J3593),0)</f>
        <v>0</v>
      </c>
      <c r="K3594" s="115"/>
      <c r="L3594" s="116">
        <f>F3594+H3594+J3594</f>
        <v>11715</v>
      </c>
      <c r="M3594" s="9" t="s">
        <v>27</v>
      </c>
      <c r="N3594" s="10" t="s">
        <v>117</v>
      </c>
      <c r="O3594" s="10" t="s">
        <v>117</v>
      </c>
      <c r="P3594" s="10" t="s">
        <v>27</v>
      </c>
      <c r="Q3594" s="10" t="s">
        <v>27</v>
      </c>
      <c r="R3594" s="10" t="s">
        <v>27</v>
      </c>
      <c r="S3594" s="119"/>
      <c r="T3594" s="119"/>
      <c r="U3594" s="119"/>
      <c r="V3594" s="119"/>
      <c r="W3594" s="119"/>
      <c r="X3594" s="119"/>
      <c r="Y3594" s="119"/>
      <c r="Z3594" s="119"/>
      <c r="AA3594" s="119"/>
      <c r="AB3594" s="119"/>
      <c r="AC3594" s="119"/>
      <c r="AD3594" s="119"/>
      <c r="AE3594" s="119"/>
      <c r="AF3594" s="119"/>
      <c r="AG3594" s="119"/>
      <c r="AH3594" s="119"/>
      <c r="AI3594" s="119"/>
      <c r="AJ3594" s="10" t="s">
        <v>27</v>
      </c>
      <c r="AK3594" s="10" t="s">
        <v>27</v>
      </c>
      <c r="AL3594" s="10" t="s">
        <v>27</v>
      </c>
    </row>
    <row r="3595" spans="1:38" ht="30" customHeight="1">
      <c r="A3595" s="114"/>
      <c r="B3595" s="114"/>
      <c r="C3595" s="114"/>
      <c r="D3595" s="114"/>
      <c r="E3595" s="115"/>
      <c r="F3595" s="116"/>
      <c r="G3595" s="115"/>
      <c r="H3595" s="116"/>
      <c r="I3595" s="115"/>
      <c r="J3595" s="116"/>
      <c r="K3595" s="115"/>
      <c r="L3595" s="116"/>
      <c r="M3595" s="114"/>
    </row>
    <row r="3596" spans="1:38" ht="30" customHeight="1">
      <c r="A3596" s="127" t="s">
        <v>4906</v>
      </c>
      <c r="B3596" s="127"/>
      <c r="C3596" s="127"/>
      <c r="D3596" s="127"/>
      <c r="E3596" s="128"/>
      <c r="F3596" s="129"/>
      <c r="G3596" s="128"/>
      <c r="H3596" s="129"/>
      <c r="I3596" s="128"/>
      <c r="J3596" s="129"/>
      <c r="K3596" s="128"/>
      <c r="L3596" s="129"/>
      <c r="M3596" s="127"/>
      <c r="N3596" s="118" t="s">
        <v>688</v>
      </c>
    </row>
    <row r="3597" spans="1:38" ht="30" customHeight="1">
      <c r="A3597" s="9" t="s">
        <v>867</v>
      </c>
      <c r="B3597" s="9" t="s">
        <v>840</v>
      </c>
      <c r="C3597" s="9" t="s">
        <v>841</v>
      </c>
      <c r="D3597" s="114">
        <v>0.03</v>
      </c>
      <c r="E3597" s="115">
        <v>0</v>
      </c>
      <c r="F3597" s="116">
        <f>TRUNC(E3597*D3597,1)</f>
        <v>0</v>
      </c>
      <c r="G3597" s="115">
        <f>단가대비표!F553</f>
        <v>138290</v>
      </c>
      <c r="H3597" s="116">
        <f>TRUNC(G3597*D3597,1)</f>
        <v>4148.7</v>
      </c>
      <c r="I3597" s="115">
        <v>0</v>
      </c>
      <c r="J3597" s="116">
        <f>TRUNC(I3597*D3597,1)</f>
        <v>0</v>
      </c>
      <c r="K3597" s="115">
        <f>TRUNC(E3597+G3597+I3597,1)</f>
        <v>138290</v>
      </c>
      <c r="L3597" s="116">
        <f>TRUNC(F3597+H3597+J3597,1)</f>
        <v>4148.7</v>
      </c>
      <c r="M3597" s="9" t="s">
        <v>27</v>
      </c>
      <c r="N3597" s="10" t="s">
        <v>688</v>
      </c>
      <c r="O3597" s="10" t="s">
        <v>868</v>
      </c>
      <c r="P3597" s="10" t="s">
        <v>30</v>
      </c>
      <c r="Q3597" s="10" t="s">
        <v>30</v>
      </c>
      <c r="R3597" s="10" t="s">
        <v>29</v>
      </c>
      <c r="S3597" s="119"/>
      <c r="T3597" s="119"/>
      <c r="U3597" s="119"/>
      <c r="V3597" s="119">
        <v>1</v>
      </c>
      <c r="W3597" s="119"/>
      <c r="X3597" s="119"/>
      <c r="Y3597" s="119"/>
      <c r="Z3597" s="119"/>
      <c r="AA3597" s="119"/>
      <c r="AB3597" s="119"/>
      <c r="AC3597" s="119"/>
      <c r="AD3597" s="119"/>
      <c r="AE3597" s="119"/>
      <c r="AF3597" s="119"/>
      <c r="AG3597" s="119"/>
      <c r="AH3597" s="119"/>
      <c r="AI3597" s="119"/>
      <c r="AJ3597" s="10" t="s">
        <v>27</v>
      </c>
      <c r="AK3597" s="10" t="s">
        <v>2588</v>
      </c>
      <c r="AL3597" s="10" t="s">
        <v>27</v>
      </c>
    </row>
    <row r="3598" spans="1:38" ht="30" customHeight="1">
      <c r="A3598" s="9" t="s">
        <v>965</v>
      </c>
      <c r="B3598" s="9" t="s">
        <v>27</v>
      </c>
      <c r="C3598" s="9" t="s">
        <v>27</v>
      </c>
      <c r="D3598" s="114"/>
      <c r="E3598" s="115"/>
      <c r="F3598" s="116">
        <f>TRUNC(SUM(F3597:F3597),0)</f>
        <v>0</v>
      </c>
      <c r="G3598" s="115"/>
      <c r="H3598" s="116">
        <f>TRUNC(SUM(H3597:H3597),0)</f>
        <v>4148</v>
      </c>
      <c r="I3598" s="115"/>
      <c r="J3598" s="116">
        <f>TRUNC(SUM(J3597:J3597),0)</f>
        <v>0</v>
      </c>
      <c r="K3598" s="115"/>
      <c r="L3598" s="116">
        <f>F3598+H3598+J3598</f>
        <v>4148</v>
      </c>
      <c r="M3598" s="9" t="s">
        <v>27</v>
      </c>
      <c r="N3598" s="10" t="s">
        <v>117</v>
      </c>
      <c r="O3598" s="10" t="s">
        <v>117</v>
      </c>
      <c r="P3598" s="10" t="s">
        <v>27</v>
      </c>
      <c r="Q3598" s="10" t="s">
        <v>27</v>
      </c>
      <c r="R3598" s="10" t="s">
        <v>27</v>
      </c>
      <c r="S3598" s="119"/>
      <c r="T3598" s="119"/>
      <c r="U3598" s="119"/>
      <c r="V3598" s="119"/>
      <c r="W3598" s="119"/>
      <c r="X3598" s="119"/>
      <c r="Y3598" s="119"/>
      <c r="Z3598" s="119"/>
      <c r="AA3598" s="119"/>
      <c r="AB3598" s="119"/>
      <c r="AC3598" s="119"/>
      <c r="AD3598" s="119"/>
      <c r="AE3598" s="119"/>
      <c r="AF3598" s="119"/>
      <c r="AG3598" s="119"/>
      <c r="AH3598" s="119"/>
      <c r="AI3598" s="119"/>
      <c r="AJ3598" s="10" t="s">
        <v>27</v>
      </c>
      <c r="AK3598" s="10" t="s">
        <v>27</v>
      </c>
      <c r="AL3598" s="10" t="s">
        <v>27</v>
      </c>
    </row>
    <row r="3599" spans="1:38" ht="30" customHeight="1">
      <c r="A3599" s="114"/>
      <c r="B3599" s="114"/>
      <c r="C3599" s="114"/>
      <c r="D3599" s="114"/>
      <c r="E3599" s="115"/>
      <c r="F3599" s="116"/>
      <c r="G3599" s="115"/>
      <c r="H3599" s="116"/>
      <c r="I3599" s="115"/>
      <c r="J3599" s="116"/>
      <c r="K3599" s="115"/>
      <c r="L3599" s="116"/>
      <c r="M3599" s="114"/>
    </row>
    <row r="3600" spans="1:38" ht="30" customHeight="1">
      <c r="A3600" s="127" t="s">
        <v>4824</v>
      </c>
      <c r="B3600" s="127"/>
      <c r="C3600" s="127"/>
      <c r="D3600" s="127"/>
      <c r="E3600" s="128"/>
      <c r="F3600" s="129"/>
      <c r="G3600" s="128"/>
      <c r="H3600" s="129"/>
      <c r="I3600" s="128"/>
      <c r="J3600" s="129"/>
      <c r="K3600" s="128"/>
      <c r="L3600" s="129"/>
      <c r="M3600" s="127"/>
      <c r="N3600" s="118" t="s">
        <v>690</v>
      </c>
    </row>
    <row r="3601" spans="1:38" ht="30" customHeight="1">
      <c r="A3601" s="9" t="s">
        <v>847</v>
      </c>
      <c r="B3601" s="9" t="s">
        <v>840</v>
      </c>
      <c r="C3601" s="9" t="s">
        <v>841</v>
      </c>
      <c r="D3601" s="114">
        <v>8.9999999999999993E-3</v>
      </c>
      <c r="E3601" s="115">
        <f>단가대비표!E542</f>
        <v>0</v>
      </c>
      <c r="F3601" s="116">
        <f>TRUNC(E3601*D3601,1)</f>
        <v>0</v>
      </c>
      <c r="G3601" s="115">
        <f>단가대비표!F542</f>
        <v>210176</v>
      </c>
      <c r="H3601" s="116">
        <f>TRUNC(G3601*D3601,1)</f>
        <v>1891.5</v>
      </c>
      <c r="I3601" s="115">
        <f>단가대비표!G542</f>
        <v>0</v>
      </c>
      <c r="J3601" s="116">
        <f>TRUNC(I3601*D3601,1)</f>
        <v>0</v>
      </c>
      <c r="K3601" s="115">
        <f>TRUNC(E3601+G3601+I3601,1)</f>
        <v>210176</v>
      </c>
      <c r="L3601" s="116">
        <f>TRUNC(F3601+H3601+J3601,1)</f>
        <v>1891.5</v>
      </c>
      <c r="M3601" s="9" t="s">
        <v>27</v>
      </c>
      <c r="N3601" s="10" t="s">
        <v>690</v>
      </c>
      <c r="O3601" s="10" t="s">
        <v>848</v>
      </c>
      <c r="P3601" s="10" t="s">
        <v>30</v>
      </c>
      <c r="Q3601" s="10" t="s">
        <v>30</v>
      </c>
      <c r="R3601" s="10" t="s">
        <v>29</v>
      </c>
      <c r="S3601" s="119"/>
      <c r="T3601" s="119"/>
      <c r="U3601" s="119"/>
      <c r="V3601" s="119"/>
      <c r="W3601" s="119"/>
      <c r="X3601" s="119"/>
      <c r="Y3601" s="119"/>
      <c r="Z3601" s="119"/>
      <c r="AA3601" s="119"/>
      <c r="AB3601" s="119"/>
      <c r="AC3601" s="119"/>
      <c r="AD3601" s="119"/>
      <c r="AE3601" s="119"/>
      <c r="AF3601" s="119"/>
      <c r="AG3601" s="119"/>
      <c r="AH3601" s="119"/>
      <c r="AI3601" s="119"/>
      <c r="AJ3601" s="10" t="s">
        <v>27</v>
      </c>
      <c r="AK3601" s="10" t="s">
        <v>2589</v>
      </c>
      <c r="AL3601" s="10" t="s">
        <v>27</v>
      </c>
    </row>
    <row r="3602" spans="1:38" ht="30" customHeight="1">
      <c r="A3602" s="9" t="s">
        <v>867</v>
      </c>
      <c r="B3602" s="9" t="s">
        <v>840</v>
      </c>
      <c r="C3602" s="9" t="s">
        <v>841</v>
      </c>
      <c r="D3602" s="114">
        <v>0.03</v>
      </c>
      <c r="E3602" s="115">
        <f>단가대비표!E553</f>
        <v>0</v>
      </c>
      <c r="F3602" s="116">
        <f>TRUNC(E3602*D3602,1)</f>
        <v>0</v>
      </c>
      <c r="G3602" s="115">
        <f>단가대비표!F553</f>
        <v>138290</v>
      </c>
      <c r="H3602" s="116">
        <f>TRUNC(G3602*D3602,1)</f>
        <v>4148.7</v>
      </c>
      <c r="I3602" s="115">
        <f>단가대비표!G553</f>
        <v>0</v>
      </c>
      <c r="J3602" s="116">
        <f>TRUNC(I3602*D3602,1)</f>
        <v>0</v>
      </c>
      <c r="K3602" s="115">
        <f>TRUNC(E3602+G3602+I3602,1)</f>
        <v>138290</v>
      </c>
      <c r="L3602" s="116">
        <f>TRUNC(F3602+H3602+J3602,1)</f>
        <v>4148.7</v>
      </c>
      <c r="M3602" s="9" t="s">
        <v>27</v>
      </c>
      <c r="N3602" s="10" t="s">
        <v>690</v>
      </c>
      <c r="O3602" s="10" t="s">
        <v>868</v>
      </c>
      <c r="P3602" s="10" t="s">
        <v>30</v>
      </c>
      <c r="Q3602" s="10" t="s">
        <v>30</v>
      </c>
      <c r="R3602" s="10" t="s">
        <v>29</v>
      </c>
      <c r="S3602" s="119"/>
      <c r="T3602" s="119"/>
      <c r="U3602" s="119"/>
      <c r="V3602" s="119"/>
      <c r="W3602" s="119"/>
      <c r="X3602" s="119"/>
      <c r="Y3602" s="119"/>
      <c r="Z3602" s="119"/>
      <c r="AA3602" s="119"/>
      <c r="AB3602" s="119"/>
      <c r="AC3602" s="119"/>
      <c r="AD3602" s="119"/>
      <c r="AE3602" s="119"/>
      <c r="AF3602" s="119"/>
      <c r="AG3602" s="119"/>
      <c r="AH3602" s="119"/>
      <c r="AI3602" s="119"/>
      <c r="AJ3602" s="10" t="s">
        <v>27</v>
      </c>
      <c r="AK3602" s="10" t="s">
        <v>2590</v>
      </c>
      <c r="AL3602" s="10" t="s">
        <v>27</v>
      </c>
    </row>
    <row r="3603" spans="1:38" ht="30" customHeight="1">
      <c r="A3603" s="9" t="s">
        <v>965</v>
      </c>
      <c r="B3603" s="9" t="s">
        <v>27</v>
      </c>
      <c r="C3603" s="9" t="s">
        <v>27</v>
      </c>
      <c r="D3603" s="114"/>
      <c r="E3603" s="115"/>
      <c r="F3603" s="116">
        <f>TRUNC(SUM(F3601:F3602),0)</f>
        <v>0</v>
      </c>
      <c r="G3603" s="115"/>
      <c r="H3603" s="116">
        <f>TRUNC(SUM(H3601:H3602),0)</f>
        <v>6040</v>
      </c>
      <c r="I3603" s="115"/>
      <c r="J3603" s="116">
        <f>TRUNC(SUM(J3601:J3602),0)</f>
        <v>0</v>
      </c>
      <c r="K3603" s="115"/>
      <c r="L3603" s="116">
        <f>F3603+H3603+J3603</f>
        <v>6040</v>
      </c>
      <c r="M3603" s="9" t="s">
        <v>27</v>
      </c>
      <c r="N3603" s="10" t="s">
        <v>117</v>
      </c>
      <c r="O3603" s="10" t="s">
        <v>117</v>
      </c>
      <c r="P3603" s="10" t="s">
        <v>27</v>
      </c>
      <c r="Q3603" s="10" t="s">
        <v>27</v>
      </c>
      <c r="R3603" s="10" t="s">
        <v>27</v>
      </c>
      <c r="S3603" s="119"/>
      <c r="T3603" s="119"/>
      <c r="U3603" s="119"/>
      <c r="V3603" s="119"/>
      <c r="W3603" s="119"/>
      <c r="X3603" s="119"/>
      <c r="Y3603" s="119"/>
      <c r="Z3603" s="119"/>
      <c r="AA3603" s="119"/>
      <c r="AB3603" s="119"/>
      <c r="AC3603" s="119"/>
      <c r="AD3603" s="119"/>
      <c r="AE3603" s="119"/>
      <c r="AF3603" s="119"/>
      <c r="AG3603" s="119"/>
      <c r="AH3603" s="119"/>
      <c r="AI3603" s="119"/>
      <c r="AJ3603" s="10" t="s">
        <v>27</v>
      </c>
      <c r="AK3603" s="10" t="s">
        <v>27</v>
      </c>
      <c r="AL3603" s="10" t="s">
        <v>27</v>
      </c>
    </row>
    <row r="3604" spans="1:38" ht="30" customHeight="1">
      <c r="A3604" s="114"/>
      <c r="B3604" s="114"/>
      <c r="C3604" s="114"/>
      <c r="D3604" s="114"/>
      <c r="E3604" s="115"/>
      <c r="F3604" s="116"/>
      <c r="G3604" s="115"/>
      <c r="H3604" s="116"/>
      <c r="I3604" s="115"/>
      <c r="J3604" s="116"/>
      <c r="K3604" s="115"/>
      <c r="L3604" s="116"/>
      <c r="M3604" s="114"/>
    </row>
    <row r="3605" spans="1:38" ht="30" customHeight="1">
      <c r="A3605" s="127" t="s">
        <v>4826</v>
      </c>
      <c r="B3605" s="127"/>
      <c r="C3605" s="127"/>
      <c r="D3605" s="127"/>
      <c r="E3605" s="128"/>
      <c r="F3605" s="129"/>
      <c r="G3605" s="128"/>
      <c r="H3605" s="129"/>
      <c r="I3605" s="128"/>
      <c r="J3605" s="129"/>
      <c r="K3605" s="128"/>
      <c r="L3605" s="129"/>
      <c r="M3605" s="127"/>
      <c r="N3605" s="118" t="s">
        <v>691</v>
      </c>
    </row>
    <row r="3606" spans="1:38" ht="30" customHeight="1">
      <c r="A3606" s="9" t="s">
        <v>4825</v>
      </c>
      <c r="B3606" s="9" t="s">
        <v>840</v>
      </c>
      <c r="C3606" s="9" t="s">
        <v>841</v>
      </c>
      <c r="D3606" s="114">
        <v>0.03</v>
      </c>
      <c r="E3606" s="115">
        <v>0</v>
      </c>
      <c r="F3606" s="116">
        <f>TRUNC(E3606*D3606,1)</f>
        <v>0</v>
      </c>
      <c r="G3606" s="115">
        <f>단가대비표!F542</f>
        <v>210176</v>
      </c>
      <c r="H3606" s="116">
        <f>TRUNC(G3606*D3606,1)</f>
        <v>6305.2</v>
      </c>
      <c r="I3606" s="115">
        <v>0</v>
      </c>
      <c r="J3606" s="116">
        <f>TRUNC(I3606*D3606,1)</f>
        <v>0</v>
      </c>
      <c r="K3606" s="115">
        <f>TRUNC(E3606+G3606+I3606,1)</f>
        <v>210176</v>
      </c>
      <c r="L3606" s="116">
        <f>TRUNC(F3606+H3606+J3606,1)</f>
        <v>6305.2</v>
      </c>
      <c r="M3606" s="9" t="s">
        <v>27</v>
      </c>
      <c r="N3606" s="10" t="s">
        <v>691</v>
      </c>
      <c r="O3606" s="10" t="s">
        <v>911</v>
      </c>
      <c r="P3606" s="10" t="s">
        <v>30</v>
      </c>
      <c r="Q3606" s="10" t="s">
        <v>30</v>
      </c>
      <c r="R3606" s="10" t="s">
        <v>29</v>
      </c>
      <c r="S3606" s="119"/>
      <c r="T3606" s="119"/>
      <c r="U3606" s="119"/>
      <c r="V3606" s="119"/>
      <c r="W3606" s="119"/>
      <c r="X3606" s="119"/>
      <c r="Y3606" s="119"/>
      <c r="Z3606" s="119"/>
      <c r="AA3606" s="119"/>
      <c r="AB3606" s="119"/>
      <c r="AC3606" s="119"/>
      <c r="AD3606" s="119"/>
      <c r="AE3606" s="119"/>
      <c r="AF3606" s="119"/>
      <c r="AG3606" s="119"/>
      <c r="AH3606" s="119"/>
      <c r="AI3606" s="119"/>
      <c r="AJ3606" s="10" t="s">
        <v>27</v>
      </c>
      <c r="AK3606" s="10" t="s">
        <v>2592</v>
      </c>
      <c r="AL3606" s="10" t="s">
        <v>27</v>
      </c>
    </row>
    <row r="3607" spans="1:38" ht="30" customHeight="1">
      <c r="A3607" s="9" t="s">
        <v>867</v>
      </c>
      <c r="B3607" s="9" t="s">
        <v>840</v>
      </c>
      <c r="C3607" s="9" t="s">
        <v>841</v>
      </c>
      <c r="D3607" s="114">
        <v>2.5000000000000001E-2</v>
      </c>
      <c r="E3607" s="115">
        <v>0</v>
      </c>
      <c r="F3607" s="116">
        <f>TRUNC(E3607*D3607,1)</f>
        <v>0</v>
      </c>
      <c r="G3607" s="115">
        <f>단가대비표!F553</f>
        <v>138290</v>
      </c>
      <c r="H3607" s="116">
        <f>TRUNC(G3607*D3607,1)</f>
        <v>3457.2</v>
      </c>
      <c r="I3607" s="115">
        <v>0</v>
      </c>
      <c r="J3607" s="116">
        <f>TRUNC(I3607*D3607,1)</f>
        <v>0</v>
      </c>
      <c r="K3607" s="115">
        <f>TRUNC(E3607+G3607+I3607,1)</f>
        <v>138290</v>
      </c>
      <c r="L3607" s="116">
        <f>TRUNC(F3607+H3607+J3607,1)</f>
        <v>3457.2</v>
      </c>
      <c r="M3607" s="9" t="s">
        <v>27</v>
      </c>
      <c r="N3607" s="10" t="s">
        <v>691</v>
      </c>
      <c r="O3607" s="10" t="s">
        <v>868</v>
      </c>
      <c r="P3607" s="10" t="s">
        <v>30</v>
      </c>
      <c r="Q3607" s="10" t="s">
        <v>30</v>
      </c>
      <c r="R3607" s="10" t="s">
        <v>29</v>
      </c>
      <c r="S3607" s="119"/>
      <c r="T3607" s="119"/>
      <c r="U3607" s="119"/>
      <c r="V3607" s="119">
        <v>1</v>
      </c>
      <c r="W3607" s="119"/>
      <c r="X3607" s="119"/>
      <c r="Y3607" s="119"/>
      <c r="Z3607" s="119"/>
      <c r="AA3607" s="119"/>
      <c r="AB3607" s="119"/>
      <c r="AC3607" s="119"/>
      <c r="AD3607" s="119"/>
      <c r="AE3607" s="119"/>
      <c r="AF3607" s="119"/>
      <c r="AG3607" s="119"/>
      <c r="AH3607" s="119"/>
      <c r="AI3607" s="119"/>
      <c r="AJ3607" s="10" t="s">
        <v>27</v>
      </c>
      <c r="AK3607" s="10" t="s">
        <v>2591</v>
      </c>
      <c r="AL3607" s="10" t="s">
        <v>27</v>
      </c>
    </row>
    <row r="3608" spans="1:38" ht="30" customHeight="1">
      <c r="A3608" s="9" t="s">
        <v>965</v>
      </c>
      <c r="B3608" s="9" t="s">
        <v>27</v>
      </c>
      <c r="C3608" s="9" t="s">
        <v>27</v>
      </c>
      <c r="D3608" s="114"/>
      <c r="E3608" s="115"/>
      <c r="F3608" s="116">
        <f>TRUNC(SUM(F3606:F3607),0)</f>
        <v>0</v>
      </c>
      <c r="G3608" s="115"/>
      <c r="H3608" s="116">
        <f>TRUNC(SUM(H3606:H3607),0)</f>
        <v>9762</v>
      </c>
      <c r="I3608" s="115"/>
      <c r="J3608" s="116">
        <f>TRUNC(SUM(J3606:J3607),0)</f>
        <v>0</v>
      </c>
      <c r="K3608" s="115"/>
      <c r="L3608" s="116">
        <f>F3608+H3608+J3608</f>
        <v>9762</v>
      </c>
      <c r="M3608" s="9" t="s">
        <v>27</v>
      </c>
      <c r="N3608" s="10" t="s">
        <v>117</v>
      </c>
      <c r="O3608" s="10" t="s">
        <v>117</v>
      </c>
      <c r="P3608" s="10" t="s">
        <v>27</v>
      </c>
      <c r="Q3608" s="10" t="s">
        <v>27</v>
      </c>
      <c r="R3608" s="10" t="s">
        <v>27</v>
      </c>
      <c r="S3608" s="119"/>
      <c r="T3608" s="119"/>
      <c r="U3608" s="119"/>
      <c r="V3608" s="119"/>
      <c r="W3608" s="119"/>
      <c r="X3608" s="119"/>
      <c r="Y3608" s="119"/>
      <c r="Z3608" s="119"/>
      <c r="AA3608" s="119"/>
      <c r="AB3608" s="119"/>
      <c r="AC3608" s="119"/>
      <c r="AD3608" s="119"/>
      <c r="AE3608" s="119"/>
      <c r="AF3608" s="119"/>
      <c r="AG3608" s="119"/>
      <c r="AH3608" s="119"/>
      <c r="AI3608" s="119"/>
      <c r="AJ3608" s="10" t="s">
        <v>27</v>
      </c>
      <c r="AK3608" s="10" t="s">
        <v>27</v>
      </c>
      <c r="AL3608" s="10" t="s">
        <v>27</v>
      </c>
    </row>
    <row r="3609" spans="1:38" ht="30" customHeight="1">
      <c r="A3609" s="114"/>
      <c r="B3609" s="114"/>
      <c r="C3609" s="114"/>
      <c r="D3609" s="114"/>
      <c r="E3609" s="115"/>
      <c r="F3609" s="116"/>
      <c r="G3609" s="115"/>
      <c r="H3609" s="116"/>
      <c r="I3609" s="115"/>
      <c r="J3609" s="116"/>
      <c r="K3609" s="115"/>
      <c r="L3609" s="116"/>
      <c r="M3609" s="114"/>
    </row>
    <row r="3610" spans="1:38" ht="30" customHeight="1">
      <c r="A3610" s="127" t="s">
        <v>4822</v>
      </c>
      <c r="B3610" s="127"/>
      <c r="C3610" s="127"/>
      <c r="D3610" s="127"/>
      <c r="E3610" s="128"/>
      <c r="F3610" s="129"/>
      <c r="G3610" s="128"/>
      <c r="H3610" s="129"/>
      <c r="I3610" s="128"/>
      <c r="J3610" s="129"/>
      <c r="K3610" s="128"/>
      <c r="L3610" s="129"/>
      <c r="M3610" s="127"/>
      <c r="N3610" s="118" t="s">
        <v>693</v>
      </c>
    </row>
    <row r="3611" spans="1:38" ht="30" customHeight="1">
      <c r="A3611" s="9" t="s">
        <v>891</v>
      </c>
      <c r="B3611" s="9" t="s">
        <v>840</v>
      </c>
      <c r="C3611" s="9" t="s">
        <v>841</v>
      </c>
      <c r="D3611" s="114">
        <v>6.0000000000000001E-3</v>
      </c>
      <c r="E3611" s="115">
        <f>단가대비표!E570</f>
        <v>0</v>
      </c>
      <c r="F3611" s="116">
        <f>TRUNC(E3611*D3611,1)</f>
        <v>0</v>
      </c>
      <c r="G3611" s="115">
        <f>단가대비표!F570</f>
        <v>177964</v>
      </c>
      <c r="H3611" s="116">
        <f>TRUNC(G3611*D3611,1)</f>
        <v>1067.7</v>
      </c>
      <c r="I3611" s="115">
        <f>단가대비표!G570</f>
        <v>0</v>
      </c>
      <c r="J3611" s="116">
        <f>TRUNC(I3611*D3611,1)</f>
        <v>0</v>
      </c>
      <c r="K3611" s="115">
        <f>TRUNC(E3611+G3611+I3611,1)</f>
        <v>177964</v>
      </c>
      <c r="L3611" s="116">
        <f>TRUNC(F3611+H3611+J3611,1)</f>
        <v>1067.7</v>
      </c>
      <c r="M3611" s="9" t="s">
        <v>27</v>
      </c>
      <c r="N3611" s="10" t="s">
        <v>693</v>
      </c>
      <c r="O3611" s="10" t="s">
        <v>892</v>
      </c>
      <c r="P3611" s="10" t="s">
        <v>30</v>
      </c>
      <c r="Q3611" s="10" t="s">
        <v>30</v>
      </c>
      <c r="R3611" s="10" t="s">
        <v>29</v>
      </c>
      <c r="S3611" s="119"/>
      <c r="T3611" s="119"/>
      <c r="U3611" s="119"/>
      <c r="V3611" s="119"/>
      <c r="W3611" s="119"/>
      <c r="X3611" s="119"/>
      <c r="Y3611" s="119"/>
      <c r="Z3611" s="119"/>
      <c r="AA3611" s="119"/>
      <c r="AB3611" s="119"/>
      <c r="AC3611" s="119"/>
      <c r="AD3611" s="119"/>
      <c r="AE3611" s="119"/>
      <c r="AF3611" s="119"/>
      <c r="AG3611" s="119"/>
      <c r="AH3611" s="119"/>
      <c r="AI3611" s="119"/>
      <c r="AJ3611" s="10" t="s">
        <v>27</v>
      </c>
      <c r="AK3611" s="10" t="s">
        <v>2593</v>
      </c>
      <c r="AL3611" s="10" t="s">
        <v>27</v>
      </c>
    </row>
    <row r="3612" spans="1:38" ht="30" customHeight="1">
      <c r="A3612" s="9" t="s">
        <v>867</v>
      </c>
      <c r="B3612" s="9" t="s">
        <v>840</v>
      </c>
      <c r="C3612" s="9" t="s">
        <v>841</v>
      </c>
      <c r="D3612" s="114">
        <v>0.02</v>
      </c>
      <c r="E3612" s="115">
        <f>단가대비표!E553</f>
        <v>0</v>
      </c>
      <c r="F3612" s="116">
        <f>TRUNC(E3612*D3612,1)</f>
        <v>0</v>
      </c>
      <c r="G3612" s="115">
        <f>단가대비표!F553</f>
        <v>138290</v>
      </c>
      <c r="H3612" s="116">
        <f>TRUNC(G3612*D3612,1)</f>
        <v>2765.8</v>
      </c>
      <c r="I3612" s="115">
        <f>단가대비표!G553</f>
        <v>0</v>
      </c>
      <c r="J3612" s="116">
        <f>TRUNC(I3612*D3612,1)</f>
        <v>0</v>
      </c>
      <c r="K3612" s="115">
        <f>TRUNC(E3612+G3612+I3612,1)</f>
        <v>138290</v>
      </c>
      <c r="L3612" s="116">
        <f>TRUNC(F3612+H3612+J3612,1)</f>
        <v>2765.8</v>
      </c>
      <c r="M3612" s="9" t="s">
        <v>27</v>
      </c>
      <c r="N3612" s="10" t="s">
        <v>693</v>
      </c>
      <c r="O3612" s="10" t="s">
        <v>868</v>
      </c>
      <c r="P3612" s="10" t="s">
        <v>30</v>
      </c>
      <c r="Q3612" s="10" t="s">
        <v>30</v>
      </c>
      <c r="R3612" s="10" t="s">
        <v>29</v>
      </c>
      <c r="S3612" s="119"/>
      <c r="T3612" s="119"/>
      <c r="U3612" s="119"/>
      <c r="V3612" s="119"/>
      <c r="W3612" s="119"/>
      <c r="X3612" s="119"/>
      <c r="Y3612" s="119"/>
      <c r="Z3612" s="119"/>
      <c r="AA3612" s="119"/>
      <c r="AB3612" s="119"/>
      <c r="AC3612" s="119"/>
      <c r="AD3612" s="119"/>
      <c r="AE3612" s="119"/>
      <c r="AF3612" s="119"/>
      <c r="AG3612" s="119"/>
      <c r="AH3612" s="119"/>
      <c r="AI3612" s="119"/>
      <c r="AJ3612" s="10" t="s">
        <v>27</v>
      </c>
      <c r="AK3612" s="10" t="s">
        <v>2594</v>
      </c>
      <c r="AL3612" s="10" t="s">
        <v>27</v>
      </c>
    </row>
    <row r="3613" spans="1:38" ht="30" customHeight="1">
      <c r="A3613" s="9" t="s">
        <v>965</v>
      </c>
      <c r="B3613" s="9" t="s">
        <v>27</v>
      </c>
      <c r="C3613" s="9" t="s">
        <v>27</v>
      </c>
      <c r="D3613" s="114"/>
      <c r="E3613" s="115"/>
      <c r="F3613" s="116">
        <f>TRUNC(SUM(F3611:F3612),0)</f>
        <v>0</v>
      </c>
      <c r="G3613" s="115"/>
      <c r="H3613" s="116">
        <f>TRUNC(SUM(H3611:H3612),0)</f>
        <v>3833</v>
      </c>
      <c r="I3613" s="115"/>
      <c r="J3613" s="116">
        <f>TRUNC(SUM(J3611:J3612),0)</f>
        <v>0</v>
      </c>
      <c r="K3613" s="115"/>
      <c r="L3613" s="116">
        <f>F3613+H3613+J3613</f>
        <v>3833</v>
      </c>
      <c r="M3613" s="9" t="s">
        <v>27</v>
      </c>
      <c r="N3613" s="10" t="s">
        <v>117</v>
      </c>
      <c r="O3613" s="10" t="s">
        <v>117</v>
      </c>
      <c r="P3613" s="10" t="s">
        <v>27</v>
      </c>
      <c r="Q3613" s="10" t="s">
        <v>27</v>
      </c>
      <c r="R3613" s="10" t="s">
        <v>27</v>
      </c>
      <c r="S3613" s="119"/>
      <c r="T3613" s="119"/>
      <c r="U3613" s="119"/>
      <c r="V3613" s="119"/>
      <c r="W3613" s="119"/>
      <c r="X3613" s="119"/>
      <c r="Y3613" s="119"/>
      <c r="Z3613" s="119"/>
      <c r="AA3613" s="119"/>
      <c r="AB3613" s="119"/>
      <c r="AC3613" s="119"/>
      <c r="AD3613" s="119"/>
      <c r="AE3613" s="119"/>
      <c r="AF3613" s="119"/>
      <c r="AG3613" s="119"/>
      <c r="AH3613" s="119"/>
      <c r="AI3613" s="119"/>
      <c r="AJ3613" s="10" t="s">
        <v>27</v>
      </c>
      <c r="AK3613" s="10" t="s">
        <v>27</v>
      </c>
      <c r="AL3613" s="10" t="s">
        <v>27</v>
      </c>
    </row>
    <row r="3614" spans="1:38" ht="30" customHeight="1">
      <c r="A3614" s="114"/>
      <c r="B3614" s="114"/>
      <c r="C3614" s="114"/>
      <c r="D3614" s="114"/>
      <c r="E3614" s="115"/>
      <c r="F3614" s="116"/>
      <c r="G3614" s="115"/>
      <c r="H3614" s="116"/>
      <c r="I3614" s="115"/>
      <c r="J3614" s="116"/>
      <c r="K3614" s="115"/>
      <c r="L3614" s="116"/>
      <c r="M3614" s="114"/>
    </row>
    <row r="3615" spans="1:38" ht="30" customHeight="1">
      <c r="A3615" s="127" t="s">
        <v>4820</v>
      </c>
      <c r="B3615" s="127"/>
      <c r="C3615" s="127"/>
      <c r="D3615" s="127"/>
      <c r="E3615" s="128"/>
      <c r="F3615" s="129"/>
      <c r="G3615" s="128"/>
      <c r="H3615" s="129"/>
      <c r="I3615" s="128"/>
      <c r="J3615" s="129"/>
      <c r="K3615" s="128"/>
      <c r="L3615" s="129"/>
      <c r="M3615" s="127"/>
      <c r="N3615" s="118" t="s">
        <v>695</v>
      </c>
    </row>
    <row r="3616" spans="1:38" ht="30" customHeight="1">
      <c r="A3616" s="9" t="s">
        <v>847</v>
      </c>
      <c r="B3616" s="9" t="s">
        <v>840</v>
      </c>
      <c r="C3616" s="9" t="s">
        <v>841</v>
      </c>
      <c r="D3616" s="114">
        <v>2.4E-2</v>
      </c>
      <c r="E3616" s="115">
        <f>단가대비표!E542</f>
        <v>0</v>
      </c>
      <c r="F3616" s="116">
        <f>TRUNC(E3616*D3616,1)</f>
        <v>0</v>
      </c>
      <c r="G3616" s="115">
        <f>단가대비표!F542</f>
        <v>210176</v>
      </c>
      <c r="H3616" s="116">
        <f>TRUNC(G3616*D3616,1)</f>
        <v>5044.2</v>
      </c>
      <c r="I3616" s="115">
        <f>단가대비표!G542</f>
        <v>0</v>
      </c>
      <c r="J3616" s="116">
        <f>TRUNC(I3616*D3616,1)</f>
        <v>0</v>
      </c>
      <c r="K3616" s="115">
        <f>TRUNC(E3616+G3616+I3616,1)</f>
        <v>210176</v>
      </c>
      <c r="L3616" s="116">
        <f>TRUNC(F3616+H3616+J3616,1)</f>
        <v>5044.2</v>
      </c>
      <c r="M3616" s="9" t="s">
        <v>27</v>
      </c>
      <c r="N3616" s="10" t="s">
        <v>695</v>
      </c>
      <c r="O3616" s="10" t="s">
        <v>848</v>
      </c>
      <c r="P3616" s="10" t="s">
        <v>30</v>
      </c>
      <c r="Q3616" s="10" t="s">
        <v>30</v>
      </c>
      <c r="R3616" s="10" t="s">
        <v>29</v>
      </c>
      <c r="S3616" s="119"/>
      <c r="T3616" s="119"/>
      <c r="U3616" s="119"/>
      <c r="V3616" s="119"/>
      <c r="W3616" s="119"/>
      <c r="X3616" s="119"/>
      <c r="Y3616" s="119"/>
      <c r="Z3616" s="119"/>
      <c r="AA3616" s="119"/>
      <c r="AB3616" s="119"/>
      <c r="AC3616" s="119"/>
      <c r="AD3616" s="119"/>
      <c r="AE3616" s="119"/>
      <c r="AF3616" s="119"/>
      <c r="AG3616" s="119"/>
      <c r="AH3616" s="119"/>
      <c r="AI3616" s="119"/>
      <c r="AJ3616" s="10" t="s">
        <v>27</v>
      </c>
      <c r="AK3616" s="10" t="s">
        <v>2595</v>
      </c>
      <c r="AL3616" s="10" t="s">
        <v>27</v>
      </c>
    </row>
    <row r="3617" spans="1:38" ht="30" customHeight="1">
      <c r="A3617" s="9" t="s">
        <v>867</v>
      </c>
      <c r="B3617" s="9" t="s">
        <v>840</v>
      </c>
      <c r="C3617" s="9" t="s">
        <v>841</v>
      </c>
      <c r="D3617" s="114">
        <v>0.02</v>
      </c>
      <c r="E3617" s="115">
        <f>단가대비표!E553</f>
        <v>0</v>
      </c>
      <c r="F3617" s="116">
        <f>TRUNC(E3617*D3617,1)</f>
        <v>0</v>
      </c>
      <c r="G3617" s="115">
        <f>단가대비표!F553</f>
        <v>138290</v>
      </c>
      <c r="H3617" s="116">
        <f>TRUNC(G3617*D3617,1)</f>
        <v>2765.8</v>
      </c>
      <c r="I3617" s="115">
        <f>단가대비표!G553</f>
        <v>0</v>
      </c>
      <c r="J3617" s="116">
        <f>TRUNC(I3617*D3617,1)</f>
        <v>0</v>
      </c>
      <c r="K3617" s="115">
        <f>TRUNC(E3617+G3617+I3617,1)</f>
        <v>138290</v>
      </c>
      <c r="L3617" s="116">
        <f>TRUNC(F3617+H3617+J3617,1)</f>
        <v>2765.8</v>
      </c>
      <c r="M3617" s="9" t="s">
        <v>27</v>
      </c>
      <c r="N3617" s="10" t="s">
        <v>695</v>
      </c>
      <c r="O3617" s="10" t="s">
        <v>868</v>
      </c>
      <c r="P3617" s="10" t="s">
        <v>30</v>
      </c>
      <c r="Q3617" s="10" t="s">
        <v>30</v>
      </c>
      <c r="R3617" s="10" t="s">
        <v>29</v>
      </c>
      <c r="S3617" s="119"/>
      <c r="T3617" s="119"/>
      <c r="U3617" s="119"/>
      <c r="V3617" s="119"/>
      <c r="W3617" s="119"/>
      <c r="X3617" s="119"/>
      <c r="Y3617" s="119"/>
      <c r="Z3617" s="119"/>
      <c r="AA3617" s="119"/>
      <c r="AB3617" s="119"/>
      <c r="AC3617" s="119"/>
      <c r="AD3617" s="119"/>
      <c r="AE3617" s="119"/>
      <c r="AF3617" s="119"/>
      <c r="AG3617" s="119"/>
      <c r="AH3617" s="119"/>
      <c r="AI3617" s="119"/>
      <c r="AJ3617" s="10" t="s">
        <v>27</v>
      </c>
      <c r="AK3617" s="10" t="s">
        <v>2596</v>
      </c>
      <c r="AL3617" s="10" t="s">
        <v>27</v>
      </c>
    </row>
    <row r="3618" spans="1:38" ht="30" customHeight="1">
      <c r="A3618" s="9" t="s">
        <v>965</v>
      </c>
      <c r="B3618" s="9" t="s">
        <v>27</v>
      </c>
      <c r="C3618" s="9" t="s">
        <v>27</v>
      </c>
      <c r="D3618" s="114"/>
      <c r="E3618" s="115"/>
      <c r="F3618" s="116">
        <f>TRUNC(SUM(F3616:F3617),0)</f>
        <v>0</v>
      </c>
      <c r="G3618" s="115"/>
      <c r="H3618" s="116">
        <f>TRUNC(SUM(H3616:H3617),0)</f>
        <v>7810</v>
      </c>
      <c r="I3618" s="115"/>
      <c r="J3618" s="116">
        <f>TRUNC(SUM(J3616:J3617),0)</f>
        <v>0</v>
      </c>
      <c r="K3618" s="115"/>
      <c r="L3618" s="116">
        <f>F3618+H3618+J3618</f>
        <v>7810</v>
      </c>
      <c r="M3618" s="9" t="s">
        <v>27</v>
      </c>
      <c r="N3618" s="10" t="s">
        <v>117</v>
      </c>
      <c r="O3618" s="10" t="s">
        <v>117</v>
      </c>
      <c r="P3618" s="10" t="s">
        <v>27</v>
      </c>
      <c r="Q3618" s="10" t="s">
        <v>27</v>
      </c>
      <c r="R3618" s="10" t="s">
        <v>27</v>
      </c>
      <c r="S3618" s="119"/>
      <c r="T3618" s="119"/>
      <c r="U3618" s="119"/>
      <c r="V3618" s="119"/>
      <c r="W3618" s="119"/>
      <c r="X3618" s="119"/>
      <c r="Y3618" s="119"/>
      <c r="Z3618" s="119"/>
      <c r="AA3618" s="119"/>
      <c r="AB3618" s="119"/>
      <c r="AC3618" s="119"/>
      <c r="AD3618" s="119"/>
      <c r="AE3618" s="119"/>
      <c r="AF3618" s="119"/>
      <c r="AG3618" s="119"/>
      <c r="AH3618" s="119"/>
      <c r="AI3618" s="119"/>
      <c r="AJ3618" s="10" t="s">
        <v>27</v>
      </c>
      <c r="AK3618" s="10" t="s">
        <v>27</v>
      </c>
      <c r="AL3618" s="10" t="s">
        <v>27</v>
      </c>
    </row>
    <row r="3619" spans="1:38" ht="30" customHeight="1">
      <c r="A3619" s="114"/>
      <c r="B3619" s="114"/>
      <c r="C3619" s="114"/>
      <c r="D3619" s="114"/>
      <c r="E3619" s="115"/>
      <c r="F3619" s="116"/>
      <c r="G3619" s="115"/>
      <c r="H3619" s="116"/>
      <c r="I3619" s="115"/>
      <c r="J3619" s="116"/>
      <c r="K3619" s="115"/>
      <c r="L3619" s="116"/>
      <c r="M3619" s="114"/>
    </row>
    <row r="3620" spans="1:38" ht="30" customHeight="1">
      <c r="A3620" s="127" t="s">
        <v>4907</v>
      </c>
      <c r="B3620" s="127"/>
      <c r="C3620" s="127"/>
      <c r="D3620" s="127"/>
      <c r="E3620" s="128"/>
      <c r="F3620" s="129"/>
      <c r="G3620" s="128"/>
      <c r="H3620" s="129"/>
      <c r="I3620" s="128"/>
      <c r="J3620" s="129"/>
      <c r="K3620" s="128"/>
      <c r="L3620" s="129"/>
      <c r="M3620" s="127"/>
      <c r="N3620" s="118" t="s">
        <v>651</v>
      </c>
    </row>
    <row r="3621" spans="1:38" ht="30" customHeight="1">
      <c r="A3621" s="9" t="s">
        <v>2519</v>
      </c>
      <c r="B3621" s="9" t="s">
        <v>2520</v>
      </c>
      <c r="C3621" s="9" t="s">
        <v>269</v>
      </c>
      <c r="D3621" s="114">
        <v>0.5</v>
      </c>
      <c r="E3621" s="115">
        <v>0</v>
      </c>
      <c r="F3621" s="116">
        <f>TRUNC(E3621*D3621,1)</f>
        <v>0</v>
      </c>
      <c r="G3621" s="115">
        <v>0</v>
      </c>
      <c r="H3621" s="116">
        <f>TRUNC(G3621*D3621,1)</f>
        <v>0</v>
      </c>
      <c r="I3621" s="115">
        <f>단가대비표!G526</f>
        <v>417</v>
      </c>
      <c r="J3621" s="116">
        <f>TRUNC(I3621*D3621,1)</f>
        <v>208.5</v>
      </c>
      <c r="K3621" s="115">
        <f t="shared" ref="K3621:L3625" si="788">TRUNC(E3621+G3621+I3621,1)</f>
        <v>417</v>
      </c>
      <c r="L3621" s="116">
        <f t="shared" si="788"/>
        <v>208.5</v>
      </c>
      <c r="M3621" s="9" t="s">
        <v>27</v>
      </c>
      <c r="N3621" s="10" t="s">
        <v>651</v>
      </c>
      <c r="O3621" s="10" t="s">
        <v>2521</v>
      </c>
      <c r="P3621" s="10" t="s">
        <v>29</v>
      </c>
      <c r="Q3621" s="10" t="s">
        <v>30</v>
      </c>
      <c r="R3621" s="10" t="s">
        <v>30</v>
      </c>
      <c r="S3621" s="119"/>
      <c r="T3621" s="119"/>
      <c r="U3621" s="119"/>
      <c r="V3621" s="119"/>
      <c r="W3621" s="119"/>
      <c r="X3621" s="119"/>
      <c r="Y3621" s="119"/>
      <c r="Z3621" s="119"/>
      <c r="AA3621" s="119"/>
      <c r="AB3621" s="119"/>
      <c r="AC3621" s="119"/>
      <c r="AD3621" s="119"/>
      <c r="AE3621" s="119"/>
      <c r="AF3621" s="119"/>
      <c r="AG3621" s="119"/>
      <c r="AH3621" s="119"/>
      <c r="AI3621" s="119"/>
      <c r="AJ3621" s="10" t="s">
        <v>27</v>
      </c>
      <c r="AK3621" s="10" t="s">
        <v>2522</v>
      </c>
      <c r="AL3621" s="10" t="s">
        <v>27</v>
      </c>
    </row>
    <row r="3622" spans="1:38" ht="30" customHeight="1">
      <c r="A3622" s="9" t="s">
        <v>1277</v>
      </c>
      <c r="B3622" s="9" t="s">
        <v>2523</v>
      </c>
      <c r="C3622" s="9" t="s">
        <v>269</v>
      </c>
      <c r="D3622" s="114">
        <v>0.25</v>
      </c>
      <c r="E3622" s="115">
        <f>단가대비표!E534</f>
        <v>9499</v>
      </c>
      <c r="F3622" s="116">
        <f>TRUNC(E3622*D3622,1)</f>
        <v>2374.6999999999998</v>
      </c>
      <c r="G3622" s="115">
        <f>단가대비표!F534</f>
        <v>28902</v>
      </c>
      <c r="H3622" s="116">
        <f>TRUNC(G3622*D3622,1)</f>
        <v>7225.5</v>
      </c>
      <c r="I3622" s="115">
        <f>단가대비표!G534</f>
        <v>2095</v>
      </c>
      <c r="J3622" s="116">
        <f>TRUNC(I3622*D3622,1)</f>
        <v>523.70000000000005</v>
      </c>
      <c r="K3622" s="115">
        <f t="shared" si="788"/>
        <v>40496</v>
      </c>
      <c r="L3622" s="116">
        <f t="shared" si="788"/>
        <v>10123.9</v>
      </c>
      <c r="M3622" s="9" t="s">
        <v>27</v>
      </c>
      <c r="N3622" s="10" t="s">
        <v>651</v>
      </c>
      <c r="O3622" s="10" t="s">
        <v>2524</v>
      </c>
      <c r="P3622" s="10" t="s">
        <v>29</v>
      </c>
      <c r="Q3622" s="10" t="s">
        <v>30</v>
      </c>
      <c r="R3622" s="10" t="s">
        <v>30</v>
      </c>
      <c r="S3622" s="119"/>
      <c r="T3622" s="119"/>
      <c r="U3622" s="119"/>
      <c r="V3622" s="119"/>
      <c r="W3622" s="119"/>
      <c r="X3622" s="119"/>
      <c r="Y3622" s="119"/>
      <c r="Z3622" s="119"/>
      <c r="AA3622" s="119"/>
      <c r="AB3622" s="119"/>
      <c r="AC3622" s="119"/>
      <c r="AD3622" s="119"/>
      <c r="AE3622" s="119"/>
      <c r="AF3622" s="119"/>
      <c r="AG3622" s="119"/>
      <c r="AH3622" s="119"/>
      <c r="AI3622" s="119"/>
      <c r="AJ3622" s="10" t="s">
        <v>27</v>
      </c>
      <c r="AK3622" s="10" t="s">
        <v>2525</v>
      </c>
      <c r="AL3622" s="10" t="s">
        <v>27</v>
      </c>
    </row>
    <row r="3623" spans="1:38" ht="30" customHeight="1">
      <c r="A3623" s="9" t="s">
        <v>893</v>
      </c>
      <c r="B3623" s="9" t="s">
        <v>840</v>
      </c>
      <c r="C3623" s="9" t="s">
        <v>841</v>
      </c>
      <c r="D3623" s="114">
        <v>0.28499999999999998</v>
      </c>
      <c r="E3623" s="115">
        <f>단가대비표!E571</f>
        <v>0</v>
      </c>
      <c r="F3623" s="116">
        <f>TRUNC(E3623*D3623,1)</f>
        <v>0</v>
      </c>
      <c r="G3623" s="115">
        <f>단가대비표!F571</f>
        <v>156731</v>
      </c>
      <c r="H3623" s="116">
        <f>TRUNC(G3623*D3623,1)</f>
        <v>44668.3</v>
      </c>
      <c r="I3623" s="115">
        <f>단가대비표!G571</f>
        <v>0</v>
      </c>
      <c r="J3623" s="116">
        <f>TRUNC(I3623*D3623,1)</f>
        <v>0</v>
      </c>
      <c r="K3623" s="115">
        <f>TRUNC(E3623+G3623+I3623,1)</f>
        <v>156731</v>
      </c>
      <c r="L3623" s="116">
        <f>TRUNC(F3623+H3623+J3623,1)</f>
        <v>44668.3</v>
      </c>
      <c r="M3623" s="9" t="s">
        <v>27</v>
      </c>
      <c r="N3623" s="10" t="s">
        <v>651</v>
      </c>
      <c r="O3623" s="10" t="s">
        <v>894</v>
      </c>
      <c r="P3623" s="10" t="s">
        <v>30</v>
      </c>
      <c r="Q3623" s="10" t="s">
        <v>30</v>
      </c>
      <c r="R3623" s="10" t="s">
        <v>29</v>
      </c>
      <c r="S3623" s="119"/>
      <c r="T3623" s="119"/>
      <c r="U3623" s="119"/>
      <c r="V3623" s="119">
        <v>1</v>
      </c>
      <c r="W3623" s="119"/>
      <c r="X3623" s="119"/>
      <c r="Y3623" s="119"/>
      <c r="Z3623" s="119"/>
      <c r="AA3623" s="119"/>
      <c r="AB3623" s="119"/>
      <c r="AC3623" s="119"/>
      <c r="AD3623" s="119"/>
      <c r="AE3623" s="119"/>
      <c r="AF3623" s="119"/>
      <c r="AG3623" s="119"/>
      <c r="AH3623" s="119"/>
      <c r="AI3623" s="119"/>
      <c r="AJ3623" s="10" t="s">
        <v>27</v>
      </c>
      <c r="AK3623" s="10" t="s">
        <v>2517</v>
      </c>
      <c r="AL3623" s="10" t="s">
        <v>27</v>
      </c>
    </row>
    <row r="3624" spans="1:38" ht="30" customHeight="1">
      <c r="A3624" s="9" t="s">
        <v>867</v>
      </c>
      <c r="B3624" s="9" t="s">
        <v>840</v>
      </c>
      <c r="C3624" s="9" t="s">
        <v>841</v>
      </c>
      <c r="D3624" s="114">
        <v>0.185</v>
      </c>
      <c r="E3624" s="115">
        <f>단가대비표!E553</f>
        <v>0</v>
      </c>
      <c r="F3624" s="116">
        <f>TRUNC(E3624*D3624,1)</f>
        <v>0</v>
      </c>
      <c r="G3624" s="115">
        <f>단가대비표!F553</f>
        <v>138290</v>
      </c>
      <c r="H3624" s="116">
        <f>TRUNC(G3624*D3624,1)</f>
        <v>25583.599999999999</v>
      </c>
      <c r="I3624" s="115">
        <f>단가대비표!G553</f>
        <v>0</v>
      </c>
      <c r="J3624" s="116">
        <f>TRUNC(I3624*D3624,1)</f>
        <v>0</v>
      </c>
      <c r="K3624" s="115">
        <f>TRUNC(E3624+G3624+I3624,1)</f>
        <v>138290</v>
      </c>
      <c r="L3624" s="116">
        <f>TRUNC(F3624+H3624+J3624,1)</f>
        <v>25583.599999999999</v>
      </c>
      <c r="M3624" s="9" t="s">
        <v>27</v>
      </c>
      <c r="N3624" s="10" t="s">
        <v>651</v>
      </c>
      <c r="O3624" s="10" t="s">
        <v>868</v>
      </c>
      <c r="P3624" s="10" t="s">
        <v>30</v>
      </c>
      <c r="Q3624" s="10" t="s">
        <v>30</v>
      </c>
      <c r="R3624" s="10" t="s">
        <v>29</v>
      </c>
      <c r="S3624" s="119"/>
      <c r="T3624" s="119"/>
      <c r="U3624" s="119"/>
      <c r="V3624" s="119">
        <v>1</v>
      </c>
      <c r="W3624" s="119"/>
      <c r="X3624" s="119"/>
      <c r="Y3624" s="119"/>
      <c r="Z3624" s="119"/>
      <c r="AA3624" s="119"/>
      <c r="AB3624" s="119"/>
      <c r="AC3624" s="119"/>
      <c r="AD3624" s="119"/>
      <c r="AE3624" s="119"/>
      <c r="AF3624" s="119"/>
      <c r="AG3624" s="119"/>
      <c r="AH3624" s="119"/>
      <c r="AI3624" s="119"/>
      <c r="AJ3624" s="10" t="s">
        <v>27</v>
      </c>
      <c r="AK3624" s="10" t="s">
        <v>2518</v>
      </c>
      <c r="AL3624" s="10" t="s">
        <v>27</v>
      </c>
    </row>
    <row r="3625" spans="1:38" ht="30" customHeight="1">
      <c r="A3625" s="9" t="s">
        <v>1040</v>
      </c>
      <c r="B3625" s="9" t="s">
        <v>2305</v>
      </c>
      <c r="C3625" s="9" t="s">
        <v>963</v>
      </c>
      <c r="D3625" s="114">
        <v>1</v>
      </c>
      <c r="E3625" s="115">
        <f>ROUNDDOWN(SUMIF(V3621:V3625, RIGHTB(O3625, 1), H3621:H3625)*U3625, 2)</f>
        <v>702.51</v>
      </c>
      <c r="F3625" s="116">
        <f>TRUNC(E3625*D3625,1)</f>
        <v>702.5</v>
      </c>
      <c r="G3625" s="115">
        <v>0</v>
      </c>
      <c r="H3625" s="116">
        <f>TRUNC(G3625*D3625,1)</f>
        <v>0</v>
      </c>
      <c r="I3625" s="115">
        <v>0</v>
      </c>
      <c r="J3625" s="116">
        <f>TRUNC(I3625*D3625,1)</f>
        <v>0</v>
      </c>
      <c r="K3625" s="115">
        <f t="shared" si="788"/>
        <v>702.5</v>
      </c>
      <c r="L3625" s="116">
        <f t="shared" si="788"/>
        <v>702.5</v>
      </c>
      <c r="M3625" s="9" t="s">
        <v>27</v>
      </c>
      <c r="N3625" s="10" t="s">
        <v>651</v>
      </c>
      <c r="O3625" s="10" t="s">
        <v>964</v>
      </c>
      <c r="P3625" s="10" t="s">
        <v>30</v>
      </c>
      <c r="Q3625" s="10" t="s">
        <v>30</v>
      </c>
      <c r="R3625" s="10" t="s">
        <v>30</v>
      </c>
      <c r="S3625" s="119">
        <v>1</v>
      </c>
      <c r="T3625" s="119">
        <v>0</v>
      </c>
      <c r="U3625" s="119">
        <v>0.01</v>
      </c>
      <c r="V3625" s="119"/>
      <c r="W3625" s="119"/>
      <c r="X3625" s="119"/>
      <c r="Y3625" s="119"/>
      <c r="Z3625" s="119"/>
      <c r="AA3625" s="119"/>
      <c r="AB3625" s="119"/>
      <c r="AC3625" s="119"/>
      <c r="AD3625" s="119"/>
      <c r="AE3625" s="119"/>
      <c r="AF3625" s="119"/>
      <c r="AG3625" s="119"/>
      <c r="AH3625" s="119"/>
      <c r="AI3625" s="119"/>
      <c r="AJ3625" s="10" t="s">
        <v>27</v>
      </c>
      <c r="AK3625" s="10" t="s">
        <v>2526</v>
      </c>
      <c r="AL3625" s="10" t="s">
        <v>27</v>
      </c>
    </row>
    <row r="3626" spans="1:38" ht="30" customHeight="1">
      <c r="A3626" s="9" t="s">
        <v>965</v>
      </c>
      <c r="B3626" s="9" t="s">
        <v>27</v>
      </c>
      <c r="C3626" s="9" t="s">
        <v>27</v>
      </c>
      <c r="D3626" s="114"/>
      <c r="E3626" s="115"/>
      <c r="F3626" s="116">
        <f>TRUNC(SUM(F3621:F3625),0)</f>
        <v>3077</v>
      </c>
      <c r="G3626" s="115"/>
      <c r="H3626" s="116">
        <f>TRUNC(SUM(H3621:H3625),0)</f>
        <v>77477</v>
      </c>
      <c r="I3626" s="115"/>
      <c r="J3626" s="116">
        <f>TRUNC(SUM(J3621:J3625),0)</f>
        <v>732</v>
      </c>
      <c r="K3626" s="115"/>
      <c r="L3626" s="116">
        <f>F3626+H3626+J3626</f>
        <v>81286</v>
      </c>
      <c r="M3626" s="9" t="s">
        <v>27</v>
      </c>
      <c r="N3626" s="10" t="s">
        <v>117</v>
      </c>
      <c r="O3626" s="10" t="s">
        <v>117</v>
      </c>
      <c r="P3626" s="10" t="s">
        <v>27</v>
      </c>
      <c r="Q3626" s="10" t="s">
        <v>27</v>
      </c>
      <c r="R3626" s="10" t="s">
        <v>27</v>
      </c>
      <c r="S3626" s="119"/>
      <c r="T3626" s="119"/>
      <c r="U3626" s="119"/>
      <c r="V3626" s="119"/>
      <c r="W3626" s="119"/>
      <c r="X3626" s="119"/>
      <c r="Y3626" s="119"/>
      <c r="Z3626" s="119"/>
      <c r="AA3626" s="119"/>
      <c r="AB3626" s="119"/>
      <c r="AC3626" s="119"/>
      <c r="AD3626" s="119"/>
      <c r="AE3626" s="119"/>
      <c r="AF3626" s="119"/>
      <c r="AG3626" s="119"/>
      <c r="AH3626" s="119"/>
      <c r="AI3626" s="119"/>
      <c r="AJ3626" s="10" t="s">
        <v>27</v>
      </c>
      <c r="AK3626" s="10" t="s">
        <v>27</v>
      </c>
      <c r="AL3626" s="10" t="s">
        <v>27</v>
      </c>
    </row>
    <row r="3627" spans="1:38" ht="30" customHeight="1">
      <c r="A3627" s="114"/>
      <c r="B3627" s="114"/>
      <c r="C3627" s="114"/>
      <c r="D3627" s="114"/>
      <c r="E3627" s="115"/>
      <c r="F3627" s="116"/>
      <c r="G3627" s="115"/>
      <c r="H3627" s="116"/>
      <c r="I3627" s="115"/>
      <c r="J3627" s="116"/>
      <c r="K3627" s="115"/>
      <c r="L3627" s="116"/>
      <c r="M3627" s="114"/>
    </row>
    <row r="3628" spans="1:38" ht="30" customHeight="1">
      <c r="A3628" s="127" t="s">
        <v>4915</v>
      </c>
      <c r="B3628" s="127"/>
      <c r="C3628" s="127"/>
      <c r="D3628" s="127"/>
      <c r="E3628" s="128"/>
      <c r="F3628" s="129"/>
      <c r="G3628" s="128"/>
      <c r="H3628" s="129"/>
      <c r="I3628" s="128"/>
      <c r="J3628" s="129"/>
      <c r="K3628" s="128"/>
      <c r="L3628" s="129"/>
      <c r="M3628" s="127"/>
      <c r="N3628" s="118" t="s">
        <v>654</v>
      </c>
    </row>
    <row r="3629" spans="1:38" ht="30" customHeight="1">
      <c r="A3629" s="9" t="s">
        <v>1265</v>
      </c>
      <c r="B3629" s="9" t="s">
        <v>2538</v>
      </c>
      <c r="C3629" s="9" t="s">
        <v>269</v>
      </c>
      <c r="D3629" s="114">
        <v>0.1</v>
      </c>
      <c r="E3629" s="115">
        <f>단가대비표!E505</f>
        <v>31424</v>
      </c>
      <c r="F3629" s="116">
        <f>TRUNC(E3629*D3629,1)</f>
        <v>3142.4</v>
      </c>
      <c r="G3629" s="115">
        <f>단가대비표!F505</f>
        <v>42200</v>
      </c>
      <c r="H3629" s="116">
        <f>TRUNC(G3629*D3629,1)</f>
        <v>4220</v>
      </c>
      <c r="I3629" s="115">
        <f>단가대비표!G505</f>
        <v>25825</v>
      </c>
      <c r="J3629" s="116">
        <f>TRUNC(I3629*D3629,1)</f>
        <v>2582.5</v>
      </c>
      <c r="K3629" s="115">
        <f t="shared" ref="K3629:L3632" si="789">TRUNC(E3629+G3629+I3629,1)</f>
        <v>99449</v>
      </c>
      <c r="L3629" s="116">
        <f t="shared" si="789"/>
        <v>9944.9</v>
      </c>
      <c r="M3629" s="9" t="s">
        <v>27</v>
      </c>
      <c r="N3629" s="10" t="s">
        <v>654</v>
      </c>
      <c r="O3629" s="10" t="s">
        <v>2539</v>
      </c>
      <c r="P3629" s="10" t="s">
        <v>29</v>
      </c>
      <c r="Q3629" s="10" t="s">
        <v>30</v>
      </c>
      <c r="R3629" s="10" t="s">
        <v>30</v>
      </c>
      <c r="S3629" s="119"/>
      <c r="T3629" s="119"/>
      <c r="U3629" s="119"/>
      <c r="V3629" s="119"/>
      <c r="W3629" s="119"/>
      <c r="X3629" s="119"/>
      <c r="Y3629" s="119"/>
      <c r="Z3629" s="119"/>
      <c r="AA3629" s="119"/>
      <c r="AB3629" s="119"/>
      <c r="AC3629" s="119"/>
      <c r="AD3629" s="119"/>
      <c r="AE3629" s="119"/>
      <c r="AF3629" s="119"/>
      <c r="AG3629" s="119"/>
      <c r="AH3629" s="119"/>
      <c r="AI3629" s="119"/>
      <c r="AJ3629" s="10" t="s">
        <v>27</v>
      </c>
      <c r="AK3629" s="10" t="s">
        <v>2540</v>
      </c>
      <c r="AL3629" s="10" t="s">
        <v>27</v>
      </c>
    </row>
    <row r="3630" spans="1:38" ht="30" customHeight="1">
      <c r="A3630" s="9" t="s">
        <v>4914</v>
      </c>
      <c r="B3630" s="9" t="s">
        <v>2542</v>
      </c>
      <c r="C3630" s="9" t="s">
        <v>269</v>
      </c>
      <c r="D3630" s="114">
        <v>0.113</v>
      </c>
      <c r="E3630" s="115">
        <v>0</v>
      </c>
      <c r="F3630" s="116">
        <f>TRUNC(E3630*D3630,1)</f>
        <v>0</v>
      </c>
      <c r="G3630" s="115">
        <v>0</v>
      </c>
      <c r="H3630" s="116">
        <f>TRUNC(G3630*D3630,1)</f>
        <v>0</v>
      </c>
      <c r="I3630" s="115">
        <f>단가대비표!G530</f>
        <v>16503</v>
      </c>
      <c r="J3630" s="116">
        <f>TRUNC(I3630*D3630,1)</f>
        <v>1864.8</v>
      </c>
      <c r="K3630" s="115">
        <f t="shared" si="789"/>
        <v>16503</v>
      </c>
      <c r="L3630" s="116">
        <f t="shared" si="789"/>
        <v>1864.8</v>
      </c>
      <c r="M3630" s="9" t="s">
        <v>27</v>
      </c>
      <c r="N3630" s="10" t="s">
        <v>654</v>
      </c>
      <c r="O3630" s="10" t="s">
        <v>2543</v>
      </c>
      <c r="P3630" s="10" t="s">
        <v>29</v>
      </c>
      <c r="Q3630" s="10" t="s">
        <v>30</v>
      </c>
      <c r="R3630" s="10" t="s">
        <v>30</v>
      </c>
      <c r="S3630" s="119"/>
      <c r="T3630" s="119"/>
      <c r="U3630" s="119"/>
      <c r="V3630" s="119"/>
      <c r="W3630" s="119"/>
      <c r="X3630" s="119"/>
      <c r="Y3630" s="119"/>
      <c r="Z3630" s="119"/>
      <c r="AA3630" s="119"/>
      <c r="AB3630" s="119"/>
      <c r="AC3630" s="119"/>
      <c r="AD3630" s="119"/>
      <c r="AE3630" s="119"/>
      <c r="AF3630" s="119"/>
      <c r="AG3630" s="119"/>
      <c r="AH3630" s="119"/>
      <c r="AI3630" s="119"/>
      <c r="AJ3630" s="10" t="s">
        <v>27</v>
      </c>
      <c r="AK3630" s="10" t="s">
        <v>2544</v>
      </c>
      <c r="AL3630" s="10" t="s">
        <v>27</v>
      </c>
    </row>
    <row r="3631" spans="1:38" ht="30" customHeight="1">
      <c r="A3631" s="9" t="s">
        <v>867</v>
      </c>
      <c r="B3631" s="9" t="s">
        <v>840</v>
      </c>
      <c r="C3631" s="9" t="s">
        <v>841</v>
      </c>
      <c r="D3631" s="114">
        <v>0.03</v>
      </c>
      <c r="E3631" s="115">
        <f>단가대비표!E553</f>
        <v>0</v>
      </c>
      <c r="F3631" s="116">
        <f>TRUNC(E3631*D3631,1)</f>
        <v>0</v>
      </c>
      <c r="G3631" s="115">
        <f>단가대비표!F553</f>
        <v>138290</v>
      </c>
      <c r="H3631" s="116">
        <f>TRUNC(G3631*D3631,1)</f>
        <v>4148.7</v>
      </c>
      <c r="I3631" s="115">
        <f>단가대비표!G553</f>
        <v>0</v>
      </c>
      <c r="J3631" s="116">
        <f>TRUNC(I3631*D3631,1)</f>
        <v>0</v>
      </c>
      <c r="K3631" s="115">
        <f>TRUNC(E3631+G3631+I3631,1)</f>
        <v>138290</v>
      </c>
      <c r="L3631" s="116">
        <f>TRUNC(F3631+H3631+J3631,1)</f>
        <v>4148.7</v>
      </c>
      <c r="M3631" s="9" t="s">
        <v>27</v>
      </c>
      <c r="N3631" s="10" t="s">
        <v>654</v>
      </c>
      <c r="O3631" s="10" t="s">
        <v>868</v>
      </c>
      <c r="P3631" s="10" t="s">
        <v>30</v>
      </c>
      <c r="Q3631" s="10" t="s">
        <v>30</v>
      </c>
      <c r="R3631" s="10" t="s">
        <v>29</v>
      </c>
      <c r="S3631" s="119"/>
      <c r="T3631" s="119"/>
      <c r="U3631" s="119"/>
      <c r="V3631" s="119">
        <v>1</v>
      </c>
      <c r="W3631" s="119"/>
      <c r="X3631" s="119"/>
      <c r="Y3631" s="119"/>
      <c r="Z3631" s="119"/>
      <c r="AA3631" s="119"/>
      <c r="AB3631" s="119"/>
      <c r="AC3631" s="119"/>
      <c r="AD3631" s="119"/>
      <c r="AE3631" s="119"/>
      <c r="AF3631" s="119"/>
      <c r="AG3631" s="119"/>
      <c r="AH3631" s="119"/>
      <c r="AI3631" s="119"/>
      <c r="AJ3631" s="10" t="s">
        <v>27</v>
      </c>
      <c r="AK3631" s="10" t="s">
        <v>2537</v>
      </c>
      <c r="AL3631" s="10" t="s">
        <v>27</v>
      </c>
    </row>
    <row r="3632" spans="1:38" ht="30" customHeight="1">
      <c r="A3632" s="9" t="s">
        <v>1109</v>
      </c>
      <c r="B3632" s="9" t="s">
        <v>1934</v>
      </c>
      <c r="C3632" s="9" t="s">
        <v>963</v>
      </c>
      <c r="D3632" s="114">
        <v>1</v>
      </c>
      <c r="E3632" s="115">
        <v>0</v>
      </c>
      <c r="F3632" s="116">
        <f>TRUNC(E3632*D3632,1)</f>
        <v>0</v>
      </c>
      <c r="G3632" s="115">
        <v>0</v>
      </c>
      <c r="H3632" s="116">
        <f>TRUNC(G3632*D3632,1)</f>
        <v>0</v>
      </c>
      <c r="I3632" s="115">
        <f>H3633*6%</f>
        <v>502.08</v>
      </c>
      <c r="J3632" s="116">
        <f>TRUNC(I3632*D3632,1)</f>
        <v>502</v>
      </c>
      <c r="K3632" s="115">
        <f t="shared" si="789"/>
        <v>502</v>
      </c>
      <c r="L3632" s="116">
        <f t="shared" si="789"/>
        <v>502</v>
      </c>
      <c r="M3632" s="9" t="s">
        <v>27</v>
      </c>
      <c r="N3632" s="10" t="s">
        <v>654</v>
      </c>
      <c r="O3632" s="10" t="s">
        <v>964</v>
      </c>
      <c r="P3632" s="10" t="s">
        <v>30</v>
      </c>
      <c r="Q3632" s="10" t="s">
        <v>30</v>
      </c>
      <c r="R3632" s="10" t="s">
        <v>30</v>
      </c>
      <c r="S3632" s="119">
        <v>1</v>
      </c>
      <c r="T3632" s="119">
        <v>2</v>
      </c>
      <c r="U3632" s="119">
        <v>0.06</v>
      </c>
      <c r="V3632" s="119"/>
      <c r="W3632" s="119"/>
      <c r="X3632" s="119"/>
      <c r="Y3632" s="119"/>
      <c r="Z3632" s="119"/>
      <c r="AA3632" s="119"/>
      <c r="AB3632" s="119"/>
      <c r="AC3632" s="119"/>
      <c r="AD3632" s="119"/>
      <c r="AE3632" s="119"/>
      <c r="AF3632" s="119"/>
      <c r="AG3632" s="119"/>
      <c r="AH3632" s="119"/>
      <c r="AI3632" s="119"/>
      <c r="AJ3632" s="10" t="s">
        <v>27</v>
      </c>
      <c r="AK3632" s="10" t="s">
        <v>2545</v>
      </c>
      <c r="AL3632" s="10" t="s">
        <v>27</v>
      </c>
    </row>
    <row r="3633" spans="1:38" ht="30" customHeight="1">
      <c r="A3633" s="9" t="s">
        <v>965</v>
      </c>
      <c r="B3633" s="9" t="s">
        <v>27</v>
      </c>
      <c r="C3633" s="9" t="s">
        <v>27</v>
      </c>
      <c r="D3633" s="114"/>
      <c r="E3633" s="115"/>
      <c r="F3633" s="116">
        <f>TRUNC(SUM(F3629:F3632),0)</f>
        <v>3142</v>
      </c>
      <c r="G3633" s="115"/>
      <c r="H3633" s="116">
        <f>TRUNC(SUM(H3629:H3632),0)</f>
        <v>8368</v>
      </c>
      <c r="I3633" s="115"/>
      <c r="J3633" s="116">
        <f>TRUNC(SUM(J3629:J3632),0)</f>
        <v>4949</v>
      </c>
      <c r="K3633" s="115"/>
      <c r="L3633" s="116">
        <f>F3633+H3633+J3633</f>
        <v>16459</v>
      </c>
      <c r="M3633" s="9" t="s">
        <v>27</v>
      </c>
      <c r="N3633" s="10" t="s">
        <v>117</v>
      </c>
      <c r="O3633" s="10" t="s">
        <v>117</v>
      </c>
      <c r="P3633" s="10" t="s">
        <v>27</v>
      </c>
      <c r="Q3633" s="10" t="s">
        <v>27</v>
      </c>
      <c r="R3633" s="10" t="s">
        <v>27</v>
      </c>
      <c r="S3633" s="119"/>
      <c r="T3633" s="119"/>
      <c r="U3633" s="119"/>
      <c r="V3633" s="119"/>
      <c r="W3633" s="119"/>
      <c r="X3633" s="119"/>
      <c r="Y3633" s="119"/>
      <c r="Z3633" s="119"/>
      <c r="AA3633" s="119"/>
      <c r="AB3633" s="119"/>
      <c r="AC3633" s="119"/>
      <c r="AD3633" s="119"/>
      <c r="AE3633" s="119"/>
      <c r="AF3633" s="119"/>
      <c r="AG3633" s="119"/>
      <c r="AH3633" s="119"/>
      <c r="AI3633" s="119"/>
      <c r="AJ3633" s="10" t="s">
        <v>27</v>
      </c>
      <c r="AK3633" s="10" t="s">
        <v>27</v>
      </c>
      <c r="AL3633" s="10" t="s">
        <v>27</v>
      </c>
    </row>
    <row r="3634" spans="1:38" ht="30" customHeight="1">
      <c r="A3634" s="114"/>
      <c r="B3634" s="114"/>
      <c r="C3634" s="114"/>
      <c r="D3634" s="114"/>
      <c r="E3634" s="115"/>
      <c r="F3634" s="116"/>
      <c r="G3634" s="115"/>
      <c r="H3634" s="116"/>
      <c r="I3634" s="115"/>
      <c r="J3634" s="116"/>
      <c r="K3634" s="115"/>
      <c r="L3634" s="116"/>
      <c r="M3634" s="114"/>
    </row>
    <row r="3635" spans="1:38" ht="30" customHeight="1">
      <c r="A3635" s="127" t="s">
        <v>4910</v>
      </c>
      <c r="B3635" s="127"/>
      <c r="C3635" s="127"/>
      <c r="D3635" s="127"/>
      <c r="E3635" s="128"/>
      <c r="F3635" s="129"/>
      <c r="G3635" s="128"/>
      <c r="H3635" s="129"/>
      <c r="I3635" s="128"/>
      <c r="J3635" s="129"/>
      <c r="K3635" s="128"/>
      <c r="L3635" s="129"/>
      <c r="M3635" s="127"/>
      <c r="N3635" s="118" t="s">
        <v>652</v>
      </c>
    </row>
    <row r="3636" spans="1:38" ht="30" customHeight="1">
      <c r="A3636" s="9" t="s">
        <v>2519</v>
      </c>
      <c r="B3636" s="9" t="s">
        <v>2520</v>
      </c>
      <c r="C3636" s="9" t="s">
        <v>269</v>
      </c>
      <c r="D3636" s="114">
        <v>1</v>
      </c>
      <c r="E3636" s="115">
        <v>0</v>
      </c>
      <c r="F3636" s="116">
        <f>TRUNC(E3636*D3636,1)</f>
        <v>0</v>
      </c>
      <c r="G3636" s="115">
        <v>0</v>
      </c>
      <c r="H3636" s="116">
        <f>TRUNC(G3636*D3636,1)</f>
        <v>0</v>
      </c>
      <c r="I3636" s="115">
        <f>단가대비표!G526</f>
        <v>417</v>
      </c>
      <c r="J3636" s="116">
        <f>TRUNC(I3636*D3636,1)</f>
        <v>417</v>
      </c>
      <c r="K3636" s="115">
        <f t="shared" ref="K3636:L3640" si="790">TRUNC(E3636+G3636+I3636,1)</f>
        <v>417</v>
      </c>
      <c r="L3636" s="116">
        <f t="shared" si="790"/>
        <v>417</v>
      </c>
      <c r="M3636" s="9" t="s">
        <v>27</v>
      </c>
      <c r="N3636" s="10" t="s">
        <v>652</v>
      </c>
      <c r="O3636" s="10" t="s">
        <v>2521</v>
      </c>
      <c r="P3636" s="10" t="s">
        <v>29</v>
      </c>
      <c r="Q3636" s="10" t="s">
        <v>30</v>
      </c>
      <c r="R3636" s="10" t="s">
        <v>30</v>
      </c>
      <c r="S3636" s="119"/>
      <c r="T3636" s="119"/>
      <c r="U3636" s="119"/>
      <c r="V3636" s="119"/>
      <c r="W3636" s="119"/>
      <c r="X3636" s="119"/>
      <c r="Y3636" s="119"/>
      <c r="Z3636" s="119"/>
      <c r="AA3636" s="119"/>
      <c r="AB3636" s="119"/>
      <c r="AC3636" s="119"/>
      <c r="AD3636" s="119"/>
      <c r="AE3636" s="119"/>
      <c r="AF3636" s="119"/>
      <c r="AG3636" s="119"/>
      <c r="AH3636" s="119"/>
      <c r="AI3636" s="119"/>
      <c r="AJ3636" s="10" t="s">
        <v>27</v>
      </c>
      <c r="AK3636" s="10" t="s">
        <v>2530</v>
      </c>
      <c r="AL3636" s="10" t="s">
        <v>27</v>
      </c>
    </row>
    <row r="3637" spans="1:38" ht="30" customHeight="1">
      <c r="A3637" s="9" t="s">
        <v>1277</v>
      </c>
      <c r="B3637" s="9" t="s">
        <v>2523</v>
      </c>
      <c r="C3637" s="9" t="s">
        <v>269</v>
      </c>
      <c r="D3637" s="114">
        <v>0.5</v>
      </c>
      <c r="E3637" s="115">
        <f>단가대비표!E534</f>
        <v>9499</v>
      </c>
      <c r="F3637" s="116">
        <f>TRUNC(E3637*D3637,1)</f>
        <v>4749.5</v>
      </c>
      <c r="G3637" s="115">
        <f>단가대비표!F534</f>
        <v>28902</v>
      </c>
      <c r="H3637" s="116">
        <f>TRUNC(G3637*D3637,1)</f>
        <v>14451</v>
      </c>
      <c r="I3637" s="115">
        <f>단가대비표!G534</f>
        <v>2095</v>
      </c>
      <c r="J3637" s="116">
        <f>TRUNC(I3637*D3637,1)</f>
        <v>1047.5</v>
      </c>
      <c r="K3637" s="115">
        <f t="shared" si="790"/>
        <v>40496</v>
      </c>
      <c r="L3637" s="116">
        <f t="shared" si="790"/>
        <v>20248</v>
      </c>
      <c r="M3637" s="9" t="s">
        <v>27</v>
      </c>
      <c r="N3637" s="10" t="s">
        <v>652</v>
      </c>
      <c r="O3637" s="10" t="s">
        <v>2524</v>
      </c>
      <c r="P3637" s="10" t="s">
        <v>29</v>
      </c>
      <c r="Q3637" s="10" t="s">
        <v>30</v>
      </c>
      <c r="R3637" s="10" t="s">
        <v>30</v>
      </c>
      <c r="S3637" s="119"/>
      <c r="T3637" s="119"/>
      <c r="U3637" s="119"/>
      <c r="V3637" s="119"/>
      <c r="W3637" s="119"/>
      <c r="X3637" s="119"/>
      <c r="Y3637" s="119"/>
      <c r="Z3637" s="119"/>
      <c r="AA3637" s="119"/>
      <c r="AB3637" s="119"/>
      <c r="AC3637" s="119"/>
      <c r="AD3637" s="119"/>
      <c r="AE3637" s="119"/>
      <c r="AF3637" s="119"/>
      <c r="AG3637" s="119"/>
      <c r="AH3637" s="119"/>
      <c r="AI3637" s="119"/>
      <c r="AJ3637" s="10" t="s">
        <v>27</v>
      </c>
      <c r="AK3637" s="10" t="s">
        <v>2531</v>
      </c>
      <c r="AL3637" s="10" t="s">
        <v>27</v>
      </c>
    </row>
    <row r="3638" spans="1:38" ht="30" customHeight="1">
      <c r="A3638" s="9" t="s">
        <v>893</v>
      </c>
      <c r="B3638" s="9" t="s">
        <v>840</v>
      </c>
      <c r="C3638" s="9" t="s">
        <v>841</v>
      </c>
      <c r="D3638" s="114">
        <v>0.56999999999999995</v>
      </c>
      <c r="E3638" s="115">
        <f>단가대비표!E571</f>
        <v>0</v>
      </c>
      <c r="F3638" s="116">
        <f>TRUNC(E3638*D3638,1)</f>
        <v>0</v>
      </c>
      <c r="G3638" s="115">
        <f>단가대비표!F571</f>
        <v>156731</v>
      </c>
      <c r="H3638" s="116">
        <f>TRUNC(G3638*D3638,1)</f>
        <v>89336.6</v>
      </c>
      <c r="I3638" s="115">
        <f>단가대비표!G571</f>
        <v>0</v>
      </c>
      <c r="J3638" s="116">
        <f>TRUNC(I3638*D3638,1)</f>
        <v>0</v>
      </c>
      <c r="K3638" s="115">
        <f>TRUNC(E3638+G3638+I3638,1)</f>
        <v>156731</v>
      </c>
      <c r="L3638" s="116">
        <f>TRUNC(F3638+H3638+J3638,1)</f>
        <v>89336.6</v>
      </c>
      <c r="M3638" s="9" t="s">
        <v>27</v>
      </c>
      <c r="N3638" s="10" t="s">
        <v>652</v>
      </c>
      <c r="O3638" s="10" t="s">
        <v>894</v>
      </c>
      <c r="P3638" s="10" t="s">
        <v>30</v>
      </c>
      <c r="Q3638" s="10" t="s">
        <v>30</v>
      </c>
      <c r="R3638" s="10" t="s">
        <v>29</v>
      </c>
      <c r="S3638" s="119"/>
      <c r="T3638" s="119"/>
      <c r="U3638" s="119"/>
      <c r="V3638" s="119">
        <v>1</v>
      </c>
      <c r="W3638" s="119"/>
      <c r="X3638" s="119"/>
      <c r="Y3638" s="119"/>
      <c r="Z3638" s="119"/>
      <c r="AA3638" s="119"/>
      <c r="AB3638" s="119"/>
      <c r="AC3638" s="119"/>
      <c r="AD3638" s="119"/>
      <c r="AE3638" s="119"/>
      <c r="AF3638" s="119"/>
      <c r="AG3638" s="119"/>
      <c r="AH3638" s="119"/>
      <c r="AI3638" s="119"/>
      <c r="AJ3638" s="10" t="s">
        <v>27</v>
      </c>
      <c r="AK3638" s="10" t="s">
        <v>2528</v>
      </c>
      <c r="AL3638" s="10" t="s">
        <v>27</v>
      </c>
    </row>
    <row r="3639" spans="1:38" ht="30" customHeight="1">
      <c r="A3639" s="9" t="s">
        <v>867</v>
      </c>
      <c r="B3639" s="9" t="s">
        <v>840</v>
      </c>
      <c r="C3639" s="9" t="s">
        <v>841</v>
      </c>
      <c r="D3639" s="114">
        <v>0.37</v>
      </c>
      <c r="E3639" s="115">
        <f>단가대비표!E553</f>
        <v>0</v>
      </c>
      <c r="F3639" s="116">
        <f>TRUNC(E3639*D3639,1)</f>
        <v>0</v>
      </c>
      <c r="G3639" s="115">
        <f>단가대비표!F553</f>
        <v>138290</v>
      </c>
      <c r="H3639" s="116">
        <f>TRUNC(G3639*D3639,1)</f>
        <v>51167.3</v>
      </c>
      <c r="I3639" s="115">
        <f>단가대비표!G553</f>
        <v>0</v>
      </c>
      <c r="J3639" s="116">
        <f>TRUNC(I3639*D3639,1)</f>
        <v>0</v>
      </c>
      <c r="K3639" s="115">
        <f>TRUNC(E3639+G3639+I3639,1)</f>
        <v>138290</v>
      </c>
      <c r="L3639" s="116">
        <f>TRUNC(F3639+H3639+J3639,1)</f>
        <v>51167.3</v>
      </c>
      <c r="M3639" s="9" t="s">
        <v>27</v>
      </c>
      <c r="N3639" s="10" t="s">
        <v>652</v>
      </c>
      <c r="O3639" s="10" t="s">
        <v>868</v>
      </c>
      <c r="P3639" s="10" t="s">
        <v>30</v>
      </c>
      <c r="Q3639" s="10" t="s">
        <v>30</v>
      </c>
      <c r="R3639" s="10" t="s">
        <v>29</v>
      </c>
      <c r="S3639" s="119"/>
      <c r="T3639" s="119"/>
      <c r="U3639" s="119"/>
      <c r="V3639" s="119">
        <v>1</v>
      </c>
      <c r="W3639" s="119"/>
      <c r="X3639" s="119"/>
      <c r="Y3639" s="119"/>
      <c r="Z3639" s="119"/>
      <c r="AA3639" s="119"/>
      <c r="AB3639" s="119"/>
      <c r="AC3639" s="119"/>
      <c r="AD3639" s="119"/>
      <c r="AE3639" s="119"/>
      <c r="AF3639" s="119"/>
      <c r="AG3639" s="119"/>
      <c r="AH3639" s="119"/>
      <c r="AI3639" s="119"/>
      <c r="AJ3639" s="10" t="s">
        <v>27</v>
      </c>
      <c r="AK3639" s="10" t="s">
        <v>2529</v>
      </c>
      <c r="AL3639" s="10" t="s">
        <v>27</v>
      </c>
    </row>
    <row r="3640" spans="1:38" ht="30" customHeight="1">
      <c r="A3640" s="9" t="s">
        <v>1040</v>
      </c>
      <c r="B3640" s="9" t="s">
        <v>2305</v>
      </c>
      <c r="C3640" s="9" t="s">
        <v>963</v>
      </c>
      <c r="D3640" s="114">
        <v>1</v>
      </c>
      <c r="E3640" s="115">
        <f>ROUNDDOWN(SUMIF(V3636:V3640, RIGHTB(O3640, 1), H3636:H3640)*U3640, 2)</f>
        <v>1405.03</v>
      </c>
      <c r="F3640" s="116">
        <f>TRUNC(E3640*D3640,1)</f>
        <v>1405</v>
      </c>
      <c r="G3640" s="115">
        <v>0</v>
      </c>
      <c r="H3640" s="116">
        <f>TRUNC(G3640*D3640,1)</f>
        <v>0</v>
      </c>
      <c r="I3640" s="115">
        <v>0</v>
      </c>
      <c r="J3640" s="116">
        <f>TRUNC(I3640*D3640,1)</f>
        <v>0</v>
      </c>
      <c r="K3640" s="115">
        <f t="shared" si="790"/>
        <v>1405</v>
      </c>
      <c r="L3640" s="116">
        <f t="shared" si="790"/>
        <v>1405</v>
      </c>
      <c r="M3640" s="9" t="s">
        <v>27</v>
      </c>
      <c r="N3640" s="10" t="s">
        <v>652</v>
      </c>
      <c r="O3640" s="10" t="s">
        <v>964</v>
      </c>
      <c r="P3640" s="10" t="s">
        <v>30</v>
      </c>
      <c r="Q3640" s="10" t="s">
        <v>30</v>
      </c>
      <c r="R3640" s="10" t="s">
        <v>30</v>
      </c>
      <c r="S3640" s="119">
        <v>1</v>
      </c>
      <c r="T3640" s="119">
        <v>0</v>
      </c>
      <c r="U3640" s="119">
        <v>0.01</v>
      </c>
      <c r="V3640" s="119"/>
      <c r="W3640" s="119"/>
      <c r="X3640" s="119"/>
      <c r="Y3640" s="119"/>
      <c r="Z3640" s="119"/>
      <c r="AA3640" s="119"/>
      <c r="AB3640" s="119"/>
      <c r="AC3640" s="119"/>
      <c r="AD3640" s="119"/>
      <c r="AE3640" s="119"/>
      <c r="AF3640" s="119"/>
      <c r="AG3640" s="119"/>
      <c r="AH3640" s="119"/>
      <c r="AI3640" s="119"/>
      <c r="AJ3640" s="10" t="s">
        <v>27</v>
      </c>
      <c r="AK3640" s="10" t="s">
        <v>2532</v>
      </c>
      <c r="AL3640" s="10" t="s">
        <v>27</v>
      </c>
    </row>
    <row r="3641" spans="1:38" ht="30" customHeight="1">
      <c r="A3641" s="9" t="s">
        <v>965</v>
      </c>
      <c r="B3641" s="9" t="s">
        <v>27</v>
      </c>
      <c r="C3641" s="9" t="s">
        <v>27</v>
      </c>
      <c r="D3641" s="114"/>
      <c r="E3641" s="115"/>
      <c r="F3641" s="116">
        <f>TRUNC(SUM(F3636:F3640),0)</f>
        <v>6154</v>
      </c>
      <c r="G3641" s="115"/>
      <c r="H3641" s="116">
        <f>TRUNC(SUM(H3636:H3640),0)</f>
        <v>154954</v>
      </c>
      <c r="I3641" s="115"/>
      <c r="J3641" s="116">
        <f>TRUNC(SUM(J3636:J3640),0)</f>
        <v>1464</v>
      </c>
      <c r="K3641" s="115"/>
      <c r="L3641" s="116">
        <f>F3641+H3641+J3641</f>
        <v>162572</v>
      </c>
      <c r="M3641" s="9" t="s">
        <v>27</v>
      </c>
      <c r="N3641" s="10" t="s">
        <v>117</v>
      </c>
      <c r="O3641" s="10" t="s">
        <v>117</v>
      </c>
      <c r="P3641" s="10" t="s">
        <v>27</v>
      </c>
      <c r="Q3641" s="10" t="s">
        <v>27</v>
      </c>
      <c r="R3641" s="10" t="s">
        <v>27</v>
      </c>
      <c r="S3641" s="119"/>
      <c r="T3641" s="119"/>
      <c r="U3641" s="119"/>
      <c r="V3641" s="119"/>
      <c r="W3641" s="119"/>
      <c r="X3641" s="119"/>
      <c r="Y3641" s="119"/>
      <c r="Z3641" s="119"/>
      <c r="AA3641" s="119"/>
      <c r="AB3641" s="119"/>
      <c r="AC3641" s="119"/>
      <c r="AD3641" s="119"/>
      <c r="AE3641" s="119"/>
      <c r="AF3641" s="119"/>
      <c r="AG3641" s="119"/>
      <c r="AH3641" s="119"/>
      <c r="AI3641" s="119"/>
      <c r="AJ3641" s="10" t="s">
        <v>27</v>
      </c>
      <c r="AK3641" s="10" t="s">
        <v>27</v>
      </c>
      <c r="AL3641" s="10" t="s">
        <v>27</v>
      </c>
    </row>
    <row r="3642" spans="1:38" ht="30" customHeight="1">
      <c r="A3642" s="114"/>
      <c r="B3642" s="114"/>
      <c r="C3642" s="114"/>
      <c r="D3642" s="114"/>
      <c r="E3642" s="115"/>
      <c r="F3642" s="116"/>
      <c r="G3642" s="115"/>
      <c r="H3642" s="116"/>
      <c r="I3642" s="115"/>
      <c r="J3642" s="116"/>
      <c r="K3642" s="115"/>
      <c r="L3642" s="116"/>
      <c r="M3642" s="114"/>
    </row>
    <row r="3643" spans="1:38" ht="30" customHeight="1">
      <c r="A3643" s="127" t="s">
        <v>4913</v>
      </c>
      <c r="B3643" s="127"/>
      <c r="C3643" s="127"/>
      <c r="D3643" s="127"/>
      <c r="E3643" s="128"/>
      <c r="F3643" s="129"/>
      <c r="G3643" s="128"/>
      <c r="H3643" s="129"/>
      <c r="I3643" s="128"/>
      <c r="J3643" s="129"/>
      <c r="K3643" s="128"/>
      <c r="L3643" s="129"/>
      <c r="M3643" s="127"/>
      <c r="N3643" s="118" t="s">
        <v>652</v>
      </c>
    </row>
    <row r="3644" spans="1:38" ht="30" customHeight="1">
      <c r="A3644" s="9" t="s">
        <v>2519</v>
      </c>
      <c r="B3644" s="9" t="s">
        <v>2520</v>
      </c>
      <c r="C3644" s="9" t="s">
        <v>269</v>
      </c>
      <c r="D3644" s="114">
        <v>3.2</v>
      </c>
      <c r="E3644" s="115">
        <v>0</v>
      </c>
      <c r="F3644" s="116">
        <f>TRUNC(E3644*D3644,1)</f>
        <v>0</v>
      </c>
      <c r="G3644" s="115">
        <v>0</v>
      </c>
      <c r="H3644" s="116">
        <f>TRUNC(G3644*D3644,1)</f>
        <v>0</v>
      </c>
      <c r="I3644" s="115">
        <f>단가대비표!G526</f>
        <v>417</v>
      </c>
      <c r="J3644" s="116">
        <f>TRUNC(I3644*D3644,1)</f>
        <v>1334.4</v>
      </c>
      <c r="K3644" s="115">
        <f t="shared" ref="K3644:L3648" si="791">TRUNC(E3644+G3644+I3644,1)</f>
        <v>417</v>
      </c>
      <c r="L3644" s="116">
        <f t="shared" si="791"/>
        <v>1334.4</v>
      </c>
      <c r="M3644" s="9" t="s">
        <v>27</v>
      </c>
      <c r="N3644" s="10" t="s">
        <v>653</v>
      </c>
      <c r="O3644" s="10" t="s">
        <v>2521</v>
      </c>
      <c r="P3644" s="10" t="s">
        <v>29</v>
      </c>
      <c r="Q3644" s="10" t="s">
        <v>30</v>
      </c>
      <c r="R3644" s="10" t="s">
        <v>30</v>
      </c>
      <c r="S3644" s="119"/>
      <c r="T3644" s="119"/>
      <c r="U3644" s="119"/>
      <c r="V3644" s="119"/>
      <c r="W3644" s="119"/>
      <c r="X3644" s="119"/>
      <c r="Y3644" s="119"/>
      <c r="Z3644" s="119"/>
      <c r="AA3644" s="119"/>
      <c r="AB3644" s="119"/>
      <c r="AC3644" s="119"/>
      <c r="AD3644" s="119"/>
      <c r="AE3644" s="119"/>
      <c r="AF3644" s="119"/>
      <c r="AG3644" s="119"/>
      <c r="AH3644" s="119"/>
      <c r="AI3644" s="119"/>
      <c r="AJ3644" s="10" t="s">
        <v>27</v>
      </c>
      <c r="AK3644" s="10" t="s">
        <v>2535</v>
      </c>
      <c r="AL3644" s="10" t="s">
        <v>27</v>
      </c>
    </row>
    <row r="3645" spans="1:38" ht="30" customHeight="1">
      <c r="A3645" s="9" t="s">
        <v>1277</v>
      </c>
      <c r="B3645" s="9" t="s">
        <v>2523</v>
      </c>
      <c r="C3645" s="9" t="s">
        <v>269</v>
      </c>
      <c r="D3645" s="114">
        <v>1.6</v>
      </c>
      <c r="E3645" s="115">
        <f>단가대비표!E534</f>
        <v>9499</v>
      </c>
      <c r="F3645" s="116">
        <f>TRUNC(E3645*D3645,1)</f>
        <v>15198.4</v>
      </c>
      <c r="G3645" s="115">
        <f>단가대비표!F534</f>
        <v>28902</v>
      </c>
      <c r="H3645" s="116">
        <f>TRUNC(G3645*D3645,1)</f>
        <v>46243.199999999997</v>
      </c>
      <c r="I3645" s="115">
        <f>단가대비표!G534</f>
        <v>2095</v>
      </c>
      <c r="J3645" s="116">
        <f>TRUNC(I3645*D3645,1)</f>
        <v>3352</v>
      </c>
      <c r="K3645" s="115">
        <f t="shared" si="791"/>
        <v>40496</v>
      </c>
      <c r="L3645" s="116">
        <f t="shared" si="791"/>
        <v>64793.599999999999</v>
      </c>
      <c r="M3645" s="9" t="s">
        <v>27</v>
      </c>
      <c r="N3645" s="10" t="s">
        <v>652</v>
      </c>
      <c r="O3645" s="10" t="s">
        <v>2524</v>
      </c>
      <c r="P3645" s="10" t="s">
        <v>29</v>
      </c>
      <c r="Q3645" s="10" t="s">
        <v>30</v>
      </c>
      <c r="R3645" s="10" t="s">
        <v>30</v>
      </c>
      <c r="S3645" s="119"/>
      <c r="T3645" s="119"/>
      <c r="U3645" s="119"/>
      <c r="V3645" s="119"/>
      <c r="W3645" s="119"/>
      <c r="X3645" s="119"/>
      <c r="Y3645" s="119"/>
      <c r="Z3645" s="119"/>
      <c r="AA3645" s="119"/>
      <c r="AB3645" s="119"/>
      <c r="AC3645" s="119"/>
      <c r="AD3645" s="119"/>
      <c r="AE3645" s="119"/>
      <c r="AF3645" s="119"/>
      <c r="AG3645" s="119"/>
      <c r="AH3645" s="119"/>
      <c r="AI3645" s="119"/>
      <c r="AJ3645" s="10" t="s">
        <v>27</v>
      </c>
      <c r="AK3645" s="10" t="s">
        <v>2531</v>
      </c>
      <c r="AL3645" s="10" t="s">
        <v>27</v>
      </c>
    </row>
    <row r="3646" spans="1:38" ht="30" customHeight="1">
      <c r="A3646" s="9" t="s">
        <v>893</v>
      </c>
      <c r="B3646" s="9" t="s">
        <v>840</v>
      </c>
      <c r="C3646" s="9" t="s">
        <v>841</v>
      </c>
      <c r="D3646" s="114">
        <v>0.62</v>
      </c>
      <c r="E3646" s="115">
        <f>단가대비표!E571</f>
        <v>0</v>
      </c>
      <c r="F3646" s="116">
        <f>TRUNC(E3646*D3646,1)</f>
        <v>0</v>
      </c>
      <c r="G3646" s="115">
        <f>단가대비표!F571</f>
        <v>156731</v>
      </c>
      <c r="H3646" s="116">
        <f>TRUNC(G3646*D3646,1)</f>
        <v>97173.2</v>
      </c>
      <c r="I3646" s="115">
        <f>단가대비표!G571</f>
        <v>0</v>
      </c>
      <c r="J3646" s="116">
        <f>TRUNC(I3646*D3646,1)</f>
        <v>0</v>
      </c>
      <c r="K3646" s="115">
        <f>TRUNC(E3646+G3646+I3646,1)</f>
        <v>156731</v>
      </c>
      <c r="L3646" s="116">
        <f>TRUNC(F3646+H3646+J3646,1)</f>
        <v>97173.2</v>
      </c>
      <c r="M3646" s="9" t="s">
        <v>27</v>
      </c>
      <c r="N3646" s="10" t="s">
        <v>653</v>
      </c>
      <c r="O3646" s="10" t="s">
        <v>894</v>
      </c>
      <c r="P3646" s="10" t="s">
        <v>30</v>
      </c>
      <c r="Q3646" s="10" t="s">
        <v>30</v>
      </c>
      <c r="R3646" s="10" t="s">
        <v>29</v>
      </c>
      <c r="S3646" s="119"/>
      <c r="T3646" s="119"/>
      <c r="U3646" s="119"/>
      <c r="V3646" s="119">
        <v>1</v>
      </c>
      <c r="W3646" s="119"/>
      <c r="X3646" s="119"/>
      <c r="Y3646" s="119"/>
      <c r="Z3646" s="119"/>
      <c r="AA3646" s="119"/>
      <c r="AB3646" s="119"/>
      <c r="AC3646" s="119"/>
      <c r="AD3646" s="119"/>
      <c r="AE3646" s="119"/>
      <c r="AF3646" s="119"/>
      <c r="AG3646" s="119"/>
      <c r="AH3646" s="119"/>
      <c r="AI3646" s="119"/>
      <c r="AJ3646" s="10" t="s">
        <v>27</v>
      </c>
      <c r="AK3646" s="10" t="s">
        <v>2533</v>
      </c>
      <c r="AL3646" s="10" t="s">
        <v>27</v>
      </c>
    </row>
    <row r="3647" spans="1:38" ht="30" customHeight="1">
      <c r="A3647" s="9" t="s">
        <v>867</v>
      </c>
      <c r="B3647" s="9" t="s">
        <v>840</v>
      </c>
      <c r="C3647" s="9" t="s">
        <v>841</v>
      </c>
      <c r="D3647" s="114">
        <v>0.45</v>
      </c>
      <c r="E3647" s="115">
        <f>단가대비표!E553</f>
        <v>0</v>
      </c>
      <c r="F3647" s="116">
        <f>TRUNC(E3647*D3647,1)</f>
        <v>0</v>
      </c>
      <c r="G3647" s="115">
        <f>단가대비표!F553</f>
        <v>138290</v>
      </c>
      <c r="H3647" s="116">
        <f>TRUNC(G3647*D3647,1)</f>
        <v>62230.5</v>
      </c>
      <c r="I3647" s="115">
        <f>단가대비표!G553</f>
        <v>0</v>
      </c>
      <c r="J3647" s="116">
        <f>TRUNC(I3647*D3647,1)</f>
        <v>0</v>
      </c>
      <c r="K3647" s="115">
        <f>TRUNC(E3647+G3647+I3647,1)</f>
        <v>138290</v>
      </c>
      <c r="L3647" s="116">
        <f>TRUNC(F3647+H3647+J3647,1)</f>
        <v>62230.5</v>
      </c>
      <c r="M3647" s="9" t="s">
        <v>27</v>
      </c>
      <c r="N3647" s="10" t="s">
        <v>653</v>
      </c>
      <c r="O3647" s="10" t="s">
        <v>868</v>
      </c>
      <c r="P3647" s="10" t="s">
        <v>30</v>
      </c>
      <c r="Q3647" s="10" t="s">
        <v>30</v>
      </c>
      <c r="R3647" s="10" t="s">
        <v>29</v>
      </c>
      <c r="S3647" s="119"/>
      <c r="T3647" s="119"/>
      <c r="U3647" s="119"/>
      <c r="V3647" s="119">
        <v>1</v>
      </c>
      <c r="W3647" s="119"/>
      <c r="X3647" s="119"/>
      <c r="Y3647" s="119"/>
      <c r="Z3647" s="119"/>
      <c r="AA3647" s="119"/>
      <c r="AB3647" s="119"/>
      <c r="AC3647" s="119"/>
      <c r="AD3647" s="119"/>
      <c r="AE3647" s="119"/>
      <c r="AF3647" s="119"/>
      <c r="AG3647" s="119"/>
      <c r="AH3647" s="119"/>
      <c r="AI3647" s="119"/>
      <c r="AJ3647" s="10" t="s">
        <v>27</v>
      </c>
      <c r="AK3647" s="10" t="s">
        <v>2534</v>
      </c>
      <c r="AL3647" s="10" t="s">
        <v>27</v>
      </c>
    </row>
    <row r="3648" spans="1:38" ht="30" customHeight="1">
      <c r="A3648" s="9" t="s">
        <v>1040</v>
      </c>
      <c r="B3648" s="9" t="s">
        <v>2305</v>
      </c>
      <c r="C3648" s="9" t="s">
        <v>963</v>
      </c>
      <c r="D3648" s="114">
        <v>1</v>
      </c>
      <c r="E3648" s="115">
        <f>ROUNDDOWN(SUMIF(V3644:V3648, RIGHTB(O3648, 1), H3644:H3648)*U3648, 2)</f>
        <v>1594.03</v>
      </c>
      <c r="F3648" s="116">
        <f>TRUNC(E3648*D3648,1)</f>
        <v>1594</v>
      </c>
      <c r="G3648" s="115">
        <v>0</v>
      </c>
      <c r="H3648" s="116">
        <f>TRUNC(G3648*D3648,1)</f>
        <v>0</v>
      </c>
      <c r="I3648" s="115">
        <v>0</v>
      </c>
      <c r="J3648" s="116">
        <f>TRUNC(I3648*D3648,1)</f>
        <v>0</v>
      </c>
      <c r="K3648" s="115">
        <f t="shared" si="791"/>
        <v>1594</v>
      </c>
      <c r="L3648" s="116">
        <f t="shared" si="791"/>
        <v>1594</v>
      </c>
      <c r="M3648" s="9" t="s">
        <v>27</v>
      </c>
      <c r="N3648" s="10" t="s">
        <v>653</v>
      </c>
      <c r="O3648" s="10" t="s">
        <v>964</v>
      </c>
      <c r="P3648" s="10" t="s">
        <v>30</v>
      </c>
      <c r="Q3648" s="10" t="s">
        <v>30</v>
      </c>
      <c r="R3648" s="10" t="s">
        <v>30</v>
      </c>
      <c r="S3648" s="119">
        <v>1</v>
      </c>
      <c r="T3648" s="119">
        <v>0</v>
      </c>
      <c r="U3648" s="119">
        <v>0.01</v>
      </c>
      <c r="V3648" s="119"/>
      <c r="W3648" s="119"/>
      <c r="X3648" s="119"/>
      <c r="Y3648" s="119"/>
      <c r="Z3648" s="119"/>
      <c r="AA3648" s="119"/>
      <c r="AB3648" s="119"/>
      <c r="AC3648" s="119"/>
      <c r="AD3648" s="119"/>
      <c r="AE3648" s="119"/>
      <c r="AF3648" s="119"/>
      <c r="AG3648" s="119"/>
      <c r="AH3648" s="119"/>
      <c r="AI3648" s="119"/>
      <c r="AJ3648" s="10" t="s">
        <v>27</v>
      </c>
      <c r="AK3648" s="10" t="s">
        <v>2536</v>
      </c>
      <c r="AL3648" s="10" t="s">
        <v>27</v>
      </c>
    </row>
    <row r="3649" spans="1:38" ht="30" customHeight="1">
      <c r="A3649" s="9" t="s">
        <v>965</v>
      </c>
      <c r="B3649" s="9" t="s">
        <v>27</v>
      </c>
      <c r="C3649" s="9" t="s">
        <v>27</v>
      </c>
      <c r="D3649" s="114"/>
      <c r="E3649" s="115"/>
      <c r="F3649" s="116">
        <f>TRUNC(SUM(F3644:F3648),0)</f>
        <v>16792</v>
      </c>
      <c r="G3649" s="115"/>
      <c r="H3649" s="116">
        <f>TRUNC(SUM(H3644:H3648),0)</f>
        <v>205646</v>
      </c>
      <c r="I3649" s="115"/>
      <c r="J3649" s="116">
        <f>TRUNC(SUM(J3644:J3648),0)</f>
        <v>4686</v>
      </c>
      <c r="K3649" s="115"/>
      <c r="L3649" s="116">
        <f>F3649+H3649+J3649</f>
        <v>227124</v>
      </c>
      <c r="M3649" s="9" t="s">
        <v>27</v>
      </c>
      <c r="N3649" s="10" t="s">
        <v>117</v>
      </c>
      <c r="O3649" s="10" t="s">
        <v>117</v>
      </c>
      <c r="P3649" s="10" t="s">
        <v>27</v>
      </c>
      <c r="Q3649" s="10" t="s">
        <v>27</v>
      </c>
      <c r="R3649" s="10" t="s">
        <v>27</v>
      </c>
      <c r="S3649" s="119"/>
      <c r="T3649" s="119"/>
      <c r="U3649" s="119"/>
      <c r="V3649" s="119"/>
      <c r="W3649" s="119"/>
      <c r="X3649" s="119"/>
      <c r="Y3649" s="119"/>
      <c r="Z3649" s="119"/>
      <c r="AA3649" s="119"/>
      <c r="AB3649" s="119"/>
      <c r="AC3649" s="119"/>
      <c r="AD3649" s="119"/>
      <c r="AE3649" s="119"/>
      <c r="AF3649" s="119"/>
      <c r="AG3649" s="119"/>
      <c r="AH3649" s="119"/>
      <c r="AI3649" s="119"/>
      <c r="AJ3649" s="10" t="s">
        <v>27</v>
      </c>
      <c r="AK3649" s="10" t="s">
        <v>27</v>
      </c>
      <c r="AL3649" s="10" t="s">
        <v>27</v>
      </c>
    </row>
    <row r="3650" spans="1:38" ht="30" customHeight="1">
      <c r="A3650" s="114"/>
      <c r="B3650" s="114"/>
      <c r="C3650" s="114"/>
      <c r="D3650" s="114"/>
      <c r="E3650" s="115"/>
      <c r="F3650" s="116"/>
      <c r="G3650" s="115"/>
      <c r="H3650" s="116"/>
      <c r="I3650" s="115"/>
      <c r="J3650" s="116"/>
      <c r="K3650" s="115"/>
      <c r="L3650" s="116"/>
      <c r="M3650" s="114"/>
    </row>
    <row r="3651" spans="1:38" ht="30" customHeight="1">
      <c r="A3651" s="127" t="s">
        <v>4918</v>
      </c>
      <c r="B3651" s="127"/>
      <c r="C3651" s="127"/>
      <c r="D3651" s="127"/>
      <c r="E3651" s="128"/>
      <c r="F3651" s="129"/>
      <c r="G3651" s="128"/>
      <c r="H3651" s="129"/>
      <c r="I3651" s="128"/>
      <c r="J3651" s="129"/>
      <c r="K3651" s="128"/>
      <c r="L3651" s="129"/>
      <c r="M3651" s="127"/>
      <c r="N3651" s="118" t="s">
        <v>655</v>
      </c>
    </row>
    <row r="3652" spans="1:38" ht="30" customHeight="1">
      <c r="A3652" s="9" t="s">
        <v>1265</v>
      </c>
      <c r="B3652" s="9" t="s">
        <v>2538</v>
      </c>
      <c r="C3652" s="9" t="s">
        <v>269</v>
      </c>
      <c r="D3652" s="114">
        <v>0.2</v>
      </c>
      <c r="E3652" s="115">
        <f>단가대비표!E505</f>
        <v>31424</v>
      </c>
      <c r="F3652" s="116">
        <f>TRUNC(E3652*D3652,1)</f>
        <v>6284.8</v>
      </c>
      <c r="G3652" s="115">
        <f>단가대비표!F505</f>
        <v>42200</v>
      </c>
      <c r="H3652" s="116">
        <f>TRUNC(G3652*D3652,1)</f>
        <v>8440</v>
      </c>
      <c r="I3652" s="115">
        <f>단가대비표!G505</f>
        <v>25825</v>
      </c>
      <c r="J3652" s="116">
        <f>TRUNC(I3652*D3652,1)</f>
        <v>5165</v>
      </c>
      <c r="K3652" s="115">
        <f t="shared" ref="K3652:L3655" si="792">TRUNC(E3652+G3652+I3652,1)</f>
        <v>99449</v>
      </c>
      <c r="L3652" s="116">
        <f t="shared" si="792"/>
        <v>19889.8</v>
      </c>
      <c r="M3652" s="9" t="s">
        <v>27</v>
      </c>
      <c r="N3652" s="10" t="s">
        <v>655</v>
      </c>
      <c r="O3652" s="10" t="s">
        <v>2539</v>
      </c>
      <c r="P3652" s="10" t="s">
        <v>29</v>
      </c>
      <c r="Q3652" s="10" t="s">
        <v>30</v>
      </c>
      <c r="R3652" s="10" t="s">
        <v>30</v>
      </c>
      <c r="S3652" s="119"/>
      <c r="T3652" s="119"/>
      <c r="U3652" s="119"/>
      <c r="V3652" s="119"/>
      <c r="W3652" s="119"/>
      <c r="X3652" s="119"/>
      <c r="Y3652" s="119"/>
      <c r="Z3652" s="119"/>
      <c r="AA3652" s="119"/>
      <c r="AB3652" s="119"/>
      <c r="AC3652" s="119"/>
      <c r="AD3652" s="119"/>
      <c r="AE3652" s="119"/>
      <c r="AF3652" s="119"/>
      <c r="AG3652" s="119"/>
      <c r="AH3652" s="119"/>
      <c r="AI3652" s="119"/>
      <c r="AJ3652" s="10" t="s">
        <v>27</v>
      </c>
      <c r="AK3652" s="10" t="s">
        <v>2547</v>
      </c>
      <c r="AL3652" s="10" t="s">
        <v>27</v>
      </c>
    </row>
    <row r="3653" spans="1:38" ht="30" customHeight="1">
      <c r="A3653" s="9" t="s">
        <v>4914</v>
      </c>
      <c r="B3653" s="9" t="s">
        <v>2542</v>
      </c>
      <c r="C3653" s="9" t="s">
        <v>269</v>
      </c>
      <c r="D3653" s="114">
        <v>0.27779999999999999</v>
      </c>
      <c r="E3653" s="115">
        <v>0</v>
      </c>
      <c r="F3653" s="116">
        <f>TRUNC(E3653*D3653,1)</f>
        <v>0</v>
      </c>
      <c r="G3653" s="115">
        <v>0</v>
      </c>
      <c r="H3653" s="116">
        <f>TRUNC(G3653*D3653,1)</f>
        <v>0</v>
      </c>
      <c r="I3653" s="115">
        <f>단가대비표!G530</f>
        <v>16503</v>
      </c>
      <c r="J3653" s="116">
        <f>TRUNC(I3653*D3653,1)</f>
        <v>4584.5</v>
      </c>
      <c r="K3653" s="115">
        <f t="shared" si="792"/>
        <v>16503</v>
      </c>
      <c r="L3653" s="116">
        <f t="shared" si="792"/>
        <v>4584.5</v>
      </c>
      <c r="M3653" s="9" t="s">
        <v>27</v>
      </c>
      <c r="N3653" s="10" t="s">
        <v>654</v>
      </c>
      <c r="O3653" s="10" t="s">
        <v>2543</v>
      </c>
      <c r="P3653" s="10" t="s">
        <v>29</v>
      </c>
      <c r="Q3653" s="10" t="s">
        <v>30</v>
      </c>
      <c r="R3653" s="10" t="s">
        <v>30</v>
      </c>
      <c r="S3653" s="119"/>
      <c r="T3653" s="119"/>
      <c r="U3653" s="119"/>
      <c r="V3653" s="119"/>
      <c r="W3653" s="119"/>
      <c r="X3653" s="119"/>
      <c r="Y3653" s="119"/>
      <c r="Z3653" s="119"/>
      <c r="AA3653" s="119"/>
      <c r="AB3653" s="119"/>
      <c r="AC3653" s="119"/>
      <c r="AD3653" s="119"/>
      <c r="AE3653" s="119"/>
      <c r="AF3653" s="119"/>
      <c r="AG3653" s="119"/>
      <c r="AH3653" s="119"/>
      <c r="AI3653" s="119"/>
      <c r="AJ3653" s="10" t="s">
        <v>27</v>
      </c>
      <c r="AK3653" s="10" t="s">
        <v>2544</v>
      </c>
      <c r="AL3653" s="10" t="s">
        <v>27</v>
      </c>
    </row>
    <row r="3654" spans="1:38" ht="30" customHeight="1">
      <c r="A3654" s="9" t="s">
        <v>867</v>
      </c>
      <c r="B3654" s="9" t="s">
        <v>840</v>
      </c>
      <c r="C3654" s="9" t="s">
        <v>841</v>
      </c>
      <c r="D3654" s="114">
        <v>0.06</v>
      </c>
      <c r="E3654" s="115">
        <f>단가대비표!E553</f>
        <v>0</v>
      </c>
      <c r="F3654" s="116">
        <f>TRUNC(E3654*D3654,1)</f>
        <v>0</v>
      </c>
      <c r="G3654" s="115">
        <f>단가대비표!F553</f>
        <v>138290</v>
      </c>
      <c r="H3654" s="116">
        <f>TRUNC(G3654*D3654,1)</f>
        <v>8297.4</v>
      </c>
      <c r="I3654" s="115">
        <f>단가대비표!G553</f>
        <v>0</v>
      </c>
      <c r="J3654" s="116">
        <f>TRUNC(I3654*D3654,1)</f>
        <v>0</v>
      </c>
      <c r="K3654" s="115">
        <f>TRUNC(E3654+G3654+I3654,1)</f>
        <v>138290</v>
      </c>
      <c r="L3654" s="116">
        <f>TRUNC(F3654+H3654+J3654,1)</f>
        <v>8297.4</v>
      </c>
      <c r="M3654" s="9" t="s">
        <v>27</v>
      </c>
      <c r="N3654" s="10" t="s">
        <v>655</v>
      </c>
      <c r="O3654" s="10" t="s">
        <v>868</v>
      </c>
      <c r="P3654" s="10" t="s">
        <v>30</v>
      </c>
      <c r="Q3654" s="10" t="s">
        <v>30</v>
      </c>
      <c r="R3654" s="10" t="s">
        <v>29</v>
      </c>
      <c r="S3654" s="119"/>
      <c r="T3654" s="119"/>
      <c r="U3654" s="119"/>
      <c r="V3654" s="119">
        <v>1</v>
      </c>
      <c r="W3654" s="119"/>
      <c r="X3654" s="119"/>
      <c r="Y3654" s="119"/>
      <c r="Z3654" s="119"/>
      <c r="AA3654" s="119"/>
      <c r="AB3654" s="119"/>
      <c r="AC3654" s="119"/>
      <c r="AD3654" s="119"/>
      <c r="AE3654" s="119"/>
      <c r="AF3654" s="119"/>
      <c r="AG3654" s="119"/>
      <c r="AH3654" s="119"/>
      <c r="AI3654" s="119"/>
      <c r="AJ3654" s="10" t="s">
        <v>27</v>
      </c>
      <c r="AK3654" s="10" t="s">
        <v>2546</v>
      </c>
      <c r="AL3654" s="10" t="s">
        <v>27</v>
      </c>
    </row>
    <row r="3655" spans="1:38" ht="30" customHeight="1">
      <c r="A3655" s="9" t="s">
        <v>1109</v>
      </c>
      <c r="B3655" s="9" t="s">
        <v>1934</v>
      </c>
      <c r="C3655" s="9" t="s">
        <v>963</v>
      </c>
      <c r="D3655" s="114">
        <v>1</v>
      </c>
      <c r="E3655" s="115">
        <v>0</v>
      </c>
      <c r="F3655" s="116">
        <f>TRUNC(E3655*D3655,1)</f>
        <v>0</v>
      </c>
      <c r="G3655" s="115">
        <v>0</v>
      </c>
      <c r="H3655" s="116">
        <f>TRUNC(G3655*D3655,1)</f>
        <v>0</v>
      </c>
      <c r="I3655" s="115">
        <f>ROUNDDOWN(SUMIF(V3652:V3655, RIGHTB(O3655, 1), H3652:H3655)*U3655, 2)</f>
        <v>497.84</v>
      </c>
      <c r="J3655" s="116">
        <f>TRUNC(I3655*D3655,1)</f>
        <v>497.8</v>
      </c>
      <c r="K3655" s="115">
        <f t="shared" si="792"/>
        <v>497.8</v>
      </c>
      <c r="L3655" s="116">
        <f t="shared" si="792"/>
        <v>497.8</v>
      </c>
      <c r="M3655" s="9" t="s">
        <v>27</v>
      </c>
      <c r="N3655" s="10" t="s">
        <v>655</v>
      </c>
      <c r="O3655" s="10" t="s">
        <v>964</v>
      </c>
      <c r="P3655" s="10" t="s">
        <v>30</v>
      </c>
      <c r="Q3655" s="10" t="s">
        <v>30</v>
      </c>
      <c r="R3655" s="10" t="s">
        <v>30</v>
      </c>
      <c r="S3655" s="119">
        <v>1</v>
      </c>
      <c r="T3655" s="119">
        <v>2</v>
      </c>
      <c r="U3655" s="119">
        <v>0.06</v>
      </c>
      <c r="V3655" s="119"/>
      <c r="W3655" s="119"/>
      <c r="X3655" s="119"/>
      <c r="Y3655" s="119"/>
      <c r="Z3655" s="119"/>
      <c r="AA3655" s="119"/>
      <c r="AB3655" s="119"/>
      <c r="AC3655" s="119"/>
      <c r="AD3655" s="119"/>
      <c r="AE3655" s="119"/>
      <c r="AF3655" s="119"/>
      <c r="AG3655" s="119"/>
      <c r="AH3655" s="119"/>
      <c r="AI3655" s="119"/>
      <c r="AJ3655" s="10" t="s">
        <v>27</v>
      </c>
      <c r="AK3655" s="10" t="s">
        <v>2548</v>
      </c>
      <c r="AL3655" s="10" t="s">
        <v>27</v>
      </c>
    </row>
    <row r="3656" spans="1:38" ht="30" customHeight="1">
      <c r="A3656" s="9" t="s">
        <v>965</v>
      </c>
      <c r="B3656" s="9" t="s">
        <v>27</v>
      </c>
      <c r="C3656" s="9" t="s">
        <v>27</v>
      </c>
      <c r="D3656" s="114"/>
      <c r="E3656" s="115"/>
      <c r="F3656" s="116">
        <f>TRUNC(SUM(F3652:F3655),0)</f>
        <v>6284</v>
      </c>
      <c r="G3656" s="115"/>
      <c r="H3656" s="116">
        <f>TRUNC(SUM(H3652:H3655),0)</f>
        <v>16737</v>
      </c>
      <c r="I3656" s="115"/>
      <c r="J3656" s="116">
        <f>TRUNC(SUM(J3652:J3655),0)</f>
        <v>10247</v>
      </c>
      <c r="K3656" s="115"/>
      <c r="L3656" s="116">
        <f>F3656+H3656+J3656</f>
        <v>33268</v>
      </c>
      <c r="M3656" s="9" t="s">
        <v>27</v>
      </c>
      <c r="N3656" s="10" t="s">
        <v>117</v>
      </c>
      <c r="O3656" s="10" t="s">
        <v>117</v>
      </c>
      <c r="P3656" s="10" t="s">
        <v>27</v>
      </c>
      <c r="Q3656" s="10" t="s">
        <v>27</v>
      </c>
      <c r="R3656" s="10" t="s">
        <v>27</v>
      </c>
      <c r="S3656" s="119"/>
      <c r="T3656" s="119"/>
      <c r="U3656" s="119"/>
      <c r="V3656" s="119"/>
      <c r="W3656" s="119"/>
      <c r="X3656" s="119"/>
      <c r="Y3656" s="119"/>
      <c r="Z3656" s="119"/>
      <c r="AA3656" s="119"/>
      <c r="AB3656" s="119"/>
      <c r="AC3656" s="119"/>
      <c r="AD3656" s="119"/>
      <c r="AE3656" s="119"/>
      <c r="AF3656" s="119"/>
      <c r="AG3656" s="119"/>
      <c r="AH3656" s="119"/>
      <c r="AI3656" s="119"/>
      <c r="AJ3656" s="10" t="s">
        <v>27</v>
      </c>
      <c r="AK3656" s="10" t="s">
        <v>27</v>
      </c>
      <c r="AL3656" s="10" t="s">
        <v>27</v>
      </c>
    </row>
    <row r="3657" spans="1:38" ht="30" customHeight="1">
      <c r="A3657" s="114"/>
      <c r="B3657" s="114"/>
      <c r="C3657" s="114"/>
      <c r="D3657" s="114"/>
      <c r="E3657" s="115"/>
      <c r="F3657" s="116"/>
      <c r="G3657" s="115"/>
      <c r="H3657" s="116"/>
      <c r="I3657" s="115"/>
      <c r="J3657" s="116"/>
      <c r="K3657" s="115"/>
      <c r="L3657" s="116"/>
      <c r="M3657" s="114"/>
    </row>
    <row r="3658" spans="1:38" ht="30" customHeight="1">
      <c r="A3658" s="127" t="s">
        <v>4919</v>
      </c>
      <c r="B3658" s="127"/>
      <c r="C3658" s="127"/>
      <c r="D3658" s="127"/>
      <c r="E3658" s="128"/>
      <c r="F3658" s="129"/>
      <c r="G3658" s="128"/>
      <c r="H3658" s="129"/>
      <c r="I3658" s="128"/>
      <c r="J3658" s="129"/>
      <c r="K3658" s="128"/>
      <c r="L3658" s="129"/>
      <c r="M3658" s="127"/>
      <c r="N3658" s="118" t="s">
        <v>656</v>
      </c>
    </row>
    <row r="3659" spans="1:38" ht="30" customHeight="1">
      <c r="A3659" s="9" t="s">
        <v>1265</v>
      </c>
      <c r="B3659" s="9" t="s">
        <v>2538</v>
      </c>
      <c r="C3659" s="9" t="s">
        <v>269</v>
      </c>
      <c r="D3659" s="114">
        <v>0.28999999999999998</v>
      </c>
      <c r="E3659" s="115">
        <f>단가대비표!E505</f>
        <v>31424</v>
      </c>
      <c r="F3659" s="116">
        <f t="shared" ref="F3659:F3666" si="793">TRUNC(E3659*D3659,1)</f>
        <v>9112.9</v>
      </c>
      <c r="G3659" s="115">
        <f>단가대비표!F505</f>
        <v>42200</v>
      </c>
      <c r="H3659" s="116">
        <f t="shared" ref="H3659:H3666" si="794">TRUNC(G3659*D3659,1)</f>
        <v>12238</v>
      </c>
      <c r="I3659" s="115">
        <f>단가대비표!G505</f>
        <v>25825</v>
      </c>
      <c r="J3659" s="116">
        <f t="shared" ref="J3659:J3666" si="795">TRUNC(I3659*D3659,1)</f>
        <v>7489.2</v>
      </c>
      <c r="K3659" s="115">
        <f t="shared" ref="K3659:L3666" si="796">TRUNC(E3659+G3659+I3659,1)</f>
        <v>99449</v>
      </c>
      <c r="L3659" s="116">
        <f t="shared" si="796"/>
        <v>28840.1</v>
      </c>
      <c r="M3659" s="9" t="s">
        <v>27</v>
      </c>
      <c r="N3659" s="10" t="s">
        <v>656</v>
      </c>
      <c r="O3659" s="10" t="s">
        <v>2539</v>
      </c>
      <c r="P3659" s="10" t="s">
        <v>29</v>
      </c>
      <c r="Q3659" s="10" t="s">
        <v>30</v>
      </c>
      <c r="R3659" s="10" t="s">
        <v>30</v>
      </c>
      <c r="S3659" s="119"/>
      <c r="T3659" s="119"/>
      <c r="U3659" s="119"/>
      <c r="V3659" s="119"/>
      <c r="W3659" s="119"/>
      <c r="X3659" s="119"/>
      <c r="Y3659" s="119"/>
      <c r="Z3659" s="119"/>
      <c r="AA3659" s="119"/>
      <c r="AB3659" s="119"/>
      <c r="AC3659" s="119"/>
      <c r="AD3659" s="119"/>
      <c r="AE3659" s="119"/>
      <c r="AF3659" s="119"/>
      <c r="AG3659" s="119"/>
      <c r="AH3659" s="119"/>
      <c r="AI3659" s="119"/>
      <c r="AJ3659" s="10" t="s">
        <v>27</v>
      </c>
      <c r="AK3659" s="10" t="s">
        <v>2551</v>
      </c>
      <c r="AL3659" s="10" t="s">
        <v>27</v>
      </c>
    </row>
    <row r="3660" spans="1:38" ht="30" customHeight="1">
      <c r="A3660" s="9" t="s">
        <v>2552</v>
      </c>
      <c r="B3660" s="9" t="s">
        <v>2538</v>
      </c>
      <c r="C3660" s="9" t="s">
        <v>269</v>
      </c>
      <c r="D3660" s="114">
        <v>0.28999999999999998</v>
      </c>
      <c r="E3660" s="115">
        <v>0</v>
      </c>
      <c r="F3660" s="116">
        <f t="shared" si="793"/>
        <v>0</v>
      </c>
      <c r="G3660" s="115">
        <v>0</v>
      </c>
      <c r="H3660" s="116">
        <f t="shared" si="794"/>
        <v>0</v>
      </c>
      <c r="I3660" s="115">
        <f>단가대비표!G530</f>
        <v>16503</v>
      </c>
      <c r="J3660" s="116">
        <f t="shared" si="795"/>
        <v>4785.8</v>
      </c>
      <c r="K3660" s="115">
        <f t="shared" si="796"/>
        <v>16503</v>
      </c>
      <c r="L3660" s="116">
        <f t="shared" si="796"/>
        <v>4785.8</v>
      </c>
      <c r="M3660" s="9" t="s">
        <v>27</v>
      </c>
      <c r="N3660" s="10" t="s">
        <v>656</v>
      </c>
      <c r="O3660" s="10" t="s">
        <v>2553</v>
      </c>
      <c r="P3660" s="10" t="s">
        <v>29</v>
      </c>
      <c r="Q3660" s="10" t="s">
        <v>30</v>
      </c>
      <c r="R3660" s="10" t="s">
        <v>30</v>
      </c>
      <c r="S3660" s="119"/>
      <c r="T3660" s="119"/>
      <c r="U3660" s="119"/>
      <c r="V3660" s="119"/>
      <c r="W3660" s="119"/>
      <c r="X3660" s="119"/>
      <c r="Y3660" s="119"/>
      <c r="Z3660" s="119"/>
      <c r="AA3660" s="119"/>
      <c r="AB3660" s="119"/>
      <c r="AC3660" s="119"/>
      <c r="AD3660" s="119"/>
      <c r="AE3660" s="119"/>
      <c r="AF3660" s="119"/>
      <c r="AG3660" s="119"/>
      <c r="AH3660" s="119"/>
      <c r="AI3660" s="119"/>
      <c r="AJ3660" s="10" t="s">
        <v>27</v>
      </c>
      <c r="AK3660" s="10" t="s">
        <v>2554</v>
      </c>
      <c r="AL3660" s="10" t="s">
        <v>27</v>
      </c>
    </row>
    <row r="3661" spans="1:38" ht="30" customHeight="1">
      <c r="A3661" s="9" t="s">
        <v>2541</v>
      </c>
      <c r="B3661" s="9" t="s">
        <v>2542</v>
      </c>
      <c r="C3661" s="9" t="s">
        <v>269</v>
      </c>
      <c r="D3661" s="114">
        <v>0.28999999999999998</v>
      </c>
      <c r="E3661" s="115">
        <v>0</v>
      </c>
      <c r="F3661" s="116">
        <f t="shared" si="793"/>
        <v>0</v>
      </c>
      <c r="G3661" s="115">
        <v>0</v>
      </c>
      <c r="H3661" s="116">
        <f t="shared" si="794"/>
        <v>0</v>
      </c>
      <c r="I3661" s="115">
        <f>단가대비표!G531</f>
        <v>16431</v>
      </c>
      <c r="J3661" s="116">
        <f t="shared" si="795"/>
        <v>4764.8999999999996</v>
      </c>
      <c r="K3661" s="115">
        <f t="shared" si="796"/>
        <v>16431</v>
      </c>
      <c r="L3661" s="116">
        <f t="shared" si="796"/>
        <v>4764.8999999999996</v>
      </c>
      <c r="M3661" s="9" t="s">
        <v>27</v>
      </c>
      <c r="N3661" s="10" t="s">
        <v>654</v>
      </c>
      <c r="O3661" s="10" t="s">
        <v>2543</v>
      </c>
      <c r="P3661" s="10" t="s">
        <v>29</v>
      </c>
      <c r="Q3661" s="10" t="s">
        <v>30</v>
      </c>
      <c r="R3661" s="10" t="s">
        <v>30</v>
      </c>
      <c r="S3661" s="119"/>
      <c r="T3661" s="119"/>
      <c r="U3661" s="119"/>
      <c r="V3661" s="119"/>
      <c r="W3661" s="119"/>
      <c r="X3661" s="119"/>
      <c r="Y3661" s="119"/>
      <c r="Z3661" s="119"/>
      <c r="AA3661" s="119"/>
      <c r="AB3661" s="119"/>
      <c r="AC3661" s="119"/>
      <c r="AD3661" s="119"/>
      <c r="AE3661" s="119"/>
      <c r="AF3661" s="119"/>
      <c r="AG3661" s="119"/>
      <c r="AH3661" s="119"/>
      <c r="AI3661" s="119"/>
      <c r="AJ3661" s="10" t="s">
        <v>27</v>
      </c>
      <c r="AK3661" s="10" t="s">
        <v>2544</v>
      </c>
      <c r="AL3661" s="10" t="s">
        <v>27</v>
      </c>
    </row>
    <row r="3662" spans="1:38" ht="30" customHeight="1">
      <c r="A3662" s="9" t="s">
        <v>1257</v>
      </c>
      <c r="B3662" s="9" t="s">
        <v>1258</v>
      </c>
      <c r="C3662" s="9" t="s">
        <v>792</v>
      </c>
      <c r="D3662" s="114">
        <v>135</v>
      </c>
      <c r="E3662" s="115">
        <f>단가대비표!E74</f>
        <v>2.17</v>
      </c>
      <c r="F3662" s="116">
        <f t="shared" si="793"/>
        <v>292.89999999999998</v>
      </c>
      <c r="G3662" s="115">
        <f>단가대비표!F74</f>
        <v>0</v>
      </c>
      <c r="H3662" s="116">
        <f t="shared" si="794"/>
        <v>0</v>
      </c>
      <c r="I3662" s="115">
        <f>단가대비표!G74</f>
        <v>0</v>
      </c>
      <c r="J3662" s="116">
        <f t="shared" si="795"/>
        <v>0</v>
      </c>
      <c r="K3662" s="115">
        <f t="shared" ref="K3662:L3665" si="797">TRUNC(E3662+G3662+I3662,1)</f>
        <v>2.1</v>
      </c>
      <c r="L3662" s="116">
        <f t="shared" si="797"/>
        <v>292.89999999999998</v>
      </c>
      <c r="M3662" s="9" t="s">
        <v>1259</v>
      </c>
      <c r="N3662" s="10" t="s">
        <v>656</v>
      </c>
      <c r="O3662" s="10" t="s">
        <v>1260</v>
      </c>
      <c r="P3662" s="10" t="s">
        <v>30</v>
      </c>
      <c r="Q3662" s="10" t="s">
        <v>30</v>
      </c>
      <c r="R3662" s="10" t="s">
        <v>29</v>
      </c>
      <c r="S3662" s="119"/>
      <c r="T3662" s="119"/>
      <c r="U3662" s="119"/>
      <c r="V3662" s="119"/>
      <c r="W3662" s="119"/>
      <c r="X3662" s="119"/>
      <c r="Y3662" s="119"/>
      <c r="Z3662" s="119"/>
      <c r="AA3662" s="119"/>
      <c r="AB3662" s="119"/>
      <c r="AC3662" s="119"/>
      <c r="AD3662" s="119"/>
      <c r="AE3662" s="119"/>
      <c r="AF3662" s="119"/>
      <c r="AG3662" s="119"/>
      <c r="AH3662" s="119"/>
      <c r="AI3662" s="119"/>
      <c r="AJ3662" s="10" t="s">
        <v>27</v>
      </c>
      <c r="AK3662" s="10" t="s">
        <v>2556</v>
      </c>
      <c r="AL3662" s="10" t="s">
        <v>27</v>
      </c>
    </row>
    <row r="3663" spans="1:38" ht="30" customHeight="1">
      <c r="A3663" s="9" t="s">
        <v>1348</v>
      </c>
      <c r="B3663" s="9" t="s">
        <v>1349</v>
      </c>
      <c r="C3663" s="9" t="s">
        <v>466</v>
      </c>
      <c r="D3663" s="114">
        <v>0.05</v>
      </c>
      <c r="E3663" s="115">
        <f>단가대비표!E77</f>
        <v>13000</v>
      </c>
      <c r="F3663" s="116">
        <f t="shared" si="793"/>
        <v>650</v>
      </c>
      <c r="G3663" s="115">
        <f>단가대비표!F77</f>
        <v>0</v>
      </c>
      <c r="H3663" s="116">
        <f t="shared" si="794"/>
        <v>0</v>
      </c>
      <c r="I3663" s="115">
        <f>단가대비표!G77</f>
        <v>0</v>
      </c>
      <c r="J3663" s="116">
        <f t="shared" si="795"/>
        <v>0</v>
      </c>
      <c r="K3663" s="115">
        <f t="shared" si="797"/>
        <v>13000</v>
      </c>
      <c r="L3663" s="116">
        <f t="shared" si="797"/>
        <v>650</v>
      </c>
      <c r="M3663" s="9" t="s">
        <v>27</v>
      </c>
      <c r="N3663" s="10" t="s">
        <v>656</v>
      </c>
      <c r="O3663" s="10" t="s">
        <v>1350</v>
      </c>
      <c r="P3663" s="10" t="s">
        <v>30</v>
      </c>
      <c r="Q3663" s="10" t="s">
        <v>30</v>
      </c>
      <c r="R3663" s="10" t="s">
        <v>29</v>
      </c>
      <c r="S3663" s="119"/>
      <c r="T3663" s="119"/>
      <c r="U3663" s="119"/>
      <c r="V3663" s="119"/>
      <c r="W3663" s="119"/>
      <c r="X3663" s="119"/>
      <c r="Y3663" s="119"/>
      <c r="Z3663" s="119"/>
      <c r="AA3663" s="119"/>
      <c r="AB3663" s="119"/>
      <c r="AC3663" s="119"/>
      <c r="AD3663" s="119"/>
      <c r="AE3663" s="119"/>
      <c r="AF3663" s="119"/>
      <c r="AG3663" s="119"/>
      <c r="AH3663" s="119"/>
      <c r="AI3663" s="119"/>
      <c r="AJ3663" s="10" t="s">
        <v>27</v>
      </c>
      <c r="AK3663" s="10" t="s">
        <v>2557</v>
      </c>
      <c r="AL3663" s="10" t="s">
        <v>27</v>
      </c>
    </row>
    <row r="3664" spans="1:38" ht="30" customHeight="1">
      <c r="A3664" s="9" t="s">
        <v>877</v>
      </c>
      <c r="B3664" s="9" t="s">
        <v>840</v>
      </c>
      <c r="C3664" s="9" t="s">
        <v>841</v>
      </c>
      <c r="D3664" s="114">
        <v>0.02</v>
      </c>
      <c r="E3664" s="115">
        <f>단가대비표!E560</f>
        <v>0</v>
      </c>
      <c r="F3664" s="116">
        <f t="shared" si="793"/>
        <v>0</v>
      </c>
      <c r="G3664" s="115">
        <f>단가대비표!F560</f>
        <v>223094</v>
      </c>
      <c r="H3664" s="116">
        <f t="shared" si="794"/>
        <v>4461.8</v>
      </c>
      <c r="I3664" s="115">
        <f>단가대비표!G560</f>
        <v>0</v>
      </c>
      <c r="J3664" s="116">
        <f t="shared" si="795"/>
        <v>0</v>
      </c>
      <c r="K3664" s="115">
        <f t="shared" si="797"/>
        <v>223094</v>
      </c>
      <c r="L3664" s="116">
        <f t="shared" si="797"/>
        <v>4461.8</v>
      </c>
      <c r="M3664" s="9" t="s">
        <v>27</v>
      </c>
      <c r="N3664" s="10" t="s">
        <v>656</v>
      </c>
      <c r="O3664" s="10" t="s">
        <v>878</v>
      </c>
      <c r="P3664" s="10" t="s">
        <v>30</v>
      </c>
      <c r="Q3664" s="10" t="s">
        <v>30</v>
      </c>
      <c r="R3664" s="10" t="s">
        <v>29</v>
      </c>
      <c r="S3664" s="119"/>
      <c r="T3664" s="119"/>
      <c r="U3664" s="119"/>
      <c r="V3664" s="119">
        <v>1</v>
      </c>
      <c r="W3664" s="119"/>
      <c r="X3664" s="119"/>
      <c r="Y3664" s="119"/>
      <c r="Z3664" s="119"/>
      <c r="AA3664" s="119"/>
      <c r="AB3664" s="119"/>
      <c r="AC3664" s="119"/>
      <c r="AD3664" s="119"/>
      <c r="AE3664" s="119"/>
      <c r="AF3664" s="119"/>
      <c r="AG3664" s="119"/>
      <c r="AH3664" s="119"/>
      <c r="AI3664" s="119"/>
      <c r="AJ3664" s="10" t="s">
        <v>27</v>
      </c>
      <c r="AK3664" s="10" t="s">
        <v>2549</v>
      </c>
      <c r="AL3664" s="10" t="s">
        <v>27</v>
      </c>
    </row>
    <row r="3665" spans="1:38" ht="30" customHeight="1">
      <c r="A3665" s="9" t="s">
        <v>867</v>
      </c>
      <c r="B3665" s="9" t="s">
        <v>840</v>
      </c>
      <c r="C3665" s="9" t="s">
        <v>841</v>
      </c>
      <c r="D3665" s="114">
        <v>0.08</v>
      </c>
      <c r="E3665" s="115">
        <f>단가대비표!E553</f>
        <v>0</v>
      </c>
      <c r="F3665" s="116">
        <f t="shared" si="793"/>
        <v>0</v>
      </c>
      <c r="G3665" s="115">
        <f>단가대비표!F553</f>
        <v>138290</v>
      </c>
      <c r="H3665" s="116">
        <f t="shared" si="794"/>
        <v>11063.2</v>
      </c>
      <c r="I3665" s="115">
        <f>단가대비표!G553</f>
        <v>0</v>
      </c>
      <c r="J3665" s="116">
        <f t="shared" si="795"/>
        <v>0</v>
      </c>
      <c r="K3665" s="115">
        <f t="shared" si="797"/>
        <v>138290</v>
      </c>
      <c r="L3665" s="116">
        <f t="shared" si="797"/>
        <v>11063.2</v>
      </c>
      <c r="M3665" s="9" t="s">
        <v>27</v>
      </c>
      <c r="N3665" s="10" t="s">
        <v>656</v>
      </c>
      <c r="O3665" s="10" t="s">
        <v>868</v>
      </c>
      <c r="P3665" s="10" t="s">
        <v>30</v>
      </c>
      <c r="Q3665" s="10" t="s">
        <v>30</v>
      </c>
      <c r="R3665" s="10" t="s">
        <v>29</v>
      </c>
      <c r="S3665" s="119"/>
      <c r="T3665" s="119"/>
      <c r="U3665" s="119"/>
      <c r="V3665" s="119">
        <v>1</v>
      </c>
      <c r="W3665" s="119"/>
      <c r="X3665" s="119"/>
      <c r="Y3665" s="119"/>
      <c r="Z3665" s="119"/>
      <c r="AA3665" s="119"/>
      <c r="AB3665" s="119"/>
      <c r="AC3665" s="119"/>
      <c r="AD3665" s="119"/>
      <c r="AE3665" s="119"/>
      <c r="AF3665" s="119"/>
      <c r="AG3665" s="119"/>
      <c r="AH3665" s="119"/>
      <c r="AI3665" s="119"/>
      <c r="AJ3665" s="10" t="s">
        <v>27</v>
      </c>
      <c r="AK3665" s="10" t="s">
        <v>2550</v>
      </c>
      <c r="AL3665" s="10" t="s">
        <v>27</v>
      </c>
    </row>
    <row r="3666" spans="1:38" ht="30" customHeight="1">
      <c r="A3666" s="9" t="s">
        <v>1109</v>
      </c>
      <c r="B3666" s="9" t="s">
        <v>1934</v>
      </c>
      <c r="C3666" s="9" t="s">
        <v>963</v>
      </c>
      <c r="D3666" s="114">
        <v>1</v>
      </c>
      <c r="E3666" s="115">
        <v>0</v>
      </c>
      <c r="F3666" s="116">
        <f t="shared" si="793"/>
        <v>0</v>
      </c>
      <c r="G3666" s="115">
        <v>0</v>
      </c>
      <c r="H3666" s="116">
        <f t="shared" si="794"/>
        <v>0</v>
      </c>
      <c r="I3666" s="115">
        <f>ROUNDDOWN(SUMIF(V3659:V3666, RIGHTB(O3666, 1), H3659:H3666)*U3666, 2)</f>
        <v>931.5</v>
      </c>
      <c r="J3666" s="116">
        <f t="shared" si="795"/>
        <v>931.5</v>
      </c>
      <c r="K3666" s="115">
        <f t="shared" si="796"/>
        <v>931.5</v>
      </c>
      <c r="L3666" s="116">
        <f t="shared" si="796"/>
        <v>931.5</v>
      </c>
      <c r="M3666" s="9" t="s">
        <v>27</v>
      </c>
      <c r="N3666" s="10" t="s">
        <v>656</v>
      </c>
      <c r="O3666" s="10" t="s">
        <v>964</v>
      </c>
      <c r="P3666" s="10" t="s">
        <v>30</v>
      </c>
      <c r="Q3666" s="10" t="s">
        <v>30</v>
      </c>
      <c r="R3666" s="10" t="s">
        <v>30</v>
      </c>
      <c r="S3666" s="119">
        <v>1</v>
      </c>
      <c r="T3666" s="119">
        <v>2</v>
      </c>
      <c r="U3666" s="119">
        <v>0.06</v>
      </c>
      <c r="V3666" s="119"/>
      <c r="W3666" s="119"/>
      <c r="X3666" s="119"/>
      <c r="Y3666" s="119"/>
      <c r="Z3666" s="119"/>
      <c r="AA3666" s="119"/>
      <c r="AB3666" s="119"/>
      <c r="AC3666" s="119"/>
      <c r="AD3666" s="119"/>
      <c r="AE3666" s="119"/>
      <c r="AF3666" s="119"/>
      <c r="AG3666" s="119"/>
      <c r="AH3666" s="119"/>
      <c r="AI3666" s="119"/>
      <c r="AJ3666" s="10" t="s">
        <v>27</v>
      </c>
      <c r="AK3666" s="10" t="s">
        <v>2555</v>
      </c>
      <c r="AL3666" s="10" t="s">
        <v>27</v>
      </c>
    </row>
    <row r="3667" spans="1:38" ht="30" customHeight="1">
      <c r="A3667" s="9" t="s">
        <v>965</v>
      </c>
      <c r="B3667" s="9" t="s">
        <v>27</v>
      </c>
      <c r="C3667" s="9" t="s">
        <v>27</v>
      </c>
      <c r="D3667" s="114"/>
      <c r="E3667" s="115"/>
      <c r="F3667" s="116">
        <f>TRUNC(SUM(F3659:F3666),0)</f>
        <v>10055</v>
      </c>
      <c r="G3667" s="115"/>
      <c r="H3667" s="116">
        <f>TRUNC(SUM(H3659:H3666),0)</f>
        <v>27763</v>
      </c>
      <c r="I3667" s="115"/>
      <c r="J3667" s="116">
        <f>TRUNC(SUM(J3659:J3666),0)</f>
        <v>17971</v>
      </c>
      <c r="K3667" s="115"/>
      <c r="L3667" s="116">
        <f>F3667+H3667+J3667</f>
        <v>55789</v>
      </c>
      <c r="M3667" s="9" t="s">
        <v>27</v>
      </c>
      <c r="N3667" s="10" t="s">
        <v>117</v>
      </c>
      <c r="O3667" s="10" t="s">
        <v>117</v>
      </c>
      <c r="P3667" s="10" t="s">
        <v>27</v>
      </c>
      <c r="Q3667" s="10" t="s">
        <v>27</v>
      </c>
      <c r="R3667" s="10" t="s">
        <v>27</v>
      </c>
      <c r="S3667" s="119"/>
      <c r="T3667" s="119"/>
      <c r="U3667" s="119"/>
      <c r="V3667" s="119"/>
      <c r="W3667" s="119"/>
      <c r="X3667" s="119"/>
      <c r="Y3667" s="119"/>
      <c r="Z3667" s="119"/>
      <c r="AA3667" s="119"/>
      <c r="AB3667" s="119"/>
      <c r="AC3667" s="119"/>
      <c r="AD3667" s="119"/>
      <c r="AE3667" s="119"/>
      <c r="AF3667" s="119"/>
      <c r="AG3667" s="119"/>
      <c r="AH3667" s="119"/>
      <c r="AI3667" s="119"/>
      <c r="AJ3667" s="10" t="s">
        <v>27</v>
      </c>
      <c r="AK3667" s="10" t="s">
        <v>27</v>
      </c>
      <c r="AL3667" s="10" t="s">
        <v>27</v>
      </c>
    </row>
    <row r="3668" spans="1:38" ht="30" customHeight="1">
      <c r="A3668" s="114"/>
      <c r="B3668" s="114"/>
      <c r="C3668" s="114"/>
      <c r="D3668" s="114"/>
      <c r="E3668" s="115"/>
      <c r="F3668" s="116"/>
      <c r="G3668" s="115"/>
      <c r="H3668" s="116"/>
      <c r="I3668" s="115"/>
      <c r="J3668" s="116"/>
      <c r="K3668" s="115"/>
      <c r="L3668" s="116"/>
      <c r="M3668" s="114"/>
    </row>
    <row r="3669" spans="1:38" ht="30" customHeight="1">
      <c r="A3669" s="127" t="s">
        <v>4921</v>
      </c>
      <c r="B3669" s="127"/>
      <c r="C3669" s="127"/>
      <c r="D3669" s="127"/>
      <c r="E3669" s="128"/>
      <c r="F3669" s="129"/>
      <c r="G3669" s="128"/>
      <c r="H3669" s="129"/>
      <c r="I3669" s="128"/>
      <c r="J3669" s="129"/>
      <c r="K3669" s="128"/>
      <c r="L3669" s="129"/>
      <c r="M3669" s="127"/>
      <c r="N3669" s="118" t="s">
        <v>659</v>
      </c>
    </row>
    <row r="3670" spans="1:38" ht="30" customHeight="1">
      <c r="A3670" s="9" t="s">
        <v>1265</v>
      </c>
      <c r="B3670" s="9" t="s">
        <v>2558</v>
      </c>
      <c r="C3670" s="9" t="s">
        <v>269</v>
      </c>
      <c r="D3670" s="114">
        <v>0.1449</v>
      </c>
      <c r="E3670" s="115">
        <f>단가대비표!E501</f>
        <v>15953</v>
      </c>
      <c r="F3670" s="116">
        <f>TRUNC(E3670*D3670,1)</f>
        <v>2311.5</v>
      </c>
      <c r="G3670" s="115">
        <f>단가대비표!F501</f>
        <v>42200</v>
      </c>
      <c r="H3670" s="116">
        <f>TRUNC(G3670*D3670,1)</f>
        <v>6114.7</v>
      </c>
      <c r="I3670" s="115">
        <f>단가대비표!G501</f>
        <v>14872</v>
      </c>
      <c r="J3670" s="116">
        <f>TRUNC(I3670*D3670,1)</f>
        <v>2154.9</v>
      </c>
      <c r="K3670" s="115">
        <f>TRUNC(E3670+G3670+I3670,1)</f>
        <v>73025</v>
      </c>
      <c r="L3670" s="116">
        <f>TRUNC(F3670+H3670+J3670,1)</f>
        <v>10581.1</v>
      </c>
      <c r="M3670" s="9" t="s">
        <v>27</v>
      </c>
      <c r="N3670" s="10" t="s">
        <v>659</v>
      </c>
      <c r="O3670" s="10" t="s">
        <v>2559</v>
      </c>
      <c r="P3670" s="10" t="s">
        <v>29</v>
      </c>
      <c r="Q3670" s="10" t="s">
        <v>30</v>
      </c>
      <c r="R3670" s="10" t="s">
        <v>30</v>
      </c>
      <c r="S3670" s="119"/>
      <c r="T3670" s="119"/>
      <c r="U3670" s="119"/>
      <c r="V3670" s="119"/>
      <c r="W3670" s="119"/>
      <c r="X3670" s="119"/>
      <c r="Y3670" s="119"/>
      <c r="Z3670" s="119"/>
      <c r="AA3670" s="119"/>
      <c r="AB3670" s="119"/>
      <c r="AC3670" s="119"/>
      <c r="AD3670" s="119"/>
      <c r="AE3670" s="119"/>
      <c r="AF3670" s="119"/>
      <c r="AG3670" s="119"/>
      <c r="AH3670" s="119"/>
      <c r="AI3670" s="119"/>
      <c r="AJ3670" s="10" t="s">
        <v>27</v>
      </c>
      <c r="AK3670" s="10" t="s">
        <v>2560</v>
      </c>
      <c r="AL3670" s="10" t="s">
        <v>27</v>
      </c>
    </row>
    <row r="3671" spans="1:38" ht="30" customHeight="1">
      <c r="A3671" s="9" t="s">
        <v>2552</v>
      </c>
      <c r="B3671" s="9" t="s">
        <v>2558</v>
      </c>
      <c r="C3671" s="9" t="s">
        <v>269</v>
      </c>
      <c r="D3671" s="114">
        <v>0.1449</v>
      </c>
      <c r="E3671" s="115">
        <v>0</v>
      </c>
      <c r="F3671" s="116">
        <f>TRUNC(E3671*D3671,1)</f>
        <v>0</v>
      </c>
      <c r="G3671" s="115">
        <v>0</v>
      </c>
      <c r="H3671" s="116">
        <f>TRUNC(G3671*D3671,1)</f>
        <v>0</v>
      </c>
      <c r="I3671" s="115">
        <f>단가대비표!G529</f>
        <v>4804</v>
      </c>
      <c r="J3671" s="116">
        <f>TRUNC(I3671*D3671,1)</f>
        <v>696</v>
      </c>
      <c r="K3671" s="115">
        <f>TRUNC(E3671+G3671+I3671,1)</f>
        <v>4804</v>
      </c>
      <c r="L3671" s="116">
        <f>TRUNC(F3671+H3671+J3671,1)</f>
        <v>696</v>
      </c>
      <c r="M3671" s="9" t="s">
        <v>27</v>
      </c>
      <c r="N3671" s="10" t="s">
        <v>659</v>
      </c>
      <c r="O3671" s="10" t="s">
        <v>2561</v>
      </c>
      <c r="P3671" s="10" t="s">
        <v>29</v>
      </c>
      <c r="Q3671" s="10" t="s">
        <v>30</v>
      </c>
      <c r="R3671" s="10" t="s">
        <v>30</v>
      </c>
      <c r="S3671" s="119"/>
      <c r="T3671" s="119"/>
      <c r="U3671" s="119"/>
      <c r="V3671" s="119"/>
      <c r="W3671" s="119"/>
      <c r="X3671" s="119"/>
      <c r="Y3671" s="119"/>
      <c r="Z3671" s="119"/>
      <c r="AA3671" s="119"/>
      <c r="AB3671" s="119"/>
      <c r="AC3671" s="119"/>
      <c r="AD3671" s="119"/>
      <c r="AE3671" s="119"/>
      <c r="AF3671" s="119"/>
      <c r="AG3671" s="119"/>
      <c r="AH3671" s="119"/>
      <c r="AI3671" s="119"/>
      <c r="AJ3671" s="10" t="s">
        <v>27</v>
      </c>
      <c r="AK3671" s="10" t="s">
        <v>2562</v>
      </c>
      <c r="AL3671" s="10" t="s">
        <v>27</v>
      </c>
    </row>
    <row r="3672" spans="1:38" ht="30" customHeight="1">
      <c r="A3672" s="9" t="s">
        <v>965</v>
      </c>
      <c r="B3672" s="9" t="s">
        <v>27</v>
      </c>
      <c r="C3672" s="9" t="s">
        <v>27</v>
      </c>
      <c r="D3672" s="114"/>
      <c r="E3672" s="115"/>
      <c r="F3672" s="116">
        <f>TRUNC(SUM(F3670:F3671),0)</f>
        <v>2311</v>
      </c>
      <c r="G3672" s="115"/>
      <c r="H3672" s="116">
        <f>TRUNC(SUM(H3670:H3671),0)</f>
        <v>6114</v>
      </c>
      <c r="I3672" s="115"/>
      <c r="J3672" s="116">
        <f>TRUNC(SUM(J3670:J3671),0)</f>
        <v>2850</v>
      </c>
      <c r="K3672" s="115"/>
      <c r="L3672" s="116">
        <f>F3672+H3672+J3672</f>
        <v>11275</v>
      </c>
      <c r="M3672" s="9" t="s">
        <v>27</v>
      </c>
      <c r="N3672" s="10" t="s">
        <v>117</v>
      </c>
      <c r="O3672" s="10" t="s">
        <v>117</v>
      </c>
      <c r="P3672" s="10" t="s">
        <v>27</v>
      </c>
      <c r="Q3672" s="10" t="s">
        <v>27</v>
      </c>
      <c r="R3672" s="10" t="s">
        <v>27</v>
      </c>
      <c r="S3672" s="119"/>
      <c r="T3672" s="119"/>
      <c r="U3672" s="119"/>
      <c r="V3672" s="119"/>
      <c r="W3672" s="119"/>
      <c r="X3672" s="119"/>
      <c r="Y3672" s="119"/>
      <c r="Z3672" s="119"/>
      <c r="AA3672" s="119"/>
      <c r="AB3672" s="119"/>
      <c r="AC3672" s="119"/>
      <c r="AD3672" s="119"/>
      <c r="AE3672" s="119"/>
      <c r="AF3672" s="119"/>
      <c r="AG3672" s="119"/>
      <c r="AH3672" s="119"/>
      <c r="AI3672" s="119"/>
      <c r="AJ3672" s="10" t="s">
        <v>27</v>
      </c>
      <c r="AK3672" s="10" t="s">
        <v>27</v>
      </c>
      <c r="AL3672" s="10" t="s">
        <v>27</v>
      </c>
    </row>
    <row r="3673" spans="1:38" ht="30" customHeight="1">
      <c r="A3673" s="114"/>
      <c r="B3673" s="114"/>
      <c r="C3673" s="114"/>
      <c r="D3673" s="114"/>
      <c r="E3673" s="115"/>
      <c r="F3673" s="116"/>
      <c r="G3673" s="115"/>
      <c r="H3673" s="116"/>
      <c r="I3673" s="115"/>
      <c r="J3673" s="116"/>
      <c r="K3673" s="115"/>
      <c r="L3673" s="116"/>
      <c r="M3673" s="114"/>
    </row>
    <row r="3674" spans="1:38" ht="30" customHeight="1">
      <c r="A3674" s="127" t="s">
        <v>3117</v>
      </c>
      <c r="B3674" s="127"/>
      <c r="C3674" s="127"/>
      <c r="D3674" s="127"/>
      <c r="E3674" s="128"/>
      <c r="F3674" s="129"/>
      <c r="G3674" s="128"/>
      <c r="H3674" s="129"/>
      <c r="I3674" s="128"/>
      <c r="J3674" s="129"/>
      <c r="K3674" s="128"/>
      <c r="L3674" s="129"/>
      <c r="M3674" s="127"/>
      <c r="N3674" s="118" t="s">
        <v>662</v>
      </c>
    </row>
    <row r="3675" spans="1:38" ht="30" customHeight="1">
      <c r="A3675" s="9" t="s">
        <v>1257</v>
      </c>
      <c r="B3675" s="9" t="s">
        <v>2564</v>
      </c>
      <c r="C3675" s="9" t="s">
        <v>2565</v>
      </c>
      <c r="D3675" s="114">
        <v>0.7</v>
      </c>
      <c r="E3675" s="115">
        <f>단가대비표!E76</f>
        <v>13000</v>
      </c>
      <c r="F3675" s="116">
        <f>TRUNC(E3675*D3675,1)</f>
        <v>9100</v>
      </c>
      <c r="G3675" s="115">
        <f>단가대비표!F76</f>
        <v>0</v>
      </c>
      <c r="H3675" s="116">
        <f>TRUNC(G3675*D3675,1)</f>
        <v>0</v>
      </c>
      <c r="I3675" s="115">
        <f>단가대비표!G76</f>
        <v>0</v>
      </c>
      <c r="J3675" s="116">
        <f>TRUNC(I3675*D3675,1)</f>
        <v>0</v>
      </c>
      <c r="K3675" s="115">
        <f t="shared" ref="K3675:L3678" si="798">TRUNC(E3675+G3675+I3675,1)</f>
        <v>13000</v>
      </c>
      <c r="L3675" s="116">
        <f t="shared" si="798"/>
        <v>9100</v>
      </c>
      <c r="M3675" s="9" t="s">
        <v>1259</v>
      </c>
      <c r="N3675" s="10" t="s">
        <v>662</v>
      </c>
      <c r="O3675" s="10" t="s">
        <v>2566</v>
      </c>
      <c r="P3675" s="10" t="s">
        <v>30</v>
      </c>
      <c r="Q3675" s="10" t="s">
        <v>30</v>
      </c>
      <c r="R3675" s="10" t="s">
        <v>29</v>
      </c>
      <c r="S3675" s="119"/>
      <c r="T3675" s="119"/>
      <c r="U3675" s="119"/>
      <c r="V3675" s="119"/>
      <c r="W3675" s="119"/>
      <c r="X3675" s="119"/>
      <c r="Y3675" s="119"/>
      <c r="Z3675" s="119"/>
      <c r="AA3675" s="119"/>
      <c r="AB3675" s="119"/>
      <c r="AC3675" s="119"/>
      <c r="AD3675" s="119"/>
      <c r="AE3675" s="119"/>
      <c r="AF3675" s="119"/>
      <c r="AG3675" s="119"/>
      <c r="AH3675" s="119"/>
      <c r="AI3675" s="119"/>
      <c r="AJ3675" s="10" t="s">
        <v>27</v>
      </c>
      <c r="AK3675" s="10" t="s">
        <v>2567</v>
      </c>
      <c r="AL3675" s="10" t="s">
        <v>27</v>
      </c>
    </row>
    <row r="3676" spans="1:38" ht="30" customHeight="1">
      <c r="A3676" s="9" t="s">
        <v>1348</v>
      </c>
      <c r="B3676" s="9" t="s">
        <v>1349</v>
      </c>
      <c r="C3676" s="9" t="s">
        <v>466</v>
      </c>
      <c r="D3676" s="114">
        <v>2.5</v>
      </c>
      <c r="E3676" s="115">
        <f>단가대비표!E77</f>
        <v>13000</v>
      </c>
      <c r="F3676" s="116">
        <f>TRUNC(E3676*D3676,1)</f>
        <v>32500</v>
      </c>
      <c r="G3676" s="115">
        <f>단가대비표!F77</f>
        <v>0</v>
      </c>
      <c r="H3676" s="116">
        <f>TRUNC(G3676*D3676,1)</f>
        <v>0</v>
      </c>
      <c r="I3676" s="115">
        <f>단가대비표!G77</f>
        <v>0</v>
      </c>
      <c r="J3676" s="116">
        <f>TRUNC(I3676*D3676,1)</f>
        <v>0</v>
      </c>
      <c r="K3676" s="115">
        <f t="shared" si="798"/>
        <v>13000</v>
      </c>
      <c r="L3676" s="116">
        <f t="shared" si="798"/>
        <v>32500</v>
      </c>
      <c r="M3676" s="9" t="s">
        <v>27</v>
      </c>
      <c r="N3676" s="10" t="s">
        <v>662</v>
      </c>
      <c r="O3676" s="10" t="s">
        <v>1350</v>
      </c>
      <c r="P3676" s="10" t="s">
        <v>30</v>
      </c>
      <c r="Q3676" s="10" t="s">
        <v>30</v>
      </c>
      <c r="R3676" s="10" t="s">
        <v>29</v>
      </c>
      <c r="S3676" s="119"/>
      <c r="T3676" s="119"/>
      <c r="U3676" s="119"/>
      <c r="V3676" s="119"/>
      <c r="W3676" s="119"/>
      <c r="X3676" s="119"/>
      <c r="Y3676" s="119"/>
      <c r="Z3676" s="119"/>
      <c r="AA3676" s="119"/>
      <c r="AB3676" s="119"/>
      <c r="AC3676" s="119"/>
      <c r="AD3676" s="119"/>
      <c r="AE3676" s="119"/>
      <c r="AF3676" s="119"/>
      <c r="AG3676" s="119"/>
      <c r="AH3676" s="119"/>
      <c r="AI3676" s="119"/>
      <c r="AJ3676" s="10" t="s">
        <v>27</v>
      </c>
      <c r="AK3676" s="10" t="s">
        <v>2568</v>
      </c>
      <c r="AL3676" s="10" t="s">
        <v>27</v>
      </c>
    </row>
    <row r="3677" spans="1:38" ht="30" customHeight="1">
      <c r="A3677" s="9" t="s">
        <v>877</v>
      </c>
      <c r="B3677" s="9" t="s">
        <v>840</v>
      </c>
      <c r="C3677" s="9" t="s">
        <v>841</v>
      </c>
      <c r="D3677" s="114">
        <v>2.2000000000000002</v>
      </c>
      <c r="E3677" s="115">
        <f>단가대비표!E560</f>
        <v>0</v>
      </c>
      <c r="F3677" s="116">
        <f>TRUNC(E3677*D3677,1)</f>
        <v>0</v>
      </c>
      <c r="G3677" s="115">
        <f>단가대비표!F560</f>
        <v>223094</v>
      </c>
      <c r="H3677" s="116">
        <f>TRUNC(G3677*D3677,1)</f>
        <v>490806.8</v>
      </c>
      <c r="I3677" s="115">
        <f>단가대비표!G560</f>
        <v>0</v>
      </c>
      <c r="J3677" s="116">
        <f>TRUNC(I3677*D3677,1)</f>
        <v>0</v>
      </c>
      <c r="K3677" s="115">
        <f t="shared" si="798"/>
        <v>223094</v>
      </c>
      <c r="L3677" s="116">
        <f t="shared" si="798"/>
        <v>490806.8</v>
      </c>
      <c r="M3677" s="9" t="s">
        <v>27</v>
      </c>
      <c r="N3677" s="10" t="s">
        <v>2563</v>
      </c>
      <c r="O3677" s="10" t="s">
        <v>878</v>
      </c>
      <c r="P3677" s="10" t="s">
        <v>30</v>
      </c>
      <c r="Q3677" s="10" t="s">
        <v>30</v>
      </c>
      <c r="R3677" s="10" t="s">
        <v>29</v>
      </c>
      <c r="S3677" s="119"/>
      <c r="T3677" s="119"/>
      <c r="U3677" s="119"/>
      <c r="V3677" s="119"/>
      <c r="W3677" s="119"/>
      <c r="X3677" s="119"/>
      <c r="Y3677" s="119"/>
      <c r="Z3677" s="119"/>
      <c r="AA3677" s="119"/>
      <c r="AB3677" s="119"/>
      <c r="AC3677" s="119"/>
      <c r="AD3677" s="119"/>
      <c r="AE3677" s="119"/>
      <c r="AF3677" s="119"/>
      <c r="AG3677" s="119"/>
      <c r="AH3677" s="119"/>
      <c r="AI3677" s="119"/>
      <c r="AJ3677" s="10" t="s">
        <v>27</v>
      </c>
      <c r="AK3677" s="10" t="s">
        <v>2922</v>
      </c>
      <c r="AL3677" s="10" t="s">
        <v>27</v>
      </c>
    </row>
    <row r="3678" spans="1:38" ht="30" customHeight="1">
      <c r="A3678" s="9" t="s">
        <v>867</v>
      </c>
      <c r="B3678" s="9" t="s">
        <v>840</v>
      </c>
      <c r="C3678" s="9" t="s">
        <v>841</v>
      </c>
      <c r="D3678" s="114">
        <v>1.2</v>
      </c>
      <c r="E3678" s="115">
        <f>단가대비표!E553</f>
        <v>0</v>
      </c>
      <c r="F3678" s="116">
        <f>TRUNC(E3678*D3678,1)</f>
        <v>0</v>
      </c>
      <c r="G3678" s="115">
        <f>단가대비표!F553</f>
        <v>138290</v>
      </c>
      <c r="H3678" s="116">
        <f>TRUNC(G3678*D3678,1)</f>
        <v>165948</v>
      </c>
      <c r="I3678" s="115">
        <f>단가대비표!G553</f>
        <v>0</v>
      </c>
      <c r="J3678" s="116">
        <f>TRUNC(I3678*D3678,1)</f>
        <v>0</v>
      </c>
      <c r="K3678" s="115">
        <f t="shared" si="798"/>
        <v>138290</v>
      </c>
      <c r="L3678" s="116">
        <f t="shared" si="798"/>
        <v>165948</v>
      </c>
      <c r="M3678" s="9" t="s">
        <v>27</v>
      </c>
      <c r="N3678" s="10" t="s">
        <v>2563</v>
      </c>
      <c r="O3678" s="10" t="s">
        <v>868</v>
      </c>
      <c r="P3678" s="10" t="s">
        <v>30</v>
      </c>
      <c r="Q3678" s="10" t="s">
        <v>30</v>
      </c>
      <c r="R3678" s="10" t="s">
        <v>29</v>
      </c>
      <c r="S3678" s="119"/>
      <c r="T3678" s="119"/>
      <c r="U3678" s="119"/>
      <c r="V3678" s="119"/>
      <c r="W3678" s="119"/>
      <c r="X3678" s="119"/>
      <c r="Y3678" s="119"/>
      <c r="Z3678" s="119"/>
      <c r="AA3678" s="119"/>
      <c r="AB3678" s="119"/>
      <c r="AC3678" s="119"/>
      <c r="AD3678" s="119"/>
      <c r="AE3678" s="119"/>
      <c r="AF3678" s="119"/>
      <c r="AG3678" s="119"/>
      <c r="AH3678" s="119"/>
      <c r="AI3678" s="119"/>
      <c r="AJ3678" s="10" t="s">
        <v>27</v>
      </c>
      <c r="AK3678" s="10" t="s">
        <v>2923</v>
      </c>
      <c r="AL3678" s="10" t="s">
        <v>27</v>
      </c>
    </row>
    <row r="3679" spans="1:38" ht="30" customHeight="1">
      <c r="A3679" s="9" t="s">
        <v>965</v>
      </c>
      <c r="B3679" s="9" t="s">
        <v>27</v>
      </c>
      <c r="C3679" s="9" t="s">
        <v>27</v>
      </c>
      <c r="D3679" s="114"/>
      <c r="E3679" s="115"/>
      <c r="F3679" s="116">
        <f>TRUNC(SUM(F3675:F3678),0)</f>
        <v>41600</v>
      </c>
      <c r="G3679" s="115"/>
      <c r="H3679" s="116">
        <f>TRUNC(SUM(H3675:H3678),0)</f>
        <v>656754</v>
      </c>
      <c r="I3679" s="115"/>
      <c r="J3679" s="116">
        <f>TRUNC(SUM(J3675:J3678),0)</f>
        <v>0</v>
      </c>
      <c r="K3679" s="115"/>
      <c r="L3679" s="116">
        <f>F3679+H3679+J3679</f>
        <v>698354</v>
      </c>
      <c r="M3679" s="9" t="s">
        <v>27</v>
      </c>
      <c r="N3679" s="10" t="s">
        <v>117</v>
      </c>
      <c r="O3679" s="10" t="s">
        <v>117</v>
      </c>
      <c r="P3679" s="10" t="s">
        <v>27</v>
      </c>
      <c r="Q3679" s="10" t="s">
        <v>27</v>
      </c>
      <c r="R3679" s="10" t="s">
        <v>27</v>
      </c>
      <c r="S3679" s="119"/>
      <c r="T3679" s="119"/>
      <c r="U3679" s="119"/>
      <c r="V3679" s="119"/>
      <c r="W3679" s="119"/>
      <c r="X3679" s="119"/>
      <c r="Y3679" s="119"/>
      <c r="Z3679" s="119"/>
      <c r="AA3679" s="119"/>
      <c r="AB3679" s="119"/>
      <c r="AC3679" s="119"/>
      <c r="AD3679" s="119"/>
      <c r="AE3679" s="119"/>
      <c r="AF3679" s="119"/>
      <c r="AG3679" s="119"/>
      <c r="AH3679" s="119"/>
      <c r="AI3679" s="119"/>
      <c r="AJ3679" s="10" t="s">
        <v>27</v>
      </c>
      <c r="AK3679" s="10" t="s">
        <v>27</v>
      </c>
      <c r="AL3679" s="10" t="s">
        <v>27</v>
      </c>
    </row>
    <row r="3680" spans="1:38" ht="30" customHeight="1">
      <c r="A3680" s="9"/>
      <c r="B3680" s="9"/>
      <c r="C3680" s="9"/>
      <c r="D3680" s="114"/>
      <c r="E3680" s="115"/>
      <c r="F3680" s="116"/>
      <c r="G3680" s="115"/>
      <c r="H3680" s="116"/>
      <c r="I3680" s="115"/>
      <c r="J3680" s="116"/>
      <c r="K3680" s="115"/>
      <c r="L3680" s="116"/>
      <c r="M3680" s="9"/>
      <c r="N3680" s="10"/>
      <c r="O3680" s="10"/>
      <c r="P3680" s="10"/>
      <c r="Q3680" s="10"/>
      <c r="R3680" s="10"/>
      <c r="S3680" s="119"/>
      <c r="T3680" s="119"/>
      <c r="U3680" s="119"/>
      <c r="V3680" s="119"/>
      <c r="W3680" s="119"/>
      <c r="X3680" s="119"/>
      <c r="Y3680" s="119"/>
      <c r="Z3680" s="119"/>
      <c r="AA3680" s="119"/>
      <c r="AB3680" s="119"/>
      <c r="AC3680" s="119"/>
      <c r="AD3680" s="119"/>
      <c r="AE3680" s="119"/>
      <c r="AF3680" s="119"/>
      <c r="AG3680" s="119"/>
      <c r="AH3680" s="119"/>
      <c r="AI3680" s="119"/>
      <c r="AJ3680" s="10"/>
      <c r="AK3680" s="10"/>
      <c r="AL3680" s="10"/>
    </row>
    <row r="3681" spans="1:38" ht="30" customHeight="1">
      <c r="A3681" s="127" t="s">
        <v>4925</v>
      </c>
      <c r="B3681" s="127"/>
      <c r="C3681" s="127"/>
      <c r="D3681" s="127"/>
      <c r="E3681" s="128"/>
      <c r="F3681" s="129"/>
      <c r="G3681" s="128"/>
      <c r="H3681" s="129"/>
      <c r="I3681" s="128"/>
      <c r="J3681" s="129"/>
      <c r="K3681" s="128"/>
      <c r="L3681" s="129"/>
      <c r="M3681" s="127"/>
      <c r="N3681" s="118" t="s">
        <v>664</v>
      </c>
    </row>
    <row r="3682" spans="1:38" ht="30" customHeight="1">
      <c r="A3682" s="9" t="s">
        <v>2519</v>
      </c>
      <c r="B3682" s="9" t="s">
        <v>2520</v>
      </c>
      <c r="C3682" s="9" t="s">
        <v>269</v>
      </c>
      <c r="D3682" s="114">
        <v>0.1</v>
      </c>
      <c r="E3682" s="115">
        <v>0</v>
      </c>
      <c r="F3682" s="116">
        <f>TRUNC(E3682*D3682,1)</f>
        <v>0</v>
      </c>
      <c r="G3682" s="115">
        <v>0</v>
      </c>
      <c r="H3682" s="116">
        <f>TRUNC(G3682*D3682,1)</f>
        <v>0</v>
      </c>
      <c r="I3682" s="115">
        <f>단가대비표!G526</f>
        <v>417</v>
      </c>
      <c r="J3682" s="116">
        <f>TRUNC(I3682*D3682,1)</f>
        <v>41.7</v>
      </c>
      <c r="K3682" s="115">
        <f t="shared" ref="K3682:L3685" si="799">TRUNC(E3682+G3682+I3682,1)</f>
        <v>417</v>
      </c>
      <c r="L3682" s="116">
        <f t="shared" si="799"/>
        <v>41.7</v>
      </c>
      <c r="M3682" s="9" t="s">
        <v>27</v>
      </c>
      <c r="N3682" s="10" t="s">
        <v>664</v>
      </c>
      <c r="O3682" s="10" t="s">
        <v>2521</v>
      </c>
      <c r="P3682" s="10" t="s">
        <v>29</v>
      </c>
      <c r="Q3682" s="10" t="s">
        <v>30</v>
      </c>
      <c r="R3682" s="10" t="s">
        <v>30</v>
      </c>
      <c r="S3682" s="119"/>
      <c r="T3682" s="119"/>
      <c r="U3682" s="119"/>
      <c r="V3682" s="119"/>
      <c r="W3682" s="119"/>
      <c r="X3682" s="119"/>
      <c r="Y3682" s="119"/>
      <c r="Z3682" s="119"/>
      <c r="AA3682" s="119"/>
      <c r="AB3682" s="119"/>
      <c r="AC3682" s="119"/>
      <c r="AD3682" s="119"/>
      <c r="AE3682" s="119"/>
      <c r="AF3682" s="119"/>
      <c r="AG3682" s="119"/>
      <c r="AH3682" s="119"/>
      <c r="AI3682" s="119"/>
      <c r="AJ3682" s="10" t="s">
        <v>27</v>
      </c>
      <c r="AK3682" s="10" t="s">
        <v>2571</v>
      </c>
      <c r="AL3682" s="10" t="s">
        <v>27</v>
      </c>
    </row>
    <row r="3683" spans="1:38" ht="30" customHeight="1">
      <c r="A3683" s="9" t="s">
        <v>1277</v>
      </c>
      <c r="B3683" s="9" t="s">
        <v>2523</v>
      </c>
      <c r="C3683" s="9" t="s">
        <v>269</v>
      </c>
      <c r="D3683" s="114">
        <v>0.05</v>
      </c>
      <c r="E3683" s="115">
        <f>단가대비표!E534</f>
        <v>9499</v>
      </c>
      <c r="F3683" s="116">
        <f>TRUNC(E3683*D3683,1)</f>
        <v>474.9</v>
      </c>
      <c r="G3683" s="115">
        <f>단가대비표!F534</f>
        <v>28902</v>
      </c>
      <c r="H3683" s="116">
        <f>TRUNC(G3683*D3683,1)</f>
        <v>1445.1</v>
      </c>
      <c r="I3683" s="115">
        <f>단가대비표!G534</f>
        <v>2095</v>
      </c>
      <c r="J3683" s="116">
        <f>TRUNC(I3683*D3683,1)</f>
        <v>104.7</v>
      </c>
      <c r="K3683" s="115">
        <f t="shared" si="799"/>
        <v>40496</v>
      </c>
      <c r="L3683" s="116">
        <f t="shared" si="799"/>
        <v>2024.7</v>
      </c>
      <c r="M3683" s="9" t="s">
        <v>27</v>
      </c>
      <c r="N3683" s="10" t="s">
        <v>652</v>
      </c>
      <c r="O3683" s="10" t="s">
        <v>2524</v>
      </c>
      <c r="P3683" s="10" t="s">
        <v>29</v>
      </c>
      <c r="Q3683" s="10" t="s">
        <v>30</v>
      </c>
      <c r="R3683" s="10" t="s">
        <v>30</v>
      </c>
      <c r="S3683" s="119"/>
      <c r="T3683" s="119"/>
      <c r="U3683" s="119"/>
      <c r="V3683" s="119"/>
      <c r="W3683" s="119"/>
      <c r="X3683" s="119"/>
      <c r="Y3683" s="119"/>
      <c r="Z3683" s="119"/>
      <c r="AA3683" s="119"/>
      <c r="AB3683" s="119"/>
      <c r="AC3683" s="119"/>
      <c r="AD3683" s="119"/>
      <c r="AE3683" s="119"/>
      <c r="AF3683" s="119"/>
      <c r="AG3683" s="119"/>
      <c r="AH3683" s="119"/>
      <c r="AI3683" s="119"/>
      <c r="AJ3683" s="10" t="s">
        <v>27</v>
      </c>
      <c r="AK3683" s="10" t="s">
        <v>2531</v>
      </c>
      <c r="AL3683" s="10" t="s">
        <v>27</v>
      </c>
    </row>
    <row r="3684" spans="1:38" ht="30" customHeight="1">
      <c r="A3684" s="9" t="s">
        <v>893</v>
      </c>
      <c r="B3684" s="9" t="s">
        <v>840</v>
      </c>
      <c r="C3684" s="9" t="s">
        <v>841</v>
      </c>
      <c r="D3684" s="114">
        <v>0.06</v>
      </c>
      <c r="E3684" s="115">
        <f>단가대비표!E571</f>
        <v>0</v>
      </c>
      <c r="F3684" s="116">
        <f>TRUNC(E3684*D3684,1)</f>
        <v>0</v>
      </c>
      <c r="G3684" s="115">
        <f>단가대비표!F571</f>
        <v>156731</v>
      </c>
      <c r="H3684" s="116">
        <f>TRUNC(G3684*D3684,1)</f>
        <v>9403.7999999999993</v>
      </c>
      <c r="I3684" s="115">
        <f>단가대비표!G571</f>
        <v>0</v>
      </c>
      <c r="J3684" s="116">
        <f>TRUNC(I3684*D3684,1)</f>
        <v>0</v>
      </c>
      <c r="K3684" s="115">
        <f t="shared" si="799"/>
        <v>156731</v>
      </c>
      <c r="L3684" s="116">
        <f t="shared" si="799"/>
        <v>9403.7999999999993</v>
      </c>
      <c r="M3684" s="9" t="s">
        <v>27</v>
      </c>
      <c r="N3684" s="10" t="s">
        <v>664</v>
      </c>
      <c r="O3684" s="10" t="s">
        <v>894</v>
      </c>
      <c r="P3684" s="10" t="s">
        <v>30</v>
      </c>
      <c r="Q3684" s="10" t="s">
        <v>30</v>
      </c>
      <c r="R3684" s="10" t="s">
        <v>29</v>
      </c>
      <c r="S3684" s="119"/>
      <c r="T3684" s="119"/>
      <c r="U3684" s="119"/>
      <c r="V3684" s="119"/>
      <c r="W3684" s="119"/>
      <c r="X3684" s="119"/>
      <c r="Y3684" s="119"/>
      <c r="Z3684" s="119"/>
      <c r="AA3684" s="119"/>
      <c r="AB3684" s="119"/>
      <c r="AC3684" s="119"/>
      <c r="AD3684" s="119"/>
      <c r="AE3684" s="119"/>
      <c r="AF3684" s="119"/>
      <c r="AG3684" s="119"/>
      <c r="AH3684" s="119"/>
      <c r="AI3684" s="119"/>
      <c r="AJ3684" s="10" t="s">
        <v>27</v>
      </c>
      <c r="AK3684" s="10" t="s">
        <v>2569</v>
      </c>
      <c r="AL3684" s="10" t="s">
        <v>27</v>
      </c>
    </row>
    <row r="3685" spans="1:38" ht="30" customHeight="1">
      <c r="A3685" s="9" t="s">
        <v>867</v>
      </c>
      <c r="B3685" s="9" t="s">
        <v>840</v>
      </c>
      <c r="C3685" s="9" t="s">
        <v>841</v>
      </c>
      <c r="D3685" s="114">
        <v>0.22</v>
      </c>
      <c r="E3685" s="115">
        <f>단가대비표!E553</f>
        <v>0</v>
      </c>
      <c r="F3685" s="116">
        <f>TRUNC(E3685*D3685,1)</f>
        <v>0</v>
      </c>
      <c r="G3685" s="115">
        <f>단가대비표!F553</f>
        <v>138290</v>
      </c>
      <c r="H3685" s="116">
        <f>TRUNC(G3685*D3685,1)</f>
        <v>30423.8</v>
      </c>
      <c r="I3685" s="115">
        <f>단가대비표!G553</f>
        <v>0</v>
      </c>
      <c r="J3685" s="116">
        <f>TRUNC(I3685*D3685,1)</f>
        <v>0</v>
      </c>
      <c r="K3685" s="115">
        <f t="shared" si="799"/>
        <v>138290</v>
      </c>
      <c r="L3685" s="116">
        <f t="shared" si="799"/>
        <v>30423.8</v>
      </c>
      <c r="M3685" s="9" t="s">
        <v>27</v>
      </c>
      <c r="N3685" s="10" t="s">
        <v>664</v>
      </c>
      <c r="O3685" s="10" t="s">
        <v>868</v>
      </c>
      <c r="P3685" s="10" t="s">
        <v>30</v>
      </c>
      <c r="Q3685" s="10" t="s">
        <v>30</v>
      </c>
      <c r="R3685" s="10" t="s">
        <v>29</v>
      </c>
      <c r="S3685" s="119"/>
      <c r="T3685" s="119"/>
      <c r="U3685" s="119"/>
      <c r="V3685" s="119"/>
      <c r="W3685" s="119"/>
      <c r="X3685" s="119"/>
      <c r="Y3685" s="119"/>
      <c r="Z3685" s="119"/>
      <c r="AA3685" s="119"/>
      <c r="AB3685" s="119"/>
      <c r="AC3685" s="119"/>
      <c r="AD3685" s="119"/>
      <c r="AE3685" s="119"/>
      <c r="AF3685" s="119"/>
      <c r="AG3685" s="119"/>
      <c r="AH3685" s="119"/>
      <c r="AI3685" s="119"/>
      <c r="AJ3685" s="10" t="s">
        <v>27</v>
      </c>
      <c r="AK3685" s="10" t="s">
        <v>2570</v>
      </c>
      <c r="AL3685" s="10" t="s">
        <v>27</v>
      </c>
    </row>
    <row r="3686" spans="1:38" ht="30" customHeight="1">
      <c r="A3686" s="9" t="s">
        <v>965</v>
      </c>
      <c r="B3686" s="9" t="s">
        <v>27</v>
      </c>
      <c r="C3686" s="9" t="s">
        <v>27</v>
      </c>
      <c r="D3686" s="114"/>
      <c r="E3686" s="115"/>
      <c r="F3686" s="116">
        <f>TRUNC(SUM(F3682:F3685),0)</f>
        <v>474</v>
      </c>
      <c r="G3686" s="115"/>
      <c r="H3686" s="116">
        <f>TRUNC(SUM(H3682:H3685),0)</f>
        <v>41272</v>
      </c>
      <c r="I3686" s="115"/>
      <c r="J3686" s="116">
        <f>TRUNC(SUM(J3682:J3685),0)</f>
        <v>146</v>
      </c>
      <c r="K3686" s="115"/>
      <c r="L3686" s="116">
        <f>F3686+H3686+J3686</f>
        <v>41892</v>
      </c>
      <c r="M3686" s="9" t="s">
        <v>27</v>
      </c>
      <c r="N3686" s="10" t="s">
        <v>117</v>
      </c>
      <c r="O3686" s="10" t="s">
        <v>117</v>
      </c>
      <c r="P3686" s="10" t="s">
        <v>27</v>
      </c>
      <c r="Q3686" s="10" t="s">
        <v>27</v>
      </c>
      <c r="R3686" s="10" t="s">
        <v>27</v>
      </c>
      <c r="S3686" s="119"/>
      <c r="T3686" s="119"/>
      <c r="U3686" s="119"/>
      <c r="V3686" s="119"/>
      <c r="W3686" s="119"/>
      <c r="X3686" s="119"/>
      <c r="Y3686" s="119"/>
      <c r="Z3686" s="119"/>
      <c r="AA3686" s="119"/>
      <c r="AB3686" s="119"/>
      <c r="AC3686" s="119"/>
      <c r="AD3686" s="119"/>
      <c r="AE3686" s="119"/>
      <c r="AF3686" s="119"/>
      <c r="AG3686" s="119"/>
      <c r="AH3686" s="119"/>
      <c r="AI3686" s="119"/>
      <c r="AJ3686" s="10" t="s">
        <v>27</v>
      </c>
      <c r="AK3686" s="10" t="s">
        <v>27</v>
      </c>
      <c r="AL3686" s="10" t="s">
        <v>27</v>
      </c>
    </row>
    <row r="3687" spans="1:38" ht="30" customHeight="1">
      <c r="A3687" s="114"/>
      <c r="B3687" s="114"/>
      <c r="C3687" s="114"/>
      <c r="D3687" s="114"/>
      <c r="E3687" s="115"/>
      <c r="F3687" s="116"/>
      <c r="G3687" s="115"/>
      <c r="H3687" s="116"/>
      <c r="I3687" s="115"/>
      <c r="J3687" s="116"/>
      <c r="K3687" s="115"/>
      <c r="L3687" s="116"/>
      <c r="M3687" s="114"/>
    </row>
    <row r="3688" spans="1:38" ht="30" customHeight="1">
      <c r="A3688" s="127" t="s">
        <v>4927</v>
      </c>
      <c r="B3688" s="127"/>
      <c r="C3688" s="127"/>
      <c r="D3688" s="127"/>
      <c r="E3688" s="128"/>
      <c r="F3688" s="129"/>
      <c r="G3688" s="128"/>
      <c r="H3688" s="129"/>
      <c r="I3688" s="128"/>
      <c r="J3688" s="129"/>
      <c r="K3688" s="128"/>
      <c r="L3688" s="129"/>
      <c r="M3688" s="127"/>
      <c r="N3688" s="118" t="s">
        <v>696</v>
      </c>
    </row>
    <row r="3689" spans="1:38" ht="30" customHeight="1">
      <c r="A3689" s="9" t="s">
        <v>2519</v>
      </c>
      <c r="B3689" s="9" t="s">
        <v>2520</v>
      </c>
      <c r="C3689" s="9" t="s">
        <v>269</v>
      </c>
      <c r="D3689" s="114">
        <v>0.05</v>
      </c>
      <c r="E3689" s="115">
        <v>0</v>
      </c>
      <c r="F3689" s="116">
        <f>TRUNC(E3689*D3689,1)</f>
        <v>0</v>
      </c>
      <c r="G3689" s="115">
        <v>0</v>
      </c>
      <c r="H3689" s="116">
        <f>TRUNC(G3689*D3689,1)</f>
        <v>0</v>
      </c>
      <c r="I3689" s="115">
        <f>단가대비표!G526</f>
        <v>417</v>
      </c>
      <c r="J3689" s="116">
        <f>TRUNC(I3689*D3689,1)</f>
        <v>20.8</v>
      </c>
      <c r="K3689" s="115">
        <f t="shared" ref="K3689:L3693" si="800">TRUNC(E3689+G3689+I3689,1)</f>
        <v>417</v>
      </c>
      <c r="L3689" s="116">
        <f t="shared" si="800"/>
        <v>20.8</v>
      </c>
      <c r="M3689" s="9" t="s">
        <v>27</v>
      </c>
      <c r="N3689" s="10" t="s">
        <v>665</v>
      </c>
      <c r="O3689" s="10" t="s">
        <v>2521</v>
      </c>
      <c r="P3689" s="10" t="s">
        <v>29</v>
      </c>
      <c r="Q3689" s="10" t="s">
        <v>30</v>
      </c>
      <c r="R3689" s="10" t="s">
        <v>30</v>
      </c>
      <c r="S3689" s="119"/>
      <c r="T3689" s="119"/>
      <c r="U3689" s="119"/>
      <c r="V3689" s="119"/>
      <c r="W3689" s="119"/>
      <c r="X3689" s="119"/>
      <c r="Y3689" s="119"/>
      <c r="Z3689" s="119"/>
      <c r="AA3689" s="119"/>
      <c r="AB3689" s="119"/>
      <c r="AC3689" s="119"/>
      <c r="AD3689" s="119"/>
      <c r="AE3689" s="119"/>
      <c r="AF3689" s="119"/>
      <c r="AG3689" s="119"/>
      <c r="AH3689" s="119"/>
      <c r="AI3689" s="119"/>
      <c r="AJ3689" s="10" t="s">
        <v>27</v>
      </c>
      <c r="AK3689" s="10" t="s">
        <v>2572</v>
      </c>
      <c r="AL3689" s="10" t="s">
        <v>27</v>
      </c>
    </row>
    <row r="3690" spans="1:38" ht="30" customHeight="1">
      <c r="A3690" s="9" t="s">
        <v>1277</v>
      </c>
      <c r="B3690" s="9" t="s">
        <v>2523</v>
      </c>
      <c r="C3690" s="9" t="s">
        <v>269</v>
      </c>
      <c r="D3690" s="114">
        <v>2.5000000000000001E-2</v>
      </c>
      <c r="E3690" s="115">
        <f>단가대비표!E534</f>
        <v>9499</v>
      </c>
      <c r="F3690" s="116">
        <f>TRUNC(E3690*D3690,1)</f>
        <v>237.4</v>
      </c>
      <c r="G3690" s="115">
        <f>단가대비표!F534</f>
        <v>28902</v>
      </c>
      <c r="H3690" s="116">
        <f>TRUNC(G3690*D3690,1)</f>
        <v>722.5</v>
      </c>
      <c r="I3690" s="115">
        <f>단가대비표!G534</f>
        <v>2095</v>
      </c>
      <c r="J3690" s="116">
        <f>TRUNC(I3690*D3690,1)</f>
        <v>52.3</v>
      </c>
      <c r="K3690" s="115">
        <f t="shared" si="800"/>
        <v>40496</v>
      </c>
      <c r="L3690" s="116">
        <f t="shared" si="800"/>
        <v>1012.2</v>
      </c>
      <c r="M3690" s="9" t="s">
        <v>27</v>
      </c>
      <c r="N3690" s="10" t="s">
        <v>652</v>
      </c>
      <c r="O3690" s="10" t="s">
        <v>2524</v>
      </c>
      <c r="P3690" s="10" t="s">
        <v>29</v>
      </c>
      <c r="Q3690" s="10" t="s">
        <v>30</v>
      </c>
      <c r="R3690" s="10" t="s">
        <v>30</v>
      </c>
      <c r="S3690" s="119"/>
      <c r="T3690" s="119"/>
      <c r="U3690" s="119"/>
      <c r="V3690" s="119"/>
      <c r="W3690" s="119"/>
      <c r="X3690" s="119"/>
      <c r="Y3690" s="119"/>
      <c r="Z3690" s="119"/>
      <c r="AA3690" s="119"/>
      <c r="AB3690" s="119"/>
      <c r="AC3690" s="119"/>
      <c r="AD3690" s="119"/>
      <c r="AE3690" s="119"/>
      <c r="AF3690" s="119"/>
      <c r="AG3690" s="119"/>
      <c r="AH3690" s="119"/>
      <c r="AI3690" s="119"/>
      <c r="AJ3690" s="10" t="s">
        <v>27</v>
      </c>
      <c r="AK3690" s="10" t="s">
        <v>2531</v>
      </c>
      <c r="AL3690" s="10" t="s">
        <v>27</v>
      </c>
    </row>
    <row r="3691" spans="1:38" ht="30" customHeight="1">
      <c r="A3691" s="9" t="s">
        <v>4924</v>
      </c>
      <c r="B3691" s="9" t="s">
        <v>840</v>
      </c>
      <c r="C3691" s="9" t="s">
        <v>841</v>
      </c>
      <c r="D3691" s="114">
        <v>2.8499999999999998E-2</v>
      </c>
      <c r="E3691" s="115">
        <v>0</v>
      </c>
      <c r="F3691" s="116">
        <f>TRUNC(E3691*D3691,1)</f>
        <v>0</v>
      </c>
      <c r="G3691" s="115">
        <f>단가대비표!F571</f>
        <v>156731</v>
      </c>
      <c r="H3691" s="116">
        <f>TRUNC(G3691*D3691,1)</f>
        <v>4466.8</v>
      </c>
      <c r="I3691" s="115">
        <v>0</v>
      </c>
      <c r="J3691" s="116">
        <f>TRUNC(I3691*D3691,1)</f>
        <v>0</v>
      </c>
      <c r="K3691" s="115">
        <f t="shared" si="800"/>
        <v>156731</v>
      </c>
      <c r="L3691" s="116">
        <f t="shared" si="800"/>
        <v>4466.8</v>
      </c>
      <c r="M3691" s="9" t="s">
        <v>27</v>
      </c>
      <c r="N3691" s="10" t="s">
        <v>696</v>
      </c>
      <c r="O3691" s="10" t="s">
        <v>878</v>
      </c>
      <c r="P3691" s="10" t="s">
        <v>30</v>
      </c>
      <c r="Q3691" s="10" t="s">
        <v>30</v>
      </c>
      <c r="R3691" s="10" t="s">
        <v>29</v>
      </c>
      <c r="S3691" s="119"/>
      <c r="T3691" s="119"/>
      <c r="U3691" s="119"/>
      <c r="V3691" s="119">
        <v>1</v>
      </c>
      <c r="W3691" s="119"/>
      <c r="X3691" s="119"/>
      <c r="Y3691" s="119"/>
      <c r="Z3691" s="119"/>
      <c r="AA3691" s="119"/>
      <c r="AB3691" s="119"/>
      <c r="AC3691" s="119"/>
      <c r="AD3691" s="119"/>
      <c r="AE3691" s="119"/>
      <c r="AF3691" s="119"/>
      <c r="AG3691" s="119"/>
      <c r="AH3691" s="119"/>
      <c r="AI3691" s="119"/>
      <c r="AJ3691" s="10" t="s">
        <v>27</v>
      </c>
      <c r="AK3691" s="10" t="s">
        <v>2597</v>
      </c>
      <c r="AL3691" s="10" t="s">
        <v>27</v>
      </c>
    </row>
    <row r="3692" spans="1:38" ht="30" customHeight="1">
      <c r="A3692" s="9" t="s">
        <v>867</v>
      </c>
      <c r="B3692" s="9" t="s">
        <v>840</v>
      </c>
      <c r="C3692" s="9" t="s">
        <v>841</v>
      </c>
      <c r="D3692" s="114">
        <v>1.8499999999999999E-2</v>
      </c>
      <c r="E3692" s="115">
        <v>0</v>
      </c>
      <c r="F3692" s="116">
        <f>TRUNC(E3692*D3692,1)</f>
        <v>0</v>
      </c>
      <c r="G3692" s="115">
        <f>단가대비표!F553</f>
        <v>138290</v>
      </c>
      <c r="H3692" s="116">
        <f>TRUNC(G3692*D3692,1)</f>
        <v>2558.3000000000002</v>
      </c>
      <c r="I3692" s="115">
        <v>0</v>
      </c>
      <c r="J3692" s="116">
        <f>TRUNC(I3692*D3692,1)</f>
        <v>0</v>
      </c>
      <c r="K3692" s="115">
        <f t="shared" si="800"/>
        <v>138290</v>
      </c>
      <c r="L3692" s="116">
        <f t="shared" si="800"/>
        <v>2558.3000000000002</v>
      </c>
      <c r="M3692" s="9" t="s">
        <v>27</v>
      </c>
      <c r="N3692" s="10" t="s">
        <v>696</v>
      </c>
      <c r="O3692" s="10" t="s">
        <v>868</v>
      </c>
      <c r="P3692" s="10" t="s">
        <v>30</v>
      </c>
      <c r="Q3692" s="10" t="s">
        <v>30</v>
      </c>
      <c r="R3692" s="10" t="s">
        <v>29</v>
      </c>
      <c r="S3692" s="119"/>
      <c r="T3692" s="119"/>
      <c r="U3692" s="119"/>
      <c r="V3692" s="119">
        <v>1</v>
      </c>
      <c r="W3692" s="119"/>
      <c r="X3692" s="119"/>
      <c r="Y3692" s="119"/>
      <c r="Z3692" s="119"/>
      <c r="AA3692" s="119"/>
      <c r="AB3692" s="119"/>
      <c r="AC3692" s="119"/>
      <c r="AD3692" s="119"/>
      <c r="AE3692" s="119"/>
      <c r="AF3692" s="119"/>
      <c r="AG3692" s="119"/>
      <c r="AH3692" s="119"/>
      <c r="AI3692" s="119"/>
      <c r="AJ3692" s="10" t="s">
        <v>27</v>
      </c>
      <c r="AK3692" s="10" t="s">
        <v>2598</v>
      </c>
      <c r="AL3692" s="10" t="s">
        <v>27</v>
      </c>
    </row>
    <row r="3693" spans="1:38" ht="30" customHeight="1">
      <c r="A3693" s="9" t="s">
        <v>1040</v>
      </c>
      <c r="B3693" s="9" t="s">
        <v>1146</v>
      </c>
      <c r="C3693" s="9" t="s">
        <v>963</v>
      </c>
      <c r="D3693" s="114">
        <v>1</v>
      </c>
      <c r="E3693" s="115">
        <f>ROUNDDOWN(SUMIF(V3689:V3693, RIGHTB(O3693, 1), H3689:H3693)*U3693, 2)</f>
        <v>351.25</v>
      </c>
      <c r="F3693" s="116">
        <f>TRUNC(E3693*D3693,1)</f>
        <v>351.2</v>
      </c>
      <c r="G3693" s="115">
        <v>0</v>
      </c>
      <c r="H3693" s="116">
        <f>TRUNC(G3693*D3693,1)</f>
        <v>0</v>
      </c>
      <c r="I3693" s="115">
        <v>0</v>
      </c>
      <c r="J3693" s="116">
        <f>TRUNC(I3693*D3693,1)</f>
        <v>0</v>
      </c>
      <c r="K3693" s="115">
        <f t="shared" si="800"/>
        <v>351.2</v>
      </c>
      <c r="L3693" s="116">
        <f t="shared" si="800"/>
        <v>351.2</v>
      </c>
      <c r="M3693" s="9" t="s">
        <v>27</v>
      </c>
      <c r="N3693" s="10" t="s">
        <v>696</v>
      </c>
      <c r="O3693" s="10" t="s">
        <v>964</v>
      </c>
      <c r="P3693" s="10" t="s">
        <v>30</v>
      </c>
      <c r="Q3693" s="10" t="s">
        <v>30</v>
      </c>
      <c r="R3693" s="10" t="s">
        <v>30</v>
      </c>
      <c r="S3693" s="119">
        <v>1</v>
      </c>
      <c r="T3693" s="119">
        <v>0</v>
      </c>
      <c r="U3693" s="119">
        <v>0.05</v>
      </c>
      <c r="V3693" s="119"/>
      <c r="W3693" s="119"/>
      <c r="X3693" s="119"/>
      <c r="Y3693" s="119"/>
      <c r="Z3693" s="119"/>
      <c r="AA3693" s="119"/>
      <c r="AB3693" s="119"/>
      <c r="AC3693" s="119"/>
      <c r="AD3693" s="119"/>
      <c r="AE3693" s="119"/>
      <c r="AF3693" s="119"/>
      <c r="AG3693" s="119"/>
      <c r="AH3693" s="119"/>
      <c r="AI3693" s="119"/>
      <c r="AJ3693" s="10" t="s">
        <v>27</v>
      </c>
      <c r="AK3693" s="10" t="s">
        <v>2599</v>
      </c>
      <c r="AL3693" s="10" t="s">
        <v>27</v>
      </c>
    </row>
    <row r="3694" spans="1:38" ht="30" customHeight="1">
      <c r="A3694" s="9" t="s">
        <v>965</v>
      </c>
      <c r="B3694" s="9" t="s">
        <v>27</v>
      </c>
      <c r="C3694" s="9" t="s">
        <v>27</v>
      </c>
      <c r="D3694" s="114"/>
      <c r="E3694" s="115"/>
      <c r="F3694" s="116">
        <f>TRUNC(SUM(F3689:F3693),0)</f>
        <v>588</v>
      </c>
      <c r="G3694" s="115"/>
      <c r="H3694" s="116">
        <f>TRUNC(SUM(H3689:H3693),0)</f>
        <v>7747</v>
      </c>
      <c r="I3694" s="115"/>
      <c r="J3694" s="116">
        <f>TRUNC(SUM(J3689:J3693),0)</f>
        <v>73</v>
      </c>
      <c r="K3694" s="115"/>
      <c r="L3694" s="116">
        <f>F3694+H3694+J3694</f>
        <v>8408</v>
      </c>
      <c r="M3694" s="9" t="s">
        <v>27</v>
      </c>
      <c r="N3694" s="10" t="s">
        <v>117</v>
      </c>
      <c r="O3694" s="10" t="s">
        <v>117</v>
      </c>
      <c r="P3694" s="10" t="s">
        <v>27</v>
      </c>
      <c r="Q3694" s="10" t="s">
        <v>27</v>
      </c>
      <c r="R3694" s="10" t="s">
        <v>27</v>
      </c>
      <c r="S3694" s="119"/>
      <c r="T3694" s="119"/>
      <c r="U3694" s="119"/>
      <c r="V3694" s="119"/>
      <c r="W3694" s="119"/>
      <c r="X3694" s="119"/>
      <c r="Y3694" s="119"/>
      <c r="Z3694" s="119"/>
      <c r="AA3694" s="119"/>
      <c r="AB3694" s="119"/>
      <c r="AC3694" s="119"/>
      <c r="AD3694" s="119"/>
      <c r="AE3694" s="119"/>
      <c r="AF3694" s="119"/>
      <c r="AG3694" s="119"/>
      <c r="AH3694" s="119"/>
      <c r="AI3694" s="119"/>
      <c r="AJ3694" s="10" t="s">
        <v>27</v>
      </c>
      <c r="AK3694" s="10" t="s">
        <v>27</v>
      </c>
      <c r="AL3694" s="10" t="s">
        <v>27</v>
      </c>
    </row>
    <row r="3695" spans="1:38" ht="30" customHeight="1">
      <c r="A3695" s="114"/>
      <c r="B3695" s="114"/>
      <c r="C3695" s="114"/>
      <c r="D3695" s="114"/>
      <c r="E3695" s="115"/>
      <c r="F3695" s="116"/>
      <c r="G3695" s="115"/>
      <c r="H3695" s="116"/>
      <c r="I3695" s="115"/>
      <c r="J3695" s="116"/>
      <c r="K3695" s="115"/>
      <c r="L3695" s="116"/>
      <c r="M3695" s="114"/>
    </row>
    <row r="3696" spans="1:38" ht="30" customHeight="1">
      <c r="A3696" s="127" t="s">
        <v>4934</v>
      </c>
      <c r="B3696" s="127"/>
      <c r="C3696" s="127"/>
      <c r="D3696" s="127"/>
      <c r="E3696" s="128"/>
      <c r="F3696" s="129"/>
      <c r="G3696" s="128"/>
      <c r="H3696" s="129"/>
      <c r="I3696" s="128"/>
      <c r="J3696" s="129"/>
      <c r="K3696" s="128"/>
      <c r="L3696" s="129"/>
      <c r="M3696" s="127"/>
      <c r="N3696" s="118" t="s">
        <v>698</v>
      </c>
    </row>
    <row r="3697" spans="1:38" ht="30" customHeight="1">
      <c r="A3697" s="9" t="s">
        <v>1762</v>
      </c>
      <c r="B3697" s="9" t="s">
        <v>1763</v>
      </c>
      <c r="C3697" s="9" t="s">
        <v>269</v>
      </c>
      <c r="D3697" s="114">
        <v>0.04</v>
      </c>
      <c r="E3697" s="115">
        <f>단가대비표!E532</f>
        <v>9854</v>
      </c>
      <c r="F3697" s="116">
        <f t="shared" ref="F3697:F3703" si="801">TRUNC(E3697*D3697,1)</f>
        <v>394.1</v>
      </c>
      <c r="G3697" s="115">
        <f>단가대비표!F532</f>
        <v>28902</v>
      </c>
      <c r="H3697" s="116">
        <f t="shared" ref="H3697:H3703" si="802">TRUNC(G3697*D3697,1)</f>
        <v>1156</v>
      </c>
      <c r="I3697" s="115">
        <f>단가대비표!G532</f>
        <v>1770</v>
      </c>
      <c r="J3697" s="116">
        <f t="shared" ref="J3697:J3703" si="803">TRUNC(I3697*D3697,1)</f>
        <v>70.8</v>
      </c>
      <c r="K3697" s="115">
        <f t="shared" ref="K3697:L3703" si="804">TRUNC(E3697+G3697+I3697,1)</f>
        <v>40526</v>
      </c>
      <c r="L3697" s="116">
        <f t="shared" si="804"/>
        <v>1620.9</v>
      </c>
      <c r="M3697" s="9" t="s">
        <v>27</v>
      </c>
      <c r="N3697" s="10" t="s">
        <v>698</v>
      </c>
      <c r="O3697" s="10" t="s">
        <v>1764</v>
      </c>
      <c r="P3697" s="10" t="s">
        <v>29</v>
      </c>
      <c r="Q3697" s="10" t="s">
        <v>30</v>
      </c>
      <c r="R3697" s="10" t="s">
        <v>30</v>
      </c>
      <c r="S3697" s="119"/>
      <c r="T3697" s="119"/>
      <c r="U3697" s="119"/>
      <c r="V3697" s="119"/>
      <c r="W3697" s="119"/>
      <c r="X3697" s="119"/>
      <c r="Y3697" s="119"/>
      <c r="Z3697" s="119"/>
      <c r="AA3697" s="119"/>
      <c r="AB3697" s="119"/>
      <c r="AC3697" s="119"/>
      <c r="AD3697" s="119"/>
      <c r="AE3697" s="119"/>
      <c r="AF3697" s="119"/>
      <c r="AG3697" s="119"/>
      <c r="AH3697" s="119"/>
      <c r="AI3697" s="119"/>
      <c r="AJ3697" s="10" t="s">
        <v>27</v>
      </c>
      <c r="AK3697" s="10" t="s">
        <v>2600</v>
      </c>
      <c r="AL3697" s="10" t="s">
        <v>27</v>
      </c>
    </row>
    <row r="3698" spans="1:38" ht="30" customHeight="1">
      <c r="A3698" s="1" t="s">
        <v>4931</v>
      </c>
      <c r="B3698" s="1" t="s">
        <v>4932</v>
      </c>
      <c r="C3698" s="13" t="s">
        <v>269</v>
      </c>
      <c r="D3698" s="114">
        <v>0.02</v>
      </c>
      <c r="E3698" s="115">
        <f>단가대비표!E533</f>
        <v>2287</v>
      </c>
      <c r="F3698" s="116">
        <f t="shared" si="801"/>
        <v>45.7</v>
      </c>
      <c r="G3698" s="115">
        <f>단가대비표!F533</f>
        <v>0</v>
      </c>
      <c r="H3698" s="116">
        <f t="shared" si="802"/>
        <v>0</v>
      </c>
      <c r="I3698" s="115">
        <f>단가대비표!G533</f>
        <v>225</v>
      </c>
      <c r="J3698" s="116">
        <f t="shared" si="803"/>
        <v>4.5</v>
      </c>
      <c r="K3698" s="115">
        <f>TRUNC(E3698+G3698+I3698,1)</f>
        <v>2512</v>
      </c>
      <c r="L3698" s="116">
        <f>TRUNC(F3698+H3698+J3698,1)</f>
        <v>50.2</v>
      </c>
      <c r="M3698" s="9"/>
      <c r="N3698" s="10"/>
      <c r="O3698" s="10"/>
      <c r="P3698" s="10"/>
      <c r="Q3698" s="10"/>
      <c r="R3698" s="10"/>
      <c r="S3698" s="119"/>
      <c r="T3698" s="119"/>
      <c r="U3698" s="119"/>
      <c r="V3698" s="119"/>
      <c r="W3698" s="119"/>
      <c r="X3698" s="119"/>
      <c r="Y3698" s="119"/>
      <c r="Z3698" s="119"/>
      <c r="AA3698" s="119"/>
      <c r="AB3698" s="119"/>
      <c r="AC3698" s="119"/>
      <c r="AD3698" s="119"/>
      <c r="AE3698" s="119"/>
      <c r="AF3698" s="119"/>
      <c r="AG3698" s="119"/>
      <c r="AH3698" s="119"/>
      <c r="AI3698" s="119"/>
      <c r="AJ3698" s="10"/>
      <c r="AK3698" s="10"/>
      <c r="AL3698" s="10"/>
    </row>
    <row r="3699" spans="1:38" ht="30" customHeight="1">
      <c r="A3699" s="9" t="s">
        <v>1751</v>
      </c>
      <c r="B3699" s="9" t="s">
        <v>1752</v>
      </c>
      <c r="C3699" s="9" t="s">
        <v>102</v>
      </c>
      <c r="D3699" s="114">
        <v>3.0999999999999999E-3</v>
      </c>
      <c r="E3699" s="115">
        <f>단가대비표!E491</f>
        <v>185</v>
      </c>
      <c r="F3699" s="116">
        <f t="shared" si="801"/>
        <v>0.5</v>
      </c>
      <c r="G3699" s="115">
        <f>단가대비표!F491</f>
        <v>0</v>
      </c>
      <c r="H3699" s="116">
        <f t="shared" si="802"/>
        <v>0</v>
      </c>
      <c r="I3699" s="115">
        <f>단가대비표!G491</f>
        <v>0</v>
      </c>
      <c r="J3699" s="116">
        <f t="shared" si="803"/>
        <v>0</v>
      </c>
      <c r="K3699" s="115">
        <f>TRUNC(E3699+G3699+I3699,1)</f>
        <v>185</v>
      </c>
      <c r="L3699" s="116">
        <f>TRUNC(F3699+H3699+J3699,1)</f>
        <v>0.5</v>
      </c>
      <c r="M3699" s="9"/>
      <c r="N3699" s="10" t="s">
        <v>698</v>
      </c>
      <c r="O3699" s="10" t="s">
        <v>2601</v>
      </c>
      <c r="P3699" s="10" t="s">
        <v>30</v>
      </c>
      <c r="Q3699" s="10" t="s">
        <v>30</v>
      </c>
      <c r="R3699" s="10" t="s">
        <v>29</v>
      </c>
      <c r="S3699" s="119"/>
      <c r="T3699" s="119"/>
      <c r="U3699" s="119"/>
      <c r="V3699" s="119"/>
      <c r="W3699" s="119"/>
      <c r="X3699" s="119"/>
      <c r="Y3699" s="119"/>
      <c r="Z3699" s="119"/>
      <c r="AA3699" s="119"/>
      <c r="AB3699" s="119"/>
      <c r="AC3699" s="119"/>
      <c r="AD3699" s="119"/>
      <c r="AE3699" s="119"/>
      <c r="AF3699" s="119"/>
      <c r="AG3699" s="119"/>
      <c r="AH3699" s="119"/>
      <c r="AI3699" s="119"/>
      <c r="AJ3699" s="10" t="s">
        <v>27</v>
      </c>
      <c r="AK3699" s="10" t="s">
        <v>2602</v>
      </c>
      <c r="AL3699" s="10" t="s">
        <v>27</v>
      </c>
    </row>
    <row r="3700" spans="1:38" ht="30" customHeight="1">
      <c r="A3700" s="9" t="s">
        <v>1755</v>
      </c>
      <c r="B3700" s="9" t="s">
        <v>1756</v>
      </c>
      <c r="C3700" s="9" t="s">
        <v>792</v>
      </c>
      <c r="D3700" s="114">
        <v>30</v>
      </c>
      <c r="E3700" s="115">
        <f>단가대비표!E441</f>
        <v>0</v>
      </c>
      <c r="F3700" s="116">
        <f t="shared" si="801"/>
        <v>0</v>
      </c>
      <c r="G3700" s="115">
        <f>단가대비표!F441</f>
        <v>0</v>
      </c>
      <c r="H3700" s="116">
        <f t="shared" si="802"/>
        <v>0</v>
      </c>
      <c r="I3700" s="115">
        <f>단가대비표!G441</f>
        <v>1.5</v>
      </c>
      <c r="J3700" s="116">
        <f t="shared" si="803"/>
        <v>45</v>
      </c>
      <c r="K3700" s="115">
        <f t="shared" si="804"/>
        <v>1.5</v>
      </c>
      <c r="L3700" s="116">
        <f t="shared" si="804"/>
        <v>45</v>
      </c>
      <c r="M3700" s="9" t="s">
        <v>27</v>
      </c>
      <c r="N3700" s="10" t="s">
        <v>698</v>
      </c>
      <c r="O3700" s="10" t="s">
        <v>1757</v>
      </c>
      <c r="P3700" s="10" t="s">
        <v>30</v>
      </c>
      <c r="Q3700" s="10" t="s">
        <v>30</v>
      </c>
      <c r="R3700" s="10" t="s">
        <v>29</v>
      </c>
      <c r="S3700" s="119"/>
      <c r="T3700" s="119"/>
      <c r="U3700" s="119"/>
      <c r="V3700" s="119"/>
      <c r="W3700" s="119"/>
      <c r="X3700" s="119"/>
      <c r="Y3700" s="119"/>
      <c r="Z3700" s="119"/>
      <c r="AA3700" s="119"/>
      <c r="AB3700" s="119"/>
      <c r="AC3700" s="119"/>
      <c r="AD3700" s="119"/>
      <c r="AE3700" s="119"/>
      <c r="AF3700" s="119"/>
      <c r="AG3700" s="119"/>
      <c r="AH3700" s="119"/>
      <c r="AI3700" s="119"/>
      <c r="AJ3700" s="10" t="s">
        <v>27</v>
      </c>
      <c r="AK3700" s="10" t="s">
        <v>2603</v>
      </c>
      <c r="AL3700" s="10" t="s">
        <v>27</v>
      </c>
    </row>
    <row r="3701" spans="1:38" ht="30" customHeight="1">
      <c r="A3701" s="9" t="s">
        <v>4933</v>
      </c>
      <c r="B3701" s="9" t="s">
        <v>840</v>
      </c>
      <c r="C3701" s="9" t="s">
        <v>841</v>
      </c>
      <c r="D3701" s="114">
        <v>5.0000000000000001E-3</v>
      </c>
      <c r="E3701" s="115">
        <v>0</v>
      </c>
      <c r="F3701" s="116">
        <f t="shared" si="801"/>
        <v>0</v>
      </c>
      <c r="G3701" s="115">
        <f>단가대비표!F581</f>
        <v>166063</v>
      </c>
      <c r="H3701" s="116">
        <f t="shared" si="802"/>
        <v>830.3</v>
      </c>
      <c r="I3701" s="115">
        <v>0</v>
      </c>
      <c r="J3701" s="116">
        <f t="shared" si="803"/>
        <v>0</v>
      </c>
      <c r="K3701" s="115">
        <f>TRUNC(E3701+G3701+I3701,1)</f>
        <v>166063</v>
      </c>
      <c r="L3701" s="116">
        <f>TRUNC(F3701+H3701+J3701,1)</f>
        <v>830.3</v>
      </c>
      <c r="M3701" s="9" t="s">
        <v>27</v>
      </c>
      <c r="N3701" s="10" t="s">
        <v>698</v>
      </c>
      <c r="O3701" s="10" t="s">
        <v>868</v>
      </c>
      <c r="P3701" s="10" t="s">
        <v>30</v>
      </c>
      <c r="Q3701" s="10" t="s">
        <v>30</v>
      </c>
      <c r="R3701" s="10" t="s">
        <v>29</v>
      </c>
      <c r="S3701" s="119"/>
      <c r="T3701" s="119"/>
      <c r="U3701" s="119"/>
      <c r="V3701" s="119">
        <v>1</v>
      </c>
      <c r="W3701" s="119"/>
      <c r="X3701" s="119"/>
      <c r="Y3701" s="119"/>
      <c r="Z3701" s="119"/>
      <c r="AA3701" s="119"/>
      <c r="AB3701" s="119"/>
      <c r="AC3701" s="119"/>
      <c r="AD3701" s="119"/>
      <c r="AE3701" s="119"/>
      <c r="AF3701" s="119"/>
      <c r="AG3701" s="119"/>
      <c r="AH3701" s="119"/>
      <c r="AI3701" s="119"/>
      <c r="AJ3701" s="10" t="s">
        <v>27</v>
      </c>
      <c r="AK3701" s="10" t="s">
        <v>2604</v>
      </c>
      <c r="AL3701" s="10" t="s">
        <v>27</v>
      </c>
    </row>
    <row r="3702" spans="1:38" ht="30" customHeight="1">
      <c r="A3702" s="9" t="s">
        <v>867</v>
      </c>
      <c r="B3702" s="9" t="s">
        <v>840</v>
      </c>
      <c r="C3702" s="9" t="s">
        <v>841</v>
      </c>
      <c r="D3702" s="114">
        <v>5.0000000000000001E-3</v>
      </c>
      <c r="E3702" s="115">
        <v>0</v>
      </c>
      <c r="F3702" s="116">
        <f t="shared" si="801"/>
        <v>0</v>
      </c>
      <c r="G3702" s="115">
        <f>단가대비표!F553</f>
        <v>138290</v>
      </c>
      <c r="H3702" s="116">
        <f t="shared" si="802"/>
        <v>691.4</v>
      </c>
      <c r="I3702" s="115">
        <v>0</v>
      </c>
      <c r="J3702" s="116">
        <f t="shared" si="803"/>
        <v>0</v>
      </c>
      <c r="K3702" s="115">
        <f t="shared" si="804"/>
        <v>138290</v>
      </c>
      <c r="L3702" s="116">
        <f t="shared" si="804"/>
        <v>691.4</v>
      </c>
      <c r="M3702" s="9" t="s">
        <v>27</v>
      </c>
      <c r="N3702" s="10" t="s">
        <v>698</v>
      </c>
      <c r="O3702" s="10" t="s">
        <v>868</v>
      </c>
      <c r="P3702" s="10" t="s">
        <v>30</v>
      </c>
      <c r="Q3702" s="10" t="s">
        <v>30</v>
      </c>
      <c r="R3702" s="10" t="s">
        <v>29</v>
      </c>
      <c r="S3702" s="119"/>
      <c r="T3702" s="119"/>
      <c r="U3702" s="119"/>
      <c r="V3702" s="119">
        <v>1</v>
      </c>
      <c r="W3702" s="119"/>
      <c r="X3702" s="119"/>
      <c r="Y3702" s="119"/>
      <c r="Z3702" s="119"/>
      <c r="AA3702" s="119"/>
      <c r="AB3702" s="119"/>
      <c r="AC3702" s="119"/>
      <c r="AD3702" s="119"/>
      <c r="AE3702" s="119"/>
      <c r="AF3702" s="119"/>
      <c r="AG3702" s="119"/>
      <c r="AH3702" s="119"/>
      <c r="AI3702" s="119"/>
      <c r="AJ3702" s="10" t="s">
        <v>27</v>
      </c>
      <c r="AK3702" s="10" t="s">
        <v>2604</v>
      </c>
      <c r="AL3702" s="10" t="s">
        <v>27</v>
      </c>
    </row>
    <row r="3703" spans="1:38" ht="30" customHeight="1">
      <c r="A3703" s="9" t="s">
        <v>1040</v>
      </c>
      <c r="B3703" s="9" t="s">
        <v>1146</v>
      </c>
      <c r="C3703" s="9" t="s">
        <v>963</v>
      </c>
      <c r="D3703" s="114">
        <v>1</v>
      </c>
      <c r="E3703" s="115">
        <f>ROUNDDOWN(SUMIF(V3697:V3703, RIGHTB(O3703, 1), H3697:H3703)*U3703, 2)</f>
        <v>76.08</v>
      </c>
      <c r="F3703" s="116">
        <f t="shared" si="801"/>
        <v>76</v>
      </c>
      <c r="G3703" s="115">
        <v>0</v>
      </c>
      <c r="H3703" s="116">
        <f t="shared" si="802"/>
        <v>0</v>
      </c>
      <c r="I3703" s="115">
        <v>0</v>
      </c>
      <c r="J3703" s="116">
        <f t="shared" si="803"/>
        <v>0</v>
      </c>
      <c r="K3703" s="115">
        <f t="shared" si="804"/>
        <v>76</v>
      </c>
      <c r="L3703" s="116">
        <f t="shared" si="804"/>
        <v>76</v>
      </c>
      <c r="M3703" s="9" t="s">
        <v>27</v>
      </c>
      <c r="N3703" s="10" t="s">
        <v>698</v>
      </c>
      <c r="O3703" s="10" t="s">
        <v>964</v>
      </c>
      <c r="P3703" s="10" t="s">
        <v>30</v>
      </c>
      <c r="Q3703" s="10" t="s">
        <v>30</v>
      </c>
      <c r="R3703" s="10" t="s">
        <v>30</v>
      </c>
      <c r="S3703" s="119">
        <v>1</v>
      </c>
      <c r="T3703" s="119">
        <v>0</v>
      </c>
      <c r="U3703" s="119">
        <v>0.05</v>
      </c>
      <c r="V3703" s="119"/>
      <c r="W3703" s="119"/>
      <c r="X3703" s="119"/>
      <c r="Y3703" s="119"/>
      <c r="Z3703" s="119"/>
      <c r="AA3703" s="119"/>
      <c r="AB3703" s="119"/>
      <c r="AC3703" s="119"/>
      <c r="AD3703" s="119"/>
      <c r="AE3703" s="119"/>
      <c r="AF3703" s="119"/>
      <c r="AG3703" s="119"/>
      <c r="AH3703" s="119"/>
      <c r="AI3703" s="119"/>
      <c r="AJ3703" s="10" t="s">
        <v>27</v>
      </c>
      <c r="AK3703" s="10" t="s">
        <v>2605</v>
      </c>
      <c r="AL3703" s="10" t="s">
        <v>27</v>
      </c>
    </row>
    <row r="3704" spans="1:38" ht="30" customHeight="1">
      <c r="A3704" s="9" t="s">
        <v>965</v>
      </c>
      <c r="B3704" s="9" t="s">
        <v>27</v>
      </c>
      <c r="C3704" s="9" t="s">
        <v>27</v>
      </c>
      <c r="D3704" s="114"/>
      <c r="E3704" s="115"/>
      <c r="F3704" s="116">
        <f>TRUNC(SUM(F3697:F3703),0)</f>
        <v>516</v>
      </c>
      <c r="G3704" s="115"/>
      <c r="H3704" s="116">
        <f>TRUNC(SUM(H3697:H3703),0)</f>
        <v>2677</v>
      </c>
      <c r="I3704" s="115"/>
      <c r="J3704" s="116">
        <f>TRUNC(SUM(J3697:J3703),0)</f>
        <v>120</v>
      </c>
      <c r="K3704" s="115"/>
      <c r="L3704" s="116">
        <f>F3704+H3704+J3704</f>
        <v>3313</v>
      </c>
      <c r="M3704" s="9" t="s">
        <v>27</v>
      </c>
      <c r="N3704" s="10" t="s">
        <v>117</v>
      </c>
      <c r="O3704" s="10" t="s">
        <v>117</v>
      </c>
      <c r="P3704" s="10" t="s">
        <v>27</v>
      </c>
      <c r="Q3704" s="10" t="s">
        <v>27</v>
      </c>
      <c r="R3704" s="10" t="s">
        <v>27</v>
      </c>
      <c r="S3704" s="119"/>
      <c r="T3704" s="119"/>
      <c r="U3704" s="119"/>
      <c r="V3704" s="119"/>
      <c r="W3704" s="119"/>
      <c r="X3704" s="119"/>
      <c r="Y3704" s="119"/>
      <c r="Z3704" s="119"/>
      <c r="AA3704" s="119"/>
      <c r="AB3704" s="119"/>
      <c r="AC3704" s="119"/>
      <c r="AD3704" s="119"/>
      <c r="AE3704" s="119"/>
      <c r="AF3704" s="119"/>
      <c r="AG3704" s="119"/>
      <c r="AH3704" s="119"/>
      <c r="AI3704" s="119"/>
      <c r="AJ3704" s="10" t="s">
        <v>27</v>
      </c>
      <c r="AK3704" s="10" t="s">
        <v>27</v>
      </c>
      <c r="AL3704" s="10" t="s">
        <v>27</v>
      </c>
    </row>
    <row r="3705" spans="1:38" ht="30" customHeight="1">
      <c r="A3705" s="114"/>
      <c r="B3705" s="114"/>
      <c r="C3705" s="114"/>
      <c r="D3705" s="114"/>
      <c r="E3705" s="115"/>
      <c r="F3705" s="116"/>
      <c r="G3705" s="115"/>
      <c r="H3705" s="116"/>
      <c r="I3705" s="115"/>
      <c r="J3705" s="116"/>
      <c r="K3705" s="115"/>
      <c r="L3705" s="116"/>
      <c r="M3705" s="114"/>
    </row>
    <row r="3706" spans="1:38" ht="30" customHeight="1">
      <c r="A3706" s="127" t="s">
        <v>3111</v>
      </c>
      <c r="B3706" s="127"/>
      <c r="C3706" s="127"/>
      <c r="D3706" s="127"/>
      <c r="E3706" s="128"/>
      <c r="F3706" s="129"/>
      <c r="G3706" s="128"/>
      <c r="H3706" s="129"/>
      <c r="I3706" s="128"/>
      <c r="J3706" s="129"/>
      <c r="K3706" s="128"/>
      <c r="L3706" s="129"/>
      <c r="M3706" s="127"/>
      <c r="N3706" s="118" t="s">
        <v>700</v>
      </c>
    </row>
    <row r="3707" spans="1:38" ht="30" customHeight="1">
      <c r="A3707" s="9" t="s">
        <v>1762</v>
      </c>
      <c r="B3707" s="9" t="s">
        <v>1763</v>
      </c>
      <c r="C3707" s="9" t="s">
        <v>269</v>
      </c>
      <c r="D3707" s="114">
        <v>3.3300000000000003E-2</v>
      </c>
      <c r="E3707" s="115">
        <f>단가대비표!E532</f>
        <v>9854</v>
      </c>
      <c r="F3707" s="116">
        <f t="shared" ref="F3707:F3713" si="805">TRUNC(E3707*D3707,1)</f>
        <v>328.1</v>
      </c>
      <c r="G3707" s="115">
        <f>단가대비표!F532</f>
        <v>28902</v>
      </c>
      <c r="H3707" s="116">
        <f t="shared" ref="H3707:H3713" si="806">TRUNC(G3707*D3707,1)</f>
        <v>962.4</v>
      </c>
      <c r="I3707" s="115">
        <f>단가대비표!G532</f>
        <v>1770</v>
      </c>
      <c r="J3707" s="116">
        <f t="shared" ref="J3707:J3713" si="807">TRUNC(I3707*D3707,1)</f>
        <v>58.9</v>
      </c>
      <c r="K3707" s="115">
        <f>TRUNC(E3707+G3707+I3707,1)</f>
        <v>40526</v>
      </c>
      <c r="L3707" s="116">
        <f>TRUNC(F3707+H3707+J3707,1)</f>
        <v>1349.4</v>
      </c>
      <c r="M3707" s="9" t="s">
        <v>27</v>
      </c>
      <c r="N3707" s="10" t="s">
        <v>698</v>
      </c>
      <c r="O3707" s="10" t="s">
        <v>1764</v>
      </c>
      <c r="P3707" s="10" t="s">
        <v>29</v>
      </c>
      <c r="Q3707" s="10" t="s">
        <v>30</v>
      </c>
      <c r="R3707" s="10" t="s">
        <v>30</v>
      </c>
      <c r="S3707" s="119"/>
      <c r="T3707" s="119"/>
      <c r="U3707" s="119"/>
      <c r="V3707" s="119"/>
      <c r="W3707" s="119"/>
      <c r="X3707" s="119"/>
      <c r="Y3707" s="119"/>
      <c r="Z3707" s="119"/>
      <c r="AA3707" s="119"/>
      <c r="AB3707" s="119"/>
      <c r="AC3707" s="119"/>
      <c r="AD3707" s="119"/>
      <c r="AE3707" s="119"/>
      <c r="AF3707" s="119"/>
      <c r="AG3707" s="119"/>
      <c r="AH3707" s="119"/>
      <c r="AI3707" s="119"/>
      <c r="AJ3707" s="10" t="s">
        <v>27</v>
      </c>
      <c r="AK3707" s="10" t="s">
        <v>2600</v>
      </c>
      <c r="AL3707" s="10" t="s">
        <v>27</v>
      </c>
    </row>
    <row r="3708" spans="1:38" ht="30" customHeight="1">
      <c r="A3708" s="1" t="s">
        <v>4931</v>
      </c>
      <c r="B3708" s="1" t="s">
        <v>4932</v>
      </c>
      <c r="C3708" s="13" t="s">
        <v>269</v>
      </c>
      <c r="D3708" s="114">
        <v>1.67E-2</v>
      </c>
      <c r="E3708" s="115">
        <f>단가대비표!E533</f>
        <v>2287</v>
      </c>
      <c r="F3708" s="116">
        <f t="shared" si="805"/>
        <v>38.1</v>
      </c>
      <c r="G3708" s="115">
        <f>단가대비표!F533</f>
        <v>0</v>
      </c>
      <c r="H3708" s="116">
        <f t="shared" si="806"/>
        <v>0</v>
      </c>
      <c r="I3708" s="115">
        <f>단가대비표!G533</f>
        <v>225</v>
      </c>
      <c r="J3708" s="116">
        <f t="shared" si="807"/>
        <v>3.7</v>
      </c>
      <c r="K3708" s="115">
        <f t="shared" ref="K3708:L3713" si="808">TRUNC(E3708+G3708+I3708,1)</f>
        <v>2512</v>
      </c>
      <c r="L3708" s="116">
        <f t="shared" si="808"/>
        <v>41.8</v>
      </c>
      <c r="M3708" s="9"/>
      <c r="N3708" s="10"/>
      <c r="O3708" s="10"/>
      <c r="P3708" s="10"/>
      <c r="Q3708" s="10"/>
      <c r="R3708" s="10"/>
      <c r="S3708" s="119"/>
      <c r="T3708" s="119"/>
      <c r="U3708" s="119"/>
      <c r="V3708" s="119"/>
      <c r="W3708" s="119"/>
      <c r="X3708" s="119"/>
      <c r="Y3708" s="119"/>
      <c r="Z3708" s="119"/>
      <c r="AA3708" s="119"/>
      <c r="AB3708" s="119"/>
      <c r="AC3708" s="119"/>
      <c r="AD3708" s="119"/>
      <c r="AE3708" s="119"/>
      <c r="AF3708" s="119"/>
      <c r="AG3708" s="119"/>
      <c r="AH3708" s="119"/>
      <c r="AI3708" s="119"/>
      <c r="AJ3708" s="10"/>
      <c r="AK3708" s="10"/>
      <c r="AL3708" s="10"/>
    </row>
    <row r="3709" spans="1:38" ht="30" customHeight="1">
      <c r="A3709" s="9" t="s">
        <v>1751</v>
      </c>
      <c r="B3709" s="9" t="s">
        <v>1752</v>
      </c>
      <c r="C3709" s="9" t="s">
        <v>102</v>
      </c>
      <c r="D3709" s="114">
        <v>3.0999999999999999E-3</v>
      </c>
      <c r="E3709" s="115">
        <f>단가대비표!E491</f>
        <v>185</v>
      </c>
      <c r="F3709" s="116">
        <f t="shared" si="805"/>
        <v>0.5</v>
      </c>
      <c r="G3709" s="115">
        <f>단가대비표!F491</f>
        <v>0</v>
      </c>
      <c r="H3709" s="116">
        <f t="shared" si="806"/>
        <v>0</v>
      </c>
      <c r="I3709" s="115">
        <f>단가대비표!G491</f>
        <v>0</v>
      </c>
      <c r="J3709" s="116">
        <f t="shared" si="807"/>
        <v>0</v>
      </c>
      <c r="K3709" s="115">
        <f>TRUNC(E3709+G3709+I3709,1)</f>
        <v>185</v>
      </c>
      <c r="L3709" s="116">
        <f>TRUNC(F3709+H3709+J3709,1)</f>
        <v>0.5</v>
      </c>
      <c r="M3709" s="9"/>
      <c r="N3709" s="10" t="s">
        <v>700</v>
      </c>
      <c r="O3709" s="10" t="s">
        <v>2601</v>
      </c>
      <c r="P3709" s="10" t="s">
        <v>30</v>
      </c>
      <c r="Q3709" s="10" t="s">
        <v>30</v>
      </c>
      <c r="R3709" s="10" t="s">
        <v>29</v>
      </c>
      <c r="S3709" s="119"/>
      <c r="T3709" s="119"/>
      <c r="U3709" s="119"/>
      <c r="V3709" s="119"/>
      <c r="W3709" s="119"/>
      <c r="X3709" s="119"/>
      <c r="Y3709" s="119"/>
      <c r="Z3709" s="119"/>
      <c r="AA3709" s="119"/>
      <c r="AB3709" s="119"/>
      <c r="AC3709" s="119"/>
      <c r="AD3709" s="119"/>
      <c r="AE3709" s="119"/>
      <c r="AF3709" s="119"/>
      <c r="AG3709" s="119"/>
      <c r="AH3709" s="119"/>
      <c r="AI3709" s="119"/>
      <c r="AJ3709" s="10" t="s">
        <v>27</v>
      </c>
      <c r="AK3709" s="10" t="s">
        <v>2606</v>
      </c>
      <c r="AL3709" s="10" t="s">
        <v>27</v>
      </c>
    </row>
    <row r="3710" spans="1:38" ht="30" customHeight="1">
      <c r="A3710" s="9" t="s">
        <v>1755</v>
      </c>
      <c r="B3710" s="9" t="s">
        <v>1756</v>
      </c>
      <c r="C3710" s="9" t="s">
        <v>792</v>
      </c>
      <c r="D3710" s="114">
        <v>30</v>
      </c>
      <c r="E3710" s="115">
        <f>단가대비표!E441</f>
        <v>0</v>
      </c>
      <c r="F3710" s="116">
        <f t="shared" si="805"/>
        <v>0</v>
      </c>
      <c r="G3710" s="115">
        <f>단가대비표!F441</f>
        <v>0</v>
      </c>
      <c r="H3710" s="116">
        <f t="shared" si="806"/>
        <v>0</v>
      </c>
      <c r="I3710" s="115">
        <f>단가대비표!G441</f>
        <v>1.5</v>
      </c>
      <c r="J3710" s="116">
        <f t="shared" si="807"/>
        <v>45</v>
      </c>
      <c r="K3710" s="115">
        <f t="shared" si="808"/>
        <v>1.5</v>
      </c>
      <c r="L3710" s="116">
        <f t="shared" si="808"/>
        <v>45</v>
      </c>
      <c r="M3710" s="9" t="s">
        <v>27</v>
      </c>
      <c r="N3710" s="10" t="s">
        <v>700</v>
      </c>
      <c r="O3710" s="10" t="s">
        <v>1757</v>
      </c>
      <c r="P3710" s="10" t="s">
        <v>30</v>
      </c>
      <c r="Q3710" s="10" t="s">
        <v>30</v>
      </c>
      <c r="R3710" s="10" t="s">
        <v>29</v>
      </c>
      <c r="S3710" s="119"/>
      <c r="T3710" s="119"/>
      <c r="U3710" s="119"/>
      <c r="V3710" s="119"/>
      <c r="W3710" s="119"/>
      <c r="X3710" s="119"/>
      <c r="Y3710" s="119"/>
      <c r="Z3710" s="119"/>
      <c r="AA3710" s="119"/>
      <c r="AB3710" s="119"/>
      <c r="AC3710" s="119"/>
      <c r="AD3710" s="119"/>
      <c r="AE3710" s="119"/>
      <c r="AF3710" s="119"/>
      <c r="AG3710" s="119"/>
      <c r="AH3710" s="119"/>
      <c r="AI3710" s="119"/>
      <c r="AJ3710" s="10" t="s">
        <v>27</v>
      </c>
      <c r="AK3710" s="10" t="s">
        <v>2607</v>
      </c>
      <c r="AL3710" s="10" t="s">
        <v>27</v>
      </c>
    </row>
    <row r="3711" spans="1:38" ht="30" customHeight="1">
      <c r="A3711" s="9" t="s">
        <v>4933</v>
      </c>
      <c r="B3711" s="9" t="s">
        <v>840</v>
      </c>
      <c r="C3711" s="9" t="s">
        <v>841</v>
      </c>
      <c r="D3711" s="114">
        <v>4.1999999999999997E-3</v>
      </c>
      <c r="E3711" s="115">
        <v>0</v>
      </c>
      <c r="F3711" s="116">
        <f t="shared" si="805"/>
        <v>0</v>
      </c>
      <c r="G3711" s="115">
        <f>단가대비표!F581</f>
        <v>166063</v>
      </c>
      <c r="H3711" s="116">
        <f t="shared" si="806"/>
        <v>697.4</v>
      </c>
      <c r="I3711" s="115">
        <v>0</v>
      </c>
      <c r="J3711" s="116">
        <f t="shared" si="807"/>
        <v>0</v>
      </c>
      <c r="K3711" s="115">
        <f t="shared" si="808"/>
        <v>166063</v>
      </c>
      <c r="L3711" s="116">
        <f t="shared" si="808"/>
        <v>697.4</v>
      </c>
      <c r="M3711" s="9" t="s">
        <v>27</v>
      </c>
      <c r="N3711" s="10" t="s">
        <v>698</v>
      </c>
      <c r="O3711" s="10" t="s">
        <v>868</v>
      </c>
      <c r="P3711" s="10" t="s">
        <v>30</v>
      </c>
      <c r="Q3711" s="10" t="s">
        <v>30</v>
      </c>
      <c r="R3711" s="10" t="s">
        <v>29</v>
      </c>
      <c r="S3711" s="119"/>
      <c r="T3711" s="119"/>
      <c r="U3711" s="119"/>
      <c r="V3711" s="119">
        <v>1</v>
      </c>
      <c r="W3711" s="119"/>
      <c r="X3711" s="119"/>
      <c r="Y3711" s="119"/>
      <c r="Z3711" s="119"/>
      <c r="AA3711" s="119"/>
      <c r="AB3711" s="119"/>
      <c r="AC3711" s="119"/>
      <c r="AD3711" s="119"/>
      <c r="AE3711" s="119"/>
      <c r="AF3711" s="119"/>
      <c r="AG3711" s="119"/>
      <c r="AH3711" s="119"/>
      <c r="AI3711" s="119"/>
      <c r="AJ3711" s="10" t="s">
        <v>27</v>
      </c>
      <c r="AK3711" s="10" t="s">
        <v>2604</v>
      </c>
      <c r="AL3711" s="10" t="s">
        <v>27</v>
      </c>
    </row>
    <row r="3712" spans="1:38" ht="30" customHeight="1">
      <c r="A3712" s="9" t="s">
        <v>867</v>
      </c>
      <c r="B3712" s="9" t="s">
        <v>840</v>
      </c>
      <c r="C3712" s="9" t="s">
        <v>841</v>
      </c>
      <c r="D3712" s="114">
        <v>4.1999999999999997E-3</v>
      </c>
      <c r="E3712" s="115">
        <v>0</v>
      </c>
      <c r="F3712" s="116">
        <f t="shared" si="805"/>
        <v>0</v>
      </c>
      <c r="G3712" s="115">
        <f>단가대비표!F553</f>
        <v>138290</v>
      </c>
      <c r="H3712" s="116">
        <f t="shared" si="806"/>
        <v>580.79999999999995</v>
      </c>
      <c r="I3712" s="115">
        <v>0</v>
      </c>
      <c r="J3712" s="116">
        <f t="shared" si="807"/>
        <v>0</v>
      </c>
      <c r="K3712" s="115">
        <f t="shared" si="808"/>
        <v>138290</v>
      </c>
      <c r="L3712" s="116">
        <f t="shared" si="808"/>
        <v>580.79999999999995</v>
      </c>
      <c r="M3712" s="9" t="s">
        <v>27</v>
      </c>
      <c r="N3712" s="10" t="s">
        <v>700</v>
      </c>
      <c r="O3712" s="10" t="s">
        <v>868</v>
      </c>
      <c r="P3712" s="10" t="s">
        <v>30</v>
      </c>
      <c r="Q3712" s="10" t="s">
        <v>30</v>
      </c>
      <c r="R3712" s="10" t="s">
        <v>29</v>
      </c>
      <c r="S3712" s="119"/>
      <c r="T3712" s="119"/>
      <c r="U3712" s="119"/>
      <c r="V3712" s="119">
        <v>1</v>
      </c>
      <c r="W3712" s="119"/>
      <c r="X3712" s="119"/>
      <c r="Y3712" s="119"/>
      <c r="Z3712" s="119"/>
      <c r="AA3712" s="119"/>
      <c r="AB3712" s="119"/>
      <c r="AC3712" s="119"/>
      <c r="AD3712" s="119"/>
      <c r="AE3712" s="119"/>
      <c r="AF3712" s="119"/>
      <c r="AG3712" s="119"/>
      <c r="AH3712" s="119"/>
      <c r="AI3712" s="119"/>
      <c r="AJ3712" s="10" t="s">
        <v>27</v>
      </c>
      <c r="AK3712" s="10" t="s">
        <v>2608</v>
      </c>
      <c r="AL3712" s="10" t="s">
        <v>27</v>
      </c>
    </row>
    <row r="3713" spans="1:38" ht="30" customHeight="1">
      <c r="A3713" s="9" t="s">
        <v>1040</v>
      </c>
      <c r="B3713" s="9" t="s">
        <v>1146</v>
      </c>
      <c r="C3713" s="9" t="s">
        <v>963</v>
      </c>
      <c r="D3713" s="114">
        <v>1</v>
      </c>
      <c r="E3713" s="115">
        <f>H3712*5%</f>
        <v>29.04</v>
      </c>
      <c r="F3713" s="116">
        <f t="shared" si="805"/>
        <v>29</v>
      </c>
      <c r="G3713" s="115">
        <v>0</v>
      </c>
      <c r="H3713" s="116">
        <f t="shared" si="806"/>
        <v>0</v>
      </c>
      <c r="I3713" s="115">
        <v>0</v>
      </c>
      <c r="J3713" s="116">
        <f t="shared" si="807"/>
        <v>0</v>
      </c>
      <c r="K3713" s="115">
        <f t="shared" si="808"/>
        <v>29</v>
      </c>
      <c r="L3713" s="116">
        <f t="shared" si="808"/>
        <v>29</v>
      </c>
      <c r="M3713" s="9" t="s">
        <v>27</v>
      </c>
      <c r="N3713" s="10" t="s">
        <v>700</v>
      </c>
      <c r="O3713" s="10" t="s">
        <v>964</v>
      </c>
      <c r="P3713" s="10" t="s">
        <v>30</v>
      </c>
      <c r="Q3713" s="10" t="s">
        <v>30</v>
      </c>
      <c r="R3713" s="10" t="s">
        <v>30</v>
      </c>
      <c r="S3713" s="119">
        <v>1</v>
      </c>
      <c r="T3713" s="119">
        <v>0</v>
      </c>
      <c r="U3713" s="119">
        <v>0.05</v>
      </c>
      <c r="V3713" s="119"/>
      <c r="W3713" s="119"/>
      <c r="X3713" s="119"/>
      <c r="Y3713" s="119"/>
      <c r="Z3713" s="119"/>
      <c r="AA3713" s="119"/>
      <c r="AB3713" s="119"/>
      <c r="AC3713" s="119"/>
      <c r="AD3713" s="119"/>
      <c r="AE3713" s="119"/>
      <c r="AF3713" s="119"/>
      <c r="AG3713" s="119"/>
      <c r="AH3713" s="119"/>
      <c r="AI3713" s="119"/>
      <c r="AJ3713" s="10" t="s">
        <v>27</v>
      </c>
      <c r="AK3713" s="10" t="s">
        <v>2609</v>
      </c>
      <c r="AL3713" s="10" t="s">
        <v>27</v>
      </c>
    </row>
    <row r="3714" spans="1:38" ht="30" customHeight="1">
      <c r="A3714" s="9" t="s">
        <v>965</v>
      </c>
      <c r="B3714" s="9" t="s">
        <v>27</v>
      </c>
      <c r="C3714" s="9" t="s">
        <v>27</v>
      </c>
      <c r="D3714" s="114"/>
      <c r="E3714" s="115"/>
      <c r="F3714" s="116">
        <f>TRUNC(SUM(F3707:F3713),0)</f>
        <v>395</v>
      </c>
      <c r="G3714" s="115"/>
      <c r="H3714" s="116">
        <f>TRUNC(SUM(H3707:H3713),0)</f>
        <v>2240</v>
      </c>
      <c r="I3714" s="115"/>
      <c r="J3714" s="116">
        <f>TRUNC(SUM(J3707:J3713),0)</f>
        <v>107</v>
      </c>
      <c r="K3714" s="115"/>
      <c r="L3714" s="116">
        <f>F3714+H3714+J3714</f>
        <v>2742</v>
      </c>
      <c r="M3714" s="9" t="s">
        <v>27</v>
      </c>
      <c r="N3714" s="10" t="s">
        <v>117</v>
      </c>
      <c r="O3714" s="10" t="s">
        <v>117</v>
      </c>
      <c r="P3714" s="10" t="s">
        <v>27</v>
      </c>
      <c r="Q3714" s="10" t="s">
        <v>27</v>
      </c>
      <c r="R3714" s="10" t="s">
        <v>27</v>
      </c>
      <c r="S3714" s="119"/>
      <c r="T3714" s="119"/>
      <c r="U3714" s="119"/>
      <c r="V3714" s="119"/>
      <c r="W3714" s="119"/>
      <c r="X3714" s="119"/>
      <c r="Y3714" s="119"/>
      <c r="Z3714" s="119"/>
      <c r="AA3714" s="119"/>
      <c r="AB3714" s="119"/>
      <c r="AC3714" s="119"/>
      <c r="AD3714" s="119"/>
      <c r="AE3714" s="119"/>
      <c r="AF3714" s="119"/>
      <c r="AG3714" s="119"/>
      <c r="AH3714" s="119"/>
      <c r="AI3714" s="119"/>
      <c r="AJ3714" s="10" t="s">
        <v>27</v>
      </c>
      <c r="AK3714" s="10" t="s">
        <v>27</v>
      </c>
      <c r="AL3714" s="10" t="s">
        <v>27</v>
      </c>
    </row>
    <row r="3715" spans="1:38" ht="30" customHeight="1">
      <c r="A3715" s="114"/>
      <c r="B3715" s="114"/>
      <c r="C3715" s="114"/>
      <c r="D3715" s="114"/>
      <c r="E3715" s="115"/>
      <c r="F3715" s="116"/>
      <c r="G3715" s="115"/>
      <c r="H3715" s="116"/>
      <c r="I3715" s="115"/>
      <c r="J3715" s="116"/>
      <c r="K3715" s="115"/>
      <c r="L3715" s="116"/>
      <c r="M3715" s="114"/>
    </row>
    <row r="3716" spans="1:38" ht="30" customHeight="1">
      <c r="A3716" s="127" t="s">
        <v>4832</v>
      </c>
      <c r="B3716" s="127"/>
      <c r="C3716" s="127"/>
      <c r="D3716" s="127"/>
      <c r="E3716" s="128"/>
      <c r="F3716" s="129"/>
      <c r="G3716" s="128"/>
      <c r="H3716" s="129"/>
      <c r="I3716" s="128"/>
      <c r="J3716" s="129"/>
      <c r="K3716" s="128"/>
      <c r="L3716" s="129"/>
      <c r="M3716" s="127"/>
      <c r="N3716" s="118" t="s">
        <v>701</v>
      </c>
    </row>
    <row r="3717" spans="1:38" ht="30" customHeight="1">
      <c r="A3717" s="9" t="s">
        <v>4831</v>
      </c>
      <c r="B3717" s="9" t="s">
        <v>4830</v>
      </c>
      <c r="C3717" s="9" t="s">
        <v>841</v>
      </c>
      <c r="D3717" s="114">
        <v>0.02</v>
      </c>
      <c r="E3717" s="115">
        <v>0</v>
      </c>
      <c r="F3717" s="116">
        <f>TRUNC(E3717*D3717,1)</f>
        <v>0</v>
      </c>
      <c r="G3717" s="115">
        <f>단가대비표!F581</f>
        <v>166063</v>
      </c>
      <c r="H3717" s="116">
        <f>TRUNC(G3717*D3717,1)</f>
        <v>3321.2</v>
      </c>
      <c r="I3717" s="115">
        <v>0</v>
      </c>
      <c r="J3717" s="116">
        <f>TRUNC(I3717*D3717,1)</f>
        <v>0</v>
      </c>
      <c r="K3717" s="115">
        <f t="shared" ref="K3717:L3719" si="809">TRUNC(E3717+G3717+I3717,1)</f>
        <v>166063</v>
      </c>
      <c r="L3717" s="116">
        <f t="shared" si="809"/>
        <v>3321.2</v>
      </c>
      <c r="M3717" s="9"/>
      <c r="N3717" s="10"/>
      <c r="O3717" s="10"/>
      <c r="P3717" s="10"/>
      <c r="Q3717" s="10"/>
      <c r="R3717" s="10"/>
      <c r="S3717" s="119"/>
      <c r="T3717" s="119"/>
      <c r="U3717" s="119"/>
      <c r="V3717" s="119"/>
      <c r="W3717" s="119"/>
      <c r="X3717" s="119"/>
      <c r="Y3717" s="119"/>
      <c r="Z3717" s="119"/>
      <c r="AA3717" s="119"/>
      <c r="AB3717" s="119"/>
      <c r="AC3717" s="119"/>
      <c r="AD3717" s="119"/>
      <c r="AE3717" s="119"/>
      <c r="AF3717" s="119"/>
      <c r="AG3717" s="119"/>
      <c r="AH3717" s="119"/>
      <c r="AI3717" s="119"/>
      <c r="AJ3717" s="10"/>
      <c r="AK3717" s="10"/>
      <c r="AL3717" s="10"/>
    </row>
    <row r="3718" spans="1:38" ht="30" customHeight="1">
      <c r="A3718" s="9" t="s">
        <v>867</v>
      </c>
      <c r="B3718" s="9" t="s">
        <v>840</v>
      </c>
      <c r="C3718" s="9" t="s">
        <v>841</v>
      </c>
      <c r="D3718" s="114">
        <v>0.02</v>
      </c>
      <c r="E3718" s="115">
        <v>0</v>
      </c>
      <c r="F3718" s="116">
        <f>TRUNC(E3718*D3718,1)</f>
        <v>0</v>
      </c>
      <c r="G3718" s="115">
        <f>단가대비표!F553</f>
        <v>138290</v>
      </c>
      <c r="H3718" s="116">
        <f>TRUNC(G3718*D3718,1)</f>
        <v>2765.8</v>
      </c>
      <c r="I3718" s="115">
        <v>0</v>
      </c>
      <c r="J3718" s="116">
        <f>TRUNC(I3718*D3718,1)</f>
        <v>0</v>
      </c>
      <c r="K3718" s="115">
        <f t="shared" si="809"/>
        <v>138290</v>
      </c>
      <c r="L3718" s="116">
        <f t="shared" si="809"/>
        <v>2765.8</v>
      </c>
      <c r="M3718" s="9" t="s">
        <v>27</v>
      </c>
      <c r="N3718" s="10" t="s">
        <v>701</v>
      </c>
      <c r="O3718" s="10" t="s">
        <v>868</v>
      </c>
      <c r="P3718" s="10" t="s">
        <v>30</v>
      </c>
      <c r="Q3718" s="10" t="s">
        <v>30</v>
      </c>
      <c r="R3718" s="10" t="s">
        <v>29</v>
      </c>
      <c r="S3718" s="119"/>
      <c r="T3718" s="119"/>
      <c r="U3718" s="119"/>
      <c r="V3718" s="119"/>
      <c r="W3718" s="119"/>
      <c r="X3718" s="119"/>
      <c r="Y3718" s="119"/>
      <c r="Z3718" s="119"/>
      <c r="AA3718" s="119"/>
      <c r="AB3718" s="119"/>
      <c r="AC3718" s="119"/>
      <c r="AD3718" s="119"/>
      <c r="AE3718" s="119"/>
      <c r="AF3718" s="119"/>
      <c r="AG3718" s="119"/>
      <c r="AH3718" s="119"/>
      <c r="AI3718" s="119"/>
      <c r="AJ3718" s="10" t="s">
        <v>27</v>
      </c>
      <c r="AK3718" s="10" t="s">
        <v>2610</v>
      </c>
      <c r="AL3718" s="10" t="s">
        <v>27</v>
      </c>
    </row>
    <row r="3719" spans="1:38" ht="30" customHeight="1">
      <c r="A3719" s="9" t="s">
        <v>1040</v>
      </c>
      <c r="B3719" s="9" t="s">
        <v>1146</v>
      </c>
      <c r="C3719" s="9" t="s">
        <v>963</v>
      </c>
      <c r="D3719" s="114">
        <v>1</v>
      </c>
      <c r="E3719" s="115">
        <f>H3720*5%</f>
        <v>304.35000000000002</v>
      </c>
      <c r="F3719" s="116">
        <f>TRUNC(E3719*D3719,1)</f>
        <v>304.3</v>
      </c>
      <c r="G3719" s="115">
        <v>0</v>
      </c>
      <c r="H3719" s="116">
        <f>TRUNC(G3719*D3719,1)</f>
        <v>0</v>
      </c>
      <c r="I3719" s="115">
        <v>0</v>
      </c>
      <c r="J3719" s="116">
        <f>TRUNC(I3719*D3719,1)</f>
        <v>0</v>
      </c>
      <c r="K3719" s="115">
        <f t="shared" si="809"/>
        <v>304.3</v>
      </c>
      <c r="L3719" s="116">
        <f t="shared" si="809"/>
        <v>304.3</v>
      </c>
      <c r="M3719" s="9" t="s">
        <v>27</v>
      </c>
      <c r="N3719" s="10" t="s">
        <v>700</v>
      </c>
      <c r="O3719" s="10" t="s">
        <v>964</v>
      </c>
      <c r="P3719" s="10" t="s">
        <v>30</v>
      </c>
      <c r="Q3719" s="10" t="s">
        <v>30</v>
      </c>
      <c r="R3719" s="10" t="s">
        <v>30</v>
      </c>
      <c r="S3719" s="119">
        <v>1</v>
      </c>
      <c r="T3719" s="119">
        <v>0</v>
      </c>
      <c r="U3719" s="119">
        <v>0.05</v>
      </c>
      <c r="V3719" s="119"/>
      <c r="W3719" s="119"/>
      <c r="X3719" s="119"/>
      <c r="Y3719" s="119"/>
      <c r="Z3719" s="119"/>
      <c r="AA3719" s="119"/>
      <c r="AB3719" s="119"/>
      <c r="AC3719" s="119"/>
      <c r="AD3719" s="119"/>
      <c r="AE3719" s="119"/>
      <c r="AF3719" s="119"/>
      <c r="AG3719" s="119"/>
      <c r="AH3719" s="119"/>
      <c r="AI3719" s="119"/>
      <c r="AJ3719" s="10" t="s">
        <v>27</v>
      </c>
      <c r="AK3719" s="10" t="s">
        <v>2609</v>
      </c>
      <c r="AL3719" s="10" t="s">
        <v>27</v>
      </c>
    </row>
    <row r="3720" spans="1:38" ht="30" customHeight="1">
      <c r="A3720" s="9" t="s">
        <v>965</v>
      </c>
      <c r="B3720" s="9" t="s">
        <v>27</v>
      </c>
      <c r="C3720" s="9" t="s">
        <v>27</v>
      </c>
      <c r="D3720" s="114"/>
      <c r="E3720" s="115"/>
      <c r="F3720" s="116">
        <f>TRUNC(SUM(F3717:F3719),0)</f>
        <v>304</v>
      </c>
      <c r="G3720" s="115"/>
      <c r="H3720" s="116">
        <f>TRUNC(SUM(H3717:H3719),0)</f>
        <v>6087</v>
      </c>
      <c r="I3720" s="115"/>
      <c r="J3720" s="116">
        <f>TRUNC(SUM(J3717:J3719),0)</f>
        <v>0</v>
      </c>
      <c r="K3720" s="115"/>
      <c r="L3720" s="116">
        <f>F3720+H3720+J3720</f>
        <v>6391</v>
      </c>
      <c r="M3720" s="9" t="s">
        <v>27</v>
      </c>
      <c r="N3720" s="10" t="s">
        <v>117</v>
      </c>
      <c r="O3720" s="10" t="s">
        <v>117</v>
      </c>
      <c r="P3720" s="10" t="s">
        <v>27</v>
      </c>
      <c r="Q3720" s="10" t="s">
        <v>27</v>
      </c>
      <c r="R3720" s="10" t="s">
        <v>27</v>
      </c>
      <c r="S3720" s="119"/>
      <c r="T3720" s="119"/>
      <c r="U3720" s="119"/>
      <c r="V3720" s="119"/>
      <c r="W3720" s="119"/>
      <c r="X3720" s="119"/>
      <c r="Y3720" s="119"/>
      <c r="Z3720" s="119"/>
      <c r="AA3720" s="119"/>
      <c r="AB3720" s="119"/>
      <c r="AC3720" s="119"/>
      <c r="AD3720" s="119"/>
      <c r="AE3720" s="119"/>
      <c r="AF3720" s="119"/>
      <c r="AG3720" s="119"/>
      <c r="AH3720" s="119"/>
      <c r="AI3720" s="119"/>
      <c r="AJ3720" s="10" t="s">
        <v>27</v>
      </c>
      <c r="AK3720" s="10" t="s">
        <v>27</v>
      </c>
      <c r="AL3720" s="10" t="s">
        <v>27</v>
      </c>
    </row>
    <row r="3721" spans="1:38" ht="30" customHeight="1">
      <c r="A3721" s="114"/>
      <c r="B3721" s="114"/>
      <c r="C3721" s="114"/>
      <c r="D3721" s="114"/>
      <c r="E3721" s="115"/>
      <c r="F3721" s="116"/>
      <c r="G3721" s="115"/>
      <c r="H3721" s="116"/>
      <c r="I3721" s="115"/>
      <c r="J3721" s="116"/>
      <c r="K3721" s="115"/>
      <c r="L3721" s="116"/>
      <c r="M3721" s="114"/>
    </row>
    <row r="3722" spans="1:38" ht="30" customHeight="1">
      <c r="A3722" s="127" t="s">
        <v>4833</v>
      </c>
      <c r="B3722" s="127"/>
      <c r="C3722" s="127"/>
      <c r="D3722" s="127"/>
      <c r="E3722" s="128"/>
      <c r="F3722" s="129"/>
      <c r="G3722" s="128"/>
      <c r="H3722" s="129"/>
      <c r="I3722" s="128"/>
      <c r="J3722" s="129"/>
      <c r="K3722" s="128"/>
      <c r="L3722" s="129"/>
      <c r="M3722" s="127"/>
      <c r="N3722" s="118" t="s">
        <v>701</v>
      </c>
    </row>
    <row r="3723" spans="1:38" ht="30" customHeight="1">
      <c r="A3723" s="9" t="s">
        <v>4831</v>
      </c>
      <c r="B3723" s="9" t="s">
        <v>4830</v>
      </c>
      <c r="C3723" s="9" t="s">
        <v>841</v>
      </c>
      <c r="D3723" s="114">
        <v>0.02</v>
      </c>
      <c r="E3723" s="115">
        <v>0</v>
      </c>
      <c r="F3723" s="116">
        <f>TRUNC(E3723*D3723,1)</f>
        <v>0</v>
      </c>
      <c r="G3723" s="115">
        <f>단가대비표!F581</f>
        <v>166063</v>
      </c>
      <c r="H3723" s="116">
        <f>TRUNC(G3723*D3723,1)</f>
        <v>3321.2</v>
      </c>
      <c r="I3723" s="115">
        <v>0</v>
      </c>
      <c r="J3723" s="116">
        <f>TRUNC(I3723*D3723,1)</f>
        <v>0</v>
      </c>
      <c r="K3723" s="115">
        <f t="shared" ref="K3723:L3725" si="810">TRUNC(E3723+G3723+I3723,1)</f>
        <v>166063</v>
      </c>
      <c r="L3723" s="116">
        <f t="shared" si="810"/>
        <v>3321.2</v>
      </c>
      <c r="M3723" s="9"/>
      <c r="N3723" s="10"/>
      <c r="O3723" s="10"/>
      <c r="P3723" s="10"/>
      <c r="Q3723" s="10"/>
      <c r="R3723" s="10"/>
      <c r="S3723" s="119"/>
      <c r="T3723" s="119"/>
      <c r="U3723" s="119"/>
      <c r="V3723" s="119"/>
      <c r="W3723" s="119"/>
      <c r="X3723" s="119"/>
      <c r="Y3723" s="119"/>
      <c r="Z3723" s="119"/>
      <c r="AA3723" s="119"/>
      <c r="AB3723" s="119"/>
      <c r="AC3723" s="119"/>
      <c r="AD3723" s="119"/>
      <c r="AE3723" s="119"/>
      <c r="AF3723" s="119"/>
      <c r="AG3723" s="119"/>
      <c r="AH3723" s="119"/>
      <c r="AI3723" s="119"/>
      <c r="AJ3723" s="10"/>
      <c r="AK3723" s="10"/>
      <c r="AL3723" s="10"/>
    </row>
    <row r="3724" spans="1:38" ht="30" customHeight="1">
      <c r="A3724" s="9" t="s">
        <v>867</v>
      </c>
      <c r="B3724" s="9" t="s">
        <v>840</v>
      </c>
      <c r="C3724" s="9" t="s">
        <v>841</v>
      </c>
      <c r="D3724" s="114">
        <v>0.02</v>
      </c>
      <c r="E3724" s="115">
        <v>0</v>
      </c>
      <c r="F3724" s="116">
        <f>TRUNC(E3724*D3724,1)</f>
        <v>0</v>
      </c>
      <c r="G3724" s="115">
        <f>단가대비표!F553</f>
        <v>138290</v>
      </c>
      <c r="H3724" s="116">
        <f>TRUNC(G3724*D3724,1)</f>
        <v>2765.8</v>
      </c>
      <c r="I3724" s="115">
        <v>0</v>
      </c>
      <c r="J3724" s="116">
        <f>TRUNC(I3724*D3724,1)</f>
        <v>0</v>
      </c>
      <c r="K3724" s="115">
        <f t="shared" si="810"/>
        <v>138290</v>
      </c>
      <c r="L3724" s="116">
        <f t="shared" si="810"/>
        <v>2765.8</v>
      </c>
      <c r="M3724" s="9" t="s">
        <v>27</v>
      </c>
      <c r="N3724" s="10" t="s">
        <v>701</v>
      </c>
      <c r="O3724" s="10" t="s">
        <v>868</v>
      </c>
      <c r="P3724" s="10" t="s">
        <v>30</v>
      </c>
      <c r="Q3724" s="10" t="s">
        <v>30</v>
      </c>
      <c r="R3724" s="10" t="s">
        <v>29</v>
      </c>
      <c r="S3724" s="119"/>
      <c r="T3724" s="119"/>
      <c r="U3724" s="119"/>
      <c r="V3724" s="119"/>
      <c r="W3724" s="119"/>
      <c r="X3724" s="119"/>
      <c r="Y3724" s="119"/>
      <c r="Z3724" s="119"/>
      <c r="AA3724" s="119"/>
      <c r="AB3724" s="119"/>
      <c r="AC3724" s="119"/>
      <c r="AD3724" s="119"/>
      <c r="AE3724" s="119"/>
      <c r="AF3724" s="119"/>
      <c r="AG3724" s="119"/>
      <c r="AH3724" s="119"/>
      <c r="AI3724" s="119"/>
      <c r="AJ3724" s="10" t="s">
        <v>27</v>
      </c>
      <c r="AK3724" s="10" t="s">
        <v>2610</v>
      </c>
      <c r="AL3724" s="10" t="s">
        <v>27</v>
      </c>
    </row>
    <row r="3725" spans="1:38" ht="30" customHeight="1">
      <c r="A3725" s="9" t="s">
        <v>1040</v>
      </c>
      <c r="B3725" s="9" t="s">
        <v>1146</v>
      </c>
      <c r="C3725" s="9" t="s">
        <v>963</v>
      </c>
      <c r="D3725" s="114">
        <v>1</v>
      </c>
      <c r="E3725" s="115">
        <f>H3726*5%</f>
        <v>304.35000000000002</v>
      </c>
      <c r="F3725" s="116">
        <f>TRUNC(E3725*D3725,1)</f>
        <v>304.3</v>
      </c>
      <c r="G3725" s="115">
        <v>0</v>
      </c>
      <c r="H3725" s="116">
        <f>TRUNC(G3725*D3725,1)</f>
        <v>0</v>
      </c>
      <c r="I3725" s="115">
        <v>0</v>
      </c>
      <c r="J3725" s="116">
        <f>TRUNC(I3725*D3725,1)</f>
        <v>0</v>
      </c>
      <c r="K3725" s="115">
        <f t="shared" si="810"/>
        <v>304.3</v>
      </c>
      <c r="L3725" s="116">
        <f t="shared" si="810"/>
        <v>304.3</v>
      </c>
      <c r="M3725" s="9" t="s">
        <v>27</v>
      </c>
      <c r="N3725" s="10" t="s">
        <v>700</v>
      </c>
      <c r="O3725" s="10" t="s">
        <v>964</v>
      </c>
      <c r="P3725" s="10" t="s">
        <v>30</v>
      </c>
      <c r="Q3725" s="10" t="s">
        <v>30</v>
      </c>
      <c r="R3725" s="10" t="s">
        <v>30</v>
      </c>
      <c r="S3725" s="119">
        <v>1</v>
      </c>
      <c r="T3725" s="119">
        <v>0</v>
      </c>
      <c r="U3725" s="119">
        <v>0.05</v>
      </c>
      <c r="V3725" s="119"/>
      <c r="W3725" s="119"/>
      <c r="X3725" s="119"/>
      <c r="Y3725" s="119"/>
      <c r="Z3725" s="119"/>
      <c r="AA3725" s="119"/>
      <c r="AB3725" s="119"/>
      <c r="AC3725" s="119"/>
      <c r="AD3725" s="119"/>
      <c r="AE3725" s="119"/>
      <c r="AF3725" s="119"/>
      <c r="AG3725" s="119"/>
      <c r="AH3725" s="119"/>
      <c r="AI3725" s="119"/>
      <c r="AJ3725" s="10" t="s">
        <v>27</v>
      </c>
      <c r="AK3725" s="10" t="s">
        <v>2609</v>
      </c>
      <c r="AL3725" s="10" t="s">
        <v>27</v>
      </c>
    </row>
    <row r="3726" spans="1:38" ht="30" customHeight="1">
      <c r="A3726" s="9" t="s">
        <v>965</v>
      </c>
      <c r="B3726" s="9" t="s">
        <v>27</v>
      </c>
      <c r="C3726" s="9" t="s">
        <v>27</v>
      </c>
      <c r="D3726" s="114"/>
      <c r="E3726" s="115"/>
      <c r="F3726" s="116">
        <f>TRUNC(SUM(F3723:F3725),0)</f>
        <v>304</v>
      </c>
      <c r="G3726" s="115"/>
      <c r="H3726" s="116">
        <f>TRUNC(SUM(H3723:H3725),0)</f>
        <v>6087</v>
      </c>
      <c r="I3726" s="115"/>
      <c r="J3726" s="116">
        <f>TRUNC(SUM(J3723:J3725),0)</f>
        <v>0</v>
      </c>
      <c r="K3726" s="115"/>
      <c r="L3726" s="116">
        <f>F3726+H3726+J3726</f>
        <v>6391</v>
      </c>
      <c r="M3726" s="9" t="s">
        <v>27</v>
      </c>
      <c r="N3726" s="10" t="s">
        <v>117</v>
      </c>
      <c r="O3726" s="10" t="s">
        <v>117</v>
      </c>
      <c r="P3726" s="10" t="s">
        <v>27</v>
      </c>
      <c r="Q3726" s="10" t="s">
        <v>27</v>
      </c>
      <c r="R3726" s="10" t="s">
        <v>27</v>
      </c>
      <c r="S3726" s="119"/>
      <c r="T3726" s="119"/>
      <c r="U3726" s="119"/>
      <c r="V3726" s="119"/>
      <c r="W3726" s="119"/>
      <c r="X3726" s="119"/>
      <c r="Y3726" s="119"/>
      <c r="Z3726" s="119"/>
      <c r="AA3726" s="119"/>
      <c r="AB3726" s="119"/>
      <c r="AC3726" s="119"/>
      <c r="AD3726" s="119"/>
      <c r="AE3726" s="119"/>
      <c r="AF3726" s="119"/>
      <c r="AG3726" s="119"/>
      <c r="AH3726" s="119"/>
      <c r="AI3726" s="119"/>
      <c r="AJ3726" s="10" t="s">
        <v>27</v>
      </c>
      <c r="AK3726" s="10" t="s">
        <v>27</v>
      </c>
      <c r="AL3726" s="10" t="s">
        <v>27</v>
      </c>
    </row>
    <row r="3727" spans="1:38" ht="30" customHeight="1">
      <c r="A3727" s="114"/>
      <c r="B3727" s="114"/>
      <c r="C3727" s="114"/>
      <c r="D3727" s="114"/>
      <c r="E3727" s="115"/>
      <c r="F3727" s="116"/>
      <c r="G3727" s="115"/>
      <c r="H3727" s="116"/>
      <c r="I3727" s="115"/>
      <c r="J3727" s="116"/>
      <c r="K3727" s="115"/>
      <c r="L3727" s="116"/>
      <c r="M3727" s="114"/>
    </row>
    <row r="3728" spans="1:38" ht="30" customHeight="1">
      <c r="A3728" s="127" t="s">
        <v>4834</v>
      </c>
      <c r="B3728" s="127"/>
      <c r="C3728" s="127"/>
      <c r="D3728" s="127"/>
      <c r="E3728" s="128"/>
      <c r="F3728" s="129"/>
      <c r="G3728" s="128"/>
      <c r="H3728" s="129"/>
      <c r="I3728" s="128"/>
      <c r="J3728" s="129"/>
      <c r="K3728" s="128"/>
      <c r="L3728" s="129"/>
      <c r="M3728" s="127"/>
      <c r="N3728" s="118" t="s">
        <v>701</v>
      </c>
    </row>
    <row r="3729" spans="1:38" ht="30" customHeight="1">
      <c r="A3729" s="9" t="s">
        <v>4831</v>
      </c>
      <c r="B3729" s="9" t="s">
        <v>4830</v>
      </c>
      <c r="C3729" s="9" t="s">
        <v>841</v>
      </c>
      <c r="D3729" s="114">
        <v>0.02</v>
      </c>
      <c r="E3729" s="115">
        <v>0</v>
      </c>
      <c r="F3729" s="116">
        <f>TRUNC(E3729*D3729,1)</f>
        <v>0</v>
      </c>
      <c r="G3729" s="115">
        <f>단가대비표!F581</f>
        <v>166063</v>
      </c>
      <c r="H3729" s="116">
        <f>TRUNC(G3729*D3729,1)</f>
        <v>3321.2</v>
      </c>
      <c r="I3729" s="115">
        <v>0</v>
      </c>
      <c r="J3729" s="116">
        <f>TRUNC(I3729*D3729,1)</f>
        <v>0</v>
      </c>
      <c r="K3729" s="115">
        <f>TRUNC(E3729+G3729+I3729,1)</f>
        <v>166063</v>
      </c>
      <c r="L3729" s="116">
        <f>TRUNC(F3729+H3729+J3729,1)</f>
        <v>3321.2</v>
      </c>
      <c r="M3729" s="9"/>
      <c r="N3729" s="10"/>
      <c r="O3729" s="10"/>
      <c r="P3729" s="10"/>
      <c r="Q3729" s="10"/>
      <c r="R3729" s="10"/>
      <c r="S3729" s="119"/>
      <c r="T3729" s="119"/>
      <c r="U3729" s="119"/>
      <c r="V3729" s="119"/>
      <c r="W3729" s="119"/>
      <c r="X3729" s="119"/>
      <c r="Y3729" s="119"/>
      <c r="Z3729" s="119"/>
      <c r="AA3729" s="119"/>
      <c r="AB3729" s="119"/>
      <c r="AC3729" s="119"/>
      <c r="AD3729" s="119"/>
      <c r="AE3729" s="119"/>
      <c r="AF3729" s="119"/>
      <c r="AG3729" s="119"/>
      <c r="AH3729" s="119"/>
      <c r="AI3729" s="119"/>
      <c r="AJ3729" s="10"/>
      <c r="AK3729" s="10"/>
      <c r="AL3729" s="10"/>
    </row>
    <row r="3730" spans="1:38" ht="30" customHeight="1">
      <c r="A3730" s="9" t="s">
        <v>867</v>
      </c>
      <c r="B3730" s="9" t="s">
        <v>840</v>
      </c>
      <c r="C3730" s="9" t="s">
        <v>841</v>
      </c>
      <c r="D3730" s="114">
        <v>0.01</v>
      </c>
      <c r="E3730" s="115">
        <v>0</v>
      </c>
      <c r="F3730" s="116">
        <f>TRUNC(E3730*D3730,1)</f>
        <v>0</v>
      </c>
      <c r="G3730" s="115">
        <f>단가대비표!F553</f>
        <v>138290</v>
      </c>
      <c r="H3730" s="116">
        <f>TRUNC(G3730*D3730,1)</f>
        <v>1382.9</v>
      </c>
      <c r="I3730" s="115">
        <v>0</v>
      </c>
      <c r="J3730" s="116">
        <f>TRUNC(I3730*D3730,1)</f>
        <v>0</v>
      </c>
      <c r="K3730" s="115">
        <f>TRUNC(E3730+G3730+I3730,1)</f>
        <v>138290</v>
      </c>
      <c r="L3730" s="116">
        <f>TRUNC(F3730+H3730+J3730,1)</f>
        <v>1382.9</v>
      </c>
      <c r="M3730" s="9" t="s">
        <v>27</v>
      </c>
      <c r="N3730" s="10" t="s">
        <v>701</v>
      </c>
      <c r="O3730" s="10" t="s">
        <v>868</v>
      </c>
      <c r="P3730" s="10" t="s">
        <v>30</v>
      </c>
      <c r="Q3730" s="10" t="s">
        <v>30</v>
      </c>
      <c r="R3730" s="10" t="s">
        <v>29</v>
      </c>
      <c r="S3730" s="119"/>
      <c r="T3730" s="119"/>
      <c r="U3730" s="119"/>
      <c r="V3730" s="119"/>
      <c r="W3730" s="119"/>
      <c r="X3730" s="119"/>
      <c r="Y3730" s="119"/>
      <c r="Z3730" s="119"/>
      <c r="AA3730" s="119"/>
      <c r="AB3730" s="119"/>
      <c r="AC3730" s="119"/>
      <c r="AD3730" s="119"/>
      <c r="AE3730" s="119"/>
      <c r="AF3730" s="119"/>
      <c r="AG3730" s="119"/>
      <c r="AH3730" s="119"/>
      <c r="AI3730" s="119"/>
      <c r="AJ3730" s="10" t="s">
        <v>27</v>
      </c>
      <c r="AK3730" s="10" t="s">
        <v>2610</v>
      </c>
      <c r="AL3730" s="10" t="s">
        <v>27</v>
      </c>
    </row>
    <row r="3731" spans="1:38" ht="30" customHeight="1">
      <c r="A3731" s="9" t="s">
        <v>965</v>
      </c>
      <c r="B3731" s="9" t="s">
        <v>27</v>
      </c>
      <c r="C3731" s="9" t="s">
        <v>27</v>
      </c>
      <c r="D3731" s="114"/>
      <c r="E3731" s="115"/>
      <c r="F3731" s="116">
        <f>TRUNC(SUM(F3729:F3730),0)</f>
        <v>0</v>
      </c>
      <c r="G3731" s="115"/>
      <c r="H3731" s="116">
        <f>TRUNC(SUM(H3729:H3730),0)</f>
        <v>4704</v>
      </c>
      <c r="I3731" s="115"/>
      <c r="J3731" s="116">
        <f>TRUNC(SUM(J3729:J3730),0)</f>
        <v>0</v>
      </c>
      <c r="K3731" s="115"/>
      <c r="L3731" s="116">
        <f>F3731+H3731+J3731</f>
        <v>4704</v>
      </c>
      <c r="M3731" s="9" t="s">
        <v>27</v>
      </c>
      <c r="N3731" s="10" t="s">
        <v>117</v>
      </c>
      <c r="O3731" s="10" t="s">
        <v>117</v>
      </c>
      <c r="P3731" s="10" t="s">
        <v>27</v>
      </c>
      <c r="Q3731" s="10" t="s">
        <v>27</v>
      </c>
      <c r="R3731" s="10" t="s">
        <v>27</v>
      </c>
      <c r="S3731" s="119"/>
      <c r="T3731" s="119"/>
      <c r="U3731" s="119"/>
      <c r="V3731" s="119"/>
      <c r="W3731" s="119"/>
      <c r="X3731" s="119"/>
      <c r="Y3731" s="119"/>
      <c r="Z3731" s="119"/>
      <c r="AA3731" s="119"/>
      <c r="AB3731" s="119"/>
      <c r="AC3731" s="119"/>
      <c r="AD3731" s="119"/>
      <c r="AE3731" s="119"/>
      <c r="AF3731" s="119"/>
      <c r="AG3731" s="119"/>
      <c r="AH3731" s="119"/>
      <c r="AI3731" s="119"/>
      <c r="AJ3731" s="10" t="s">
        <v>27</v>
      </c>
      <c r="AK3731" s="10" t="s">
        <v>27</v>
      </c>
      <c r="AL3731" s="10" t="s">
        <v>27</v>
      </c>
    </row>
    <row r="3732" spans="1:38" ht="30" customHeight="1">
      <c r="A3732" s="114"/>
      <c r="B3732" s="114"/>
      <c r="C3732" s="114"/>
      <c r="D3732" s="114"/>
      <c r="E3732" s="115"/>
      <c r="F3732" s="116"/>
      <c r="G3732" s="115"/>
      <c r="H3732" s="116"/>
      <c r="I3732" s="115"/>
      <c r="J3732" s="116"/>
      <c r="K3732" s="115"/>
      <c r="L3732" s="116"/>
      <c r="M3732" s="114"/>
    </row>
    <row r="3733" spans="1:38" ht="30" customHeight="1">
      <c r="A3733" s="127" t="s">
        <v>4930</v>
      </c>
      <c r="B3733" s="127"/>
      <c r="C3733" s="127"/>
      <c r="D3733" s="127"/>
      <c r="E3733" s="128"/>
      <c r="F3733" s="129"/>
      <c r="G3733" s="128"/>
      <c r="H3733" s="129"/>
      <c r="I3733" s="128"/>
      <c r="J3733" s="129"/>
      <c r="K3733" s="128"/>
      <c r="L3733" s="129"/>
      <c r="M3733" s="127"/>
      <c r="N3733" s="118" t="s">
        <v>701</v>
      </c>
    </row>
    <row r="3734" spans="1:38" ht="30" customHeight="1">
      <c r="A3734" s="9" t="s">
        <v>4831</v>
      </c>
      <c r="B3734" s="9" t="s">
        <v>4830</v>
      </c>
      <c r="C3734" s="9" t="s">
        <v>841</v>
      </c>
      <c r="D3734" s="114">
        <v>0.02</v>
      </c>
      <c r="E3734" s="115">
        <v>0</v>
      </c>
      <c r="F3734" s="116">
        <f>TRUNC(E3734*D3734,1)</f>
        <v>0</v>
      </c>
      <c r="G3734" s="115">
        <f>단가대비표!F581</f>
        <v>166063</v>
      </c>
      <c r="H3734" s="116">
        <f>TRUNC(G3734*D3734,1)</f>
        <v>3321.2</v>
      </c>
      <c r="I3734" s="115">
        <v>0</v>
      </c>
      <c r="J3734" s="116">
        <f>TRUNC(I3734*D3734,1)</f>
        <v>0</v>
      </c>
      <c r="K3734" s="115">
        <f>TRUNC(E3734+G3734+I3734,1)</f>
        <v>166063</v>
      </c>
      <c r="L3734" s="116">
        <f>TRUNC(F3734+H3734+J3734,1)</f>
        <v>3321.2</v>
      </c>
      <c r="M3734" s="9"/>
      <c r="N3734" s="10"/>
      <c r="O3734" s="10"/>
      <c r="P3734" s="10"/>
      <c r="Q3734" s="10"/>
      <c r="R3734" s="10"/>
      <c r="S3734" s="119"/>
      <c r="T3734" s="119"/>
      <c r="U3734" s="119"/>
      <c r="V3734" s="119"/>
      <c r="W3734" s="119"/>
      <c r="X3734" s="119"/>
      <c r="Y3734" s="119"/>
      <c r="Z3734" s="119"/>
      <c r="AA3734" s="119"/>
      <c r="AB3734" s="119"/>
      <c r="AC3734" s="119"/>
      <c r="AD3734" s="119"/>
      <c r="AE3734" s="119"/>
      <c r="AF3734" s="119"/>
      <c r="AG3734" s="119"/>
      <c r="AH3734" s="119"/>
      <c r="AI3734" s="119"/>
      <c r="AJ3734" s="10"/>
      <c r="AK3734" s="10"/>
      <c r="AL3734" s="10"/>
    </row>
    <row r="3735" spans="1:38" ht="30" customHeight="1">
      <c r="A3735" s="9" t="s">
        <v>867</v>
      </c>
      <c r="B3735" s="9" t="s">
        <v>840</v>
      </c>
      <c r="C3735" s="9" t="s">
        <v>841</v>
      </c>
      <c r="D3735" s="114">
        <v>0.01</v>
      </c>
      <c r="E3735" s="115">
        <v>0</v>
      </c>
      <c r="F3735" s="116">
        <f>TRUNC(E3735*D3735,1)</f>
        <v>0</v>
      </c>
      <c r="G3735" s="115">
        <f>단가대비표!F553</f>
        <v>138290</v>
      </c>
      <c r="H3735" s="116">
        <f>TRUNC(G3735*D3735,1)</f>
        <v>1382.9</v>
      </c>
      <c r="I3735" s="115">
        <v>0</v>
      </c>
      <c r="J3735" s="116">
        <f>TRUNC(I3735*D3735,1)</f>
        <v>0</v>
      </c>
      <c r="K3735" s="115">
        <f>TRUNC(E3735+G3735+I3735,1)</f>
        <v>138290</v>
      </c>
      <c r="L3735" s="116">
        <f>TRUNC(F3735+H3735+J3735,1)</f>
        <v>1382.9</v>
      </c>
      <c r="M3735" s="9" t="s">
        <v>27</v>
      </c>
      <c r="N3735" s="10" t="s">
        <v>701</v>
      </c>
      <c r="O3735" s="10" t="s">
        <v>868</v>
      </c>
      <c r="P3735" s="10" t="s">
        <v>30</v>
      </c>
      <c r="Q3735" s="10" t="s">
        <v>30</v>
      </c>
      <c r="R3735" s="10" t="s">
        <v>29</v>
      </c>
      <c r="S3735" s="119"/>
      <c r="T3735" s="119"/>
      <c r="U3735" s="119"/>
      <c r="V3735" s="119"/>
      <c r="W3735" s="119"/>
      <c r="X3735" s="119"/>
      <c r="Y3735" s="119"/>
      <c r="Z3735" s="119"/>
      <c r="AA3735" s="119"/>
      <c r="AB3735" s="119"/>
      <c r="AC3735" s="119"/>
      <c r="AD3735" s="119"/>
      <c r="AE3735" s="119"/>
      <c r="AF3735" s="119"/>
      <c r="AG3735" s="119"/>
      <c r="AH3735" s="119"/>
      <c r="AI3735" s="119"/>
      <c r="AJ3735" s="10" t="s">
        <v>27</v>
      </c>
      <c r="AK3735" s="10" t="s">
        <v>2610</v>
      </c>
      <c r="AL3735" s="10" t="s">
        <v>27</v>
      </c>
    </row>
    <row r="3736" spans="1:38" ht="30" customHeight="1">
      <c r="A3736" s="9" t="s">
        <v>965</v>
      </c>
      <c r="B3736" s="9" t="s">
        <v>27</v>
      </c>
      <c r="C3736" s="9" t="s">
        <v>27</v>
      </c>
      <c r="D3736" s="114"/>
      <c r="E3736" s="115"/>
      <c r="F3736" s="116">
        <f>TRUNC(SUM(F3734:F3735),0)</f>
        <v>0</v>
      </c>
      <c r="G3736" s="115"/>
      <c r="H3736" s="116">
        <f>TRUNC(SUM(H3734:H3735),0)</f>
        <v>4704</v>
      </c>
      <c r="I3736" s="115"/>
      <c r="J3736" s="116">
        <f>TRUNC(SUM(J3734:J3735),0)</f>
        <v>0</v>
      </c>
      <c r="K3736" s="115"/>
      <c r="L3736" s="116">
        <f>F3736+H3736+J3736</f>
        <v>4704</v>
      </c>
      <c r="M3736" s="9" t="s">
        <v>27</v>
      </c>
      <c r="N3736" s="10" t="s">
        <v>117</v>
      </c>
      <c r="O3736" s="10" t="s">
        <v>117</v>
      </c>
      <c r="P3736" s="10" t="s">
        <v>27</v>
      </c>
      <c r="Q3736" s="10" t="s">
        <v>27</v>
      </c>
      <c r="R3736" s="10" t="s">
        <v>27</v>
      </c>
      <c r="S3736" s="119"/>
      <c r="T3736" s="119"/>
      <c r="U3736" s="119"/>
      <c r="V3736" s="119"/>
      <c r="W3736" s="119"/>
      <c r="X3736" s="119"/>
      <c r="Y3736" s="119"/>
      <c r="Z3736" s="119"/>
      <c r="AA3736" s="119"/>
      <c r="AB3736" s="119"/>
      <c r="AC3736" s="119"/>
      <c r="AD3736" s="119"/>
      <c r="AE3736" s="119"/>
      <c r="AF3736" s="119"/>
      <c r="AG3736" s="119"/>
      <c r="AH3736" s="119"/>
      <c r="AI3736" s="119"/>
      <c r="AJ3736" s="10" t="s">
        <v>27</v>
      </c>
      <c r="AK3736" s="10" t="s">
        <v>27</v>
      </c>
      <c r="AL3736" s="10" t="s">
        <v>27</v>
      </c>
    </row>
    <row r="3737" spans="1:38" ht="30" customHeight="1">
      <c r="A3737" s="114"/>
      <c r="B3737" s="114"/>
      <c r="C3737" s="114"/>
      <c r="D3737" s="114"/>
      <c r="E3737" s="115"/>
      <c r="F3737" s="116"/>
      <c r="G3737" s="115"/>
      <c r="H3737" s="116"/>
      <c r="I3737" s="115"/>
      <c r="J3737" s="116"/>
      <c r="K3737" s="115"/>
      <c r="L3737" s="116"/>
      <c r="M3737" s="114"/>
    </row>
    <row r="3738" spans="1:38" ht="30" customHeight="1">
      <c r="A3738" s="127" t="s">
        <v>4839</v>
      </c>
      <c r="B3738" s="127"/>
      <c r="C3738" s="127"/>
      <c r="D3738" s="127"/>
      <c r="E3738" s="128"/>
      <c r="F3738" s="129"/>
      <c r="G3738" s="128"/>
      <c r="H3738" s="129"/>
      <c r="I3738" s="128"/>
      <c r="J3738" s="129"/>
      <c r="K3738" s="128"/>
      <c r="L3738" s="129"/>
      <c r="M3738" s="127"/>
      <c r="N3738" s="118" t="s">
        <v>703</v>
      </c>
    </row>
    <row r="3739" spans="1:38" ht="30" customHeight="1">
      <c r="A3739" s="9" t="s">
        <v>867</v>
      </c>
      <c r="B3739" s="9" t="s">
        <v>840</v>
      </c>
      <c r="C3739" s="9" t="s">
        <v>841</v>
      </c>
      <c r="D3739" s="114">
        <v>2.4000000000000004E-2</v>
      </c>
      <c r="E3739" s="115">
        <v>0</v>
      </c>
      <c r="F3739" s="116">
        <f>TRUNC(E3739*D3739,1)</f>
        <v>0</v>
      </c>
      <c r="G3739" s="115">
        <f>단가대비표!F553</f>
        <v>138290</v>
      </c>
      <c r="H3739" s="116">
        <f>TRUNC(G3739*D3739,1)</f>
        <v>3318.9</v>
      </c>
      <c r="I3739" s="115">
        <v>0</v>
      </c>
      <c r="J3739" s="116">
        <f>TRUNC(I3739*D3739,1)</f>
        <v>0</v>
      </c>
      <c r="K3739" s="115">
        <f>TRUNC(E3739+G3739+I3739,1)</f>
        <v>138290</v>
      </c>
      <c r="L3739" s="116">
        <f>TRUNC(F3739+H3739+J3739,1)</f>
        <v>3318.9</v>
      </c>
      <c r="M3739" s="9" t="s">
        <v>27</v>
      </c>
      <c r="N3739" s="10" t="s">
        <v>703</v>
      </c>
      <c r="O3739" s="10" t="s">
        <v>868</v>
      </c>
      <c r="P3739" s="10" t="s">
        <v>30</v>
      </c>
      <c r="Q3739" s="10" t="s">
        <v>30</v>
      </c>
      <c r="R3739" s="10" t="s">
        <v>29</v>
      </c>
      <c r="S3739" s="119"/>
      <c r="T3739" s="119"/>
      <c r="U3739" s="119"/>
      <c r="V3739" s="119"/>
      <c r="W3739" s="119"/>
      <c r="X3739" s="119"/>
      <c r="Y3739" s="119"/>
      <c r="Z3739" s="119"/>
      <c r="AA3739" s="119"/>
      <c r="AB3739" s="119"/>
      <c r="AC3739" s="119"/>
      <c r="AD3739" s="119"/>
      <c r="AE3739" s="119"/>
      <c r="AF3739" s="119"/>
      <c r="AG3739" s="119"/>
      <c r="AH3739" s="119"/>
      <c r="AI3739" s="119"/>
      <c r="AJ3739" s="10" t="s">
        <v>27</v>
      </c>
      <c r="AK3739" s="10" t="s">
        <v>2611</v>
      </c>
      <c r="AL3739" s="10" t="s">
        <v>27</v>
      </c>
    </row>
    <row r="3740" spans="1:38" ht="30" customHeight="1">
      <c r="A3740" s="9" t="s">
        <v>965</v>
      </c>
      <c r="B3740" s="9" t="s">
        <v>27</v>
      </c>
      <c r="C3740" s="9" t="s">
        <v>27</v>
      </c>
      <c r="D3740" s="114"/>
      <c r="E3740" s="115"/>
      <c r="F3740" s="116">
        <f>TRUNC(SUM(F3739:F3739),0)</f>
        <v>0</v>
      </c>
      <c r="G3740" s="115"/>
      <c r="H3740" s="116">
        <f>TRUNC(SUM(H3739:H3739),0)</f>
        <v>3318</v>
      </c>
      <c r="I3740" s="115"/>
      <c r="J3740" s="116">
        <f>TRUNC(SUM(J3739:J3739),0)</f>
        <v>0</v>
      </c>
      <c r="K3740" s="115"/>
      <c r="L3740" s="116">
        <f>F3740+H3740+J3740</f>
        <v>3318</v>
      </c>
      <c r="M3740" s="9" t="s">
        <v>27</v>
      </c>
      <c r="N3740" s="10" t="s">
        <v>117</v>
      </c>
      <c r="O3740" s="10" t="s">
        <v>117</v>
      </c>
      <c r="P3740" s="10" t="s">
        <v>27</v>
      </c>
      <c r="Q3740" s="10" t="s">
        <v>27</v>
      </c>
      <c r="R3740" s="10" t="s">
        <v>27</v>
      </c>
      <c r="S3740" s="119"/>
      <c r="T3740" s="119"/>
      <c r="U3740" s="119"/>
      <c r="V3740" s="119"/>
      <c r="W3740" s="119"/>
      <c r="X3740" s="119"/>
      <c r="Y3740" s="119"/>
      <c r="Z3740" s="119"/>
      <c r="AA3740" s="119"/>
      <c r="AB3740" s="119"/>
      <c r="AC3740" s="119"/>
      <c r="AD3740" s="119"/>
      <c r="AE3740" s="119"/>
      <c r="AF3740" s="119"/>
      <c r="AG3740" s="119"/>
      <c r="AH3740" s="119"/>
      <c r="AI3740" s="119"/>
      <c r="AJ3740" s="10" t="s">
        <v>27</v>
      </c>
      <c r="AK3740" s="10" t="s">
        <v>27</v>
      </c>
      <c r="AL3740" s="10" t="s">
        <v>27</v>
      </c>
    </row>
    <row r="3741" spans="1:38" ht="30" customHeight="1">
      <c r="A3741" s="114"/>
      <c r="B3741" s="114"/>
      <c r="C3741" s="114"/>
      <c r="D3741" s="114"/>
      <c r="E3741" s="115"/>
      <c r="F3741" s="116"/>
      <c r="G3741" s="115"/>
      <c r="H3741" s="116"/>
      <c r="I3741" s="115"/>
      <c r="J3741" s="116"/>
      <c r="K3741" s="115"/>
      <c r="L3741" s="116"/>
      <c r="M3741" s="114"/>
    </row>
    <row r="3742" spans="1:38" ht="30" customHeight="1">
      <c r="A3742" s="127" t="s">
        <v>5050</v>
      </c>
      <c r="B3742" s="127"/>
      <c r="C3742" s="127"/>
      <c r="D3742" s="127"/>
      <c r="E3742" s="128"/>
      <c r="F3742" s="129"/>
      <c r="G3742" s="128"/>
      <c r="H3742" s="129"/>
      <c r="I3742" s="128"/>
      <c r="J3742" s="129"/>
      <c r="K3742" s="128"/>
      <c r="L3742" s="129"/>
      <c r="M3742" s="127"/>
      <c r="N3742" s="118" t="s">
        <v>703</v>
      </c>
    </row>
    <row r="3743" spans="1:38" ht="30" customHeight="1">
      <c r="A3743" s="9" t="s">
        <v>867</v>
      </c>
      <c r="B3743" s="9" t="s">
        <v>840</v>
      </c>
      <c r="C3743" s="9" t="s">
        <v>841</v>
      </c>
      <c r="D3743" s="114">
        <v>0.06</v>
      </c>
      <c r="E3743" s="115">
        <v>0</v>
      </c>
      <c r="F3743" s="116">
        <f>TRUNC(E3743*D3743,1)</f>
        <v>0</v>
      </c>
      <c r="G3743" s="115">
        <f>단가대비표!F553</f>
        <v>138290</v>
      </c>
      <c r="H3743" s="116">
        <f>TRUNC(G3743*D3743,1)</f>
        <v>8297.4</v>
      </c>
      <c r="I3743" s="115">
        <v>0</v>
      </c>
      <c r="J3743" s="116">
        <f>TRUNC(I3743*D3743,1)</f>
        <v>0</v>
      </c>
      <c r="K3743" s="115">
        <f>TRUNC(E3743+G3743+I3743,1)</f>
        <v>138290</v>
      </c>
      <c r="L3743" s="116">
        <f>TRUNC(F3743+H3743+J3743,1)</f>
        <v>8297.4</v>
      </c>
      <c r="M3743" s="9" t="s">
        <v>27</v>
      </c>
      <c r="N3743" s="10" t="s">
        <v>703</v>
      </c>
      <c r="O3743" s="10" t="s">
        <v>868</v>
      </c>
      <c r="P3743" s="10" t="s">
        <v>30</v>
      </c>
      <c r="Q3743" s="10" t="s">
        <v>30</v>
      </c>
      <c r="R3743" s="10" t="s">
        <v>29</v>
      </c>
      <c r="S3743" s="119"/>
      <c r="T3743" s="119"/>
      <c r="U3743" s="119"/>
      <c r="V3743" s="119"/>
      <c r="W3743" s="119"/>
      <c r="X3743" s="119"/>
      <c r="Y3743" s="119"/>
      <c r="Z3743" s="119"/>
      <c r="AA3743" s="119"/>
      <c r="AB3743" s="119"/>
      <c r="AC3743" s="119"/>
      <c r="AD3743" s="119"/>
      <c r="AE3743" s="119"/>
      <c r="AF3743" s="119"/>
      <c r="AG3743" s="119"/>
      <c r="AH3743" s="119"/>
      <c r="AI3743" s="119"/>
      <c r="AJ3743" s="10" t="s">
        <v>27</v>
      </c>
      <c r="AK3743" s="10" t="s">
        <v>2611</v>
      </c>
      <c r="AL3743" s="10" t="s">
        <v>27</v>
      </c>
    </row>
    <row r="3744" spans="1:38" ht="30" customHeight="1">
      <c r="A3744" s="9" t="s">
        <v>965</v>
      </c>
      <c r="B3744" s="9" t="s">
        <v>27</v>
      </c>
      <c r="C3744" s="9" t="s">
        <v>27</v>
      </c>
      <c r="D3744" s="114"/>
      <c r="E3744" s="115"/>
      <c r="F3744" s="116">
        <f>TRUNC(SUM(F3743:F3743),0)</f>
        <v>0</v>
      </c>
      <c r="G3744" s="115"/>
      <c r="H3744" s="116">
        <f>TRUNC(SUM(H3743:H3743),0)</f>
        <v>8297</v>
      </c>
      <c r="I3744" s="115"/>
      <c r="J3744" s="116">
        <f>TRUNC(SUM(J3743:J3743),0)</f>
        <v>0</v>
      </c>
      <c r="K3744" s="115"/>
      <c r="L3744" s="116">
        <f>F3744+H3744+J3744</f>
        <v>8297</v>
      </c>
      <c r="M3744" s="9" t="s">
        <v>27</v>
      </c>
      <c r="N3744" s="10" t="s">
        <v>117</v>
      </c>
      <c r="O3744" s="10" t="s">
        <v>117</v>
      </c>
      <c r="P3744" s="10" t="s">
        <v>27</v>
      </c>
      <c r="Q3744" s="10" t="s">
        <v>27</v>
      </c>
      <c r="R3744" s="10" t="s">
        <v>27</v>
      </c>
      <c r="S3744" s="119"/>
      <c r="T3744" s="119"/>
      <c r="U3744" s="119"/>
      <c r="V3744" s="119"/>
      <c r="W3744" s="119"/>
      <c r="X3744" s="119"/>
      <c r="Y3744" s="119"/>
      <c r="Z3744" s="119"/>
      <c r="AA3744" s="119"/>
      <c r="AB3744" s="119"/>
      <c r="AC3744" s="119"/>
      <c r="AD3744" s="119"/>
      <c r="AE3744" s="119"/>
      <c r="AF3744" s="119"/>
      <c r="AG3744" s="119"/>
      <c r="AH3744" s="119"/>
      <c r="AI3744" s="119"/>
      <c r="AJ3744" s="10" t="s">
        <v>27</v>
      </c>
      <c r="AK3744" s="10" t="s">
        <v>27</v>
      </c>
      <c r="AL3744" s="10" t="s">
        <v>27</v>
      </c>
    </row>
    <row r="3745" spans="1:38" ht="30" customHeight="1">
      <c r="A3745" s="114"/>
      <c r="B3745" s="114"/>
      <c r="C3745" s="114"/>
      <c r="D3745" s="114"/>
      <c r="E3745" s="115"/>
      <c r="F3745" s="116"/>
      <c r="G3745" s="115"/>
      <c r="H3745" s="116"/>
      <c r="I3745" s="115"/>
      <c r="J3745" s="116"/>
      <c r="K3745" s="115"/>
      <c r="L3745" s="116"/>
      <c r="M3745" s="114"/>
    </row>
    <row r="3746" spans="1:38" ht="30" customHeight="1">
      <c r="A3746" s="127" t="s">
        <v>4922</v>
      </c>
      <c r="B3746" s="127"/>
      <c r="C3746" s="127"/>
      <c r="D3746" s="127"/>
      <c r="E3746" s="128"/>
      <c r="F3746" s="129"/>
      <c r="G3746" s="128"/>
      <c r="H3746" s="129"/>
      <c r="I3746" s="128"/>
      <c r="J3746" s="129"/>
      <c r="K3746" s="128"/>
      <c r="L3746" s="129"/>
      <c r="M3746" s="127"/>
      <c r="N3746" s="118" t="s">
        <v>691</v>
      </c>
    </row>
    <row r="3747" spans="1:38" ht="30" customHeight="1">
      <c r="A3747" s="9" t="s">
        <v>844</v>
      </c>
      <c r="B3747" s="9" t="s">
        <v>840</v>
      </c>
      <c r="C3747" s="9" t="s">
        <v>841</v>
      </c>
      <c r="D3747" s="114">
        <v>1.4E-2</v>
      </c>
      <c r="E3747" s="115">
        <f>단가대비표!E581</f>
        <v>0</v>
      </c>
      <c r="F3747" s="116">
        <f>TRUNC(E3747*D3747,1)</f>
        <v>0</v>
      </c>
      <c r="G3747" s="115">
        <f>단가대비표!F581</f>
        <v>166063</v>
      </c>
      <c r="H3747" s="116">
        <f>TRUNC(G3747*D3747,1)</f>
        <v>2324.8000000000002</v>
      </c>
      <c r="I3747" s="115">
        <f>단가대비표!G581</f>
        <v>0</v>
      </c>
      <c r="J3747" s="116">
        <f>TRUNC(I3747*D3747,1)</f>
        <v>0</v>
      </c>
      <c r="K3747" s="115">
        <f t="shared" ref="K3747:L3750" si="811">TRUNC(E3747+G3747+I3747,1)</f>
        <v>166063</v>
      </c>
      <c r="L3747" s="116">
        <f t="shared" si="811"/>
        <v>2324.8000000000002</v>
      </c>
      <c r="M3747" s="9" t="s">
        <v>27</v>
      </c>
      <c r="N3747" s="10" t="s">
        <v>691</v>
      </c>
      <c r="O3747" s="10" t="s">
        <v>911</v>
      </c>
      <c r="P3747" s="10" t="s">
        <v>30</v>
      </c>
      <c r="Q3747" s="10" t="s">
        <v>30</v>
      </c>
      <c r="R3747" s="10" t="s">
        <v>29</v>
      </c>
      <c r="S3747" s="119"/>
      <c r="T3747" s="119"/>
      <c r="U3747" s="119"/>
      <c r="V3747" s="119"/>
      <c r="W3747" s="119"/>
      <c r="X3747" s="119"/>
      <c r="Y3747" s="119"/>
      <c r="Z3747" s="119"/>
      <c r="AA3747" s="119"/>
      <c r="AB3747" s="119"/>
      <c r="AC3747" s="119"/>
      <c r="AD3747" s="119"/>
      <c r="AE3747" s="119"/>
      <c r="AF3747" s="119"/>
      <c r="AG3747" s="119"/>
      <c r="AH3747" s="119"/>
      <c r="AI3747" s="119"/>
      <c r="AJ3747" s="10" t="s">
        <v>27</v>
      </c>
      <c r="AK3747" s="10" t="s">
        <v>2592</v>
      </c>
      <c r="AL3747" s="10" t="s">
        <v>27</v>
      </c>
    </row>
    <row r="3748" spans="1:38" ht="30" customHeight="1">
      <c r="A3748" s="9" t="s">
        <v>867</v>
      </c>
      <c r="B3748" s="9" t="s">
        <v>840</v>
      </c>
      <c r="C3748" s="9" t="s">
        <v>841</v>
      </c>
      <c r="D3748" s="114">
        <v>1.4E-2</v>
      </c>
      <c r="E3748" s="115">
        <f>단가대비표!E553</f>
        <v>0</v>
      </c>
      <c r="F3748" s="116">
        <f>TRUNC(E3748*D3748,1)</f>
        <v>0</v>
      </c>
      <c r="G3748" s="115">
        <f>단가대비표!F553</f>
        <v>138290</v>
      </c>
      <c r="H3748" s="116">
        <f>TRUNC(G3748*D3748,1)</f>
        <v>1936</v>
      </c>
      <c r="I3748" s="115">
        <f>단가대비표!G553</f>
        <v>0</v>
      </c>
      <c r="J3748" s="116">
        <f>TRUNC(I3748*D3748,1)</f>
        <v>0</v>
      </c>
      <c r="K3748" s="115">
        <f t="shared" si="811"/>
        <v>138290</v>
      </c>
      <c r="L3748" s="116">
        <f t="shared" si="811"/>
        <v>1936</v>
      </c>
      <c r="M3748" s="9" t="s">
        <v>27</v>
      </c>
      <c r="N3748" s="10" t="s">
        <v>691</v>
      </c>
      <c r="O3748" s="10" t="s">
        <v>868</v>
      </c>
      <c r="P3748" s="10" t="s">
        <v>30</v>
      </c>
      <c r="Q3748" s="10" t="s">
        <v>30</v>
      </c>
      <c r="R3748" s="10" t="s">
        <v>29</v>
      </c>
      <c r="S3748" s="119"/>
      <c r="T3748" s="119"/>
      <c r="U3748" s="119"/>
      <c r="V3748" s="119">
        <v>1</v>
      </c>
      <c r="W3748" s="119"/>
      <c r="X3748" s="119"/>
      <c r="Y3748" s="119"/>
      <c r="Z3748" s="119"/>
      <c r="AA3748" s="119"/>
      <c r="AB3748" s="119"/>
      <c r="AC3748" s="119"/>
      <c r="AD3748" s="119"/>
      <c r="AE3748" s="119"/>
      <c r="AF3748" s="119"/>
      <c r="AG3748" s="119"/>
      <c r="AH3748" s="119"/>
      <c r="AI3748" s="119"/>
      <c r="AJ3748" s="10" t="s">
        <v>27</v>
      </c>
      <c r="AK3748" s="10" t="s">
        <v>2591</v>
      </c>
      <c r="AL3748" s="10" t="s">
        <v>27</v>
      </c>
    </row>
    <row r="3749" spans="1:38" ht="30" customHeight="1">
      <c r="A3749" s="9" t="s">
        <v>1040</v>
      </c>
      <c r="B3749" s="9" t="s">
        <v>4827</v>
      </c>
      <c r="C3749" s="9" t="s">
        <v>963</v>
      </c>
      <c r="D3749" s="114">
        <v>1</v>
      </c>
      <c r="E3749" s="115">
        <f>H3751*5%</f>
        <v>213</v>
      </c>
      <c r="F3749" s="116">
        <f>TRUNC(E3749*D3749,1)</f>
        <v>213</v>
      </c>
      <c r="G3749" s="115">
        <v>0</v>
      </c>
      <c r="H3749" s="116">
        <f>TRUNC(G3749*D3749,1)</f>
        <v>0</v>
      </c>
      <c r="I3749" s="115">
        <v>0</v>
      </c>
      <c r="J3749" s="116">
        <f>TRUNC(I3749*D3749,1)</f>
        <v>0</v>
      </c>
      <c r="K3749" s="115">
        <f t="shared" si="811"/>
        <v>213</v>
      </c>
      <c r="L3749" s="116">
        <f t="shared" si="811"/>
        <v>213</v>
      </c>
      <c r="M3749" s="9" t="s">
        <v>27</v>
      </c>
      <c r="N3749" s="10" t="s">
        <v>651</v>
      </c>
      <c r="O3749" s="10" t="s">
        <v>964</v>
      </c>
      <c r="P3749" s="10" t="s">
        <v>30</v>
      </c>
      <c r="Q3749" s="10" t="s">
        <v>30</v>
      </c>
      <c r="R3749" s="10" t="s">
        <v>30</v>
      </c>
      <c r="S3749" s="119">
        <v>1</v>
      </c>
      <c r="T3749" s="119">
        <v>0</v>
      </c>
      <c r="U3749" s="119">
        <v>0.01</v>
      </c>
      <c r="V3749" s="119"/>
      <c r="W3749" s="119"/>
      <c r="X3749" s="119"/>
      <c r="Y3749" s="119"/>
      <c r="Z3749" s="119"/>
      <c r="AA3749" s="119"/>
      <c r="AB3749" s="119"/>
      <c r="AC3749" s="119"/>
      <c r="AD3749" s="119"/>
      <c r="AE3749" s="119"/>
      <c r="AF3749" s="119"/>
      <c r="AG3749" s="119"/>
      <c r="AH3749" s="119"/>
      <c r="AI3749" s="119"/>
      <c r="AJ3749" s="10" t="s">
        <v>27</v>
      </c>
      <c r="AK3749" s="10" t="s">
        <v>2526</v>
      </c>
      <c r="AL3749" s="10" t="s">
        <v>27</v>
      </c>
    </row>
    <row r="3750" spans="1:38" ht="30" customHeight="1">
      <c r="A3750" s="1" t="s">
        <v>828</v>
      </c>
      <c r="B3750" s="1" t="s">
        <v>829</v>
      </c>
      <c r="C3750" s="13" t="s">
        <v>466</v>
      </c>
      <c r="D3750" s="114">
        <v>-0.9</v>
      </c>
      <c r="E3750" s="115">
        <f>단가대비표!E452</f>
        <v>200</v>
      </c>
      <c r="F3750" s="116">
        <f>TRUNC(E3750*D3750,1)</f>
        <v>-180</v>
      </c>
      <c r="G3750" s="115">
        <v>0</v>
      </c>
      <c r="H3750" s="116">
        <f>TRUNC(G3750*D3750,1)</f>
        <v>0</v>
      </c>
      <c r="I3750" s="115">
        <v>0</v>
      </c>
      <c r="J3750" s="116">
        <f>TRUNC(I3750*D3750,1)</f>
        <v>0</v>
      </c>
      <c r="K3750" s="115">
        <f t="shared" si="811"/>
        <v>200</v>
      </c>
      <c r="L3750" s="116">
        <f t="shared" si="811"/>
        <v>-180</v>
      </c>
      <c r="M3750" s="9" t="s">
        <v>27</v>
      </c>
      <c r="N3750" s="10" t="s">
        <v>651</v>
      </c>
      <c r="O3750" s="10" t="s">
        <v>964</v>
      </c>
      <c r="P3750" s="10" t="s">
        <v>30</v>
      </c>
      <c r="Q3750" s="10" t="s">
        <v>30</v>
      </c>
      <c r="R3750" s="10" t="s">
        <v>30</v>
      </c>
      <c r="S3750" s="119">
        <v>1</v>
      </c>
      <c r="T3750" s="119">
        <v>0</v>
      </c>
      <c r="U3750" s="119">
        <v>0.01</v>
      </c>
      <c r="V3750" s="119"/>
      <c r="W3750" s="119"/>
      <c r="X3750" s="119"/>
      <c r="Y3750" s="119"/>
      <c r="Z3750" s="119"/>
      <c r="AA3750" s="119"/>
      <c r="AB3750" s="119"/>
      <c r="AC3750" s="119"/>
      <c r="AD3750" s="119"/>
      <c r="AE3750" s="119"/>
      <c r="AF3750" s="119"/>
      <c r="AG3750" s="119"/>
      <c r="AH3750" s="119"/>
      <c r="AI3750" s="119"/>
      <c r="AJ3750" s="10" t="s">
        <v>27</v>
      </c>
      <c r="AK3750" s="10" t="s">
        <v>2526</v>
      </c>
      <c r="AL3750" s="10" t="s">
        <v>27</v>
      </c>
    </row>
    <row r="3751" spans="1:38" ht="30" customHeight="1">
      <c r="A3751" s="9" t="s">
        <v>965</v>
      </c>
      <c r="B3751" s="9" t="s">
        <v>27</v>
      </c>
      <c r="C3751" s="9" t="s">
        <v>27</v>
      </c>
      <c r="D3751" s="114"/>
      <c r="E3751" s="115"/>
      <c r="F3751" s="116">
        <f>TRUNC(SUM(F3747:F3750),0)</f>
        <v>33</v>
      </c>
      <c r="G3751" s="115"/>
      <c r="H3751" s="116">
        <f>TRUNC(SUM(H3747:H3750),0)</f>
        <v>4260</v>
      </c>
      <c r="I3751" s="115"/>
      <c r="J3751" s="116">
        <f>TRUNC(SUM(J3747:J3750),0)</f>
        <v>0</v>
      </c>
      <c r="K3751" s="115"/>
      <c r="L3751" s="116">
        <f>F3751+H3751+J3751</f>
        <v>4293</v>
      </c>
      <c r="M3751" s="9" t="s">
        <v>27</v>
      </c>
      <c r="N3751" s="10" t="s">
        <v>117</v>
      </c>
      <c r="O3751" s="10" t="s">
        <v>117</v>
      </c>
      <c r="P3751" s="10" t="s">
        <v>27</v>
      </c>
      <c r="Q3751" s="10" t="s">
        <v>27</v>
      </c>
      <c r="R3751" s="10" t="s">
        <v>27</v>
      </c>
      <c r="S3751" s="119"/>
      <c r="T3751" s="119"/>
      <c r="U3751" s="119"/>
      <c r="V3751" s="119"/>
      <c r="W3751" s="119"/>
      <c r="X3751" s="119"/>
      <c r="Y3751" s="119"/>
      <c r="Z3751" s="119"/>
      <c r="AA3751" s="119"/>
      <c r="AB3751" s="119"/>
      <c r="AC3751" s="119"/>
      <c r="AD3751" s="119"/>
      <c r="AE3751" s="119"/>
      <c r="AF3751" s="119"/>
      <c r="AG3751" s="119"/>
      <c r="AH3751" s="119"/>
      <c r="AI3751" s="119"/>
      <c r="AJ3751" s="10" t="s">
        <v>27</v>
      </c>
      <c r="AK3751" s="10" t="s">
        <v>27</v>
      </c>
      <c r="AL3751" s="10" t="s">
        <v>27</v>
      </c>
    </row>
    <row r="3752" spans="1:38" ht="30" customHeight="1">
      <c r="A3752" s="114"/>
      <c r="B3752" s="114"/>
      <c r="C3752" s="114"/>
      <c r="D3752" s="114"/>
      <c r="E3752" s="115"/>
      <c r="F3752" s="116"/>
      <c r="G3752" s="115"/>
      <c r="H3752" s="116"/>
      <c r="I3752" s="115"/>
      <c r="J3752" s="116"/>
      <c r="K3752" s="115"/>
      <c r="L3752" s="116"/>
      <c r="M3752" s="114"/>
    </row>
    <row r="3753" spans="1:38" ht="30" customHeight="1">
      <c r="A3753" s="127" t="s">
        <v>4896</v>
      </c>
      <c r="B3753" s="127"/>
      <c r="C3753" s="127"/>
      <c r="D3753" s="127"/>
      <c r="E3753" s="128"/>
      <c r="F3753" s="129"/>
      <c r="G3753" s="128"/>
      <c r="H3753" s="129"/>
      <c r="I3753" s="128"/>
      <c r="J3753" s="129"/>
      <c r="K3753" s="128"/>
      <c r="L3753" s="129"/>
      <c r="M3753" s="127"/>
      <c r="N3753" s="118" t="s">
        <v>703</v>
      </c>
    </row>
    <row r="3754" spans="1:38" ht="30" customHeight="1">
      <c r="A3754" s="9" t="s">
        <v>867</v>
      </c>
      <c r="B3754" s="9" t="s">
        <v>840</v>
      </c>
      <c r="C3754" s="9" t="s">
        <v>841</v>
      </c>
      <c r="D3754" s="114">
        <v>2.8000000000000001E-2</v>
      </c>
      <c r="E3754" s="115">
        <v>0</v>
      </c>
      <c r="F3754" s="116">
        <f>TRUNC(E3754*D3754,1)</f>
        <v>0</v>
      </c>
      <c r="G3754" s="115">
        <f>단가대비표!F557</f>
        <v>175338</v>
      </c>
      <c r="H3754" s="116">
        <f>TRUNC(G3754*D3754,1)</f>
        <v>4909.3999999999996</v>
      </c>
      <c r="I3754" s="115">
        <v>0</v>
      </c>
      <c r="J3754" s="116">
        <f>TRUNC(I3754*D3754,1)</f>
        <v>0</v>
      </c>
      <c r="K3754" s="115">
        <f>TRUNC(E3754+G3754+I3754,1)</f>
        <v>175338</v>
      </c>
      <c r="L3754" s="116">
        <f>TRUNC(F3754+H3754+J3754,1)</f>
        <v>4909.3999999999996</v>
      </c>
      <c r="M3754" s="9" t="s">
        <v>27</v>
      </c>
      <c r="N3754" s="10" t="s">
        <v>703</v>
      </c>
      <c r="O3754" s="10" t="s">
        <v>868</v>
      </c>
      <c r="P3754" s="10" t="s">
        <v>30</v>
      </c>
      <c r="Q3754" s="10" t="s">
        <v>30</v>
      </c>
      <c r="R3754" s="10" t="s">
        <v>29</v>
      </c>
      <c r="S3754" s="119"/>
      <c r="T3754" s="119"/>
      <c r="U3754" s="119"/>
      <c r="V3754" s="119"/>
      <c r="W3754" s="119"/>
      <c r="X3754" s="119"/>
      <c r="Y3754" s="119"/>
      <c r="Z3754" s="119"/>
      <c r="AA3754" s="119"/>
      <c r="AB3754" s="119"/>
      <c r="AC3754" s="119"/>
      <c r="AD3754" s="119"/>
      <c r="AE3754" s="119"/>
      <c r="AF3754" s="119"/>
      <c r="AG3754" s="119"/>
      <c r="AH3754" s="119"/>
      <c r="AI3754" s="119"/>
      <c r="AJ3754" s="10" t="s">
        <v>27</v>
      </c>
      <c r="AK3754" s="10" t="s">
        <v>2611</v>
      </c>
      <c r="AL3754" s="10" t="s">
        <v>27</v>
      </c>
    </row>
    <row r="3755" spans="1:38" ht="30" customHeight="1">
      <c r="A3755" s="9" t="s">
        <v>965</v>
      </c>
      <c r="B3755" s="9" t="s">
        <v>27</v>
      </c>
      <c r="C3755" s="9" t="s">
        <v>27</v>
      </c>
      <c r="D3755" s="114"/>
      <c r="E3755" s="115"/>
      <c r="F3755" s="116">
        <f>TRUNC(SUM(F3754:F3754),0)</f>
        <v>0</v>
      </c>
      <c r="G3755" s="115"/>
      <c r="H3755" s="116">
        <f>TRUNC(SUM(H3754:H3754),0)</f>
        <v>4909</v>
      </c>
      <c r="I3755" s="115"/>
      <c r="J3755" s="116">
        <f>TRUNC(SUM(J3754:J3754),0)</f>
        <v>0</v>
      </c>
      <c r="K3755" s="115"/>
      <c r="L3755" s="116">
        <f>F3755+H3755+J3755</f>
        <v>4909</v>
      </c>
      <c r="M3755" s="9" t="s">
        <v>27</v>
      </c>
      <c r="N3755" s="10" t="s">
        <v>117</v>
      </c>
      <c r="O3755" s="10" t="s">
        <v>117</v>
      </c>
      <c r="P3755" s="10" t="s">
        <v>27</v>
      </c>
      <c r="Q3755" s="10" t="s">
        <v>27</v>
      </c>
      <c r="R3755" s="10" t="s">
        <v>27</v>
      </c>
      <c r="S3755" s="119"/>
      <c r="T3755" s="119"/>
      <c r="U3755" s="119"/>
      <c r="V3755" s="119"/>
      <c r="W3755" s="119"/>
      <c r="X3755" s="119"/>
      <c r="Y3755" s="119"/>
      <c r="Z3755" s="119"/>
      <c r="AA3755" s="119"/>
      <c r="AB3755" s="119"/>
      <c r="AC3755" s="119"/>
      <c r="AD3755" s="119"/>
      <c r="AE3755" s="119"/>
      <c r="AF3755" s="119"/>
      <c r="AG3755" s="119"/>
      <c r="AH3755" s="119"/>
      <c r="AI3755" s="119"/>
      <c r="AJ3755" s="10" t="s">
        <v>27</v>
      </c>
      <c r="AK3755" s="10" t="s">
        <v>27</v>
      </c>
      <c r="AL3755" s="10" t="s">
        <v>27</v>
      </c>
    </row>
    <row r="3756" spans="1:38" ht="30" customHeight="1">
      <c r="A3756" s="114"/>
      <c r="B3756" s="114"/>
      <c r="C3756" s="114"/>
      <c r="D3756" s="114"/>
      <c r="E3756" s="115"/>
      <c r="F3756" s="116"/>
      <c r="G3756" s="115"/>
      <c r="H3756" s="116"/>
      <c r="I3756" s="115"/>
      <c r="J3756" s="116"/>
      <c r="K3756" s="115"/>
      <c r="L3756" s="116"/>
      <c r="M3756" s="114"/>
    </row>
    <row r="3757" spans="1:38" ht="30" customHeight="1">
      <c r="A3757" s="127" t="s">
        <v>4884</v>
      </c>
      <c r="B3757" s="127"/>
      <c r="C3757" s="127"/>
      <c r="D3757" s="127"/>
      <c r="E3757" s="128"/>
      <c r="F3757" s="129"/>
      <c r="G3757" s="128"/>
      <c r="H3757" s="129"/>
      <c r="I3757" s="128"/>
      <c r="J3757" s="129"/>
      <c r="K3757" s="128"/>
      <c r="L3757" s="129"/>
      <c r="M3757" s="127"/>
      <c r="N3757" s="118" t="s">
        <v>707</v>
      </c>
    </row>
    <row r="3758" spans="1:38" ht="30" customHeight="1">
      <c r="A3758" s="9" t="s">
        <v>4872</v>
      </c>
      <c r="B3758" s="9"/>
      <c r="C3758" s="9"/>
      <c r="D3758" s="114"/>
      <c r="E3758" s="115"/>
      <c r="F3758" s="116"/>
      <c r="G3758" s="115"/>
      <c r="H3758" s="116"/>
      <c r="I3758" s="115"/>
      <c r="J3758" s="116"/>
      <c r="K3758" s="115"/>
      <c r="L3758" s="116"/>
      <c r="M3758" s="9"/>
      <c r="N3758" s="119"/>
      <c r="O3758" s="119"/>
      <c r="P3758" s="119"/>
      <c r="Q3758" s="119"/>
      <c r="R3758" s="119"/>
      <c r="S3758" s="119"/>
      <c r="T3758" s="119"/>
      <c r="U3758" s="119"/>
      <c r="V3758" s="119"/>
      <c r="W3758" s="119"/>
      <c r="X3758" s="119"/>
      <c r="Y3758" s="119"/>
      <c r="Z3758" s="119"/>
      <c r="AA3758" s="119"/>
      <c r="AB3758" s="119"/>
      <c r="AC3758" s="119"/>
      <c r="AD3758" s="119"/>
      <c r="AE3758" s="10"/>
      <c r="AF3758" s="10"/>
      <c r="AG3758" s="10"/>
    </row>
    <row r="3759" spans="1:38" ht="30" customHeight="1">
      <c r="A3759" s="9" t="s">
        <v>2653</v>
      </c>
      <c r="B3759" s="9" t="s">
        <v>2654</v>
      </c>
      <c r="C3759" s="9" t="s">
        <v>28</v>
      </c>
      <c r="D3759" s="114">
        <v>2.7940000000000005</v>
      </c>
      <c r="E3759" s="115">
        <f>단가대비표!E455</f>
        <v>358</v>
      </c>
      <c r="F3759" s="116">
        <f>TRUNC(E3759*D3759,1)</f>
        <v>1000.2</v>
      </c>
      <c r="G3759" s="115">
        <v>0</v>
      </c>
      <c r="H3759" s="116">
        <f>TRUNC(G3759*D3759,1)</f>
        <v>0</v>
      </c>
      <c r="I3759" s="115">
        <v>0</v>
      </c>
      <c r="J3759" s="116">
        <f>TRUNC(I3759*D3759,1)</f>
        <v>0</v>
      </c>
      <c r="K3759" s="115">
        <f t="shared" ref="K3759:L3761" si="812">TRUNC(E3759+G3759+I3759,1)</f>
        <v>358</v>
      </c>
      <c r="L3759" s="116">
        <f t="shared" si="812"/>
        <v>1000.2</v>
      </c>
      <c r="M3759" s="9"/>
      <c r="N3759" s="10" t="s">
        <v>707</v>
      </c>
      <c r="O3759" s="10" t="s">
        <v>2655</v>
      </c>
      <c r="P3759" s="10" t="s">
        <v>30</v>
      </c>
      <c r="Q3759" s="10" t="s">
        <v>30</v>
      </c>
      <c r="R3759" s="10" t="s">
        <v>29</v>
      </c>
      <c r="S3759" s="119"/>
      <c r="T3759" s="119"/>
      <c r="U3759" s="119"/>
      <c r="V3759" s="119"/>
      <c r="W3759" s="119"/>
      <c r="X3759" s="119"/>
      <c r="Y3759" s="119"/>
      <c r="Z3759" s="119"/>
      <c r="AA3759" s="119"/>
      <c r="AB3759" s="119"/>
      <c r="AC3759" s="119"/>
      <c r="AD3759" s="119"/>
      <c r="AE3759" s="119"/>
      <c r="AF3759" s="119"/>
      <c r="AG3759" s="119"/>
      <c r="AH3759" s="119"/>
      <c r="AI3759" s="119"/>
      <c r="AJ3759" s="10" t="s">
        <v>27</v>
      </c>
      <c r="AK3759" s="10" t="s">
        <v>2656</v>
      </c>
      <c r="AL3759" s="10" t="s">
        <v>27</v>
      </c>
    </row>
    <row r="3760" spans="1:38" ht="30" customHeight="1">
      <c r="A3760" s="9" t="s">
        <v>2657</v>
      </c>
      <c r="B3760" s="9" t="s">
        <v>2647</v>
      </c>
      <c r="C3760" s="9" t="s">
        <v>28</v>
      </c>
      <c r="D3760" s="114">
        <v>2.2000000000000002</v>
      </c>
      <c r="E3760" s="115">
        <f>단가대비표!E456</f>
        <v>537</v>
      </c>
      <c r="F3760" s="116">
        <f>TRUNC(E3760*D3760,1)</f>
        <v>1181.4000000000001</v>
      </c>
      <c r="G3760" s="115">
        <v>0</v>
      </c>
      <c r="H3760" s="116">
        <f>TRUNC(G3760*D3760,1)</f>
        <v>0</v>
      </c>
      <c r="I3760" s="115">
        <v>0</v>
      </c>
      <c r="J3760" s="116">
        <f>TRUNC(I3760*D3760,1)</f>
        <v>0</v>
      </c>
      <c r="K3760" s="115">
        <f t="shared" si="812"/>
        <v>537</v>
      </c>
      <c r="L3760" s="116">
        <f t="shared" si="812"/>
        <v>1181.4000000000001</v>
      </c>
      <c r="M3760" s="9" t="s">
        <v>27</v>
      </c>
      <c r="N3760" s="10" t="s">
        <v>707</v>
      </c>
      <c r="O3760" s="10" t="s">
        <v>2658</v>
      </c>
      <c r="P3760" s="10" t="s">
        <v>30</v>
      </c>
      <c r="Q3760" s="10" t="s">
        <v>30</v>
      </c>
      <c r="R3760" s="10" t="s">
        <v>29</v>
      </c>
      <c r="S3760" s="119"/>
      <c r="T3760" s="119"/>
      <c r="U3760" s="119"/>
      <c r="V3760" s="119"/>
      <c r="W3760" s="119"/>
      <c r="X3760" s="119"/>
      <c r="Y3760" s="119"/>
      <c r="Z3760" s="119"/>
      <c r="AA3760" s="119"/>
      <c r="AB3760" s="119"/>
      <c r="AC3760" s="119"/>
      <c r="AD3760" s="119"/>
      <c r="AE3760" s="119"/>
      <c r="AF3760" s="119"/>
      <c r="AG3760" s="119"/>
      <c r="AH3760" s="119"/>
      <c r="AI3760" s="119"/>
      <c r="AJ3760" s="10" t="s">
        <v>27</v>
      </c>
      <c r="AK3760" s="10" t="s">
        <v>2659</v>
      </c>
      <c r="AL3760" s="10" t="s">
        <v>27</v>
      </c>
    </row>
    <row r="3761" spans="1:38" ht="30" customHeight="1">
      <c r="A3761" s="9" t="s">
        <v>4875</v>
      </c>
      <c r="B3761" s="9" t="s">
        <v>4873</v>
      </c>
      <c r="C3761" s="9" t="s">
        <v>3136</v>
      </c>
      <c r="D3761" s="114">
        <v>1</v>
      </c>
      <c r="E3761" s="115">
        <f>(F3759+F3760)*1%</f>
        <v>21.816000000000003</v>
      </c>
      <c r="F3761" s="116">
        <f>TRUNC(E3761*D3761,1)</f>
        <v>21.8</v>
      </c>
      <c r="G3761" s="115">
        <v>0</v>
      </c>
      <c r="H3761" s="116">
        <f>TRUNC(G3761*D3761,1)</f>
        <v>0</v>
      </c>
      <c r="I3761" s="115">
        <v>0</v>
      </c>
      <c r="J3761" s="116">
        <f>TRUNC(I3761*D3761,1)</f>
        <v>0</v>
      </c>
      <c r="K3761" s="115">
        <f t="shared" si="812"/>
        <v>21.8</v>
      </c>
      <c r="L3761" s="116">
        <f t="shared" si="812"/>
        <v>21.8</v>
      </c>
      <c r="M3761" s="9" t="s">
        <v>27</v>
      </c>
      <c r="N3761" s="119"/>
      <c r="O3761" s="119"/>
      <c r="P3761" s="119"/>
      <c r="Q3761" s="119"/>
      <c r="R3761" s="119"/>
      <c r="S3761" s="119"/>
      <c r="T3761" s="119"/>
      <c r="U3761" s="119"/>
      <c r="V3761" s="119"/>
      <c r="W3761" s="119"/>
      <c r="X3761" s="119"/>
      <c r="Y3761" s="119"/>
      <c r="Z3761" s="119"/>
      <c r="AA3761" s="119"/>
      <c r="AB3761" s="119"/>
      <c r="AC3761" s="119"/>
      <c r="AD3761" s="119"/>
      <c r="AE3761" s="10" t="s">
        <v>27</v>
      </c>
      <c r="AF3761" s="10" t="s">
        <v>2659</v>
      </c>
      <c r="AG3761" s="10" t="s">
        <v>27</v>
      </c>
    </row>
    <row r="3762" spans="1:38" ht="30" customHeight="1">
      <c r="A3762" s="9" t="s">
        <v>4874</v>
      </c>
      <c r="B3762" s="9"/>
      <c r="C3762" s="9"/>
      <c r="D3762" s="114"/>
      <c r="E3762" s="115"/>
      <c r="F3762" s="116"/>
      <c r="G3762" s="115"/>
      <c r="H3762" s="116"/>
      <c r="I3762" s="115"/>
      <c r="J3762" s="116"/>
      <c r="K3762" s="115"/>
      <c r="L3762" s="116"/>
      <c r="M3762" s="9"/>
      <c r="N3762" s="119"/>
      <c r="O3762" s="119"/>
      <c r="P3762" s="119"/>
      <c r="Q3762" s="119"/>
      <c r="R3762" s="119"/>
      <c r="S3762" s="119"/>
      <c r="T3762" s="119"/>
      <c r="U3762" s="119"/>
      <c r="V3762" s="119"/>
      <c r="W3762" s="119"/>
      <c r="X3762" s="119"/>
      <c r="Y3762" s="119"/>
      <c r="Z3762" s="119"/>
      <c r="AA3762" s="119"/>
      <c r="AB3762" s="119"/>
      <c r="AC3762" s="119"/>
      <c r="AD3762" s="119"/>
      <c r="AE3762" s="10"/>
      <c r="AF3762" s="10"/>
      <c r="AG3762" s="10"/>
    </row>
    <row r="3763" spans="1:38" ht="30" customHeight="1">
      <c r="A3763" s="1" t="s">
        <v>3525</v>
      </c>
      <c r="B3763" s="1" t="s">
        <v>3526</v>
      </c>
      <c r="C3763" s="9" t="s">
        <v>792</v>
      </c>
      <c r="D3763" s="114">
        <v>2.01E-2</v>
      </c>
      <c r="E3763" s="115">
        <f>단가대비표!E463</f>
        <v>5778</v>
      </c>
      <c r="F3763" s="116">
        <f t="shared" ref="F3763:F3782" si="813">TRUNC(E3763*D3763,1)</f>
        <v>116.1</v>
      </c>
      <c r="G3763" s="115">
        <v>0</v>
      </c>
      <c r="H3763" s="116">
        <f t="shared" ref="H3763:H3782" si="814">TRUNC(G3763*D3763,1)</f>
        <v>0</v>
      </c>
      <c r="I3763" s="115">
        <v>0</v>
      </c>
      <c r="J3763" s="116">
        <f t="shared" ref="J3763:J3782" si="815">TRUNC(I3763*D3763,1)</f>
        <v>0</v>
      </c>
      <c r="K3763" s="115">
        <f t="shared" ref="K3763:K3782" si="816">TRUNC(E3763+G3763+I3763,1)</f>
        <v>5778</v>
      </c>
      <c r="L3763" s="116">
        <f t="shared" ref="L3763:L3782" si="817">TRUNC(F3763+H3763+J3763,1)</f>
        <v>116.1</v>
      </c>
      <c r="M3763" s="9" t="s">
        <v>27</v>
      </c>
      <c r="N3763" s="10" t="s">
        <v>707</v>
      </c>
      <c r="O3763" s="10" t="s">
        <v>2615</v>
      </c>
      <c r="P3763" s="10" t="s">
        <v>30</v>
      </c>
      <c r="Q3763" s="10" t="s">
        <v>30</v>
      </c>
      <c r="R3763" s="10" t="s">
        <v>29</v>
      </c>
      <c r="S3763" s="119"/>
      <c r="T3763" s="119"/>
      <c r="U3763" s="119"/>
      <c r="V3763" s="119"/>
      <c r="W3763" s="119"/>
      <c r="X3763" s="119"/>
      <c r="Y3763" s="119"/>
      <c r="Z3763" s="119"/>
      <c r="AA3763" s="119"/>
      <c r="AB3763" s="119"/>
      <c r="AC3763" s="119"/>
      <c r="AD3763" s="119"/>
      <c r="AE3763" s="119"/>
      <c r="AF3763" s="119"/>
      <c r="AG3763" s="119"/>
      <c r="AH3763" s="119"/>
      <c r="AI3763" s="119"/>
      <c r="AJ3763" s="10" t="s">
        <v>27</v>
      </c>
      <c r="AK3763" s="10" t="s">
        <v>2616</v>
      </c>
      <c r="AL3763" s="10" t="s">
        <v>27</v>
      </c>
    </row>
    <row r="3764" spans="1:38" ht="30" customHeight="1">
      <c r="A3764" s="1" t="s">
        <v>3528</v>
      </c>
      <c r="B3764" s="1" t="s">
        <v>4869</v>
      </c>
      <c r="C3764" s="13" t="s">
        <v>3508</v>
      </c>
      <c r="D3764" s="114">
        <v>0.14699999999999999</v>
      </c>
      <c r="E3764" s="115">
        <f>단가대비표!E465</f>
        <v>627</v>
      </c>
      <c r="F3764" s="116">
        <f t="shared" si="813"/>
        <v>92.1</v>
      </c>
      <c r="G3764" s="115">
        <f>단가대비표!F465</f>
        <v>0</v>
      </c>
      <c r="H3764" s="116">
        <f t="shared" si="814"/>
        <v>0</v>
      </c>
      <c r="I3764" s="115">
        <f>단가대비표!G465</f>
        <v>83</v>
      </c>
      <c r="J3764" s="116">
        <f t="shared" si="815"/>
        <v>12.2</v>
      </c>
      <c r="K3764" s="115">
        <f t="shared" si="816"/>
        <v>710</v>
      </c>
      <c r="L3764" s="116">
        <f t="shared" si="817"/>
        <v>104.3</v>
      </c>
      <c r="M3764" s="9" t="s">
        <v>27</v>
      </c>
      <c r="N3764" s="10" t="s">
        <v>707</v>
      </c>
      <c r="O3764" s="10" t="s">
        <v>2617</v>
      </c>
      <c r="P3764" s="10" t="s">
        <v>30</v>
      </c>
      <c r="Q3764" s="10" t="s">
        <v>30</v>
      </c>
      <c r="R3764" s="10" t="s">
        <v>29</v>
      </c>
      <c r="S3764" s="119"/>
      <c r="T3764" s="119"/>
      <c r="U3764" s="119"/>
      <c r="V3764" s="119"/>
      <c r="W3764" s="119"/>
      <c r="X3764" s="119"/>
      <c r="Y3764" s="119"/>
      <c r="Z3764" s="119"/>
      <c r="AA3764" s="119"/>
      <c r="AB3764" s="119"/>
      <c r="AC3764" s="119"/>
      <c r="AD3764" s="119"/>
      <c r="AE3764" s="119"/>
      <c r="AF3764" s="119"/>
      <c r="AG3764" s="119"/>
      <c r="AH3764" s="119"/>
      <c r="AI3764" s="119"/>
      <c r="AJ3764" s="10" t="s">
        <v>27</v>
      </c>
      <c r="AK3764" s="10" t="s">
        <v>2618</v>
      </c>
      <c r="AL3764" s="10" t="s">
        <v>27</v>
      </c>
    </row>
    <row r="3765" spans="1:38" ht="30" customHeight="1">
      <c r="A3765" s="9" t="s">
        <v>4876</v>
      </c>
      <c r="B3765" s="9"/>
      <c r="C3765" s="9"/>
      <c r="D3765" s="114"/>
      <c r="E3765" s="115"/>
      <c r="F3765" s="116"/>
      <c r="G3765" s="115"/>
      <c r="H3765" s="116"/>
      <c r="I3765" s="115"/>
      <c r="J3765" s="116"/>
      <c r="K3765" s="115"/>
      <c r="L3765" s="116"/>
      <c r="M3765" s="9"/>
      <c r="N3765" s="119"/>
      <c r="O3765" s="119"/>
      <c r="P3765" s="119"/>
      <c r="Q3765" s="119"/>
      <c r="R3765" s="119"/>
      <c r="S3765" s="119"/>
      <c r="T3765" s="119"/>
      <c r="U3765" s="119"/>
      <c r="V3765" s="119"/>
      <c r="W3765" s="119"/>
      <c r="X3765" s="119"/>
      <c r="Y3765" s="119"/>
      <c r="Z3765" s="119"/>
      <c r="AA3765" s="119"/>
      <c r="AB3765" s="119"/>
      <c r="AC3765" s="119"/>
      <c r="AD3765" s="119"/>
      <c r="AE3765" s="10"/>
      <c r="AF3765" s="10"/>
      <c r="AG3765" s="10"/>
    </row>
    <row r="3766" spans="1:38" ht="30" customHeight="1">
      <c r="A3766" s="9" t="s">
        <v>2619</v>
      </c>
      <c r="B3766" s="9"/>
      <c r="C3766" s="13" t="s">
        <v>3508</v>
      </c>
      <c r="D3766" s="114">
        <v>0.14699999999999999</v>
      </c>
      <c r="E3766" s="115">
        <v>0</v>
      </c>
      <c r="F3766" s="116">
        <f t="shared" si="813"/>
        <v>0</v>
      </c>
      <c r="G3766" s="115">
        <v>0</v>
      </c>
      <c r="H3766" s="116">
        <f t="shared" si="814"/>
        <v>0</v>
      </c>
      <c r="I3766" s="115">
        <f>단가대비표!G470</f>
        <v>284</v>
      </c>
      <c r="J3766" s="116">
        <f t="shared" si="815"/>
        <v>41.7</v>
      </c>
      <c r="K3766" s="115">
        <f t="shared" si="816"/>
        <v>284</v>
      </c>
      <c r="L3766" s="116">
        <f t="shared" si="817"/>
        <v>41.7</v>
      </c>
      <c r="M3766" s="9" t="s">
        <v>27</v>
      </c>
      <c r="N3766" s="10" t="s">
        <v>707</v>
      </c>
      <c r="O3766" s="10" t="s">
        <v>2620</v>
      </c>
      <c r="P3766" s="10" t="s">
        <v>30</v>
      </c>
      <c r="Q3766" s="10" t="s">
        <v>30</v>
      </c>
      <c r="R3766" s="10" t="s">
        <v>29</v>
      </c>
      <c r="S3766" s="119"/>
      <c r="T3766" s="119"/>
      <c r="U3766" s="119"/>
      <c r="V3766" s="119"/>
      <c r="W3766" s="119"/>
      <c r="X3766" s="119"/>
      <c r="Y3766" s="119"/>
      <c r="Z3766" s="119"/>
      <c r="AA3766" s="119"/>
      <c r="AB3766" s="119"/>
      <c r="AC3766" s="119"/>
      <c r="AD3766" s="119"/>
      <c r="AE3766" s="119"/>
      <c r="AF3766" s="119"/>
      <c r="AG3766" s="119"/>
      <c r="AH3766" s="119"/>
      <c r="AI3766" s="119"/>
      <c r="AJ3766" s="10" t="s">
        <v>27</v>
      </c>
      <c r="AK3766" s="10" t="s">
        <v>2621</v>
      </c>
      <c r="AL3766" s="10" t="s">
        <v>27</v>
      </c>
    </row>
    <row r="3767" spans="1:38" ht="30" customHeight="1">
      <c r="A3767" s="9" t="s">
        <v>2622</v>
      </c>
      <c r="B3767" s="9"/>
      <c r="C3767" s="13" t="s">
        <v>3508</v>
      </c>
      <c r="D3767" s="114">
        <v>0.14699999999999999</v>
      </c>
      <c r="E3767" s="115">
        <v>0</v>
      </c>
      <c r="F3767" s="116">
        <f t="shared" si="813"/>
        <v>0</v>
      </c>
      <c r="G3767" s="115">
        <v>0</v>
      </c>
      <c r="H3767" s="116">
        <f t="shared" si="814"/>
        <v>0</v>
      </c>
      <c r="I3767" s="115">
        <f>단가대비표!G471</f>
        <v>141</v>
      </c>
      <c r="J3767" s="116">
        <f t="shared" si="815"/>
        <v>20.7</v>
      </c>
      <c r="K3767" s="115">
        <f t="shared" si="816"/>
        <v>141</v>
      </c>
      <c r="L3767" s="116">
        <f t="shared" si="817"/>
        <v>20.7</v>
      </c>
      <c r="M3767" s="9" t="s">
        <v>27</v>
      </c>
      <c r="N3767" s="10" t="s">
        <v>707</v>
      </c>
      <c r="O3767" s="10" t="s">
        <v>2623</v>
      </c>
      <c r="P3767" s="10" t="s">
        <v>30</v>
      </c>
      <c r="Q3767" s="10" t="s">
        <v>30</v>
      </c>
      <c r="R3767" s="10" t="s">
        <v>29</v>
      </c>
      <c r="S3767" s="119"/>
      <c r="T3767" s="119"/>
      <c r="U3767" s="119"/>
      <c r="V3767" s="119"/>
      <c r="W3767" s="119"/>
      <c r="X3767" s="119"/>
      <c r="Y3767" s="119"/>
      <c r="Z3767" s="119"/>
      <c r="AA3767" s="119"/>
      <c r="AB3767" s="119"/>
      <c r="AC3767" s="119"/>
      <c r="AD3767" s="119"/>
      <c r="AE3767" s="119"/>
      <c r="AF3767" s="119"/>
      <c r="AG3767" s="119"/>
      <c r="AH3767" s="119"/>
      <c r="AI3767" s="119"/>
      <c r="AJ3767" s="10" t="s">
        <v>27</v>
      </c>
      <c r="AK3767" s="10" t="s">
        <v>2624</v>
      </c>
      <c r="AL3767" s="10" t="s">
        <v>27</v>
      </c>
    </row>
    <row r="3768" spans="1:38" ht="30" customHeight="1">
      <c r="A3768" s="9" t="s">
        <v>2627</v>
      </c>
      <c r="B3768" s="9"/>
      <c r="C3768" s="9" t="s">
        <v>714</v>
      </c>
      <c r="D3768" s="114">
        <v>0.48</v>
      </c>
      <c r="E3768" s="115">
        <f>단가대비표!E466</f>
        <v>6890</v>
      </c>
      <c r="F3768" s="116">
        <f t="shared" si="813"/>
        <v>3307.2</v>
      </c>
      <c r="G3768" s="115">
        <v>0</v>
      </c>
      <c r="H3768" s="116">
        <f t="shared" si="814"/>
        <v>0</v>
      </c>
      <c r="I3768" s="115">
        <v>0</v>
      </c>
      <c r="J3768" s="116">
        <f t="shared" si="815"/>
        <v>0</v>
      </c>
      <c r="K3768" s="115">
        <f t="shared" si="816"/>
        <v>6890</v>
      </c>
      <c r="L3768" s="116">
        <f t="shared" si="817"/>
        <v>3307.2</v>
      </c>
      <c r="M3768" s="9" t="s">
        <v>27</v>
      </c>
      <c r="N3768" s="10" t="s">
        <v>707</v>
      </c>
      <c r="O3768" s="10" t="s">
        <v>2628</v>
      </c>
      <c r="P3768" s="10" t="s">
        <v>30</v>
      </c>
      <c r="Q3768" s="10" t="s">
        <v>30</v>
      </c>
      <c r="R3768" s="10" t="s">
        <v>29</v>
      </c>
      <c r="S3768" s="119"/>
      <c r="T3768" s="119"/>
      <c r="U3768" s="119"/>
      <c r="V3768" s="119"/>
      <c r="W3768" s="119"/>
      <c r="X3768" s="119"/>
      <c r="Y3768" s="119"/>
      <c r="Z3768" s="119"/>
      <c r="AA3768" s="119"/>
      <c r="AB3768" s="119"/>
      <c r="AC3768" s="119"/>
      <c r="AD3768" s="119"/>
      <c r="AE3768" s="119"/>
      <c r="AF3768" s="119"/>
      <c r="AG3768" s="119"/>
      <c r="AH3768" s="119"/>
      <c r="AI3768" s="119"/>
      <c r="AJ3768" s="10" t="s">
        <v>27</v>
      </c>
      <c r="AK3768" s="10" t="s">
        <v>2629</v>
      </c>
      <c r="AL3768" s="10" t="s">
        <v>27</v>
      </c>
    </row>
    <row r="3769" spans="1:38" ht="30" customHeight="1">
      <c r="A3769" s="9" t="s">
        <v>2630</v>
      </c>
      <c r="B3769" s="9"/>
      <c r="C3769" s="9" t="s">
        <v>2631</v>
      </c>
      <c r="D3769" s="114">
        <v>0.48</v>
      </c>
      <c r="E3769" s="115">
        <f>단가대비표!E467</f>
        <v>8385</v>
      </c>
      <c r="F3769" s="116">
        <f t="shared" si="813"/>
        <v>4024.8</v>
      </c>
      <c r="G3769" s="115">
        <v>0</v>
      </c>
      <c r="H3769" s="116">
        <f t="shared" si="814"/>
        <v>0</v>
      </c>
      <c r="I3769" s="115">
        <v>0</v>
      </c>
      <c r="J3769" s="116">
        <f t="shared" si="815"/>
        <v>0</v>
      </c>
      <c r="K3769" s="115">
        <f t="shared" si="816"/>
        <v>8385</v>
      </c>
      <c r="L3769" s="116">
        <f t="shared" si="817"/>
        <v>4024.8</v>
      </c>
      <c r="M3769" s="9" t="s">
        <v>27</v>
      </c>
      <c r="N3769" s="10" t="s">
        <v>707</v>
      </c>
      <c r="O3769" s="10" t="s">
        <v>2632</v>
      </c>
      <c r="P3769" s="10" t="s">
        <v>30</v>
      </c>
      <c r="Q3769" s="10" t="s">
        <v>30</v>
      </c>
      <c r="R3769" s="10" t="s">
        <v>29</v>
      </c>
      <c r="S3769" s="119"/>
      <c r="T3769" s="119"/>
      <c r="U3769" s="119"/>
      <c r="V3769" s="119"/>
      <c r="W3769" s="119"/>
      <c r="X3769" s="119"/>
      <c r="Y3769" s="119"/>
      <c r="Z3769" s="119"/>
      <c r="AA3769" s="119"/>
      <c r="AB3769" s="119"/>
      <c r="AC3769" s="119"/>
      <c r="AD3769" s="119"/>
      <c r="AE3769" s="119"/>
      <c r="AF3769" s="119"/>
      <c r="AG3769" s="119"/>
      <c r="AH3769" s="119"/>
      <c r="AI3769" s="119"/>
      <c r="AJ3769" s="10" t="s">
        <v>27</v>
      </c>
      <c r="AK3769" s="10" t="s">
        <v>2633</v>
      </c>
      <c r="AL3769" s="10" t="s">
        <v>27</v>
      </c>
    </row>
    <row r="3770" spans="1:38" ht="30" customHeight="1">
      <c r="A3770" s="9" t="s">
        <v>2634</v>
      </c>
      <c r="B3770" s="9" t="s">
        <v>4877</v>
      </c>
      <c r="C3770" s="9" t="s">
        <v>714</v>
      </c>
      <c r="D3770" s="114">
        <v>0.48</v>
      </c>
      <c r="E3770" s="115">
        <f>단가대비표!E468</f>
        <v>1502</v>
      </c>
      <c r="F3770" s="116">
        <f t="shared" si="813"/>
        <v>720.9</v>
      </c>
      <c r="G3770" s="115">
        <v>0</v>
      </c>
      <c r="H3770" s="116">
        <f t="shared" si="814"/>
        <v>0</v>
      </c>
      <c r="I3770" s="115">
        <v>0</v>
      </c>
      <c r="J3770" s="116">
        <f t="shared" si="815"/>
        <v>0</v>
      </c>
      <c r="K3770" s="115">
        <f t="shared" si="816"/>
        <v>1502</v>
      </c>
      <c r="L3770" s="116">
        <f t="shared" si="817"/>
        <v>720.9</v>
      </c>
      <c r="M3770" s="9" t="s">
        <v>27</v>
      </c>
      <c r="N3770" s="10" t="s">
        <v>707</v>
      </c>
      <c r="O3770" s="10" t="s">
        <v>2635</v>
      </c>
      <c r="P3770" s="10" t="s">
        <v>30</v>
      </c>
      <c r="Q3770" s="10" t="s">
        <v>30</v>
      </c>
      <c r="R3770" s="10" t="s">
        <v>29</v>
      </c>
      <c r="S3770" s="119"/>
      <c r="T3770" s="119"/>
      <c r="U3770" s="119"/>
      <c r="V3770" s="119"/>
      <c r="W3770" s="119"/>
      <c r="X3770" s="119"/>
      <c r="Y3770" s="119"/>
      <c r="Z3770" s="119"/>
      <c r="AA3770" s="119"/>
      <c r="AB3770" s="119"/>
      <c r="AC3770" s="119"/>
      <c r="AD3770" s="119"/>
      <c r="AE3770" s="119"/>
      <c r="AF3770" s="119"/>
      <c r="AG3770" s="119"/>
      <c r="AH3770" s="119"/>
      <c r="AI3770" s="119"/>
      <c r="AJ3770" s="10" t="s">
        <v>27</v>
      </c>
      <c r="AK3770" s="10" t="s">
        <v>2636</v>
      </c>
      <c r="AL3770" s="10" t="s">
        <v>27</v>
      </c>
    </row>
    <row r="3771" spans="1:38" ht="30" customHeight="1">
      <c r="A3771" s="9" t="s">
        <v>4878</v>
      </c>
      <c r="B3771" s="9"/>
      <c r="C3771" s="9"/>
      <c r="D3771" s="114"/>
      <c r="E3771" s="115"/>
      <c r="F3771" s="116"/>
      <c r="G3771" s="115"/>
      <c r="H3771" s="116"/>
      <c r="I3771" s="115"/>
      <c r="J3771" s="116"/>
      <c r="K3771" s="115"/>
      <c r="L3771" s="116"/>
      <c r="M3771" s="9"/>
      <c r="N3771" s="119"/>
      <c r="O3771" s="119"/>
      <c r="P3771" s="119"/>
      <c r="Q3771" s="119"/>
      <c r="R3771" s="119"/>
      <c r="S3771" s="119"/>
      <c r="T3771" s="119"/>
      <c r="U3771" s="119"/>
      <c r="V3771" s="119"/>
      <c r="W3771" s="119"/>
      <c r="X3771" s="119"/>
      <c r="Y3771" s="119"/>
      <c r="Z3771" s="119"/>
      <c r="AA3771" s="119"/>
      <c r="AB3771" s="119"/>
      <c r="AC3771" s="119"/>
      <c r="AD3771" s="119"/>
      <c r="AE3771" s="10"/>
      <c r="AF3771" s="10"/>
      <c r="AG3771" s="10"/>
    </row>
    <row r="3772" spans="1:38" ht="30" customHeight="1">
      <c r="A3772" s="1" t="s">
        <v>3514</v>
      </c>
      <c r="B3772" s="1" t="s">
        <v>3515</v>
      </c>
      <c r="C3772" s="13" t="s">
        <v>3508</v>
      </c>
      <c r="D3772" s="114">
        <v>0.4819</v>
      </c>
      <c r="E3772" s="115">
        <v>0</v>
      </c>
      <c r="F3772" s="116">
        <f t="shared" ref="F3772:F3777" si="818">TRUNC(E3772*D3772,1)</f>
        <v>0</v>
      </c>
      <c r="G3772" s="115">
        <v>0</v>
      </c>
      <c r="H3772" s="116">
        <f t="shared" ref="H3772:H3777" si="819">TRUNC(G3772*D3772,1)</f>
        <v>0</v>
      </c>
      <c r="I3772" s="115">
        <f>단가대비표!G457</f>
        <v>200</v>
      </c>
      <c r="J3772" s="116">
        <f t="shared" ref="J3772:J3777" si="820">TRUNC(I3772*D3772,1)</f>
        <v>96.3</v>
      </c>
      <c r="K3772" s="115">
        <f t="shared" ref="K3772:L3777" si="821">TRUNC(E3772+G3772+I3772,1)</f>
        <v>200</v>
      </c>
      <c r="L3772" s="116">
        <f t="shared" si="821"/>
        <v>96.3</v>
      </c>
      <c r="M3772" s="9"/>
      <c r="N3772" s="119"/>
      <c r="O3772" s="119"/>
      <c r="P3772" s="119"/>
      <c r="Q3772" s="119"/>
      <c r="R3772" s="119"/>
      <c r="S3772" s="119"/>
      <c r="T3772" s="119"/>
      <c r="U3772" s="119"/>
      <c r="V3772" s="119"/>
      <c r="W3772" s="119"/>
      <c r="X3772" s="119"/>
      <c r="Y3772" s="119"/>
      <c r="Z3772" s="119"/>
      <c r="AA3772" s="119"/>
      <c r="AB3772" s="119"/>
      <c r="AC3772" s="119"/>
      <c r="AD3772" s="119"/>
      <c r="AE3772" s="10"/>
      <c r="AF3772" s="10"/>
      <c r="AG3772" s="10"/>
    </row>
    <row r="3773" spans="1:38" ht="30" customHeight="1">
      <c r="A3773" s="1" t="s">
        <v>3518</v>
      </c>
      <c r="B3773" s="1" t="s">
        <v>3516</v>
      </c>
      <c r="C3773" s="13" t="s">
        <v>3281</v>
      </c>
      <c r="D3773" s="114">
        <v>0.22090000000000001</v>
      </c>
      <c r="E3773" s="115">
        <f>단가대비표!E458</f>
        <v>11200</v>
      </c>
      <c r="F3773" s="116">
        <f t="shared" si="818"/>
        <v>2474</v>
      </c>
      <c r="G3773" s="115">
        <v>0</v>
      </c>
      <c r="H3773" s="116">
        <f t="shared" si="819"/>
        <v>0</v>
      </c>
      <c r="I3773" s="115">
        <v>0</v>
      </c>
      <c r="J3773" s="116">
        <f t="shared" si="820"/>
        <v>0</v>
      </c>
      <c r="K3773" s="115">
        <f t="shared" si="821"/>
        <v>11200</v>
      </c>
      <c r="L3773" s="116">
        <f t="shared" si="821"/>
        <v>2474</v>
      </c>
      <c r="M3773" s="9"/>
      <c r="N3773" s="119"/>
      <c r="O3773" s="119"/>
      <c r="P3773" s="119"/>
      <c r="Q3773" s="119"/>
      <c r="R3773" s="119"/>
      <c r="S3773" s="119"/>
      <c r="T3773" s="119"/>
      <c r="U3773" s="119"/>
      <c r="V3773" s="119"/>
      <c r="W3773" s="119"/>
      <c r="X3773" s="119"/>
      <c r="Y3773" s="119"/>
      <c r="Z3773" s="119"/>
      <c r="AA3773" s="119"/>
      <c r="AB3773" s="119"/>
      <c r="AC3773" s="119"/>
      <c r="AD3773" s="119"/>
      <c r="AE3773" s="10"/>
      <c r="AF3773" s="10"/>
      <c r="AG3773" s="10"/>
    </row>
    <row r="3774" spans="1:38" ht="30" customHeight="1">
      <c r="A3774" s="1" t="s">
        <v>3519</v>
      </c>
      <c r="B3774" s="1"/>
      <c r="C3774" s="13" t="s">
        <v>3130</v>
      </c>
      <c r="D3774" s="114">
        <v>2.01E-2</v>
      </c>
      <c r="E3774" s="115">
        <f>단가대비표!E459</f>
        <v>12000</v>
      </c>
      <c r="F3774" s="116">
        <f t="shared" si="818"/>
        <v>241.2</v>
      </c>
      <c r="G3774" s="115">
        <v>0</v>
      </c>
      <c r="H3774" s="116">
        <f t="shared" si="819"/>
        <v>0</v>
      </c>
      <c r="I3774" s="115">
        <v>0</v>
      </c>
      <c r="J3774" s="116">
        <f t="shared" si="820"/>
        <v>0</v>
      </c>
      <c r="K3774" s="115">
        <f t="shared" si="821"/>
        <v>12000</v>
      </c>
      <c r="L3774" s="116">
        <f t="shared" si="821"/>
        <v>241.2</v>
      </c>
      <c r="M3774" s="9"/>
      <c r="N3774" s="119"/>
      <c r="O3774" s="119"/>
      <c r="P3774" s="119"/>
      <c r="Q3774" s="119"/>
      <c r="R3774" s="119"/>
      <c r="S3774" s="119"/>
      <c r="T3774" s="119"/>
      <c r="U3774" s="119"/>
      <c r="V3774" s="119"/>
      <c r="W3774" s="119"/>
      <c r="X3774" s="119"/>
      <c r="Y3774" s="119"/>
      <c r="Z3774" s="119"/>
      <c r="AA3774" s="119"/>
      <c r="AB3774" s="119"/>
      <c r="AC3774" s="119"/>
      <c r="AD3774" s="119"/>
      <c r="AE3774" s="10"/>
      <c r="AF3774" s="10"/>
      <c r="AG3774" s="10"/>
    </row>
    <row r="3775" spans="1:38" ht="30" customHeight="1">
      <c r="A3775" s="1" t="s">
        <v>3521</v>
      </c>
      <c r="B3775" s="1"/>
      <c r="C3775" s="13" t="s">
        <v>3508</v>
      </c>
      <c r="D3775" s="114">
        <v>0.4819</v>
      </c>
      <c r="E3775" s="115">
        <v>0</v>
      </c>
      <c r="F3775" s="116">
        <f t="shared" si="818"/>
        <v>0</v>
      </c>
      <c r="G3775" s="115">
        <v>0</v>
      </c>
      <c r="H3775" s="116">
        <f t="shared" si="819"/>
        <v>0</v>
      </c>
      <c r="I3775" s="115">
        <f>단가대비표!G460</f>
        <v>79</v>
      </c>
      <c r="J3775" s="116">
        <f t="shared" si="820"/>
        <v>38</v>
      </c>
      <c r="K3775" s="115">
        <f t="shared" si="821"/>
        <v>79</v>
      </c>
      <c r="L3775" s="116">
        <f t="shared" si="821"/>
        <v>38</v>
      </c>
      <c r="M3775" s="9"/>
      <c r="N3775" s="119"/>
      <c r="O3775" s="119"/>
      <c r="P3775" s="119"/>
      <c r="Q3775" s="119"/>
      <c r="R3775" s="119"/>
      <c r="S3775" s="119"/>
      <c r="T3775" s="119"/>
      <c r="U3775" s="119"/>
      <c r="V3775" s="119"/>
      <c r="W3775" s="119"/>
      <c r="X3775" s="119"/>
      <c r="Y3775" s="119"/>
      <c r="Z3775" s="119"/>
      <c r="AA3775" s="119"/>
      <c r="AB3775" s="119"/>
      <c r="AC3775" s="119"/>
      <c r="AD3775" s="119"/>
      <c r="AE3775" s="10"/>
      <c r="AF3775" s="10"/>
      <c r="AG3775" s="10"/>
    </row>
    <row r="3776" spans="1:38" ht="30" customHeight="1">
      <c r="A3776" s="1" t="s">
        <v>3522</v>
      </c>
      <c r="B3776" s="1"/>
      <c r="C3776" s="13" t="s">
        <v>3508</v>
      </c>
      <c r="D3776" s="114">
        <v>0.52210000000000001</v>
      </c>
      <c r="E3776" s="115">
        <v>0</v>
      </c>
      <c r="F3776" s="116">
        <f t="shared" si="818"/>
        <v>0</v>
      </c>
      <c r="G3776" s="115">
        <v>0</v>
      </c>
      <c r="H3776" s="116">
        <f t="shared" si="819"/>
        <v>0</v>
      </c>
      <c r="I3776" s="115">
        <f>단가대비표!G461</f>
        <v>135</v>
      </c>
      <c r="J3776" s="116">
        <f t="shared" si="820"/>
        <v>70.400000000000006</v>
      </c>
      <c r="K3776" s="115">
        <f t="shared" si="821"/>
        <v>135</v>
      </c>
      <c r="L3776" s="116">
        <f t="shared" si="821"/>
        <v>70.400000000000006</v>
      </c>
      <c r="M3776" s="9"/>
      <c r="N3776" s="119"/>
      <c r="O3776" s="119"/>
      <c r="P3776" s="119"/>
      <c r="Q3776" s="119"/>
      <c r="R3776" s="119"/>
      <c r="S3776" s="119"/>
      <c r="T3776" s="119"/>
      <c r="U3776" s="119"/>
      <c r="V3776" s="119"/>
      <c r="W3776" s="119"/>
      <c r="X3776" s="119"/>
      <c r="Y3776" s="119"/>
      <c r="Z3776" s="119"/>
      <c r="AA3776" s="119"/>
      <c r="AB3776" s="119"/>
      <c r="AC3776" s="119"/>
      <c r="AD3776" s="119"/>
      <c r="AE3776" s="10"/>
      <c r="AF3776" s="10"/>
      <c r="AG3776" s="10"/>
    </row>
    <row r="3777" spans="1:38" ht="30" customHeight="1">
      <c r="A3777" s="1" t="s">
        <v>3523</v>
      </c>
      <c r="B3777" s="1" t="s">
        <v>3524</v>
      </c>
      <c r="C3777" s="13" t="s">
        <v>3508</v>
      </c>
      <c r="D3777" s="114">
        <v>0.1205</v>
      </c>
      <c r="E3777" s="115">
        <v>0</v>
      </c>
      <c r="F3777" s="116">
        <f t="shared" si="818"/>
        <v>0</v>
      </c>
      <c r="G3777" s="115">
        <v>0</v>
      </c>
      <c r="H3777" s="116">
        <f t="shared" si="819"/>
        <v>0</v>
      </c>
      <c r="I3777" s="115">
        <f>단가대비표!G462</f>
        <v>93</v>
      </c>
      <c r="J3777" s="116">
        <f t="shared" si="820"/>
        <v>11.2</v>
      </c>
      <c r="K3777" s="115">
        <f t="shared" si="821"/>
        <v>93</v>
      </c>
      <c r="L3777" s="116">
        <f t="shared" si="821"/>
        <v>11.2</v>
      </c>
      <c r="M3777" s="9"/>
      <c r="N3777" s="119"/>
      <c r="O3777" s="119"/>
      <c r="P3777" s="119"/>
      <c r="Q3777" s="119"/>
      <c r="R3777" s="119"/>
      <c r="S3777" s="119"/>
      <c r="T3777" s="119"/>
      <c r="U3777" s="119"/>
      <c r="V3777" s="119"/>
      <c r="W3777" s="119"/>
      <c r="X3777" s="119"/>
      <c r="Y3777" s="119"/>
      <c r="Z3777" s="119"/>
      <c r="AA3777" s="119"/>
      <c r="AB3777" s="119"/>
      <c r="AC3777" s="119"/>
      <c r="AD3777" s="119"/>
      <c r="AE3777" s="10"/>
      <c r="AF3777" s="10"/>
      <c r="AG3777" s="10"/>
    </row>
    <row r="3778" spans="1:38" ht="30" customHeight="1">
      <c r="A3778" s="9" t="s">
        <v>4879</v>
      </c>
      <c r="B3778" s="9"/>
      <c r="C3778" s="9"/>
      <c r="D3778" s="114"/>
      <c r="E3778" s="115"/>
      <c r="F3778" s="116"/>
      <c r="G3778" s="115"/>
      <c r="H3778" s="116"/>
      <c r="I3778" s="115"/>
      <c r="J3778" s="116"/>
      <c r="K3778" s="115"/>
      <c r="L3778" s="116"/>
      <c r="M3778" s="9"/>
      <c r="N3778" s="119"/>
      <c r="O3778" s="119"/>
      <c r="P3778" s="119"/>
      <c r="Q3778" s="119"/>
      <c r="R3778" s="119"/>
      <c r="S3778" s="119"/>
      <c r="T3778" s="119"/>
      <c r="U3778" s="119"/>
      <c r="V3778" s="119"/>
      <c r="W3778" s="119"/>
      <c r="X3778" s="119"/>
      <c r="Y3778" s="119"/>
      <c r="Z3778" s="119"/>
      <c r="AA3778" s="119"/>
      <c r="AB3778" s="119"/>
      <c r="AC3778" s="119"/>
      <c r="AD3778" s="119"/>
      <c r="AE3778" s="10"/>
      <c r="AF3778" s="10"/>
      <c r="AG3778" s="10"/>
    </row>
    <row r="3779" spans="1:38" ht="30" customHeight="1">
      <c r="A3779" s="9" t="s">
        <v>2637</v>
      </c>
      <c r="B3779" s="9" t="s">
        <v>2638</v>
      </c>
      <c r="C3779" s="9" t="s">
        <v>714</v>
      </c>
      <c r="D3779" s="114">
        <v>0.20080000000000001</v>
      </c>
      <c r="E3779" s="115">
        <f>단가대비표!E475</f>
        <v>449</v>
      </c>
      <c r="F3779" s="116">
        <f t="shared" si="813"/>
        <v>90.1</v>
      </c>
      <c r="G3779" s="115">
        <v>0</v>
      </c>
      <c r="H3779" s="116">
        <f t="shared" si="814"/>
        <v>0</v>
      </c>
      <c r="I3779" s="115">
        <v>0</v>
      </c>
      <c r="J3779" s="116">
        <f t="shared" si="815"/>
        <v>0</v>
      </c>
      <c r="K3779" s="115">
        <f t="shared" si="816"/>
        <v>449</v>
      </c>
      <c r="L3779" s="116">
        <f t="shared" si="817"/>
        <v>90.1</v>
      </c>
      <c r="M3779" s="9" t="s">
        <v>27</v>
      </c>
      <c r="N3779" s="10" t="s">
        <v>707</v>
      </c>
      <c r="O3779" s="10" t="s">
        <v>2639</v>
      </c>
      <c r="P3779" s="10" t="s">
        <v>30</v>
      </c>
      <c r="Q3779" s="10" t="s">
        <v>30</v>
      </c>
      <c r="R3779" s="10" t="s">
        <v>29</v>
      </c>
      <c r="S3779" s="119"/>
      <c r="T3779" s="119"/>
      <c r="U3779" s="119"/>
      <c r="V3779" s="119"/>
      <c r="W3779" s="119"/>
      <c r="X3779" s="119"/>
      <c r="Y3779" s="119"/>
      <c r="Z3779" s="119"/>
      <c r="AA3779" s="119"/>
      <c r="AB3779" s="119"/>
      <c r="AC3779" s="119"/>
      <c r="AD3779" s="119"/>
      <c r="AE3779" s="119"/>
      <c r="AF3779" s="119"/>
      <c r="AG3779" s="119"/>
      <c r="AH3779" s="119"/>
      <c r="AI3779" s="119"/>
      <c r="AJ3779" s="10" t="s">
        <v>27</v>
      </c>
      <c r="AK3779" s="10" t="s">
        <v>2640</v>
      </c>
      <c r="AL3779" s="10" t="s">
        <v>27</v>
      </c>
    </row>
    <row r="3780" spans="1:38" ht="30" customHeight="1">
      <c r="A3780" s="9" t="s">
        <v>2641</v>
      </c>
      <c r="B3780" s="9" t="s">
        <v>2642</v>
      </c>
      <c r="C3780" s="9" t="s">
        <v>2643</v>
      </c>
      <c r="D3780" s="114">
        <v>0.76300000000000001</v>
      </c>
      <c r="E3780" s="115">
        <f>단가대비표!E476</f>
        <v>230</v>
      </c>
      <c r="F3780" s="116">
        <f t="shared" si="813"/>
        <v>175.4</v>
      </c>
      <c r="G3780" s="115">
        <v>0</v>
      </c>
      <c r="H3780" s="116">
        <f t="shared" si="814"/>
        <v>0</v>
      </c>
      <c r="I3780" s="115">
        <v>0</v>
      </c>
      <c r="J3780" s="116">
        <f t="shared" si="815"/>
        <v>0</v>
      </c>
      <c r="K3780" s="115">
        <f t="shared" si="816"/>
        <v>230</v>
      </c>
      <c r="L3780" s="116">
        <f t="shared" si="817"/>
        <v>175.4</v>
      </c>
      <c r="M3780" s="9" t="s">
        <v>27</v>
      </c>
      <c r="N3780" s="10" t="s">
        <v>707</v>
      </c>
      <c r="O3780" s="10" t="s">
        <v>2644</v>
      </c>
      <c r="P3780" s="10" t="s">
        <v>30</v>
      </c>
      <c r="Q3780" s="10" t="s">
        <v>30</v>
      </c>
      <c r="R3780" s="10" t="s">
        <v>29</v>
      </c>
      <c r="S3780" s="119"/>
      <c r="T3780" s="119"/>
      <c r="U3780" s="119"/>
      <c r="V3780" s="119"/>
      <c r="W3780" s="119"/>
      <c r="X3780" s="119"/>
      <c r="Y3780" s="119"/>
      <c r="Z3780" s="119"/>
      <c r="AA3780" s="119"/>
      <c r="AB3780" s="119"/>
      <c r="AC3780" s="119"/>
      <c r="AD3780" s="119"/>
      <c r="AE3780" s="119"/>
      <c r="AF3780" s="119"/>
      <c r="AG3780" s="119"/>
      <c r="AH3780" s="119"/>
      <c r="AI3780" s="119"/>
      <c r="AJ3780" s="10" t="s">
        <v>27</v>
      </c>
      <c r="AK3780" s="10" t="s">
        <v>2645</v>
      </c>
      <c r="AL3780" s="10" t="s">
        <v>27</v>
      </c>
    </row>
    <row r="3781" spans="1:38" ht="30" customHeight="1">
      <c r="A3781" s="9" t="s">
        <v>2646</v>
      </c>
      <c r="B3781" s="9" t="s">
        <v>2647</v>
      </c>
      <c r="C3781" s="9" t="s">
        <v>28</v>
      </c>
      <c r="D3781" s="114">
        <v>0.69599999999999995</v>
      </c>
      <c r="E3781" s="115">
        <f>단가대비표!E477</f>
        <v>537</v>
      </c>
      <c r="F3781" s="116">
        <f t="shared" si="813"/>
        <v>373.7</v>
      </c>
      <c r="G3781" s="115">
        <v>0</v>
      </c>
      <c r="H3781" s="116">
        <f t="shared" si="814"/>
        <v>0</v>
      </c>
      <c r="I3781" s="115">
        <v>0</v>
      </c>
      <c r="J3781" s="116">
        <f t="shared" si="815"/>
        <v>0</v>
      </c>
      <c r="K3781" s="115">
        <f t="shared" si="816"/>
        <v>537</v>
      </c>
      <c r="L3781" s="116">
        <f t="shared" si="817"/>
        <v>373.7</v>
      </c>
      <c r="M3781" s="9" t="s">
        <v>27</v>
      </c>
      <c r="N3781" s="10" t="s">
        <v>707</v>
      </c>
      <c r="O3781" s="10" t="s">
        <v>2648</v>
      </c>
      <c r="P3781" s="10" t="s">
        <v>30</v>
      </c>
      <c r="Q3781" s="10" t="s">
        <v>30</v>
      </c>
      <c r="R3781" s="10" t="s">
        <v>29</v>
      </c>
      <c r="S3781" s="119"/>
      <c r="T3781" s="119"/>
      <c r="U3781" s="119"/>
      <c r="V3781" s="119"/>
      <c r="W3781" s="119"/>
      <c r="X3781" s="119"/>
      <c r="Y3781" s="119"/>
      <c r="Z3781" s="119"/>
      <c r="AA3781" s="119"/>
      <c r="AB3781" s="119"/>
      <c r="AC3781" s="119"/>
      <c r="AD3781" s="119"/>
      <c r="AE3781" s="119"/>
      <c r="AF3781" s="119"/>
      <c r="AG3781" s="119"/>
      <c r="AH3781" s="119"/>
      <c r="AI3781" s="119"/>
      <c r="AJ3781" s="10" t="s">
        <v>27</v>
      </c>
      <c r="AK3781" s="10" t="s">
        <v>2649</v>
      </c>
      <c r="AL3781" s="10" t="s">
        <v>27</v>
      </c>
    </row>
    <row r="3782" spans="1:38" ht="30" customHeight="1">
      <c r="A3782" s="9" t="s">
        <v>2650</v>
      </c>
      <c r="B3782" s="9" t="s">
        <v>27</v>
      </c>
      <c r="C3782" s="9" t="s">
        <v>54</v>
      </c>
      <c r="D3782" s="114">
        <v>1.8345</v>
      </c>
      <c r="E3782" s="115">
        <f>단가대비표!E478</f>
        <v>29</v>
      </c>
      <c r="F3782" s="116">
        <f t="shared" si="813"/>
        <v>53.2</v>
      </c>
      <c r="G3782" s="115">
        <v>0</v>
      </c>
      <c r="H3782" s="116">
        <f t="shared" si="814"/>
        <v>0</v>
      </c>
      <c r="I3782" s="115">
        <v>0</v>
      </c>
      <c r="J3782" s="116">
        <f t="shared" si="815"/>
        <v>0</v>
      </c>
      <c r="K3782" s="115">
        <f t="shared" si="816"/>
        <v>29</v>
      </c>
      <c r="L3782" s="116">
        <f t="shared" si="817"/>
        <v>53.2</v>
      </c>
      <c r="M3782" s="9" t="s">
        <v>27</v>
      </c>
      <c r="N3782" s="10" t="s">
        <v>707</v>
      </c>
      <c r="O3782" s="10" t="s">
        <v>2651</v>
      </c>
      <c r="P3782" s="10" t="s">
        <v>30</v>
      </c>
      <c r="Q3782" s="10" t="s">
        <v>30</v>
      </c>
      <c r="R3782" s="10" t="s">
        <v>29</v>
      </c>
      <c r="S3782" s="119"/>
      <c r="T3782" s="119"/>
      <c r="U3782" s="119"/>
      <c r="V3782" s="119"/>
      <c r="W3782" s="119"/>
      <c r="X3782" s="119"/>
      <c r="Y3782" s="119"/>
      <c r="Z3782" s="119"/>
      <c r="AA3782" s="119"/>
      <c r="AB3782" s="119"/>
      <c r="AC3782" s="119"/>
      <c r="AD3782" s="119"/>
      <c r="AE3782" s="119"/>
      <c r="AF3782" s="119"/>
      <c r="AG3782" s="119"/>
      <c r="AH3782" s="119"/>
      <c r="AI3782" s="119"/>
      <c r="AJ3782" s="10" t="s">
        <v>27</v>
      </c>
      <c r="AK3782" s="10" t="s">
        <v>2652</v>
      </c>
      <c r="AL3782" s="10" t="s">
        <v>27</v>
      </c>
    </row>
    <row r="3783" spans="1:38" ht="30" customHeight="1">
      <c r="A3783" s="9" t="s">
        <v>4880</v>
      </c>
      <c r="B3783" s="9"/>
      <c r="C3783" s="9"/>
      <c r="D3783" s="114"/>
      <c r="E3783" s="115"/>
      <c r="F3783" s="116"/>
      <c r="G3783" s="115"/>
      <c r="H3783" s="116"/>
      <c r="I3783" s="115"/>
      <c r="J3783" s="116"/>
      <c r="K3783" s="115"/>
      <c r="L3783" s="116"/>
      <c r="M3783" s="9"/>
      <c r="N3783" s="119"/>
      <c r="O3783" s="119"/>
      <c r="P3783" s="119"/>
      <c r="Q3783" s="119"/>
      <c r="R3783" s="119"/>
      <c r="S3783" s="119"/>
      <c r="T3783" s="119"/>
      <c r="U3783" s="119"/>
      <c r="V3783" s="119"/>
      <c r="W3783" s="119"/>
      <c r="X3783" s="119"/>
      <c r="Y3783" s="119"/>
      <c r="Z3783" s="119"/>
      <c r="AA3783" s="119"/>
      <c r="AB3783" s="119"/>
      <c r="AC3783" s="119"/>
      <c r="AD3783" s="119"/>
      <c r="AE3783" s="10"/>
      <c r="AF3783" s="10"/>
      <c r="AG3783" s="10"/>
    </row>
    <row r="3784" spans="1:38" ht="30" customHeight="1">
      <c r="A3784" s="9" t="s">
        <v>4881</v>
      </c>
      <c r="B3784" s="9"/>
      <c r="C3784" s="9" t="s">
        <v>4882</v>
      </c>
      <c r="D3784" s="114">
        <v>1.11E-2</v>
      </c>
      <c r="E3784" s="115">
        <v>0</v>
      </c>
      <c r="F3784" s="116">
        <f>TRUNC(E3784*D3784,1)</f>
        <v>0</v>
      </c>
      <c r="G3784" s="115">
        <v>0</v>
      </c>
      <c r="H3784" s="116">
        <f>TRUNC(G3784*D3784,1)</f>
        <v>0</v>
      </c>
      <c r="I3784" s="115">
        <f>단가대비표!G481</f>
        <v>93578</v>
      </c>
      <c r="J3784" s="116">
        <f>TRUNC(I3784*D3784,1)</f>
        <v>1038.7</v>
      </c>
      <c r="K3784" s="115">
        <f>TRUNC(E3784+G3784+I3784,1)</f>
        <v>93578</v>
      </c>
      <c r="L3784" s="116">
        <f>TRUNC(F3784+H3784+J3784,1)</f>
        <v>1038.7</v>
      </c>
      <c r="M3784" s="9" t="s">
        <v>27</v>
      </c>
      <c r="N3784" s="119"/>
      <c r="O3784" s="119"/>
      <c r="P3784" s="119"/>
      <c r="Q3784" s="119"/>
      <c r="R3784" s="119"/>
      <c r="S3784" s="119"/>
      <c r="T3784" s="119"/>
      <c r="U3784" s="119"/>
      <c r="V3784" s="119"/>
      <c r="W3784" s="119"/>
      <c r="X3784" s="119"/>
      <c r="Y3784" s="119"/>
      <c r="Z3784" s="119"/>
      <c r="AA3784" s="119"/>
      <c r="AB3784" s="119"/>
      <c r="AC3784" s="119"/>
      <c r="AD3784" s="119"/>
      <c r="AE3784" s="10" t="s">
        <v>27</v>
      </c>
      <c r="AF3784" s="10" t="s">
        <v>2613</v>
      </c>
      <c r="AG3784" s="10" t="s">
        <v>27</v>
      </c>
    </row>
    <row r="3785" spans="1:38" ht="30" customHeight="1">
      <c r="A3785" s="9" t="s">
        <v>4883</v>
      </c>
      <c r="B3785" s="9"/>
      <c r="C3785" s="9" t="s">
        <v>28</v>
      </c>
      <c r="D3785" s="114">
        <v>1</v>
      </c>
      <c r="E3785" s="115">
        <v>0</v>
      </c>
      <c r="F3785" s="116">
        <f>TRUNC(E3785*D3785,1)</f>
        <v>0</v>
      </c>
      <c r="G3785" s="115">
        <v>0</v>
      </c>
      <c r="H3785" s="116">
        <f>TRUNC(G3785*D3785,1)</f>
        <v>0</v>
      </c>
      <c r="I3785" s="115">
        <f>단가대비표!G482</f>
        <v>106</v>
      </c>
      <c r="J3785" s="116">
        <f>TRUNC(I3785*D3785,1)</f>
        <v>106</v>
      </c>
      <c r="K3785" s="115">
        <f>TRUNC(E3785+G3785+I3785,1)</f>
        <v>106</v>
      </c>
      <c r="L3785" s="116">
        <f>TRUNC(F3785+H3785+J3785,1)</f>
        <v>106</v>
      </c>
      <c r="M3785" s="9" t="s">
        <v>27</v>
      </c>
      <c r="N3785" s="119"/>
      <c r="O3785" s="119"/>
      <c r="P3785" s="119"/>
      <c r="Q3785" s="119"/>
      <c r="R3785" s="119"/>
      <c r="S3785" s="119"/>
      <c r="T3785" s="119"/>
      <c r="U3785" s="119"/>
      <c r="V3785" s="119"/>
      <c r="W3785" s="119"/>
      <c r="X3785" s="119"/>
      <c r="Y3785" s="119"/>
      <c r="Z3785" s="119"/>
      <c r="AA3785" s="119"/>
      <c r="AB3785" s="119"/>
      <c r="AC3785" s="119"/>
      <c r="AD3785" s="119"/>
      <c r="AE3785" s="10" t="s">
        <v>27</v>
      </c>
      <c r="AF3785" s="10" t="s">
        <v>2613</v>
      </c>
      <c r="AG3785" s="10" t="s">
        <v>27</v>
      </c>
    </row>
    <row r="3786" spans="1:38" ht="30" customHeight="1">
      <c r="A3786" s="9" t="s">
        <v>4871</v>
      </c>
      <c r="B3786" s="9"/>
      <c r="C3786" s="9"/>
      <c r="D3786" s="114"/>
      <c r="E3786" s="115"/>
      <c r="F3786" s="116"/>
      <c r="G3786" s="115"/>
      <c r="H3786" s="116"/>
      <c r="I3786" s="115"/>
      <c r="J3786" s="116"/>
      <c r="K3786" s="115"/>
      <c r="L3786" s="116"/>
      <c r="M3786" s="9"/>
      <c r="N3786" s="119"/>
      <c r="O3786" s="119"/>
      <c r="P3786" s="119"/>
      <c r="Q3786" s="119"/>
      <c r="R3786" s="119"/>
      <c r="S3786" s="119"/>
      <c r="T3786" s="119"/>
      <c r="U3786" s="119"/>
      <c r="V3786" s="119"/>
      <c r="W3786" s="119"/>
      <c r="X3786" s="119"/>
      <c r="Y3786" s="119"/>
      <c r="Z3786" s="119"/>
      <c r="AA3786" s="119"/>
      <c r="AB3786" s="119"/>
      <c r="AC3786" s="119"/>
      <c r="AD3786" s="119"/>
      <c r="AE3786" s="10"/>
      <c r="AF3786" s="10"/>
      <c r="AG3786" s="10"/>
    </row>
    <row r="3787" spans="1:38" ht="30" customHeight="1">
      <c r="A3787" s="9" t="s">
        <v>842</v>
      </c>
      <c r="B3787" s="9" t="s">
        <v>840</v>
      </c>
      <c r="C3787" s="9" t="s">
        <v>841</v>
      </c>
      <c r="D3787" s="114">
        <v>0.12</v>
      </c>
      <c r="E3787" s="115">
        <v>0</v>
      </c>
      <c r="F3787" s="116">
        <f>TRUNC(E3787*D3787,1)</f>
        <v>0</v>
      </c>
      <c r="G3787" s="115">
        <f>단가대비표!F539</f>
        <v>186578</v>
      </c>
      <c r="H3787" s="116">
        <f>TRUNC(G3787*D3787,1)</f>
        <v>22389.3</v>
      </c>
      <c r="I3787" s="115">
        <v>0</v>
      </c>
      <c r="J3787" s="116">
        <f>TRUNC(I3787*D3787,1)</f>
        <v>0</v>
      </c>
      <c r="K3787" s="115">
        <f>TRUNC(E3787+G3787+I3787,1)</f>
        <v>186578</v>
      </c>
      <c r="L3787" s="116">
        <f>TRUNC(F3787+H3787+J3787,1)</f>
        <v>22389.3</v>
      </c>
      <c r="M3787" s="9" t="s">
        <v>27</v>
      </c>
      <c r="N3787" s="10" t="s">
        <v>707</v>
      </c>
      <c r="O3787" s="10" t="s">
        <v>843</v>
      </c>
      <c r="P3787" s="10" t="s">
        <v>30</v>
      </c>
      <c r="Q3787" s="10" t="s">
        <v>30</v>
      </c>
      <c r="R3787" s="10" t="s">
        <v>29</v>
      </c>
      <c r="S3787" s="119"/>
      <c r="T3787" s="119"/>
      <c r="U3787" s="119"/>
      <c r="V3787" s="119"/>
      <c r="W3787" s="119"/>
      <c r="X3787" s="119"/>
      <c r="Y3787" s="119"/>
      <c r="Z3787" s="119"/>
      <c r="AA3787" s="119"/>
      <c r="AB3787" s="119"/>
      <c r="AC3787" s="119"/>
      <c r="AD3787" s="119"/>
      <c r="AE3787" s="119"/>
      <c r="AF3787" s="119"/>
      <c r="AG3787" s="119"/>
      <c r="AH3787" s="119"/>
      <c r="AI3787" s="119"/>
      <c r="AJ3787" s="10" t="s">
        <v>27</v>
      </c>
      <c r="AK3787" s="10" t="s">
        <v>2613</v>
      </c>
      <c r="AL3787" s="10" t="s">
        <v>27</v>
      </c>
    </row>
    <row r="3788" spans="1:38" ht="30" customHeight="1">
      <c r="A3788" s="9" t="s">
        <v>867</v>
      </c>
      <c r="B3788" s="9" t="s">
        <v>840</v>
      </c>
      <c r="C3788" s="9" t="s">
        <v>841</v>
      </c>
      <c r="D3788" s="114">
        <v>1.7000000000000001E-2</v>
      </c>
      <c r="E3788" s="115">
        <v>0</v>
      </c>
      <c r="F3788" s="116">
        <f>TRUNC(E3788*D3788,1)</f>
        <v>0</v>
      </c>
      <c r="G3788" s="115">
        <f>단가대비표!F553</f>
        <v>138290</v>
      </c>
      <c r="H3788" s="116">
        <f>TRUNC(G3788*D3788,1)</f>
        <v>2350.9</v>
      </c>
      <c r="I3788" s="115">
        <v>0</v>
      </c>
      <c r="J3788" s="116">
        <f>TRUNC(I3788*D3788,1)</f>
        <v>0</v>
      </c>
      <c r="K3788" s="115">
        <f>TRUNC(E3788+G3788+I3788,1)</f>
        <v>138290</v>
      </c>
      <c r="L3788" s="116">
        <f>TRUNC(F3788+H3788+J3788,1)</f>
        <v>2350.9</v>
      </c>
      <c r="M3788" s="9" t="s">
        <v>27</v>
      </c>
      <c r="N3788" s="10" t="s">
        <v>707</v>
      </c>
      <c r="O3788" s="10" t="s">
        <v>868</v>
      </c>
      <c r="P3788" s="10" t="s">
        <v>30</v>
      </c>
      <c r="Q3788" s="10" t="s">
        <v>30</v>
      </c>
      <c r="R3788" s="10" t="s">
        <v>29</v>
      </c>
      <c r="S3788" s="119"/>
      <c r="T3788" s="119"/>
      <c r="U3788" s="119"/>
      <c r="V3788" s="119"/>
      <c r="W3788" s="119"/>
      <c r="X3788" s="119"/>
      <c r="Y3788" s="119"/>
      <c r="Z3788" s="119"/>
      <c r="AA3788" s="119"/>
      <c r="AB3788" s="119"/>
      <c r="AC3788" s="119"/>
      <c r="AD3788" s="119"/>
      <c r="AE3788" s="119"/>
      <c r="AF3788" s="119"/>
      <c r="AG3788" s="119"/>
      <c r="AH3788" s="119"/>
      <c r="AI3788" s="119"/>
      <c r="AJ3788" s="10" t="s">
        <v>27</v>
      </c>
      <c r="AK3788" s="10" t="s">
        <v>2614</v>
      </c>
      <c r="AL3788" s="10" t="s">
        <v>27</v>
      </c>
    </row>
    <row r="3789" spans="1:38" ht="30" customHeight="1">
      <c r="A3789" s="9" t="s">
        <v>965</v>
      </c>
      <c r="B3789" s="9" t="s">
        <v>27</v>
      </c>
      <c r="C3789" s="9" t="s">
        <v>27</v>
      </c>
      <c r="D3789" s="114"/>
      <c r="E3789" s="115"/>
      <c r="F3789" s="116">
        <f>TRUNC(SUM(F3759:F3788),0)</f>
        <v>13872</v>
      </c>
      <c r="G3789" s="115"/>
      <c r="H3789" s="116">
        <f>TRUNC(SUM(H3759:H3788),0)</f>
        <v>24740</v>
      </c>
      <c r="I3789" s="115"/>
      <c r="J3789" s="116">
        <f>TRUNC(SUM(J3759:J3788),0)</f>
        <v>1435</v>
      </c>
      <c r="K3789" s="115"/>
      <c r="L3789" s="116">
        <f>F3789+H3789+J3789</f>
        <v>40047</v>
      </c>
      <c r="M3789" s="9" t="s">
        <v>27</v>
      </c>
      <c r="N3789" s="10" t="s">
        <v>117</v>
      </c>
      <c r="O3789" s="10" t="s">
        <v>117</v>
      </c>
      <c r="P3789" s="10" t="s">
        <v>27</v>
      </c>
      <c r="Q3789" s="10" t="s">
        <v>27</v>
      </c>
      <c r="R3789" s="10" t="s">
        <v>27</v>
      </c>
      <c r="S3789" s="119"/>
      <c r="T3789" s="119"/>
      <c r="U3789" s="119"/>
      <c r="V3789" s="119"/>
      <c r="W3789" s="119"/>
      <c r="X3789" s="119"/>
      <c r="Y3789" s="119"/>
      <c r="Z3789" s="119"/>
      <c r="AA3789" s="119"/>
      <c r="AB3789" s="119"/>
      <c r="AC3789" s="119"/>
      <c r="AD3789" s="119"/>
      <c r="AE3789" s="119"/>
      <c r="AF3789" s="119"/>
      <c r="AG3789" s="119"/>
      <c r="AH3789" s="119"/>
      <c r="AI3789" s="119"/>
      <c r="AJ3789" s="10" t="s">
        <v>27</v>
      </c>
      <c r="AK3789" s="10" t="s">
        <v>27</v>
      </c>
      <c r="AL3789" s="10" t="s">
        <v>27</v>
      </c>
    </row>
    <row r="3790" spans="1:38" ht="30" customHeight="1">
      <c r="A3790" s="114"/>
      <c r="B3790" s="114"/>
      <c r="C3790" s="114"/>
      <c r="D3790" s="114"/>
      <c r="E3790" s="115"/>
      <c r="F3790" s="116"/>
      <c r="G3790" s="115"/>
      <c r="H3790" s="116"/>
      <c r="I3790" s="115"/>
      <c r="J3790" s="116"/>
      <c r="K3790" s="115"/>
      <c r="L3790" s="116"/>
      <c r="M3790" s="114"/>
    </row>
    <row r="3791" spans="1:38" ht="30" customHeight="1">
      <c r="A3791" s="127" t="s">
        <v>4935</v>
      </c>
      <c r="B3791" s="127"/>
      <c r="C3791" s="127"/>
      <c r="D3791" s="127"/>
      <c r="E3791" s="128"/>
      <c r="F3791" s="129"/>
      <c r="G3791" s="128"/>
      <c r="H3791" s="129"/>
      <c r="I3791" s="128"/>
      <c r="J3791" s="129"/>
      <c r="K3791" s="128"/>
      <c r="L3791" s="129"/>
      <c r="M3791" s="127"/>
      <c r="N3791" s="118" t="s">
        <v>709</v>
      </c>
    </row>
    <row r="3792" spans="1:38" ht="30" customHeight="1">
      <c r="A3792" s="9" t="s">
        <v>4874</v>
      </c>
      <c r="B3792" s="9"/>
      <c r="C3792" s="9"/>
      <c r="D3792" s="114"/>
      <c r="E3792" s="115"/>
      <c r="F3792" s="116"/>
      <c r="G3792" s="115"/>
      <c r="H3792" s="116"/>
      <c r="I3792" s="115"/>
      <c r="J3792" s="116"/>
      <c r="K3792" s="115"/>
      <c r="L3792" s="116"/>
      <c r="M3792" s="9"/>
      <c r="N3792" s="119"/>
      <c r="O3792" s="119"/>
      <c r="P3792" s="119"/>
      <c r="Q3792" s="119"/>
      <c r="R3792" s="119"/>
      <c r="S3792" s="119"/>
      <c r="T3792" s="119"/>
      <c r="U3792" s="119"/>
      <c r="V3792" s="119"/>
      <c r="W3792" s="119"/>
      <c r="X3792" s="119"/>
      <c r="Y3792" s="119"/>
      <c r="Z3792" s="119"/>
      <c r="AA3792" s="119"/>
      <c r="AB3792" s="119"/>
      <c r="AC3792" s="119"/>
      <c r="AD3792" s="119"/>
      <c r="AE3792" s="10"/>
      <c r="AF3792" s="10"/>
      <c r="AG3792" s="10"/>
    </row>
    <row r="3793" spans="1:38" ht="30" customHeight="1">
      <c r="A3793" s="1" t="s">
        <v>3525</v>
      </c>
      <c r="B3793" s="1" t="s">
        <v>3526</v>
      </c>
      <c r="C3793" s="9" t="s">
        <v>792</v>
      </c>
      <c r="D3793" s="114">
        <v>6.6000000000000003E-2</v>
      </c>
      <c r="E3793" s="115">
        <f>단가대비표!E463</f>
        <v>5778</v>
      </c>
      <c r="F3793" s="116">
        <f t="shared" ref="F3793:F3807" si="822">TRUNC(E3793*D3793,1)</f>
        <v>381.3</v>
      </c>
      <c r="G3793" s="115">
        <v>0</v>
      </c>
      <c r="H3793" s="116">
        <f t="shared" ref="H3793:H3807" si="823">TRUNC(G3793*D3793,1)</f>
        <v>0</v>
      </c>
      <c r="I3793" s="115">
        <f>단가대비표!G463</f>
        <v>0</v>
      </c>
      <c r="J3793" s="116">
        <f t="shared" ref="J3793:J3807" si="824">TRUNC(I3793*D3793,1)</f>
        <v>0</v>
      </c>
      <c r="K3793" s="115">
        <f t="shared" ref="K3793:K3807" si="825">TRUNC(E3793+G3793+I3793,1)</f>
        <v>5778</v>
      </c>
      <c r="L3793" s="116">
        <f t="shared" ref="L3793:L3807" si="826">TRUNC(F3793+H3793+J3793,1)</f>
        <v>381.3</v>
      </c>
      <c r="M3793" s="9" t="s">
        <v>27</v>
      </c>
      <c r="N3793" s="10" t="s">
        <v>709</v>
      </c>
      <c r="O3793" s="10" t="s">
        <v>2615</v>
      </c>
      <c r="P3793" s="10" t="s">
        <v>30</v>
      </c>
      <c r="Q3793" s="10" t="s">
        <v>30</v>
      </c>
      <c r="R3793" s="10" t="s">
        <v>29</v>
      </c>
      <c r="S3793" s="119"/>
      <c r="T3793" s="119"/>
      <c r="U3793" s="119"/>
      <c r="V3793" s="119"/>
      <c r="W3793" s="119"/>
      <c r="X3793" s="119"/>
      <c r="Y3793" s="119"/>
      <c r="Z3793" s="119"/>
      <c r="AA3793" s="119"/>
      <c r="AB3793" s="119"/>
      <c r="AC3793" s="119"/>
      <c r="AD3793" s="119"/>
      <c r="AE3793" s="119"/>
      <c r="AF3793" s="119"/>
      <c r="AG3793" s="119"/>
      <c r="AH3793" s="119"/>
      <c r="AI3793" s="119"/>
      <c r="AJ3793" s="10" t="s">
        <v>27</v>
      </c>
      <c r="AK3793" s="10" t="s">
        <v>2662</v>
      </c>
      <c r="AL3793" s="10" t="s">
        <v>27</v>
      </c>
    </row>
    <row r="3794" spans="1:38" ht="30" customHeight="1">
      <c r="A3794" s="1" t="s">
        <v>4868</v>
      </c>
      <c r="B3794" s="1"/>
      <c r="C3794" s="13" t="s">
        <v>3527</v>
      </c>
      <c r="D3794" s="114">
        <v>0.13200000000000001</v>
      </c>
      <c r="E3794" s="115">
        <f>단가대비표!E464</f>
        <v>5778</v>
      </c>
      <c r="F3794" s="116">
        <f>TRUNC(E3794*D3794,1)</f>
        <v>762.6</v>
      </c>
      <c r="G3794" s="115">
        <v>0</v>
      </c>
      <c r="H3794" s="116">
        <f>TRUNC(G3794*D3794,1)</f>
        <v>0</v>
      </c>
      <c r="I3794" s="115">
        <f>단가대비표!G464</f>
        <v>0</v>
      </c>
      <c r="J3794" s="116">
        <f>TRUNC(I3794*D3794,1)</f>
        <v>0</v>
      </c>
      <c r="K3794" s="115">
        <f>TRUNC(E3794+G3794+I3794,1)</f>
        <v>5778</v>
      </c>
      <c r="L3794" s="116">
        <f>TRUNC(F3794+H3794+J3794,1)</f>
        <v>762.6</v>
      </c>
      <c r="M3794" s="9"/>
      <c r="N3794" s="10"/>
      <c r="O3794" s="10"/>
      <c r="P3794" s="10"/>
      <c r="Q3794" s="10"/>
      <c r="R3794" s="10"/>
      <c r="S3794" s="119"/>
      <c r="T3794" s="119"/>
      <c r="U3794" s="119"/>
      <c r="V3794" s="119"/>
      <c r="W3794" s="119"/>
      <c r="X3794" s="119"/>
      <c r="Y3794" s="119"/>
      <c r="Z3794" s="119"/>
      <c r="AA3794" s="119"/>
      <c r="AB3794" s="119"/>
      <c r="AC3794" s="119"/>
      <c r="AD3794" s="119"/>
      <c r="AE3794" s="119"/>
      <c r="AF3794" s="119"/>
      <c r="AG3794" s="119"/>
      <c r="AH3794" s="119"/>
      <c r="AI3794" s="119"/>
      <c r="AJ3794" s="10"/>
      <c r="AK3794" s="10"/>
      <c r="AL3794" s="10"/>
    </row>
    <row r="3795" spans="1:38" ht="30" customHeight="1">
      <c r="A3795" s="1" t="s">
        <v>3528</v>
      </c>
      <c r="B3795" s="1" t="s">
        <v>4870</v>
      </c>
      <c r="C3795" s="13" t="s">
        <v>3508</v>
      </c>
      <c r="D3795" s="114">
        <v>0.08</v>
      </c>
      <c r="E3795" s="115">
        <f>단가대비표!E465</f>
        <v>627</v>
      </c>
      <c r="F3795" s="116">
        <f t="shared" si="822"/>
        <v>50.1</v>
      </c>
      <c r="G3795" s="115">
        <f>단가대비표!F465</f>
        <v>0</v>
      </c>
      <c r="H3795" s="116">
        <f t="shared" si="823"/>
        <v>0</v>
      </c>
      <c r="I3795" s="115">
        <f>단가대비표!G465</f>
        <v>83</v>
      </c>
      <c r="J3795" s="116">
        <f t="shared" si="824"/>
        <v>6.6</v>
      </c>
      <c r="K3795" s="115">
        <f t="shared" si="825"/>
        <v>710</v>
      </c>
      <c r="L3795" s="116">
        <f t="shared" si="826"/>
        <v>56.7</v>
      </c>
      <c r="M3795" s="9" t="s">
        <v>27</v>
      </c>
      <c r="N3795" s="10" t="s">
        <v>709</v>
      </c>
      <c r="O3795" s="10" t="s">
        <v>2617</v>
      </c>
      <c r="P3795" s="10" t="s">
        <v>30</v>
      </c>
      <c r="Q3795" s="10" t="s">
        <v>30</v>
      </c>
      <c r="R3795" s="10" t="s">
        <v>29</v>
      </c>
      <c r="S3795" s="119"/>
      <c r="T3795" s="119"/>
      <c r="U3795" s="119"/>
      <c r="V3795" s="119"/>
      <c r="W3795" s="119"/>
      <c r="X3795" s="119"/>
      <c r="Y3795" s="119"/>
      <c r="Z3795" s="119"/>
      <c r="AA3795" s="119"/>
      <c r="AB3795" s="119"/>
      <c r="AC3795" s="119"/>
      <c r="AD3795" s="119"/>
      <c r="AE3795" s="119"/>
      <c r="AF3795" s="119"/>
      <c r="AG3795" s="119"/>
      <c r="AH3795" s="119"/>
      <c r="AI3795" s="119"/>
      <c r="AJ3795" s="10" t="s">
        <v>27</v>
      </c>
      <c r="AK3795" s="10" t="s">
        <v>2663</v>
      </c>
      <c r="AL3795" s="10" t="s">
        <v>27</v>
      </c>
    </row>
    <row r="3796" spans="1:38" ht="30" customHeight="1">
      <c r="A3796" s="9" t="s">
        <v>4891</v>
      </c>
      <c r="B3796" s="9"/>
      <c r="C3796" s="9"/>
      <c r="D3796" s="114"/>
      <c r="E3796" s="115"/>
      <c r="F3796" s="116"/>
      <c r="G3796" s="115"/>
      <c r="H3796" s="116"/>
      <c r="I3796" s="115"/>
      <c r="J3796" s="116"/>
      <c r="K3796" s="115"/>
      <c r="L3796" s="116"/>
      <c r="M3796" s="9"/>
      <c r="N3796" s="119"/>
      <c r="O3796" s="119"/>
      <c r="P3796" s="119"/>
      <c r="Q3796" s="119"/>
      <c r="R3796" s="119"/>
      <c r="S3796" s="119"/>
      <c r="T3796" s="119"/>
      <c r="U3796" s="119"/>
      <c r="V3796" s="119"/>
      <c r="W3796" s="119"/>
      <c r="X3796" s="119"/>
      <c r="Y3796" s="119"/>
      <c r="Z3796" s="119"/>
      <c r="AA3796" s="119"/>
      <c r="AB3796" s="119"/>
      <c r="AC3796" s="119"/>
      <c r="AD3796" s="119"/>
      <c r="AE3796" s="10"/>
      <c r="AF3796" s="10"/>
      <c r="AG3796" s="10"/>
    </row>
    <row r="3797" spans="1:38" ht="30" customHeight="1">
      <c r="A3797" s="9" t="s">
        <v>2619</v>
      </c>
      <c r="B3797" s="9"/>
      <c r="C3797" s="13" t="s">
        <v>3508</v>
      </c>
      <c r="D3797" s="114">
        <v>5.0000000000000001E-4</v>
      </c>
      <c r="E3797" s="115">
        <v>0</v>
      </c>
      <c r="F3797" s="116">
        <f t="shared" si="822"/>
        <v>0</v>
      </c>
      <c r="G3797" s="115">
        <v>0</v>
      </c>
      <c r="H3797" s="116">
        <f t="shared" si="823"/>
        <v>0</v>
      </c>
      <c r="I3797" s="115">
        <f>단가대비표!G472</f>
        <v>30000</v>
      </c>
      <c r="J3797" s="116">
        <f t="shared" si="824"/>
        <v>15</v>
      </c>
      <c r="K3797" s="115">
        <f t="shared" si="825"/>
        <v>30000</v>
      </c>
      <c r="L3797" s="116">
        <f t="shared" si="826"/>
        <v>15</v>
      </c>
      <c r="M3797" s="9" t="s">
        <v>27</v>
      </c>
      <c r="N3797" s="10" t="s">
        <v>709</v>
      </c>
      <c r="O3797" s="10" t="s">
        <v>2620</v>
      </c>
      <c r="P3797" s="10" t="s">
        <v>30</v>
      </c>
      <c r="Q3797" s="10" t="s">
        <v>30</v>
      </c>
      <c r="R3797" s="10" t="s">
        <v>29</v>
      </c>
      <c r="S3797" s="119"/>
      <c r="T3797" s="119"/>
      <c r="U3797" s="119"/>
      <c r="V3797" s="119"/>
      <c r="W3797" s="119"/>
      <c r="X3797" s="119"/>
      <c r="Y3797" s="119"/>
      <c r="Z3797" s="119"/>
      <c r="AA3797" s="119"/>
      <c r="AB3797" s="119"/>
      <c r="AC3797" s="119"/>
      <c r="AD3797" s="119"/>
      <c r="AE3797" s="119"/>
      <c r="AF3797" s="119"/>
      <c r="AG3797" s="119"/>
      <c r="AH3797" s="119"/>
      <c r="AI3797" s="119"/>
      <c r="AJ3797" s="10" t="s">
        <v>27</v>
      </c>
      <c r="AK3797" s="10" t="s">
        <v>2664</v>
      </c>
      <c r="AL3797" s="10" t="s">
        <v>27</v>
      </c>
    </row>
    <row r="3798" spans="1:38" ht="30" customHeight="1">
      <c r="A3798" s="9" t="s">
        <v>2622</v>
      </c>
      <c r="B3798" s="9"/>
      <c r="C3798" s="13" t="s">
        <v>3508</v>
      </c>
      <c r="D3798" s="114">
        <v>5.0000000000000001E-4</v>
      </c>
      <c r="E3798" s="115">
        <v>0</v>
      </c>
      <c r="F3798" s="116">
        <f t="shared" si="822"/>
        <v>0</v>
      </c>
      <c r="G3798" s="115">
        <v>0</v>
      </c>
      <c r="H3798" s="116">
        <f t="shared" si="823"/>
        <v>0</v>
      </c>
      <c r="I3798" s="115">
        <f>단가대비표!G473</f>
        <v>20000</v>
      </c>
      <c r="J3798" s="116">
        <f t="shared" si="824"/>
        <v>10</v>
      </c>
      <c r="K3798" s="115">
        <f t="shared" si="825"/>
        <v>20000</v>
      </c>
      <c r="L3798" s="116">
        <f t="shared" si="826"/>
        <v>10</v>
      </c>
      <c r="M3798" s="9" t="s">
        <v>27</v>
      </c>
      <c r="N3798" s="10" t="s">
        <v>709</v>
      </c>
      <c r="O3798" s="10" t="s">
        <v>2623</v>
      </c>
      <c r="P3798" s="10" t="s">
        <v>30</v>
      </c>
      <c r="Q3798" s="10" t="s">
        <v>30</v>
      </c>
      <c r="R3798" s="10" t="s">
        <v>29</v>
      </c>
      <c r="S3798" s="119"/>
      <c r="T3798" s="119"/>
      <c r="U3798" s="119"/>
      <c r="V3798" s="119"/>
      <c r="W3798" s="119"/>
      <c r="X3798" s="119"/>
      <c r="Y3798" s="119"/>
      <c r="Z3798" s="119"/>
      <c r="AA3798" s="119"/>
      <c r="AB3798" s="119"/>
      <c r="AC3798" s="119"/>
      <c r="AD3798" s="119"/>
      <c r="AE3798" s="119"/>
      <c r="AF3798" s="119"/>
      <c r="AG3798" s="119"/>
      <c r="AH3798" s="119"/>
      <c r="AI3798" s="119"/>
      <c r="AJ3798" s="10" t="s">
        <v>27</v>
      </c>
      <c r="AK3798" s="10" t="s">
        <v>2665</v>
      </c>
      <c r="AL3798" s="10" t="s">
        <v>27</v>
      </c>
    </row>
    <row r="3799" spans="1:38" ht="30" customHeight="1">
      <c r="A3799" s="9" t="s">
        <v>2625</v>
      </c>
      <c r="B3799" s="9"/>
      <c r="C3799" s="13" t="s">
        <v>3508</v>
      </c>
      <c r="D3799" s="114">
        <v>5.0000000000000001E-4</v>
      </c>
      <c r="E3799" s="115">
        <v>0</v>
      </c>
      <c r="F3799" s="116">
        <f t="shared" si="822"/>
        <v>0</v>
      </c>
      <c r="G3799" s="115">
        <v>0</v>
      </c>
      <c r="H3799" s="116">
        <f t="shared" si="823"/>
        <v>0</v>
      </c>
      <c r="I3799" s="115">
        <f>단가대비표!G474</f>
        <v>3500</v>
      </c>
      <c r="J3799" s="116">
        <f t="shared" si="824"/>
        <v>1.7</v>
      </c>
      <c r="K3799" s="115">
        <f t="shared" si="825"/>
        <v>3500</v>
      </c>
      <c r="L3799" s="116">
        <f t="shared" si="826"/>
        <v>1.7</v>
      </c>
      <c r="M3799" s="9" t="s">
        <v>27</v>
      </c>
      <c r="N3799" s="10" t="s">
        <v>709</v>
      </c>
      <c r="O3799" s="10" t="s">
        <v>2626</v>
      </c>
      <c r="P3799" s="10" t="s">
        <v>30</v>
      </c>
      <c r="Q3799" s="10" t="s">
        <v>30</v>
      </c>
      <c r="R3799" s="10" t="s">
        <v>29</v>
      </c>
      <c r="S3799" s="119"/>
      <c r="T3799" s="119"/>
      <c r="U3799" s="119"/>
      <c r="V3799" s="119"/>
      <c r="W3799" s="119"/>
      <c r="X3799" s="119"/>
      <c r="Y3799" s="119"/>
      <c r="Z3799" s="119"/>
      <c r="AA3799" s="119"/>
      <c r="AB3799" s="119"/>
      <c r="AC3799" s="119"/>
      <c r="AD3799" s="119"/>
      <c r="AE3799" s="119"/>
      <c r="AF3799" s="119"/>
      <c r="AG3799" s="119"/>
      <c r="AH3799" s="119"/>
      <c r="AI3799" s="119"/>
      <c r="AJ3799" s="10" t="s">
        <v>27</v>
      </c>
      <c r="AK3799" s="10" t="s">
        <v>2666</v>
      </c>
      <c r="AL3799" s="10" t="s">
        <v>27</v>
      </c>
    </row>
    <row r="3800" spans="1:38" ht="30" customHeight="1">
      <c r="A3800" s="9" t="s">
        <v>4892</v>
      </c>
      <c r="B3800" s="9"/>
      <c r="C3800" s="9" t="s">
        <v>714</v>
      </c>
      <c r="D3800" s="114">
        <v>0.24</v>
      </c>
      <c r="E3800" s="115">
        <f>단가대비표!E466</f>
        <v>6890</v>
      </c>
      <c r="F3800" s="116">
        <f t="shared" si="822"/>
        <v>1653.6</v>
      </c>
      <c r="G3800" s="115">
        <v>0</v>
      </c>
      <c r="H3800" s="116">
        <f t="shared" si="823"/>
        <v>0</v>
      </c>
      <c r="I3800" s="115">
        <v>0</v>
      </c>
      <c r="J3800" s="116">
        <f t="shared" si="824"/>
        <v>0</v>
      </c>
      <c r="K3800" s="115">
        <f t="shared" si="825"/>
        <v>6890</v>
      </c>
      <c r="L3800" s="116">
        <f t="shared" si="826"/>
        <v>1653.6</v>
      </c>
      <c r="M3800" s="9" t="s">
        <v>27</v>
      </c>
      <c r="N3800" s="10" t="s">
        <v>709</v>
      </c>
      <c r="O3800" s="10" t="s">
        <v>2628</v>
      </c>
      <c r="P3800" s="10" t="s">
        <v>30</v>
      </c>
      <c r="Q3800" s="10" t="s">
        <v>30</v>
      </c>
      <c r="R3800" s="10" t="s">
        <v>29</v>
      </c>
      <c r="S3800" s="119"/>
      <c r="T3800" s="119"/>
      <c r="U3800" s="119"/>
      <c r="V3800" s="119"/>
      <c r="W3800" s="119"/>
      <c r="X3800" s="119"/>
      <c r="Y3800" s="119"/>
      <c r="Z3800" s="119"/>
      <c r="AA3800" s="119"/>
      <c r="AB3800" s="119"/>
      <c r="AC3800" s="119"/>
      <c r="AD3800" s="119"/>
      <c r="AE3800" s="119"/>
      <c r="AF3800" s="119"/>
      <c r="AG3800" s="119"/>
      <c r="AH3800" s="119"/>
      <c r="AI3800" s="119"/>
      <c r="AJ3800" s="10" t="s">
        <v>27</v>
      </c>
      <c r="AK3800" s="10" t="s">
        <v>2667</v>
      </c>
      <c r="AL3800" s="10" t="s">
        <v>27</v>
      </c>
    </row>
    <row r="3801" spans="1:38" ht="30" customHeight="1">
      <c r="A3801" s="9" t="s">
        <v>2630</v>
      </c>
      <c r="B3801" s="9"/>
      <c r="C3801" s="9" t="s">
        <v>2631</v>
      </c>
      <c r="D3801" s="114">
        <v>0.24</v>
      </c>
      <c r="E3801" s="115">
        <f>단가대비표!E467</f>
        <v>8385</v>
      </c>
      <c r="F3801" s="116">
        <f t="shared" si="822"/>
        <v>2012.4</v>
      </c>
      <c r="G3801" s="115">
        <v>0</v>
      </c>
      <c r="H3801" s="116">
        <f t="shared" si="823"/>
        <v>0</v>
      </c>
      <c r="I3801" s="115">
        <v>0</v>
      </c>
      <c r="J3801" s="116">
        <f t="shared" si="824"/>
        <v>0</v>
      </c>
      <c r="K3801" s="115">
        <f t="shared" si="825"/>
        <v>8385</v>
      </c>
      <c r="L3801" s="116">
        <f t="shared" si="826"/>
        <v>2012.4</v>
      </c>
      <c r="M3801" s="9" t="s">
        <v>27</v>
      </c>
      <c r="N3801" s="10" t="s">
        <v>709</v>
      </c>
      <c r="O3801" s="10" t="s">
        <v>2632</v>
      </c>
      <c r="P3801" s="10" t="s">
        <v>30</v>
      </c>
      <c r="Q3801" s="10" t="s">
        <v>30</v>
      </c>
      <c r="R3801" s="10" t="s">
        <v>29</v>
      </c>
      <c r="S3801" s="119"/>
      <c r="T3801" s="119"/>
      <c r="U3801" s="119"/>
      <c r="V3801" s="119"/>
      <c r="W3801" s="119"/>
      <c r="X3801" s="119"/>
      <c r="Y3801" s="119"/>
      <c r="Z3801" s="119"/>
      <c r="AA3801" s="119"/>
      <c r="AB3801" s="119"/>
      <c r="AC3801" s="119"/>
      <c r="AD3801" s="119"/>
      <c r="AE3801" s="119"/>
      <c r="AF3801" s="119"/>
      <c r="AG3801" s="119"/>
      <c r="AH3801" s="119"/>
      <c r="AI3801" s="119"/>
      <c r="AJ3801" s="10" t="s">
        <v>27</v>
      </c>
      <c r="AK3801" s="10" t="s">
        <v>2668</v>
      </c>
      <c r="AL3801" s="10" t="s">
        <v>27</v>
      </c>
    </row>
    <row r="3802" spans="1:38" ht="30" customHeight="1">
      <c r="A3802" s="9" t="s">
        <v>2634</v>
      </c>
      <c r="B3802" s="9" t="s">
        <v>4877</v>
      </c>
      <c r="C3802" s="9" t="s">
        <v>714</v>
      </c>
      <c r="D3802" s="114">
        <v>0.24</v>
      </c>
      <c r="E3802" s="115">
        <f>단가대비표!E468</f>
        <v>1502</v>
      </c>
      <c r="F3802" s="116">
        <f t="shared" si="822"/>
        <v>360.4</v>
      </c>
      <c r="G3802" s="115">
        <v>0</v>
      </c>
      <c r="H3802" s="116">
        <f t="shared" si="823"/>
        <v>0</v>
      </c>
      <c r="I3802" s="115">
        <v>0</v>
      </c>
      <c r="J3802" s="116">
        <f t="shared" si="824"/>
        <v>0</v>
      </c>
      <c r="K3802" s="115">
        <f t="shared" si="825"/>
        <v>1502</v>
      </c>
      <c r="L3802" s="116">
        <f t="shared" si="826"/>
        <v>360.4</v>
      </c>
      <c r="M3802" s="9" t="s">
        <v>27</v>
      </c>
      <c r="N3802" s="10" t="s">
        <v>709</v>
      </c>
      <c r="O3802" s="10" t="s">
        <v>2635</v>
      </c>
      <c r="P3802" s="10" t="s">
        <v>30</v>
      </c>
      <c r="Q3802" s="10" t="s">
        <v>30</v>
      </c>
      <c r="R3802" s="10" t="s">
        <v>29</v>
      </c>
      <c r="S3802" s="119"/>
      <c r="T3802" s="119"/>
      <c r="U3802" s="119"/>
      <c r="V3802" s="119"/>
      <c r="W3802" s="119"/>
      <c r="X3802" s="119"/>
      <c r="Y3802" s="119"/>
      <c r="Z3802" s="119"/>
      <c r="AA3802" s="119"/>
      <c r="AB3802" s="119"/>
      <c r="AC3802" s="119"/>
      <c r="AD3802" s="119"/>
      <c r="AE3802" s="119"/>
      <c r="AF3802" s="119"/>
      <c r="AG3802" s="119"/>
      <c r="AH3802" s="119"/>
      <c r="AI3802" s="119"/>
      <c r="AJ3802" s="10" t="s">
        <v>27</v>
      </c>
      <c r="AK3802" s="10" t="s">
        <v>2669</v>
      </c>
      <c r="AL3802" s="10" t="s">
        <v>27</v>
      </c>
    </row>
    <row r="3803" spans="1:38" ht="30" customHeight="1">
      <c r="A3803" s="9" t="s">
        <v>4893</v>
      </c>
      <c r="B3803" s="9"/>
      <c r="C3803" s="9"/>
      <c r="D3803" s="114"/>
      <c r="E3803" s="115"/>
      <c r="F3803" s="116"/>
      <c r="G3803" s="115"/>
      <c r="H3803" s="116"/>
      <c r="I3803" s="115"/>
      <c r="J3803" s="116"/>
      <c r="K3803" s="115"/>
      <c r="L3803" s="116"/>
      <c r="M3803" s="9"/>
      <c r="N3803" s="119"/>
      <c r="O3803" s="119"/>
      <c r="P3803" s="119"/>
      <c r="Q3803" s="119"/>
      <c r="R3803" s="119"/>
      <c r="S3803" s="119"/>
      <c r="T3803" s="119"/>
      <c r="U3803" s="119"/>
      <c r="V3803" s="119"/>
      <c r="W3803" s="119"/>
      <c r="X3803" s="119"/>
      <c r="Y3803" s="119"/>
      <c r="Z3803" s="119"/>
      <c r="AA3803" s="119"/>
      <c r="AB3803" s="119"/>
      <c r="AC3803" s="119"/>
      <c r="AD3803" s="119"/>
      <c r="AE3803" s="10"/>
      <c r="AF3803" s="10"/>
      <c r="AG3803" s="10"/>
    </row>
    <row r="3804" spans="1:38" ht="30" customHeight="1">
      <c r="A3804" s="9" t="s">
        <v>4894</v>
      </c>
      <c r="B3804" s="9" t="s">
        <v>2647</v>
      </c>
      <c r="C3804" s="9" t="s">
        <v>714</v>
      </c>
      <c r="D3804" s="114">
        <v>2.1</v>
      </c>
      <c r="E3804" s="115">
        <f>단가대비표!E456</f>
        <v>537</v>
      </c>
      <c r="F3804" s="116">
        <f t="shared" si="822"/>
        <v>1127.7</v>
      </c>
      <c r="G3804" s="115">
        <v>0</v>
      </c>
      <c r="H3804" s="116">
        <f t="shared" si="823"/>
        <v>0</v>
      </c>
      <c r="I3804" s="115">
        <v>0</v>
      </c>
      <c r="J3804" s="116">
        <f t="shared" si="824"/>
        <v>0</v>
      </c>
      <c r="K3804" s="115">
        <f t="shared" si="825"/>
        <v>537</v>
      </c>
      <c r="L3804" s="116">
        <f t="shared" si="826"/>
        <v>1127.7</v>
      </c>
      <c r="M3804" s="9" t="s">
        <v>27</v>
      </c>
      <c r="N3804" s="10" t="s">
        <v>709</v>
      </c>
      <c r="O3804" s="10" t="s">
        <v>2639</v>
      </c>
      <c r="P3804" s="10" t="s">
        <v>30</v>
      </c>
      <c r="Q3804" s="10" t="s">
        <v>30</v>
      </c>
      <c r="R3804" s="10" t="s">
        <v>29</v>
      </c>
      <c r="S3804" s="119"/>
      <c r="T3804" s="119"/>
      <c r="U3804" s="119"/>
      <c r="V3804" s="119"/>
      <c r="W3804" s="119"/>
      <c r="X3804" s="119"/>
      <c r="Y3804" s="119"/>
      <c r="Z3804" s="119"/>
      <c r="AA3804" s="119"/>
      <c r="AB3804" s="119"/>
      <c r="AC3804" s="119"/>
      <c r="AD3804" s="119"/>
      <c r="AE3804" s="119"/>
      <c r="AF3804" s="119"/>
      <c r="AG3804" s="119"/>
      <c r="AH3804" s="119"/>
      <c r="AI3804" s="119"/>
      <c r="AJ3804" s="10" t="s">
        <v>27</v>
      </c>
      <c r="AK3804" s="10" t="s">
        <v>2670</v>
      </c>
      <c r="AL3804" s="10" t="s">
        <v>27</v>
      </c>
    </row>
    <row r="3805" spans="1:38" ht="30" customHeight="1">
      <c r="A3805" s="9" t="s">
        <v>2641</v>
      </c>
      <c r="B3805" s="9" t="s">
        <v>2642</v>
      </c>
      <c r="C3805" s="9" t="s">
        <v>2643</v>
      </c>
      <c r="D3805" s="114">
        <v>5.2999999999999999E-2</v>
      </c>
      <c r="E3805" s="115">
        <f>단가대비표!E476</f>
        <v>230</v>
      </c>
      <c r="F3805" s="116">
        <f t="shared" si="822"/>
        <v>12.1</v>
      </c>
      <c r="G3805" s="115">
        <v>0</v>
      </c>
      <c r="H3805" s="116">
        <f t="shared" si="823"/>
        <v>0</v>
      </c>
      <c r="I3805" s="115">
        <v>0</v>
      </c>
      <c r="J3805" s="116">
        <f t="shared" si="824"/>
        <v>0</v>
      </c>
      <c r="K3805" s="115">
        <f t="shared" si="825"/>
        <v>230</v>
      </c>
      <c r="L3805" s="116">
        <f t="shared" si="826"/>
        <v>12.1</v>
      </c>
      <c r="M3805" s="9" t="s">
        <v>27</v>
      </c>
      <c r="N3805" s="10" t="s">
        <v>709</v>
      </c>
      <c r="O3805" s="10" t="s">
        <v>2671</v>
      </c>
      <c r="P3805" s="10" t="s">
        <v>30</v>
      </c>
      <c r="Q3805" s="10" t="s">
        <v>30</v>
      </c>
      <c r="R3805" s="10" t="s">
        <v>29</v>
      </c>
      <c r="S3805" s="119"/>
      <c r="T3805" s="119"/>
      <c r="U3805" s="119"/>
      <c r="V3805" s="119"/>
      <c r="W3805" s="119"/>
      <c r="X3805" s="119"/>
      <c r="Y3805" s="119"/>
      <c r="Z3805" s="119"/>
      <c r="AA3805" s="119"/>
      <c r="AB3805" s="119"/>
      <c r="AC3805" s="119"/>
      <c r="AD3805" s="119"/>
      <c r="AE3805" s="119"/>
      <c r="AF3805" s="119"/>
      <c r="AG3805" s="119"/>
      <c r="AH3805" s="119"/>
      <c r="AI3805" s="119"/>
      <c r="AJ3805" s="10" t="s">
        <v>27</v>
      </c>
      <c r="AK3805" s="10" t="s">
        <v>2672</v>
      </c>
      <c r="AL3805" s="10" t="s">
        <v>27</v>
      </c>
    </row>
    <row r="3806" spans="1:38" ht="30" customHeight="1">
      <c r="A3806" s="9" t="s">
        <v>2646</v>
      </c>
      <c r="B3806" s="9" t="s">
        <v>2647</v>
      </c>
      <c r="C3806" s="9" t="s">
        <v>28</v>
      </c>
      <c r="D3806" s="114">
        <v>2.1</v>
      </c>
      <c r="E3806" s="115">
        <f>단가대비표!E477</f>
        <v>537</v>
      </c>
      <c r="F3806" s="116">
        <f t="shared" si="822"/>
        <v>1127.7</v>
      </c>
      <c r="G3806" s="115">
        <v>0</v>
      </c>
      <c r="H3806" s="116">
        <f t="shared" si="823"/>
        <v>0</v>
      </c>
      <c r="I3806" s="115">
        <v>0</v>
      </c>
      <c r="J3806" s="116">
        <f t="shared" si="824"/>
        <v>0</v>
      </c>
      <c r="K3806" s="115">
        <f t="shared" si="825"/>
        <v>537</v>
      </c>
      <c r="L3806" s="116">
        <f t="shared" si="826"/>
        <v>1127.7</v>
      </c>
      <c r="M3806" s="9" t="s">
        <v>27</v>
      </c>
      <c r="N3806" s="10" t="s">
        <v>709</v>
      </c>
      <c r="O3806" s="10" t="s">
        <v>2648</v>
      </c>
      <c r="P3806" s="10" t="s">
        <v>30</v>
      </c>
      <c r="Q3806" s="10" t="s">
        <v>30</v>
      </c>
      <c r="R3806" s="10" t="s">
        <v>29</v>
      </c>
      <c r="S3806" s="119"/>
      <c r="T3806" s="119"/>
      <c r="U3806" s="119"/>
      <c r="V3806" s="119"/>
      <c r="W3806" s="119"/>
      <c r="X3806" s="119"/>
      <c r="Y3806" s="119"/>
      <c r="Z3806" s="119"/>
      <c r="AA3806" s="119"/>
      <c r="AB3806" s="119"/>
      <c r="AC3806" s="119"/>
      <c r="AD3806" s="119"/>
      <c r="AE3806" s="119"/>
      <c r="AF3806" s="119"/>
      <c r="AG3806" s="119"/>
      <c r="AH3806" s="119"/>
      <c r="AI3806" s="119"/>
      <c r="AJ3806" s="10" t="s">
        <v>27</v>
      </c>
      <c r="AK3806" s="10" t="s">
        <v>2673</v>
      </c>
      <c r="AL3806" s="10" t="s">
        <v>27</v>
      </c>
    </row>
    <row r="3807" spans="1:38" ht="30" customHeight="1">
      <c r="A3807" s="9" t="s">
        <v>2650</v>
      </c>
      <c r="B3807" s="9" t="s">
        <v>27</v>
      </c>
      <c r="C3807" s="9" t="s">
        <v>54</v>
      </c>
      <c r="D3807" s="114">
        <v>0.38</v>
      </c>
      <c r="E3807" s="115">
        <f>단가대비표!E478</f>
        <v>29</v>
      </c>
      <c r="F3807" s="116">
        <f t="shared" si="822"/>
        <v>11</v>
      </c>
      <c r="G3807" s="115">
        <v>0</v>
      </c>
      <c r="H3807" s="116">
        <f t="shared" si="823"/>
        <v>0</v>
      </c>
      <c r="I3807" s="115">
        <v>0</v>
      </c>
      <c r="J3807" s="116">
        <f t="shared" si="824"/>
        <v>0</v>
      </c>
      <c r="K3807" s="115">
        <f t="shared" si="825"/>
        <v>29</v>
      </c>
      <c r="L3807" s="116">
        <f t="shared" si="826"/>
        <v>11</v>
      </c>
      <c r="M3807" s="9" t="s">
        <v>27</v>
      </c>
      <c r="N3807" s="10" t="s">
        <v>709</v>
      </c>
      <c r="O3807" s="10" t="s">
        <v>2651</v>
      </c>
      <c r="P3807" s="10" t="s">
        <v>30</v>
      </c>
      <c r="Q3807" s="10" t="s">
        <v>30</v>
      </c>
      <c r="R3807" s="10" t="s">
        <v>29</v>
      </c>
      <c r="S3807" s="119"/>
      <c r="T3807" s="119"/>
      <c r="U3807" s="119"/>
      <c r="V3807" s="119"/>
      <c r="W3807" s="119"/>
      <c r="X3807" s="119"/>
      <c r="Y3807" s="119"/>
      <c r="Z3807" s="119"/>
      <c r="AA3807" s="119"/>
      <c r="AB3807" s="119"/>
      <c r="AC3807" s="119"/>
      <c r="AD3807" s="119"/>
      <c r="AE3807" s="119"/>
      <c r="AF3807" s="119"/>
      <c r="AG3807" s="119"/>
      <c r="AH3807" s="119"/>
      <c r="AI3807" s="119"/>
      <c r="AJ3807" s="10" t="s">
        <v>27</v>
      </c>
      <c r="AK3807" s="10" t="s">
        <v>2674</v>
      </c>
      <c r="AL3807" s="10" t="s">
        <v>27</v>
      </c>
    </row>
    <row r="3808" spans="1:38" ht="30" customHeight="1">
      <c r="A3808" s="9" t="s">
        <v>4895</v>
      </c>
      <c r="B3808" s="9"/>
      <c r="C3808" s="9"/>
      <c r="D3808" s="114"/>
      <c r="E3808" s="115"/>
      <c r="F3808" s="116"/>
      <c r="G3808" s="115"/>
      <c r="H3808" s="116"/>
      <c r="I3808" s="115"/>
      <c r="J3808" s="116"/>
      <c r="K3808" s="115"/>
      <c r="L3808" s="116"/>
      <c r="M3808" s="9"/>
      <c r="N3808" s="119"/>
      <c r="O3808" s="119"/>
      <c r="P3808" s="119"/>
      <c r="Q3808" s="119"/>
      <c r="R3808" s="119"/>
      <c r="S3808" s="119"/>
      <c r="T3808" s="119"/>
      <c r="U3808" s="119"/>
      <c r="V3808" s="119"/>
      <c r="W3808" s="119"/>
      <c r="X3808" s="119"/>
      <c r="Y3808" s="119"/>
      <c r="Z3808" s="119"/>
      <c r="AA3808" s="119"/>
      <c r="AB3808" s="119"/>
      <c r="AC3808" s="119"/>
      <c r="AD3808" s="119"/>
      <c r="AE3808" s="10"/>
      <c r="AF3808" s="10"/>
      <c r="AG3808" s="10"/>
    </row>
    <row r="3809" spans="1:38" ht="30" customHeight="1">
      <c r="A3809" s="9" t="s">
        <v>842</v>
      </c>
      <c r="B3809" s="9" t="s">
        <v>840</v>
      </c>
      <c r="C3809" s="9" t="s">
        <v>841</v>
      </c>
      <c r="D3809" s="114">
        <v>6.5000000000000002E-2</v>
      </c>
      <c r="E3809" s="115">
        <v>0</v>
      </c>
      <c r="F3809" s="116">
        <f>TRUNC(E3809*D3809,1)</f>
        <v>0</v>
      </c>
      <c r="G3809" s="115">
        <f>단가대비표!F539</f>
        <v>186578</v>
      </c>
      <c r="H3809" s="116">
        <f>TRUNC(G3809*D3809,1)</f>
        <v>12127.5</v>
      </c>
      <c r="I3809" s="115">
        <v>0</v>
      </c>
      <c r="J3809" s="116">
        <f>TRUNC(I3809*D3809,1)</f>
        <v>0</v>
      </c>
      <c r="K3809" s="115">
        <f>TRUNC(E3809+G3809+I3809,1)</f>
        <v>186578</v>
      </c>
      <c r="L3809" s="116">
        <f>TRUNC(F3809+H3809+J3809,1)</f>
        <v>12127.5</v>
      </c>
      <c r="M3809" s="9" t="s">
        <v>27</v>
      </c>
      <c r="N3809" s="10" t="s">
        <v>709</v>
      </c>
      <c r="O3809" s="10" t="s">
        <v>843</v>
      </c>
      <c r="P3809" s="10" t="s">
        <v>30</v>
      </c>
      <c r="Q3809" s="10" t="s">
        <v>30</v>
      </c>
      <c r="R3809" s="10" t="s">
        <v>29</v>
      </c>
      <c r="S3809" s="119"/>
      <c r="T3809" s="119"/>
      <c r="U3809" s="119"/>
      <c r="V3809" s="119"/>
      <c r="W3809" s="119"/>
      <c r="X3809" s="119"/>
      <c r="Y3809" s="119"/>
      <c r="Z3809" s="119"/>
      <c r="AA3809" s="119"/>
      <c r="AB3809" s="119"/>
      <c r="AC3809" s="119"/>
      <c r="AD3809" s="119"/>
      <c r="AE3809" s="119"/>
      <c r="AF3809" s="119"/>
      <c r="AG3809" s="119"/>
      <c r="AH3809" s="119"/>
      <c r="AI3809" s="119"/>
      <c r="AJ3809" s="10" t="s">
        <v>27</v>
      </c>
      <c r="AK3809" s="10" t="s">
        <v>2660</v>
      </c>
      <c r="AL3809" s="10" t="s">
        <v>27</v>
      </c>
    </row>
    <row r="3810" spans="1:38" ht="30" customHeight="1">
      <c r="A3810" s="9" t="s">
        <v>867</v>
      </c>
      <c r="B3810" s="9" t="s">
        <v>840</v>
      </c>
      <c r="C3810" s="9" t="s">
        <v>841</v>
      </c>
      <c r="D3810" s="114">
        <v>1.0999999999999999E-2</v>
      </c>
      <c r="E3810" s="115">
        <v>0</v>
      </c>
      <c r="F3810" s="116">
        <f>TRUNC(E3810*D3810,1)</f>
        <v>0</v>
      </c>
      <c r="G3810" s="115">
        <f>단가대비표!F553</f>
        <v>138290</v>
      </c>
      <c r="H3810" s="116">
        <f>TRUNC(G3810*D3810,1)</f>
        <v>1521.1</v>
      </c>
      <c r="I3810" s="115">
        <v>0</v>
      </c>
      <c r="J3810" s="116">
        <f>TRUNC(I3810*D3810,1)</f>
        <v>0</v>
      </c>
      <c r="K3810" s="115">
        <f>TRUNC(E3810+G3810+I3810,1)</f>
        <v>138290</v>
      </c>
      <c r="L3810" s="116">
        <f>TRUNC(F3810+H3810+J3810,1)</f>
        <v>1521.1</v>
      </c>
      <c r="M3810" s="9" t="s">
        <v>27</v>
      </c>
      <c r="N3810" s="10" t="s">
        <v>709</v>
      </c>
      <c r="O3810" s="10" t="s">
        <v>868</v>
      </c>
      <c r="P3810" s="10" t="s">
        <v>30</v>
      </c>
      <c r="Q3810" s="10" t="s">
        <v>30</v>
      </c>
      <c r="R3810" s="10" t="s">
        <v>29</v>
      </c>
      <c r="S3810" s="119"/>
      <c r="T3810" s="119"/>
      <c r="U3810" s="119"/>
      <c r="V3810" s="119"/>
      <c r="W3810" s="119"/>
      <c r="X3810" s="119"/>
      <c r="Y3810" s="119"/>
      <c r="Z3810" s="119"/>
      <c r="AA3810" s="119"/>
      <c r="AB3810" s="119"/>
      <c r="AC3810" s="119"/>
      <c r="AD3810" s="119"/>
      <c r="AE3810" s="119"/>
      <c r="AF3810" s="119"/>
      <c r="AG3810" s="119"/>
      <c r="AH3810" s="119"/>
      <c r="AI3810" s="119"/>
      <c r="AJ3810" s="10" t="s">
        <v>27</v>
      </c>
      <c r="AK3810" s="10" t="s">
        <v>2661</v>
      </c>
      <c r="AL3810" s="10" t="s">
        <v>27</v>
      </c>
    </row>
    <row r="3811" spans="1:38" ht="30" customHeight="1">
      <c r="A3811" s="9" t="s">
        <v>965</v>
      </c>
      <c r="B3811" s="9" t="s">
        <v>27</v>
      </c>
      <c r="C3811" s="9" t="s">
        <v>27</v>
      </c>
      <c r="D3811" s="114"/>
      <c r="E3811" s="115"/>
      <c r="F3811" s="116">
        <f>TRUNC(SUM(F3792:F3810),0)</f>
        <v>7498</v>
      </c>
      <c r="G3811" s="115"/>
      <c r="H3811" s="116">
        <f>TRUNC(SUM(H3792:H3810),0)</f>
        <v>13648</v>
      </c>
      <c r="I3811" s="115"/>
      <c r="J3811" s="116">
        <f>TRUNC(SUM(J3792:J3810),0)</f>
        <v>33</v>
      </c>
      <c r="K3811" s="115"/>
      <c r="L3811" s="116">
        <f>F3811+H3811+J3811</f>
        <v>21179</v>
      </c>
      <c r="M3811" s="9" t="s">
        <v>27</v>
      </c>
      <c r="N3811" s="10" t="s">
        <v>117</v>
      </c>
      <c r="O3811" s="10" t="s">
        <v>117</v>
      </c>
      <c r="P3811" s="10" t="s">
        <v>27</v>
      </c>
      <c r="Q3811" s="10" t="s">
        <v>27</v>
      </c>
      <c r="R3811" s="10" t="s">
        <v>27</v>
      </c>
      <c r="S3811" s="119"/>
      <c r="T3811" s="119"/>
      <c r="U3811" s="119"/>
      <c r="V3811" s="119"/>
      <c r="W3811" s="119"/>
      <c r="X3811" s="119"/>
      <c r="Y3811" s="119"/>
      <c r="Z3811" s="119"/>
      <c r="AA3811" s="119"/>
      <c r="AB3811" s="119"/>
      <c r="AC3811" s="119"/>
      <c r="AD3811" s="119"/>
      <c r="AE3811" s="119"/>
      <c r="AF3811" s="119"/>
      <c r="AG3811" s="119"/>
      <c r="AH3811" s="119"/>
      <c r="AI3811" s="119"/>
      <c r="AJ3811" s="10" t="s">
        <v>27</v>
      </c>
      <c r="AK3811" s="10" t="s">
        <v>27</v>
      </c>
      <c r="AL3811" s="10" t="s">
        <v>27</v>
      </c>
    </row>
    <row r="3812" spans="1:38" ht="30" customHeight="1">
      <c r="A3812" s="114"/>
      <c r="B3812" s="114"/>
      <c r="C3812" s="114"/>
      <c r="D3812" s="114"/>
      <c r="E3812" s="115"/>
      <c r="F3812" s="116"/>
      <c r="G3812" s="115"/>
      <c r="H3812" s="116"/>
      <c r="I3812" s="115"/>
      <c r="J3812" s="116"/>
      <c r="K3812" s="115"/>
      <c r="L3812" s="116"/>
      <c r="M3812" s="114"/>
    </row>
    <row r="3813" spans="1:38" ht="30" customHeight="1">
      <c r="A3813" s="114"/>
      <c r="B3813" s="114"/>
      <c r="C3813" s="114"/>
      <c r="D3813" s="114"/>
      <c r="E3813" s="115"/>
      <c r="F3813" s="116"/>
      <c r="G3813" s="115"/>
      <c r="H3813" s="116"/>
      <c r="I3813" s="115"/>
      <c r="J3813" s="116"/>
      <c r="K3813" s="115"/>
      <c r="L3813" s="116"/>
      <c r="M3813" s="114"/>
    </row>
  </sheetData>
  <autoFilter ref="A4:AL3813"/>
  <mergeCells count="573">
    <mergeCell ref="A543:M543"/>
    <mergeCell ref="A626:M626"/>
    <mergeCell ref="A548:M548"/>
    <mergeCell ref="A559:M559"/>
    <mergeCell ref="A570:M570"/>
    <mergeCell ref="A577:M577"/>
    <mergeCell ref="A2634:M2634"/>
    <mergeCell ref="A2608:M2608"/>
    <mergeCell ref="A2613:M2613"/>
    <mergeCell ref="A2344:M2344"/>
    <mergeCell ref="A1790:M1790"/>
    <mergeCell ref="A1562:M1562"/>
    <mergeCell ref="A1568:M1568"/>
    <mergeCell ref="A1232:M1232"/>
    <mergeCell ref="A1329:M1329"/>
    <mergeCell ref="A2541:M2541"/>
    <mergeCell ref="A691:M691"/>
    <mergeCell ref="A2603:M2603"/>
    <mergeCell ref="A1700:M1700"/>
    <mergeCell ref="A2211:M2211"/>
    <mergeCell ref="A2394:M2394"/>
    <mergeCell ref="A1202:M1202"/>
    <mergeCell ref="A2052:M2052"/>
    <mergeCell ref="A2044:M2044"/>
    <mergeCell ref="A3746:M3746"/>
    <mergeCell ref="A3610:M3610"/>
    <mergeCell ref="A3615:M3615"/>
    <mergeCell ref="A3550:M3550"/>
    <mergeCell ref="A3628:M3628"/>
    <mergeCell ref="A3651:M3651"/>
    <mergeCell ref="A3658:M3658"/>
    <mergeCell ref="A3498:M3498"/>
    <mergeCell ref="A3440:M3440"/>
    <mergeCell ref="A3674:M3674"/>
    <mergeCell ref="A3681:M3681"/>
    <mergeCell ref="A3582:M3582"/>
    <mergeCell ref="A3587:M3587"/>
    <mergeCell ref="A3518:M3518"/>
    <mergeCell ref="A3522:M3522"/>
    <mergeCell ref="A3557:M3557"/>
    <mergeCell ref="A3561:M3561"/>
    <mergeCell ref="A3591:M3591"/>
    <mergeCell ref="A3565:M3565"/>
    <mergeCell ref="A3716:M3716"/>
    <mergeCell ref="A3738:M3738"/>
    <mergeCell ref="A3239:M3239"/>
    <mergeCell ref="A3133:M3133"/>
    <mergeCell ref="A3139:M3139"/>
    <mergeCell ref="A3669:M3669"/>
    <mergeCell ref="A3620:M3620"/>
    <mergeCell ref="A3301:M3301"/>
    <mergeCell ref="A3308:M3308"/>
    <mergeCell ref="A3600:M3600"/>
    <mergeCell ref="A2443:M2443"/>
    <mergeCell ref="A2351:M2351"/>
    <mergeCell ref="A2395:M2395"/>
    <mergeCell ref="A2405:M2405"/>
    <mergeCell ref="A2413:M2413"/>
    <mergeCell ref="A3791:M3791"/>
    <mergeCell ref="A3757:M3757"/>
    <mergeCell ref="A2872:M2872"/>
    <mergeCell ref="A2932:M2932"/>
    <mergeCell ref="A2938:M2938"/>
    <mergeCell ref="A3232:M3232"/>
    <mergeCell ref="A3363:M3363"/>
    <mergeCell ref="A3450:M3450"/>
    <mergeCell ref="A3391:M3391"/>
    <mergeCell ref="A3412:M3412"/>
    <mergeCell ref="A3405:M3405"/>
    <mergeCell ref="A3433:M3433"/>
    <mergeCell ref="A3426:M3426"/>
    <mergeCell ref="A3316:M3316"/>
    <mergeCell ref="A3530:M3530"/>
    <mergeCell ref="A3542:M3542"/>
    <mergeCell ref="A3688:M3688"/>
    <mergeCell ref="A3696:M3696"/>
    <mergeCell ref="A3706:M3706"/>
    <mergeCell ref="A2789:M2789"/>
    <mergeCell ref="A2797:M2797"/>
    <mergeCell ref="A2683:M2683"/>
    <mergeCell ref="A2688:M2688"/>
    <mergeCell ref="A2701:M2701"/>
    <mergeCell ref="A1864:M1864"/>
    <mergeCell ref="A1871:M1871"/>
    <mergeCell ref="A2484:M2484"/>
    <mergeCell ref="A2492:M2492"/>
    <mergeCell ref="A2500:M2500"/>
    <mergeCell ref="A2534:M2534"/>
    <mergeCell ref="A2542:M2542"/>
    <mergeCell ref="A2028:M2028"/>
    <mergeCell ref="A2036:M2036"/>
    <mergeCell ref="A2010:M2010"/>
    <mergeCell ref="A2020:M2020"/>
    <mergeCell ref="A1980:M1980"/>
    <mergeCell ref="A1988:M1988"/>
    <mergeCell ref="A1994:M1994"/>
    <mergeCell ref="A2002:M2002"/>
    <mergeCell ref="A2144:M2144"/>
    <mergeCell ref="A2092:M2092"/>
    <mergeCell ref="A2428:M2428"/>
    <mergeCell ref="A2436:M2436"/>
    <mergeCell ref="A2902:M2902"/>
    <mergeCell ref="A2853:M2853"/>
    <mergeCell ref="A2858:M2858"/>
    <mergeCell ref="A2879:M2879"/>
    <mergeCell ref="A3009:M3009"/>
    <mergeCell ref="A2805:M2805"/>
    <mergeCell ref="A2813:M2813"/>
    <mergeCell ref="A2821:M2821"/>
    <mergeCell ref="A2829:M2829"/>
    <mergeCell ref="A2837:M2837"/>
    <mergeCell ref="A2845:M2845"/>
    <mergeCell ref="A1042:M1042"/>
    <mergeCell ref="A1051:M1051"/>
    <mergeCell ref="A1060:M1060"/>
    <mergeCell ref="A1153:M1153"/>
    <mergeCell ref="A3370:M3370"/>
    <mergeCell ref="A3384:M3384"/>
    <mergeCell ref="A3348:M3348"/>
    <mergeCell ref="A1033:M1033"/>
    <mergeCell ref="A2788:M2788"/>
    <mergeCell ref="A2150:M2150"/>
    <mergeCell ref="A2157:M2157"/>
    <mergeCell ref="A2164:M2164"/>
    <mergeCell ref="A3225:M3225"/>
    <mergeCell ref="A1806:M1806"/>
    <mergeCell ref="A3356:M3356"/>
    <mergeCell ref="A1805:M1805"/>
    <mergeCell ref="A3073:M3073"/>
    <mergeCell ref="A3079:M3079"/>
    <mergeCell ref="A2762:M2762"/>
    <mergeCell ref="A2775:M2775"/>
    <mergeCell ref="A2736:M2736"/>
    <mergeCell ref="A2749:M2749"/>
    <mergeCell ref="A2557:M2557"/>
    <mergeCell ref="A2642:M2642"/>
    <mergeCell ref="A3577:M3577"/>
    <mergeCell ref="A1208:M1208"/>
    <mergeCell ref="A1214:M1214"/>
    <mergeCell ref="A1220:M1220"/>
    <mergeCell ref="A1226:M1226"/>
    <mergeCell ref="A1472:M1472"/>
    <mergeCell ref="A3635:M3635"/>
    <mergeCell ref="A3643:M3643"/>
    <mergeCell ref="A2171:M2171"/>
    <mergeCell ref="A2178:M2178"/>
    <mergeCell ref="A2185:M2185"/>
    <mergeCell ref="A2198:M2198"/>
    <mergeCell ref="A1938:M1938"/>
    <mergeCell ref="A1947:M1947"/>
    <mergeCell ref="A2192:M2192"/>
    <mergeCell ref="A3517:M3517"/>
    <mergeCell ref="A3175:M3175"/>
    <mergeCell ref="A3180:M3180"/>
    <mergeCell ref="A3185:M3185"/>
    <mergeCell ref="A3103:M3103"/>
    <mergeCell ref="A3140:M3140"/>
    <mergeCell ref="A3145:M3145"/>
    <mergeCell ref="A3150:M3150"/>
    <mergeCell ref="A3155:M3155"/>
    <mergeCell ref="A3596:M3596"/>
    <mergeCell ref="A2865:M2865"/>
    <mergeCell ref="A3377:M3377"/>
    <mergeCell ref="A3398:M3398"/>
    <mergeCell ref="A3085:M3085"/>
    <mergeCell ref="A3091:M3091"/>
    <mergeCell ref="A3097:M3097"/>
    <mergeCell ref="A3109:M3109"/>
    <mergeCell ref="A3115:M3115"/>
    <mergeCell ref="A3121:M3121"/>
    <mergeCell ref="A3127:M3127"/>
    <mergeCell ref="A3049:M3049"/>
    <mergeCell ref="A3055:M3055"/>
    <mergeCell ref="A3061:M3061"/>
    <mergeCell ref="A3067:M3067"/>
    <mergeCell ref="A3043:M3043"/>
    <mergeCell ref="A3019:M3019"/>
    <mergeCell ref="A3025:M3025"/>
    <mergeCell ref="A3031:M3031"/>
    <mergeCell ref="A3037:M3037"/>
    <mergeCell ref="A3224:M3224"/>
    <mergeCell ref="A3246:M3246"/>
    <mergeCell ref="A3332:M3332"/>
    <mergeCell ref="A3340:M3340"/>
    <mergeCell ref="A3509:M3509"/>
    <mergeCell ref="A3419:M3419"/>
    <mergeCell ref="A3253:M3253"/>
    <mergeCell ref="A3263:M3263"/>
    <mergeCell ref="A3273:M3273"/>
    <mergeCell ref="A3280:M3280"/>
    <mergeCell ref="A3287:M3287"/>
    <mergeCell ref="A3294:M3294"/>
    <mergeCell ref="A3190:M3190"/>
    <mergeCell ref="A3195:M3195"/>
    <mergeCell ref="A3200:M3200"/>
    <mergeCell ref="A3205:M3205"/>
    <mergeCell ref="A3210:M3210"/>
    <mergeCell ref="A3215:M3215"/>
    <mergeCell ref="A3324:M3324"/>
    <mergeCell ref="A3462:M3462"/>
    <mergeCell ref="A3471:M3471"/>
    <mergeCell ref="A3480:M3480"/>
    <mergeCell ref="A3489:M3489"/>
    <mergeCell ref="A3160:M3160"/>
    <mergeCell ref="A3165:M3165"/>
    <mergeCell ref="A3170:M3170"/>
    <mergeCell ref="A1878:M1878"/>
    <mergeCell ref="A1885:M1885"/>
    <mergeCell ref="A2650:M2650"/>
    <mergeCell ref="A3015:M3015"/>
    <mergeCell ref="A2908:M2908"/>
    <mergeCell ref="A2912:M2912"/>
    <mergeCell ref="A2920:M2920"/>
    <mergeCell ref="A2945:M2945"/>
    <mergeCell ref="A2951:M2951"/>
    <mergeCell ref="A2957:M2957"/>
    <mergeCell ref="A2889:M2889"/>
    <mergeCell ref="A2896:M2896"/>
    <mergeCell ref="A2944:M2944"/>
    <mergeCell ref="A2962:M2962"/>
    <mergeCell ref="A2967:M2967"/>
    <mergeCell ref="A2973:M2973"/>
    <mergeCell ref="A2979:M2979"/>
    <mergeCell ref="A2985:M2985"/>
    <mergeCell ref="A2991:M2991"/>
    <mergeCell ref="A2997:M2997"/>
    <mergeCell ref="A3003:M3003"/>
    <mergeCell ref="A2714:M2714"/>
    <mergeCell ref="A2722:M2722"/>
    <mergeCell ref="A2729:M2729"/>
    <mergeCell ref="A2658:M2658"/>
    <mergeCell ref="A2663:M2663"/>
    <mergeCell ref="A2668:M2668"/>
    <mergeCell ref="A2673:M2673"/>
    <mergeCell ref="A2678:M2678"/>
    <mergeCell ref="A2573:M2573"/>
    <mergeCell ref="A2580:M2580"/>
    <mergeCell ref="A2587:M2587"/>
    <mergeCell ref="A2593:M2593"/>
    <mergeCell ref="A2598:M2598"/>
    <mergeCell ref="A2628:M2628"/>
    <mergeCell ref="A2620:M2620"/>
    <mergeCell ref="A1742:M1742"/>
    <mergeCell ref="A1758:M1758"/>
    <mergeCell ref="A1766:M1766"/>
    <mergeCell ref="A1774:M1774"/>
    <mergeCell ref="A1782:M1782"/>
    <mergeCell ref="A1965:M1965"/>
    <mergeCell ref="A1929:M1929"/>
    <mergeCell ref="A1956:M1956"/>
    <mergeCell ref="A2218:M2218"/>
    <mergeCell ref="A2212:M2212"/>
    <mergeCell ref="A1972:M1972"/>
    <mergeCell ref="A2099:M2099"/>
    <mergeCell ref="A2106:M2106"/>
    <mergeCell ref="A2113:M2113"/>
    <mergeCell ref="A2058:M2058"/>
    <mergeCell ref="A1914:M1914"/>
    <mergeCell ref="A1843:M1843"/>
    <mergeCell ref="A1850:M1850"/>
    <mergeCell ref="A2308:M2308"/>
    <mergeCell ref="A2317:M2317"/>
    <mergeCell ref="A2335:M2335"/>
    <mergeCell ref="A2326:M2326"/>
    <mergeCell ref="A2381:M2381"/>
    <mergeCell ref="A1797:M1797"/>
    <mergeCell ref="A2224:M2224"/>
    <mergeCell ref="A2243:M2243"/>
    <mergeCell ref="A2236:M2236"/>
    <mergeCell ref="A2064:M2064"/>
    <mergeCell ref="A2071:M2071"/>
    <mergeCell ref="A2078:M2078"/>
    <mergeCell ref="A2085:M2085"/>
    <mergeCell ref="A2120:M2120"/>
    <mergeCell ref="A2126:M2126"/>
    <mergeCell ref="A2132:M2132"/>
    <mergeCell ref="A2138:M2138"/>
    <mergeCell ref="A1639:M1639"/>
    <mergeCell ref="A1649:M1649"/>
    <mergeCell ref="A1710:M1710"/>
    <mergeCell ref="A1719:M1719"/>
    <mergeCell ref="A1727:M1727"/>
    <mergeCell ref="A1734:M1734"/>
    <mergeCell ref="A1750:M1750"/>
    <mergeCell ref="A1836:M1836"/>
    <mergeCell ref="A1857:M1857"/>
    <mergeCell ref="A1828:M1828"/>
    <mergeCell ref="A1821:M1821"/>
    <mergeCell ref="A1813:M1813"/>
    <mergeCell ref="A1899:M1899"/>
    <mergeCell ref="A1921:M1921"/>
    <mergeCell ref="A1892:M1892"/>
    <mergeCell ref="A1907:M1907"/>
    <mergeCell ref="A1619:M1619"/>
    <mergeCell ref="A1629:M1629"/>
    <mergeCell ref="A1659:M1659"/>
    <mergeCell ref="A1669:M1669"/>
    <mergeCell ref="A1680:M1680"/>
    <mergeCell ref="A1690:M1690"/>
    <mergeCell ref="A1701:M1701"/>
    <mergeCell ref="A1575:M1575"/>
    <mergeCell ref="A1582:M1582"/>
    <mergeCell ref="A1589:M1589"/>
    <mergeCell ref="A1599:M1599"/>
    <mergeCell ref="A1609:M1609"/>
    <mergeCell ref="A1536:M1536"/>
    <mergeCell ref="A1542:M1542"/>
    <mergeCell ref="A1549:M1549"/>
    <mergeCell ref="A1497:M1497"/>
    <mergeCell ref="A1506:M1506"/>
    <mergeCell ref="A1515:M1515"/>
    <mergeCell ref="A1524:M1524"/>
    <mergeCell ref="A1556:M1556"/>
    <mergeCell ref="A1574:M1574"/>
    <mergeCell ref="A1466:M1466"/>
    <mergeCell ref="A1442:M1442"/>
    <mergeCell ref="A1446:M1446"/>
    <mergeCell ref="A1450:M1450"/>
    <mergeCell ref="A1530:M1530"/>
    <mergeCell ref="A1348:M1348"/>
    <mergeCell ref="A1357:M1357"/>
    <mergeCell ref="A1366:M1366"/>
    <mergeCell ref="A1375:M1375"/>
    <mergeCell ref="A1384:M1384"/>
    <mergeCell ref="A1454:M1454"/>
    <mergeCell ref="A1458:M1458"/>
    <mergeCell ref="A1462:M1462"/>
    <mergeCell ref="A1496:M1496"/>
    <mergeCell ref="A1484:M1484"/>
    <mergeCell ref="A1250:M1250"/>
    <mergeCell ref="A1256:M1256"/>
    <mergeCell ref="A1262:M1262"/>
    <mergeCell ref="A1268:M1268"/>
    <mergeCell ref="A2926:M2926"/>
    <mergeCell ref="A1274:M1274"/>
    <mergeCell ref="A1238:M1238"/>
    <mergeCell ref="A1244:M1244"/>
    <mergeCell ref="A1194:M1194"/>
    <mergeCell ref="A1313:M1313"/>
    <mergeCell ref="A1321:M1321"/>
    <mergeCell ref="A1306:M1306"/>
    <mergeCell ref="A1330:M1330"/>
    <mergeCell ref="A1281:M1281"/>
    <mergeCell ref="A1286:M1286"/>
    <mergeCell ref="A1291:M1291"/>
    <mergeCell ref="A1296:M1296"/>
    <mergeCell ref="A1301:M1301"/>
    <mergeCell ref="A1393:M1393"/>
    <mergeCell ref="A1402:M1402"/>
    <mergeCell ref="A1412:M1412"/>
    <mergeCell ref="A1422:M1422"/>
    <mergeCell ref="A1432:M1432"/>
    <mergeCell ref="A1339:M1339"/>
    <mergeCell ref="A1170:M1170"/>
    <mergeCell ref="A1178:M1178"/>
    <mergeCell ref="A1186:M1186"/>
    <mergeCell ref="A1154:M1154"/>
    <mergeCell ref="A1162:M1162"/>
    <mergeCell ref="A1127:M1127"/>
    <mergeCell ref="A1140:M1140"/>
    <mergeCell ref="A1069:M1069"/>
    <mergeCell ref="A1078:M1078"/>
    <mergeCell ref="A1087:M1087"/>
    <mergeCell ref="A1096:M1096"/>
    <mergeCell ref="A1105:M1105"/>
    <mergeCell ref="A1114:M1114"/>
    <mergeCell ref="A991:M991"/>
    <mergeCell ref="A998:M998"/>
    <mergeCell ref="A1005:M1005"/>
    <mergeCell ref="A1012:M1012"/>
    <mergeCell ref="A1019:M1019"/>
    <mergeCell ref="A1026:M1026"/>
    <mergeCell ref="A957:M957"/>
    <mergeCell ref="A962:M962"/>
    <mergeCell ref="A967:M967"/>
    <mergeCell ref="A973:M973"/>
    <mergeCell ref="A979:M979"/>
    <mergeCell ref="A985:M985"/>
    <mergeCell ref="A953:M953"/>
    <mergeCell ref="A929:M929"/>
    <mergeCell ref="A933:M933"/>
    <mergeCell ref="A937:M937"/>
    <mergeCell ref="A941:M941"/>
    <mergeCell ref="A945:M945"/>
    <mergeCell ref="A949:M949"/>
    <mergeCell ref="A909:M909"/>
    <mergeCell ref="A913:M913"/>
    <mergeCell ref="A917:M917"/>
    <mergeCell ref="A921:M921"/>
    <mergeCell ref="A925:M925"/>
    <mergeCell ref="A905:M905"/>
    <mergeCell ref="A781:M781"/>
    <mergeCell ref="A787:M787"/>
    <mergeCell ref="A793:M793"/>
    <mergeCell ref="A800:M800"/>
    <mergeCell ref="A807:M807"/>
    <mergeCell ref="A856:M856"/>
    <mergeCell ref="A860:M860"/>
    <mergeCell ref="A865:M865"/>
    <mergeCell ref="A869:M869"/>
    <mergeCell ref="A881:M881"/>
    <mergeCell ref="A885:M885"/>
    <mergeCell ref="A889:M889"/>
    <mergeCell ref="A893:M893"/>
    <mergeCell ref="A897:M897"/>
    <mergeCell ref="A901:M901"/>
    <mergeCell ref="A873:M873"/>
    <mergeCell ref="A877:M877"/>
    <mergeCell ref="A814:M814"/>
    <mergeCell ref="A821:M821"/>
    <mergeCell ref="A828:M828"/>
    <mergeCell ref="A835:M835"/>
    <mergeCell ref="A842:M842"/>
    <mergeCell ref="A849:M849"/>
    <mergeCell ref="A774:M774"/>
    <mergeCell ref="A715:M715"/>
    <mergeCell ref="A719:M719"/>
    <mergeCell ref="A723:M723"/>
    <mergeCell ref="A727:M727"/>
    <mergeCell ref="A731:M731"/>
    <mergeCell ref="A738:M738"/>
    <mergeCell ref="A745:M745"/>
    <mergeCell ref="A775:M775"/>
    <mergeCell ref="A752:M752"/>
    <mergeCell ref="A764:M764"/>
    <mergeCell ref="A683:M683"/>
    <mergeCell ref="A687:M687"/>
    <mergeCell ref="A703:M703"/>
    <mergeCell ref="A699:M699"/>
    <mergeCell ref="A711:M711"/>
    <mergeCell ref="A597:M597"/>
    <mergeCell ref="A602:M602"/>
    <mergeCell ref="A606:M606"/>
    <mergeCell ref="A622:M622"/>
    <mergeCell ref="A679:M679"/>
    <mergeCell ref="A610:M610"/>
    <mergeCell ref="A614:M614"/>
    <mergeCell ref="A618:M618"/>
    <mergeCell ref="A707:M707"/>
    <mergeCell ref="A634:M634"/>
    <mergeCell ref="A641:M641"/>
    <mergeCell ref="A653:M653"/>
    <mergeCell ref="A658:M658"/>
    <mergeCell ref="A647:M647"/>
    <mergeCell ref="A663:M663"/>
    <mergeCell ref="A668:M668"/>
    <mergeCell ref="A673:M673"/>
    <mergeCell ref="A678:M678"/>
    <mergeCell ref="A695:M695"/>
    <mergeCell ref="A385:M385"/>
    <mergeCell ref="A398:M398"/>
    <mergeCell ref="A593:M593"/>
    <mergeCell ref="A247:M247"/>
    <mergeCell ref="A271:M271"/>
    <mergeCell ref="A295:M295"/>
    <mergeCell ref="A319:M319"/>
    <mergeCell ref="A332:M332"/>
    <mergeCell ref="A345:M345"/>
    <mergeCell ref="A412:M412"/>
    <mergeCell ref="A426:M426"/>
    <mergeCell ref="A440:M440"/>
    <mergeCell ref="A454:M454"/>
    <mergeCell ref="A496:M496"/>
    <mergeCell ref="A510:M510"/>
    <mergeCell ref="A524:M524"/>
    <mergeCell ref="A468:M468"/>
    <mergeCell ref="A482:M482"/>
    <mergeCell ref="A259:M259"/>
    <mergeCell ref="A283:M283"/>
    <mergeCell ref="A307:M307"/>
    <mergeCell ref="A582:M582"/>
    <mergeCell ref="A587:M587"/>
    <mergeCell ref="A538:M538"/>
    <mergeCell ref="A156:M156"/>
    <mergeCell ref="A162:M162"/>
    <mergeCell ref="A169:M169"/>
    <mergeCell ref="A176:M176"/>
    <mergeCell ref="A183:M183"/>
    <mergeCell ref="A190:M190"/>
    <mergeCell ref="A358:M358"/>
    <mergeCell ref="A367:M367"/>
    <mergeCell ref="A376:M376"/>
    <mergeCell ref="AL3:AL4"/>
    <mergeCell ref="AF3:AF4"/>
    <mergeCell ref="AG3:AG4"/>
    <mergeCell ref="AH3:AH4"/>
    <mergeCell ref="AI3:AI4"/>
    <mergeCell ref="AJ3:AJ4"/>
    <mergeCell ref="AK3:AK4"/>
    <mergeCell ref="Z3:Z4"/>
    <mergeCell ref="AA3:AA4"/>
    <mergeCell ref="AB3:AB4"/>
    <mergeCell ref="AC3:AC4"/>
    <mergeCell ref="AD3:AD4"/>
    <mergeCell ref="AE3:AE4"/>
    <mergeCell ref="A1:J1"/>
    <mergeCell ref="A2:M2"/>
    <mergeCell ref="A3:A4"/>
    <mergeCell ref="B3:B4"/>
    <mergeCell ref="C3:C4"/>
    <mergeCell ref="D3:D4"/>
    <mergeCell ref="E3:F3"/>
    <mergeCell ref="G3:H3"/>
    <mergeCell ref="I3:J3"/>
    <mergeCell ref="K3:L3"/>
    <mergeCell ref="M3:M4"/>
    <mergeCell ref="Y3:Y4"/>
    <mergeCell ref="N3:N4"/>
    <mergeCell ref="O3:O4"/>
    <mergeCell ref="P3:P4"/>
    <mergeCell ref="Q3:Q4"/>
    <mergeCell ref="R3:R4"/>
    <mergeCell ref="S3:S4"/>
    <mergeCell ref="A34:M34"/>
    <mergeCell ref="A41:M41"/>
    <mergeCell ref="A6:M6"/>
    <mergeCell ref="A13:M13"/>
    <mergeCell ref="A20:M20"/>
    <mergeCell ref="A27:M27"/>
    <mergeCell ref="T3:T4"/>
    <mergeCell ref="U3:U4"/>
    <mergeCell ref="V3:V4"/>
    <mergeCell ref="W3:W4"/>
    <mergeCell ref="X3:X4"/>
    <mergeCell ref="A5:M5"/>
    <mergeCell ref="A48:M48"/>
    <mergeCell ref="A55:M55"/>
    <mergeCell ref="A62:M62"/>
    <mergeCell ref="A69:M69"/>
    <mergeCell ref="A2230:M2230"/>
    <mergeCell ref="A2361:M2361"/>
    <mergeCell ref="A2356:M2356"/>
    <mergeCell ref="A2289:M2289"/>
    <mergeCell ref="A2369:M2369"/>
    <mergeCell ref="A120:M120"/>
    <mergeCell ref="A130:M130"/>
    <mergeCell ref="A140:M140"/>
    <mergeCell ref="A76:M76"/>
    <mergeCell ref="A83:M83"/>
    <mergeCell ref="A90:M90"/>
    <mergeCell ref="A100:M100"/>
    <mergeCell ref="A110:M110"/>
    <mergeCell ref="A197:M197"/>
    <mergeCell ref="A150:M150"/>
    <mergeCell ref="A204:M204"/>
    <mergeCell ref="A215:M215"/>
    <mergeCell ref="A226:M226"/>
    <mergeCell ref="A233:M233"/>
    <mergeCell ref="A240:M240"/>
    <mergeCell ref="A3753:M3753"/>
    <mergeCell ref="A3742:M3742"/>
    <mergeCell ref="A2206:M2206"/>
    <mergeCell ref="A3605:M3605"/>
    <mergeCell ref="A3722:M3722"/>
    <mergeCell ref="A3728:M3728"/>
    <mergeCell ref="A3733:M3733"/>
    <mergeCell ref="A3526:M3526"/>
    <mergeCell ref="A3538:M3538"/>
    <mergeCell ref="A3570:M3570"/>
    <mergeCell ref="A3220:M3220"/>
    <mergeCell ref="A2261:M2261"/>
    <mergeCell ref="A2252:M2252"/>
    <mergeCell ref="A2508:M2508"/>
    <mergeCell ref="A2516:M2516"/>
    <mergeCell ref="A2525:M2525"/>
    <mergeCell ref="A2450:M2450"/>
    <mergeCell ref="A2457:M2457"/>
    <mergeCell ref="A2464:M2464"/>
    <mergeCell ref="A2474:M2474"/>
    <mergeCell ref="A2270:M2270"/>
    <mergeCell ref="A2279:M2279"/>
    <mergeCell ref="A2298:M2298"/>
    <mergeCell ref="A2420:M2420"/>
  </mergeCells>
  <phoneticPr fontId="1" type="noConversion"/>
  <hyperlinks>
    <hyperlink ref="B1467" r:id="rId1" display="2.0T*W30*L100*45@900"/>
  </hyperlinks>
  <pageMargins left="0.78740157480314954" right="0" top="0.39370078740157477" bottom="0.39370078740157477" header="0" footer="0"/>
  <pageSetup paperSize="9" scale="64" fitToHeight="0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7"/>
  <sheetViews>
    <sheetView view="pageBreakPreview" topLeftCell="B1" zoomScaleNormal="100" zoomScaleSheetLayoutView="100" workbookViewId="0">
      <selection activeCell="C16" sqref="C16"/>
    </sheetView>
  </sheetViews>
  <sheetFormatPr defaultRowHeight="16.5"/>
  <cols>
    <col min="1" max="1" width="11.625" style="2" hidden="1" customWidth="1"/>
    <col min="2" max="2" width="30.625" style="2" customWidth="1"/>
    <col min="3" max="3" width="33.625" style="2" customWidth="1"/>
    <col min="4" max="4" width="4.625" style="2" customWidth="1"/>
    <col min="5" max="8" width="13.625" style="2" customWidth="1"/>
    <col min="9" max="9" width="12.625" style="2" customWidth="1"/>
    <col min="10" max="10" width="11.625" style="2" hidden="1" customWidth="1"/>
    <col min="11" max="16384" width="9" style="2"/>
  </cols>
  <sheetData>
    <row r="1" spans="1:10" ht="30" customHeight="1">
      <c r="A1" s="125" t="s">
        <v>2924</v>
      </c>
      <c r="B1" s="125"/>
      <c r="C1" s="125"/>
      <c r="D1" s="125"/>
      <c r="E1" s="125"/>
      <c r="F1" s="125"/>
      <c r="G1" s="125"/>
      <c r="H1" s="125"/>
      <c r="I1" s="125"/>
    </row>
    <row r="2" spans="1:10" ht="30" customHeight="1">
      <c r="A2" s="126" t="s">
        <v>3021</v>
      </c>
      <c r="B2" s="126"/>
      <c r="C2" s="126"/>
      <c r="D2" s="126"/>
      <c r="E2" s="126"/>
      <c r="F2" s="126"/>
      <c r="G2" s="126"/>
      <c r="H2" s="126"/>
      <c r="I2" s="126"/>
    </row>
    <row r="3" spans="1:10" ht="30" customHeight="1">
      <c r="A3" s="120" t="s">
        <v>948</v>
      </c>
      <c r="B3" s="120" t="s">
        <v>0</v>
      </c>
      <c r="C3" s="120" t="s">
        <v>1</v>
      </c>
      <c r="D3" s="120" t="s">
        <v>2</v>
      </c>
      <c r="E3" s="120" t="s">
        <v>949</v>
      </c>
      <c r="F3" s="120" t="s">
        <v>950</v>
      </c>
      <c r="G3" s="120" t="s">
        <v>951</v>
      </c>
      <c r="H3" s="120" t="s">
        <v>952</v>
      </c>
      <c r="I3" s="120" t="s">
        <v>2925</v>
      </c>
      <c r="J3" s="6" t="s">
        <v>2926</v>
      </c>
    </row>
    <row r="4" spans="1:10" ht="30" customHeight="1">
      <c r="A4" s="1" t="s">
        <v>1229</v>
      </c>
      <c r="B4" s="1" t="s">
        <v>119</v>
      </c>
      <c r="C4" s="1" t="s">
        <v>3591</v>
      </c>
      <c r="D4" s="1" t="s">
        <v>79</v>
      </c>
      <c r="E4" s="12">
        <f>중기단가산출서!C21</f>
        <v>693</v>
      </c>
      <c r="F4" s="12">
        <f>중기단가산출서!D21</f>
        <v>3663</v>
      </c>
      <c r="G4" s="12">
        <f>중기단가산출서!E21</f>
        <v>1067</v>
      </c>
      <c r="H4" s="12">
        <f>E4+F4+G4</f>
        <v>5423</v>
      </c>
      <c r="I4" s="1" t="s">
        <v>27</v>
      </c>
      <c r="J4" s="17" t="s">
        <v>1229</v>
      </c>
    </row>
    <row r="5" spans="1:10" ht="30" customHeight="1">
      <c r="A5" s="1" t="s">
        <v>1235</v>
      </c>
      <c r="B5" s="1" t="s">
        <v>3611</v>
      </c>
      <c r="C5" s="1" t="s">
        <v>3627</v>
      </c>
      <c r="D5" s="1" t="s">
        <v>79</v>
      </c>
      <c r="E5" s="12">
        <f>중기단가산출서!C38</f>
        <v>623</v>
      </c>
      <c r="F5" s="12">
        <f>중기단가산출서!D38</f>
        <v>6062</v>
      </c>
      <c r="G5" s="12">
        <f>중기단가산출서!E38</f>
        <v>960</v>
      </c>
      <c r="H5" s="12">
        <f>E5+F5+G5</f>
        <v>7645</v>
      </c>
      <c r="I5" s="1" t="s">
        <v>27</v>
      </c>
      <c r="J5" s="17" t="s">
        <v>1235</v>
      </c>
    </row>
    <row r="6" spans="1:10" ht="30" customHeight="1">
      <c r="A6" s="1" t="s">
        <v>1232</v>
      </c>
      <c r="B6" s="1" t="s">
        <v>119</v>
      </c>
      <c r="C6" s="1" t="s">
        <v>3592</v>
      </c>
      <c r="D6" s="1" t="s">
        <v>79</v>
      </c>
      <c r="E6" s="12">
        <f>중기단가산출서!C57</f>
        <v>515</v>
      </c>
      <c r="F6" s="12">
        <f>중기단가산출서!D57</f>
        <v>1162</v>
      </c>
      <c r="G6" s="12">
        <f>중기단가산출서!E57</f>
        <v>587</v>
      </c>
      <c r="H6" s="12">
        <f t="shared" ref="H6:H12" si="0">E6+F6+G6</f>
        <v>2264</v>
      </c>
      <c r="I6" s="1" t="s">
        <v>27</v>
      </c>
      <c r="J6" s="17" t="s">
        <v>1232</v>
      </c>
    </row>
    <row r="7" spans="1:10" ht="30" customHeight="1">
      <c r="A7" s="1" t="s">
        <v>1235</v>
      </c>
      <c r="B7" s="1" t="s">
        <v>3611</v>
      </c>
      <c r="C7" s="1" t="s">
        <v>3614</v>
      </c>
      <c r="D7" s="1" t="s">
        <v>79</v>
      </c>
      <c r="E7" s="12">
        <f>중기단가산출서!C74</f>
        <v>463</v>
      </c>
      <c r="F7" s="12">
        <f>중기단가산출서!D74</f>
        <v>3811</v>
      </c>
      <c r="G7" s="12">
        <f>중기단가산출서!E74</f>
        <v>528</v>
      </c>
      <c r="H7" s="12">
        <f t="shared" si="0"/>
        <v>4802</v>
      </c>
      <c r="I7" s="1" t="s">
        <v>27</v>
      </c>
      <c r="J7" s="17" t="s">
        <v>1235</v>
      </c>
    </row>
    <row r="8" spans="1:10" ht="30" customHeight="1">
      <c r="A8" s="1" t="s">
        <v>1240</v>
      </c>
      <c r="B8" s="1" t="s">
        <v>1238</v>
      </c>
      <c r="C8" s="1" t="s">
        <v>3628</v>
      </c>
      <c r="D8" s="1" t="s">
        <v>79</v>
      </c>
      <c r="E8" s="12">
        <f>중기단가산출서!C110</f>
        <v>646</v>
      </c>
      <c r="F8" s="12">
        <f>중기단가산출서!D110</f>
        <v>6103</v>
      </c>
      <c r="G8" s="12">
        <f>중기단가산출서!E110</f>
        <v>695</v>
      </c>
      <c r="H8" s="12">
        <f>E8+F8+G8</f>
        <v>7444</v>
      </c>
      <c r="I8" s="1" t="s">
        <v>27</v>
      </c>
      <c r="J8" s="17" t="s">
        <v>1240</v>
      </c>
    </row>
    <row r="9" spans="1:10" ht="30" customHeight="1">
      <c r="A9" s="1" t="s">
        <v>1240</v>
      </c>
      <c r="B9" s="1" t="s">
        <v>1238</v>
      </c>
      <c r="C9" s="1" t="s">
        <v>3615</v>
      </c>
      <c r="D9" s="1" t="s">
        <v>79</v>
      </c>
      <c r="E9" s="12">
        <f>중기단가산출서!C146</f>
        <v>542</v>
      </c>
      <c r="F9" s="12">
        <f>중기단가산출서!D146</f>
        <v>4643</v>
      </c>
      <c r="G9" s="12">
        <f>중기단가산출서!E146</f>
        <v>415</v>
      </c>
      <c r="H9" s="12">
        <f t="shared" si="0"/>
        <v>5600</v>
      </c>
      <c r="I9" s="1" t="s">
        <v>27</v>
      </c>
      <c r="J9" s="17" t="s">
        <v>1240</v>
      </c>
    </row>
    <row r="10" spans="1:10" ht="30" customHeight="1">
      <c r="A10" s="1" t="s">
        <v>1245</v>
      </c>
      <c r="B10" s="1" t="s">
        <v>3660</v>
      </c>
      <c r="C10" s="1" t="s">
        <v>3662</v>
      </c>
      <c r="D10" s="1" t="s">
        <v>79</v>
      </c>
      <c r="E10" s="12">
        <f>중기단가산출서!C164</f>
        <v>284</v>
      </c>
      <c r="F10" s="12">
        <f>중기단가산출서!D164</f>
        <v>643</v>
      </c>
      <c r="G10" s="12">
        <f>중기단가산출서!E164</f>
        <v>325</v>
      </c>
      <c r="H10" s="12">
        <f t="shared" si="0"/>
        <v>1252</v>
      </c>
      <c r="I10" s="1" t="s">
        <v>27</v>
      </c>
      <c r="J10" s="17" t="s">
        <v>1245</v>
      </c>
    </row>
    <row r="11" spans="1:10" ht="30" customHeight="1">
      <c r="A11" s="1" t="s">
        <v>1248</v>
      </c>
      <c r="B11" s="1" t="s">
        <v>128</v>
      </c>
      <c r="C11" s="1" t="s">
        <v>3692</v>
      </c>
      <c r="D11" s="1" t="s">
        <v>79</v>
      </c>
      <c r="E11" s="12">
        <f>중기단가산출서!C211</f>
        <v>2267</v>
      </c>
      <c r="F11" s="12">
        <f>중기단가산출서!D211</f>
        <v>3163</v>
      </c>
      <c r="G11" s="12">
        <f>중기단가산출서!E211</f>
        <v>1601</v>
      </c>
      <c r="H11" s="12">
        <f t="shared" si="0"/>
        <v>7031</v>
      </c>
      <c r="I11" s="1" t="s">
        <v>27</v>
      </c>
      <c r="J11" s="17" t="s">
        <v>1248</v>
      </c>
    </row>
    <row r="12" spans="1:10" ht="30" customHeight="1">
      <c r="A12" s="1" t="s">
        <v>1251</v>
      </c>
      <c r="B12" s="1" t="s">
        <v>128</v>
      </c>
      <c r="C12" s="1" t="s">
        <v>3693</v>
      </c>
      <c r="D12" s="1" t="s">
        <v>79</v>
      </c>
      <c r="E12" s="12">
        <f>중기단가산출서!C259</f>
        <v>4449</v>
      </c>
      <c r="F12" s="12">
        <f>중기단가산출서!D259</f>
        <v>6399</v>
      </c>
      <c r="G12" s="12">
        <f>중기단가산출서!E259</f>
        <v>3239</v>
      </c>
      <c r="H12" s="12">
        <f t="shared" si="0"/>
        <v>14087</v>
      </c>
      <c r="I12" s="1" t="s">
        <v>27</v>
      </c>
      <c r="J12" s="17" t="s">
        <v>1251</v>
      </c>
    </row>
    <row r="13" spans="1:10" ht="30" customHeight="1">
      <c r="A13" s="1"/>
      <c r="B13" s="1" t="s">
        <v>3941</v>
      </c>
      <c r="C13" s="1" t="s">
        <v>3942</v>
      </c>
      <c r="D13" s="1" t="s">
        <v>3807</v>
      </c>
      <c r="E13" s="12">
        <f>중기단가산출서!C301</f>
        <v>113000</v>
      </c>
      <c r="F13" s="12">
        <f>중기단가산출서!D301</f>
        <v>822068</v>
      </c>
      <c r="G13" s="12">
        <f>중기단가산출서!E301</f>
        <v>266879.96000000002</v>
      </c>
      <c r="H13" s="12">
        <f>E13+F13+G13</f>
        <v>1201947.96</v>
      </c>
      <c r="I13" s="1"/>
      <c r="J13" s="17"/>
    </row>
    <row r="14" spans="1:10" ht="30" customHeight="1">
      <c r="A14" s="1"/>
      <c r="B14" s="1" t="s">
        <v>3777</v>
      </c>
      <c r="C14" s="1" t="s">
        <v>3823</v>
      </c>
      <c r="D14" s="1" t="s">
        <v>135</v>
      </c>
      <c r="E14" s="12">
        <f>중기단가산출서!C344</f>
        <v>136500</v>
      </c>
      <c r="F14" s="12">
        <f>중기단가산출서!D344</f>
        <v>1139655.7</v>
      </c>
      <c r="G14" s="12">
        <f>중기단가산출서!E344</f>
        <v>329712.90000000002</v>
      </c>
      <c r="H14" s="12">
        <f t="shared" ref="H14:H36" si="1">E14+F14+G14</f>
        <v>1605868.6</v>
      </c>
      <c r="I14" s="1"/>
      <c r="J14" s="17"/>
    </row>
    <row r="15" spans="1:10" ht="30" customHeight="1">
      <c r="A15" s="1"/>
      <c r="B15" s="1" t="s">
        <v>3777</v>
      </c>
      <c r="C15" s="1" t="s">
        <v>3824</v>
      </c>
      <c r="D15" s="1" t="s">
        <v>135</v>
      </c>
      <c r="E15" s="12">
        <f>중기단가산출서!C386</f>
        <v>154245</v>
      </c>
      <c r="F15" s="12">
        <f>중기단가산출서!D386</f>
        <v>1425620</v>
      </c>
      <c r="G15" s="12">
        <f>중기단가산출서!E386</f>
        <v>379466</v>
      </c>
      <c r="H15" s="12">
        <f t="shared" si="1"/>
        <v>1959331</v>
      </c>
      <c r="I15" s="1"/>
      <c r="J15" s="17"/>
    </row>
    <row r="16" spans="1:10" ht="30" customHeight="1">
      <c r="A16" s="1"/>
      <c r="B16" s="1" t="s">
        <v>3825</v>
      </c>
      <c r="C16" s="1" t="s">
        <v>3865</v>
      </c>
      <c r="D16" s="1" t="s">
        <v>135</v>
      </c>
      <c r="E16" s="12">
        <f>중기단가산출서!C428</f>
        <v>113000</v>
      </c>
      <c r="F16" s="12">
        <f>중기단가산출서!D428</f>
        <v>1017206.8</v>
      </c>
      <c r="G16" s="12">
        <f>중기단가산출서!E428</f>
        <v>276636.90000000002</v>
      </c>
      <c r="H16" s="12">
        <f>E16+F16+G16</f>
        <v>1406843.7000000002</v>
      </c>
      <c r="I16" s="1"/>
      <c r="J16" s="17"/>
    </row>
    <row r="17" spans="1:10" ht="30" customHeight="1">
      <c r="A17" s="1"/>
      <c r="B17" s="1" t="s">
        <v>3826</v>
      </c>
      <c r="C17" s="1" t="s">
        <v>3873</v>
      </c>
      <c r="D17" s="1" t="s">
        <v>135</v>
      </c>
      <c r="E17" s="12">
        <f>중기단가산출서!C471</f>
        <v>136500</v>
      </c>
      <c r="F17" s="12">
        <f>중기단가산출서!D471</f>
        <v>1378700.8</v>
      </c>
      <c r="G17" s="12">
        <f>중기단가산출서!E471</f>
        <v>341665.15500000003</v>
      </c>
      <c r="H17" s="12">
        <f>E17+F17+G17</f>
        <v>1856865.9550000001</v>
      </c>
      <c r="I17" s="1"/>
      <c r="J17" s="17"/>
    </row>
    <row r="18" spans="1:10" ht="30" customHeight="1">
      <c r="A18" s="1"/>
      <c r="B18" s="1" t="s">
        <v>3826</v>
      </c>
      <c r="C18" s="1" t="s">
        <v>3874</v>
      </c>
      <c r="D18" s="1" t="s">
        <v>135</v>
      </c>
      <c r="E18" s="12">
        <f>중기단가산출서!C513</f>
        <v>180403.5</v>
      </c>
      <c r="F18" s="12">
        <f>중기단가산출서!D513</f>
        <v>1963027.8000000003</v>
      </c>
      <c r="G18" s="12">
        <f>중기단가산출서!E513</f>
        <v>458601.71</v>
      </c>
      <c r="H18" s="12">
        <f>E18+F18+G18</f>
        <v>2602033.0100000002</v>
      </c>
      <c r="I18" s="1"/>
      <c r="J18" s="17"/>
    </row>
    <row r="19" spans="1:10" ht="30" customHeight="1">
      <c r="A19" s="1"/>
      <c r="B19" s="1" t="s">
        <v>3827</v>
      </c>
      <c r="C19" s="1" t="s">
        <v>3828</v>
      </c>
      <c r="D19" s="1" t="s">
        <v>135</v>
      </c>
      <c r="E19" s="12">
        <f>중기단가산출서!C555</f>
        <v>120503.9</v>
      </c>
      <c r="F19" s="12">
        <f>중기단가산출서!D555</f>
        <v>1075808.8</v>
      </c>
      <c r="G19" s="12">
        <f>중기단가산출서!E555</f>
        <v>294559.95</v>
      </c>
      <c r="H19" s="12">
        <f t="shared" si="1"/>
        <v>1490872.65</v>
      </c>
      <c r="I19" s="1"/>
      <c r="J19" s="17"/>
    </row>
    <row r="20" spans="1:10" ht="30" customHeight="1">
      <c r="A20" s="1"/>
      <c r="B20" s="1" t="s">
        <v>3827</v>
      </c>
      <c r="C20" s="1" t="s">
        <v>3829</v>
      </c>
      <c r="D20" s="1" t="s">
        <v>135</v>
      </c>
      <c r="E20" s="12">
        <f>중기단가산출서!C597</f>
        <v>146203.79999999999</v>
      </c>
      <c r="F20" s="12">
        <f>중기단가산출서!D597</f>
        <v>1468058.6</v>
      </c>
      <c r="G20" s="12">
        <f>중기단가산출서!E597</f>
        <v>365521.43</v>
      </c>
      <c r="H20" s="12">
        <f t="shared" si="1"/>
        <v>1979783.83</v>
      </c>
      <c r="I20" s="1"/>
      <c r="J20" s="17"/>
    </row>
    <row r="21" spans="1:10" ht="30" customHeight="1">
      <c r="A21" s="1"/>
      <c r="B21" s="1" t="s">
        <v>3827</v>
      </c>
      <c r="C21" s="1" t="s">
        <v>3830</v>
      </c>
      <c r="D21" s="1" t="s">
        <v>135</v>
      </c>
      <c r="E21" s="12">
        <f>중기단가산출서!C639</f>
        <v>165854.79999999999</v>
      </c>
      <c r="F21" s="12">
        <f>중기단가산출서!D639</f>
        <v>1816776.5999999999</v>
      </c>
      <c r="G21" s="12">
        <f>중기단가산출서!E639</f>
        <v>422220.54499999998</v>
      </c>
      <c r="H21" s="12">
        <f t="shared" si="1"/>
        <v>2404851.9449999998</v>
      </c>
      <c r="I21" s="1"/>
      <c r="J21" s="17"/>
    </row>
    <row r="22" spans="1:10" ht="30" customHeight="1">
      <c r="A22" s="1"/>
      <c r="B22" s="1" t="s">
        <v>3881</v>
      </c>
      <c r="C22" s="1" t="s">
        <v>3831</v>
      </c>
      <c r="D22" s="1" t="s">
        <v>135</v>
      </c>
      <c r="E22" s="12">
        <f>중기단가산출서!C681</f>
        <v>138336.29999999999</v>
      </c>
      <c r="F22" s="12">
        <f>중기단가산출서!D681</f>
        <v>1225237.1000000001</v>
      </c>
      <c r="G22" s="12">
        <f>중기단가산출서!E681</f>
        <v>337660.97</v>
      </c>
      <c r="H22" s="12">
        <f t="shared" si="1"/>
        <v>1701234.37</v>
      </c>
      <c r="I22" s="1"/>
      <c r="J22" s="17"/>
    </row>
    <row r="23" spans="1:10" ht="30" customHeight="1">
      <c r="A23" s="1"/>
      <c r="B23" s="1" t="s">
        <v>3882</v>
      </c>
      <c r="C23" s="1" t="s">
        <v>3832</v>
      </c>
      <c r="D23" s="1" t="s">
        <v>135</v>
      </c>
      <c r="E23" s="12">
        <f>중기단가산출서!C723</f>
        <v>170436.5</v>
      </c>
      <c r="F23" s="12">
        <f>중기단가산출서!D723</f>
        <v>1686777.2</v>
      </c>
      <c r="G23" s="12">
        <f>중기단가산출서!E723</f>
        <v>424874.80000000005</v>
      </c>
      <c r="H23" s="12">
        <f t="shared" si="1"/>
        <v>2282088.5</v>
      </c>
      <c r="I23" s="1"/>
      <c r="J23" s="17"/>
    </row>
    <row r="24" spans="1:10" ht="30" customHeight="1">
      <c r="A24" s="1"/>
      <c r="B24" s="1" t="s">
        <v>3882</v>
      </c>
      <c r="C24" s="1" t="s">
        <v>3833</v>
      </c>
      <c r="D24" s="1" t="s">
        <v>135</v>
      </c>
      <c r="E24" s="12">
        <f>중기단가산출서!C765</f>
        <v>194018.9</v>
      </c>
      <c r="F24" s="12">
        <f>중기단가산출서!D765</f>
        <v>2090429.1</v>
      </c>
      <c r="G24" s="12">
        <f>중기단가산출서!E765</f>
        <v>492175.51500000001</v>
      </c>
      <c r="H24" s="12">
        <f t="shared" si="1"/>
        <v>2776623.5150000001</v>
      </c>
      <c r="I24" s="1"/>
      <c r="J24" s="17"/>
    </row>
    <row r="25" spans="1:10" ht="30" customHeight="1">
      <c r="A25" s="1"/>
      <c r="B25" s="1" t="s">
        <v>3900</v>
      </c>
      <c r="C25" s="1" t="s">
        <v>3828</v>
      </c>
      <c r="D25" s="1" t="s">
        <v>135</v>
      </c>
      <c r="E25" s="12">
        <f>중기단가산출서!C807</f>
        <v>138336.29999999999</v>
      </c>
      <c r="F25" s="12">
        <f>중기단가산출서!D807</f>
        <v>1225237.1000000001</v>
      </c>
      <c r="G25" s="12">
        <f>중기단가산출서!E807</f>
        <v>337660.97</v>
      </c>
      <c r="H25" s="12">
        <f t="shared" si="1"/>
        <v>1701234.37</v>
      </c>
      <c r="I25" s="1"/>
      <c r="J25" s="17"/>
    </row>
    <row r="26" spans="1:10" ht="30" customHeight="1">
      <c r="A26" s="1"/>
      <c r="B26" s="1" t="s">
        <v>3834</v>
      </c>
      <c r="C26" s="1" t="s">
        <v>3829</v>
      </c>
      <c r="D26" s="1" t="s">
        <v>135</v>
      </c>
      <c r="E26" s="12">
        <f>중기단가산출서!C849</f>
        <v>170436.5</v>
      </c>
      <c r="F26" s="12">
        <f>중기단가산출서!D849</f>
        <v>1686777.2</v>
      </c>
      <c r="G26" s="12">
        <f>중기단가산출서!E849</f>
        <v>424874.80000000005</v>
      </c>
      <c r="H26" s="12">
        <f t="shared" si="1"/>
        <v>2282088.5</v>
      </c>
      <c r="I26" s="1"/>
      <c r="J26" s="17"/>
    </row>
    <row r="27" spans="1:10" ht="30" customHeight="1">
      <c r="A27" s="1"/>
      <c r="B27" s="1" t="s">
        <v>3834</v>
      </c>
      <c r="C27" s="1" t="s">
        <v>3830</v>
      </c>
      <c r="D27" s="1" t="s">
        <v>135</v>
      </c>
      <c r="E27" s="12">
        <f>중기단가산출서!C891</f>
        <v>194018.9</v>
      </c>
      <c r="F27" s="12">
        <f>중기단가산출서!D891</f>
        <v>2090429.1</v>
      </c>
      <c r="G27" s="12">
        <f>중기단가산출서!E891</f>
        <v>492175.51500000001</v>
      </c>
      <c r="H27" s="12">
        <f t="shared" si="1"/>
        <v>2776623.5150000001</v>
      </c>
      <c r="I27" s="1"/>
      <c r="J27" s="17"/>
    </row>
    <row r="28" spans="1:10" ht="30" customHeight="1">
      <c r="A28" s="1"/>
      <c r="B28" s="1" t="s">
        <v>3834</v>
      </c>
      <c r="C28" s="1" t="s">
        <v>3835</v>
      </c>
      <c r="D28" s="1" t="s">
        <v>135</v>
      </c>
      <c r="E28" s="12">
        <f>중기단가산출서!C933</f>
        <v>160671.9</v>
      </c>
      <c r="F28" s="12">
        <f>중기단가산출서!D933</f>
        <v>1407116.9</v>
      </c>
      <c r="G28" s="12">
        <f>중기단가산출서!E933</f>
        <v>391381.86</v>
      </c>
      <c r="H28" s="12">
        <f t="shared" si="1"/>
        <v>1959170.6599999997</v>
      </c>
      <c r="I28" s="1"/>
      <c r="J28" s="17"/>
    </row>
    <row r="29" spans="1:10" ht="30" customHeight="1">
      <c r="A29" s="1"/>
      <c r="B29" s="1" t="s">
        <v>3834</v>
      </c>
      <c r="C29" s="1" t="s">
        <v>3832</v>
      </c>
      <c r="D29" s="1" t="s">
        <v>135</v>
      </c>
      <c r="E29" s="12">
        <f>중기단가산출서!C975</f>
        <v>199025.8</v>
      </c>
      <c r="F29" s="12">
        <f>중기단가산출서!D975</f>
        <v>1951096.1</v>
      </c>
      <c r="G29" s="12">
        <f>중기단가산출서!E975</f>
        <v>495212.9</v>
      </c>
      <c r="H29" s="12">
        <f t="shared" si="1"/>
        <v>2645334.7999999998</v>
      </c>
      <c r="I29" s="1"/>
      <c r="J29" s="17"/>
    </row>
    <row r="30" spans="1:10" ht="30" customHeight="1">
      <c r="A30" s="1"/>
      <c r="B30" s="1" t="s">
        <v>3834</v>
      </c>
      <c r="C30" s="1" t="s">
        <v>3833</v>
      </c>
      <c r="D30" s="1" t="s">
        <v>135</v>
      </c>
      <c r="E30" s="12">
        <f>중기단가산출서!C1017</f>
        <v>228511.1</v>
      </c>
      <c r="F30" s="12">
        <f>중기단가산출서!D1017</f>
        <v>2419526.5000000005</v>
      </c>
      <c r="G30" s="12">
        <f>중기단가산출서!E1017</f>
        <v>577546.69500000007</v>
      </c>
      <c r="H30" s="12">
        <f t="shared" si="1"/>
        <v>3225584.2950000009</v>
      </c>
      <c r="I30" s="1"/>
      <c r="J30" s="17"/>
    </row>
    <row r="31" spans="1:10" ht="30" customHeight="1">
      <c r="A31" s="1"/>
      <c r="B31" s="1" t="s">
        <v>3836</v>
      </c>
      <c r="C31" s="1" t="s">
        <v>3828</v>
      </c>
      <c r="D31" s="1" t="s">
        <v>135</v>
      </c>
      <c r="E31" s="12">
        <f>중기단가산출서!C1059</f>
        <v>156593.9</v>
      </c>
      <c r="F31" s="12">
        <f>중기단가산출서!D1059</f>
        <v>1375443.3</v>
      </c>
      <c r="G31" s="12">
        <f>중기단가산출서!E1059</f>
        <v>381650.30499999999</v>
      </c>
      <c r="H31" s="12">
        <f t="shared" si="1"/>
        <v>1913687.5049999999</v>
      </c>
      <c r="I31" s="1"/>
      <c r="J31" s="17"/>
    </row>
    <row r="32" spans="1:10" ht="30" customHeight="1">
      <c r="A32" s="1"/>
      <c r="B32" s="1" t="s">
        <v>3836</v>
      </c>
      <c r="C32" s="1" t="s">
        <v>3829</v>
      </c>
      <c r="D32" s="1" t="s">
        <v>135</v>
      </c>
      <c r="E32" s="12">
        <f>중기단가산출서!C1101</f>
        <v>194018.9</v>
      </c>
      <c r="F32" s="12">
        <f>중기단가산출서!D1101</f>
        <v>1909512.2</v>
      </c>
      <c r="G32" s="12">
        <f>중기단가산출서!E1101</f>
        <v>483129.67</v>
      </c>
      <c r="H32" s="12">
        <f t="shared" si="1"/>
        <v>2586660.77</v>
      </c>
      <c r="I32" s="1"/>
      <c r="J32" s="17"/>
    </row>
    <row r="33" spans="1:10" ht="30" customHeight="1">
      <c r="A33" s="1"/>
      <c r="B33" s="1" t="s">
        <v>3836</v>
      </c>
      <c r="C33" s="1" t="s">
        <v>3830</v>
      </c>
      <c r="D33" s="1" t="s">
        <v>135</v>
      </c>
      <c r="E33" s="12">
        <f>중기단가산출서!C1143</f>
        <v>223543.5</v>
      </c>
      <c r="F33" s="12">
        <f>중기단가산출서!D1143</f>
        <v>2379020.1</v>
      </c>
      <c r="G33" s="12">
        <f>중기단가산출서!E1143</f>
        <v>565595.94999999995</v>
      </c>
      <c r="H33" s="12">
        <f t="shared" si="1"/>
        <v>3168159.55</v>
      </c>
      <c r="I33" s="1"/>
      <c r="J33" s="17"/>
    </row>
    <row r="34" spans="1:10" ht="30" customHeight="1">
      <c r="A34" s="1"/>
      <c r="B34" s="1" t="s">
        <v>3836</v>
      </c>
      <c r="C34" s="1" t="s">
        <v>3835</v>
      </c>
      <c r="D34" s="1" t="s">
        <v>135</v>
      </c>
      <c r="E34" s="12">
        <f>중기단가산출서!C1185</f>
        <v>182538.5</v>
      </c>
      <c r="F34" s="12">
        <f>중기단가산출서!D1185</f>
        <v>1587323.6000000003</v>
      </c>
      <c r="G34" s="12">
        <f>중기단가산출서!E1185</f>
        <v>444082.17500000005</v>
      </c>
      <c r="H34" s="12">
        <f t="shared" si="1"/>
        <v>2213944.2750000004</v>
      </c>
      <c r="I34" s="1"/>
      <c r="J34" s="17"/>
    </row>
    <row r="35" spans="1:10" ht="30" customHeight="1">
      <c r="A35" s="1"/>
      <c r="B35" s="1" t="s">
        <v>3836</v>
      </c>
      <c r="C35" s="1" t="s">
        <v>3832</v>
      </c>
      <c r="D35" s="1" t="s">
        <v>135</v>
      </c>
      <c r="E35" s="12">
        <f>중기단가산출서!C1227</f>
        <v>228511.1</v>
      </c>
      <c r="F35" s="12">
        <f>중기단가산출서!D1227</f>
        <v>2219752.6</v>
      </c>
      <c r="G35" s="12">
        <f>중기단가산출서!E1227</f>
        <v>567558</v>
      </c>
      <c r="H35" s="12">
        <f t="shared" si="1"/>
        <v>3015821.7</v>
      </c>
      <c r="I35" s="1"/>
      <c r="J35" s="17"/>
    </row>
    <row r="36" spans="1:10" ht="30" customHeight="1">
      <c r="A36" s="1"/>
      <c r="B36" s="1" t="s">
        <v>3836</v>
      </c>
      <c r="C36" s="1" t="s">
        <v>3833</v>
      </c>
      <c r="D36" s="1" t="s">
        <v>135</v>
      </c>
      <c r="E36" s="12">
        <f>중기단가산출서!C1269</f>
        <v>263666.7</v>
      </c>
      <c r="F36" s="12">
        <f>중기단가산출서!D1269</f>
        <v>2760247.4</v>
      </c>
      <c r="G36" s="12">
        <f>중기단가산출서!E1269</f>
        <v>664824.38</v>
      </c>
      <c r="H36" s="12">
        <f t="shared" si="1"/>
        <v>3688738.48</v>
      </c>
      <c r="I36" s="1"/>
      <c r="J36" s="17"/>
    </row>
    <row r="37" spans="1:10" ht="30" customHeight="1">
      <c r="A37" s="1"/>
      <c r="B37" s="1"/>
      <c r="C37" s="1"/>
      <c r="D37" s="1"/>
      <c r="E37" s="12"/>
      <c r="F37" s="12"/>
      <c r="G37" s="12"/>
      <c r="H37" s="12"/>
      <c r="I37" s="1"/>
      <c r="J37" s="17"/>
    </row>
  </sheetData>
  <mergeCells count="2">
    <mergeCell ref="A1:I1"/>
    <mergeCell ref="A2:I2"/>
  </mergeCells>
  <phoneticPr fontId="1" type="noConversion"/>
  <pageMargins left="0.78740157480314954" right="0" top="0.39370078740157477" bottom="0.39370078740157477" header="0" footer="0"/>
  <pageSetup paperSize="9" scale="9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69"/>
  <sheetViews>
    <sheetView view="pageBreakPreview" zoomScale="115" zoomScaleNormal="100" zoomScaleSheetLayoutView="115" workbookViewId="0">
      <pane ySplit="3" topLeftCell="A4" activePane="bottomLeft" state="frozen"/>
      <selection pane="bottomLeft" activeCell="A10" sqref="A10"/>
    </sheetView>
  </sheetViews>
  <sheetFormatPr defaultRowHeight="16.5"/>
  <cols>
    <col min="1" max="1" width="69.375" style="2" bestFit="1" customWidth="1"/>
    <col min="2" max="2" width="10.5" style="2" bestFit="1" customWidth="1"/>
    <col min="3" max="6" width="13.625" style="2" customWidth="1"/>
    <col min="7" max="7" width="12.625" style="2" customWidth="1"/>
    <col min="8" max="9" width="11.625" style="2" hidden="1" customWidth="1"/>
    <col min="10" max="11" width="30.625" style="2" hidden="1" customWidth="1"/>
    <col min="12" max="12" width="6.625" style="2" hidden="1" customWidth="1"/>
    <col min="13" max="13" width="13.625" style="2" hidden="1" customWidth="1"/>
    <col min="14" max="14" width="9" style="2"/>
    <col min="15" max="18" width="0" style="2" hidden="1" customWidth="1"/>
    <col min="19" max="16384" width="9" style="2"/>
  </cols>
  <sheetData>
    <row r="1" spans="1:13" ht="30" customHeight="1">
      <c r="A1" s="125" t="s">
        <v>2927</v>
      </c>
      <c r="B1" s="125"/>
      <c r="C1" s="125"/>
      <c r="D1" s="125"/>
      <c r="E1" s="125"/>
      <c r="F1" s="125"/>
      <c r="G1" s="125"/>
    </row>
    <row r="2" spans="1:13" ht="30" customHeight="1">
      <c r="A2" s="137" t="s">
        <v>3022</v>
      </c>
      <c r="B2" s="137"/>
      <c r="C2" s="137"/>
      <c r="D2" s="137"/>
      <c r="E2" s="137"/>
      <c r="F2" s="137"/>
      <c r="G2" s="137"/>
    </row>
    <row r="3" spans="1:13" ht="30" customHeight="1">
      <c r="A3" s="385" t="s">
        <v>2928</v>
      </c>
      <c r="B3" s="386"/>
      <c r="C3" s="120" t="s">
        <v>949</v>
      </c>
      <c r="D3" s="120" t="s">
        <v>950</v>
      </c>
      <c r="E3" s="120" t="s">
        <v>951</v>
      </c>
      <c r="F3" s="120" t="s">
        <v>952</v>
      </c>
      <c r="G3" s="120" t="s">
        <v>2925</v>
      </c>
      <c r="H3" s="6" t="s">
        <v>2926</v>
      </c>
      <c r="I3" s="6" t="s">
        <v>2929</v>
      </c>
      <c r="J3" s="6" t="s">
        <v>2930</v>
      </c>
      <c r="K3" s="6" t="s">
        <v>2931</v>
      </c>
      <c r="L3" s="6" t="s">
        <v>2</v>
      </c>
      <c r="M3" s="6" t="s">
        <v>3</v>
      </c>
    </row>
    <row r="4" spans="1:13" ht="20.100000000000001" customHeight="1">
      <c r="A4" s="381" t="s">
        <v>3593</v>
      </c>
      <c r="B4" s="382"/>
      <c r="C4" s="383"/>
      <c r="D4" s="383"/>
      <c r="E4" s="383"/>
      <c r="F4" s="383"/>
      <c r="G4" s="384" t="s">
        <v>27</v>
      </c>
      <c r="H4" s="6" t="s">
        <v>1229</v>
      </c>
      <c r="J4" s="6" t="s">
        <v>119</v>
      </c>
      <c r="K4" s="6" t="s">
        <v>1228</v>
      </c>
      <c r="L4" s="6" t="s">
        <v>79</v>
      </c>
    </row>
    <row r="5" spans="1:13" ht="20.100000000000001" customHeight="1">
      <c r="A5" s="22" t="s">
        <v>27</v>
      </c>
      <c r="B5" s="24"/>
      <c r="C5" s="7"/>
      <c r="D5" s="7"/>
      <c r="E5" s="7"/>
      <c r="F5" s="7"/>
      <c r="G5" s="5" t="s">
        <v>27</v>
      </c>
      <c r="H5" s="6" t="s">
        <v>1229</v>
      </c>
      <c r="I5" s="6" t="s">
        <v>2932</v>
      </c>
      <c r="J5" s="6" t="s">
        <v>27</v>
      </c>
      <c r="K5" s="6" t="s">
        <v>27</v>
      </c>
      <c r="L5" s="6" t="s">
        <v>27</v>
      </c>
      <c r="M5" s="2">
        <v>1</v>
      </c>
    </row>
    <row r="6" spans="1:13" ht="20.100000000000001" customHeight="1">
      <c r="A6" s="22" t="s">
        <v>3774</v>
      </c>
      <c r="B6" s="24"/>
      <c r="C6" s="7">
        <v>0</v>
      </c>
      <c r="D6" s="7">
        <v>0</v>
      </c>
      <c r="E6" s="7">
        <v>0</v>
      </c>
      <c r="F6" s="7">
        <v>0</v>
      </c>
      <c r="G6" s="5" t="s">
        <v>27</v>
      </c>
      <c r="H6" s="6" t="s">
        <v>1229</v>
      </c>
      <c r="I6" s="6" t="s">
        <v>2933</v>
      </c>
      <c r="J6" s="6" t="s">
        <v>2934</v>
      </c>
      <c r="K6" s="6" t="s">
        <v>27</v>
      </c>
      <c r="L6" s="6" t="s">
        <v>27</v>
      </c>
    </row>
    <row r="7" spans="1:13" ht="20.100000000000001" customHeight="1">
      <c r="A7" s="22" t="s">
        <v>2935</v>
      </c>
      <c r="B7" s="24"/>
      <c r="C7" s="7">
        <v>0</v>
      </c>
      <c r="D7" s="7">
        <v>0</v>
      </c>
      <c r="E7" s="7">
        <v>0</v>
      </c>
      <c r="F7" s="7">
        <v>0</v>
      </c>
      <c r="G7" s="5" t="s">
        <v>27</v>
      </c>
      <c r="H7" s="6" t="s">
        <v>1229</v>
      </c>
      <c r="I7" s="6" t="s">
        <v>2933</v>
      </c>
      <c r="J7" s="6" t="s">
        <v>27</v>
      </c>
      <c r="K7" s="6" t="s">
        <v>27</v>
      </c>
      <c r="L7" s="6" t="s">
        <v>27</v>
      </c>
    </row>
    <row r="8" spans="1:13" ht="20.100000000000001" customHeight="1">
      <c r="A8" s="22" t="s">
        <v>3582</v>
      </c>
      <c r="B8" s="24">
        <v>0.2</v>
      </c>
      <c r="C8" s="7">
        <v>0</v>
      </c>
      <c r="D8" s="7">
        <v>0</v>
      </c>
      <c r="E8" s="7">
        <v>0</v>
      </c>
      <c r="F8" s="7">
        <v>0</v>
      </c>
      <c r="G8" s="5" t="s">
        <v>27</v>
      </c>
      <c r="H8" s="6" t="s">
        <v>1229</v>
      </c>
      <c r="I8" s="6" t="s">
        <v>2933</v>
      </c>
      <c r="J8" s="6" t="s">
        <v>2936</v>
      </c>
      <c r="K8" s="6" t="s">
        <v>27</v>
      </c>
      <c r="L8" s="6" t="s">
        <v>27</v>
      </c>
    </row>
    <row r="9" spans="1:13" ht="20.100000000000001" customHeight="1">
      <c r="A9" s="22" t="s">
        <v>3583</v>
      </c>
      <c r="B9" s="24">
        <v>0.9</v>
      </c>
      <c r="C9" s="7">
        <v>0</v>
      </c>
      <c r="D9" s="7">
        <v>0</v>
      </c>
      <c r="E9" s="7">
        <v>0</v>
      </c>
      <c r="F9" s="7">
        <v>0</v>
      </c>
      <c r="G9" s="5" t="s">
        <v>27</v>
      </c>
      <c r="H9" s="6" t="s">
        <v>1229</v>
      </c>
      <c r="I9" s="6" t="s">
        <v>2933</v>
      </c>
      <c r="J9" s="6" t="s">
        <v>2937</v>
      </c>
      <c r="K9" s="6" t="s">
        <v>27</v>
      </c>
      <c r="L9" s="6" t="s">
        <v>27</v>
      </c>
    </row>
    <row r="10" spans="1:13" ht="20.100000000000001" customHeight="1">
      <c r="A10" s="22" t="s">
        <v>3586</v>
      </c>
      <c r="B10" s="24">
        <v>0.8</v>
      </c>
      <c r="C10" s="7">
        <v>0</v>
      </c>
      <c r="D10" s="7">
        <v>0</v>
      </c>
      <c r="E10" s="7">
        <v>0</v>
      </c>
      <c r="F10" s="7">
        <v>0</v>
      </c>
      <c r="G10" s="5" t="s">
        <v>27</v>
      </c>
      <c r="H10" s="6" t="s">
        <v>1229</v>
      </c>
      <c r="I10" s="6" t="s">
        <v>2933</v>
      </c>
      <c r="J10" s="6" t="s">
        <v>2938</v>
      </c>
      <c r="K10" s="6" t="s">
        <v>27</v>
      </c>
      <c r="L10" s="6" t="s">
        <v>27</v>
      </c>
    </row>
    <row r="11" spans="1:13" ht="20.100000000000001" customHeight="1">
      <c r="A11" s="22" t="s">
        <v>3584</v>
      </c>
      <c r="B11" s="24">
        <v>0.4</v>
      </c>
      <c r="C11" s="7">
        <v>0</v>
      </c>
      <c r="D11" s="7">
        <v>0</v>
      </c>
      <c r="E11" s="7">
        <v>0</v>
      </c>
      <c r="F11" s="7">
        <v>0</v>
      </c>
      <c r="G11" s="5" t="s">
        <v>27</v>
      </c>
      <c r="H11" s="6" t="s">
        <v>1229</v>
      </c>
      <c r="I11" s="6" t="s">
        <v>2933</v>
      </c>
      <c r="J11" s="6" t="s">
        <v>2939</v>
      </c>
      <c r="K11" s="6" t="s">
        <v>27</v>
      </c>
      <c r="L11" s="6" t="s">
        <v>27</v>
      </c>
    </row>
    <row r="12" spans="1:13" ht="20.100000000000001" customHeight="1">
      <c r="A12" s="22" t="s">
        <v>3585</v>
      </c>
      <c r="B12" s="24">
        <v>18</v>
      </c>
      <c r="C12" s="7">
        <v>0</v>
      </c>
      <c r="D12" s="7">
        <v>0</v>
      </c>
      <c r="E12" s="7">
        <v>0</v>
      </c>
      <c r="F12" s="7">
        <v>0</v>
      </c>
      <c r="G12" s="5" t="s">
        <v>27</v>
      </c>
      <c r="H12" s="6" t="s">
        <v>1229</v>
      </c>
      <c r="I12" s="6" t="s">
        <v>2933</v>
      </c>
      <c r="J12" s="6" t="s">
        <v>2940</v>
      </c>
      <c r="K12" s="6" t="s">
        <v>27</v>
      </c>
      <c r="L12" s="6" t="s">
        <v>27</v>
      </c>
    </row>
    <row r="13" spans="1:13" ht="20.100000000000001" customHeight="1">
      <c r="A13" s="22" t="s">
        <v>3590</v>
      </c>
      <c r="B13" s="24">
        <v>11.52</v>
      </c>
      <c r="C13" s="7">
        <v>0</v>
      </c>
      <c r="D13" s="7">
        <v>0</v>
      </c>
      <c r="E13" s="7">
        <v>0</v>
      </c>
      <c r="F13" s="7">
        <v>0</v>
      </c>
      <c r="G13" s="5" t="s">
        <v>27</v>
      </c>
      <c r="H13" s="6" t="s">
        <v>1229</v>
      </c>
      <c r="I13" s="6" t="s">
        <v>2933</v>
      </c>
      <c r="J13" s="6" t="s">
        <v>2941</v>
      </c>
      <c r="K13" s="6" t="s">
        <v>27</v>
      </c>
      <c r="L13" s="6" t="s">
        <v>27</v>
      </c>
    </row>
    <row r="14" spans="1:13" ht="20.100000000000001" customHeight="1">
      <c r="A14" s="22" t="s">
        <v>2935</v>
      </c>
      <c r="B14" s="24"/>
      <c r="C14" s="7">
        <v>0</v>
      </c>
      <c r="D14" s="7">
        <v>0</v>
      </c>
      <c r="E14" s="7">
        <v>0</v>
      </c>
      <c r="F14" s="7">
        <v>0</v>
      </c>
      <c r="G14" s="5" t="s">
        <v>27</v>
      </c>
      <c r="H14" s="6" t="s">
        <v>1229</v>
      </c>
      <c r="I14" s="6" t="s">
        <v>2933</v>
      </c>
      <c r="J14" s="6" t="s">
        <v>2935</v>
      </c>
      <c r="K14" s="6" t="s">
        <v>27</v>
      </c>
      <c r="L14" s="6" t="s">
        <v>27</v>
      </c>
    </row>
    <row r="15" spans="1:13" ht="20.100000000000001" customHeight="1">
      <c r="A15" s="22" t="s">
        <v>3587</v>
      </c>
      <c r="B15" s="26">
        <v>7991</v>
      </c>
      <c r="C15" s="7">
        <v>693.7</v>
      </c>
      <c r="D15" s="7">
        <v>0</v>
      </c>
      <c r="E15" s="7">
        <v>0</v>
      </c>
      <c r="F15" s="7">
        <f>C15+D15+E15</f>
        <v>693.7</v>
      </c>
      <c r="G15" s="5" t="s">
        <v>27</v>
      </c>
      <c r="H15" s="6" t="s">
        <v>1229</v>
      </c>
      <c r="I15" s="6" t="s">
        <v>2933</v>
      </c>
      <c r="J15" s="6" t="s">
        <v>2942</v>
      </c>
      <c r="K15" s="6" t="s">
        <v>27</v>
      </c>
      <c r="L15" s="6" t="s">
        <v>27</v>
      </c>
    </row>
    <row r="16" spans="1:13" ht="20.100000000000001" customHeight="1">
      <c r="A16" s="22" t="s">
        <v>3588</v>
      </c>
      <c r="B16" s="26">
        <v>42200</v>
      </c>
      <c r="C16" s="7">
        <v>0</v>
      </c>
      <c r="D16" s="7">
        <v>3663.2</v>
      </c>
      <c r="E16" s="7">
        <v>0</v>
      </c>
      <c r="F16" s="7">
        <f>C16+D16+E16</f>
        <v>3663.2</v>
      </c>
      <c r="G16" s="5" t="s">
        <v>27</v>
      </c>
      <c r="H16" s="6" t="s">
        <v>1229</v>
      </c>
      <c r="I16" s="6" t="s">
        <v>2933</v>
      </c>
      <c r="J16" s="6" t="s">
        <v>2943</v>
      </c>
      <c r="K16" s="6" t="s">
        <v>27</v>
      </c>
      <c r="L16" s="6" t="s">
        <v>27</v>
      </c>
    </row>
    <row r="17" spans="1:13" ht="20.100000000000001" customHeight="1">
      <c r="A17" s="22" t="s">
        <v>3589</v>
      </c>
      <c r="B17" s="26">
        <v>12301</v>
      </c>
      <c r="C17" s="7">
        <v>0</v>
      </c>
      <c r="D17" s="7">
        <v>0</v>
      </c>
      <c r="E17" s="7">
        <v>1067.8</v>
      </c>
      <c r="F17" s="7">
        <f>C17+D17+E17</f>
        <v>1067.8</v>
      </c>
      <c r="G17" s="5" t="s">
        <v>27</v>
      </c>
      <c r="H17" s="6" t="s">
        <v>1229</v>
      </c>
      <c r="I17" s="6" t="s">
        <v>2933</v>
      </c>
      <c r="J17" s="6" t="s">
        <v>2944</v>
      </c>
      <c r="K17" s="6" t="s">
        <v>27</v>
      </c>
      <c r="L17" s="6" t="s">
        <v>27</v>
      </c>
    </row>
    <row r="18" spans="1:13" ht="20.100000000000001" customHeight="1">
      <c r="A18" s="22" t="s">
        <v>2935</v>
      </c>
      <c r="B18" s="24"/>
      <c r="C18" s="7">
        <v>0</v>
      </c>
      <c r="D18" s="7">
        <v>0</v>
      </c>
      <c r="E18" s="7">
        <v>0</v>
      </c>
      <c r="F18" s="7">
        <v>0</v>
      </c>
      <c r="G18" s="5" t="s">
        <v>27</v>
      </c>
      <c r="H18" s="6" t="s">
        <v>1229</v>
      </c>
      <c r="I18" s="6" t="s">
        <v>2933</v>
      </c>
      <c r="J18" s="6" t="s">
        <v>2935</v>
      </c>
      <c r="K18" s="6" t="s">
        <v>27</v>
      </c>
      <c r="L18" s="6" t="s">
        <v>27</v>
      </c>
    </row>
    <row r="19" spans="1:13" ht="20.100000000000001" customHeight="1">
      <c r="A19" s="22" t="s">
        <v>2945</v>
      </c>
      <c r="B19" s="24"/>
      <c r="C19" s="7">
        <v>693.7</v>
      </c>
      <c r="D19" s="7">
        <v>3663.2</v>
      </c>
      <c r="E19" s="7">
        <v>1067.8</v>
      </c>
      <c r="F19" s="7">
        <f>SUM(F15:F18)</f>
        <v>5424.7</v>
      </c>
      <c r="G19" s="5" t="s">
        <v>27</v>
      </c>
      <c r="H19" s="6" t="s">
        <v>1229</v>
      </c>
      <c r="I19" s="6" t="s">
        <v>2933</v>
      </c>
      <c r="J19" s="6" t="s">
        <v>2946</v>
      </c>
      <c r="K19" s="6" t="s">
        <v>27</v>
      </c>
      <c r="L19" s="6" t="s">
        <v>27</v>
      </c>
    </row>
    <row r="20" spans="1:13" ht="20.100000000000001" customHeight="1">
      <c r="A20" s="22" t="s">
        <v>2935</v>
      </c>
      <c r="B20" s="24"/>
      <c r="C20" s="7">
        <v>0</v>
      </c>
      <c r="D20" s="7">
        <v>0</v>
      </c>
      <c r="E20" s="7">
        <v>0</v>
      </c>
      <c r="F20" s="7">
        <v>0</v>
      </c>
      <c r="G20" s="5" t="s">
        <v>27</v>
      </c>
      <c r="H20" s="6" t="s">
        <v>1229</v>
      </c>
      <c r="I20" s="6" t="s">
        <v>2933</v>
      </c>
      <c r="J20" s="6" t="s">
        <v>2935</v>
      </c>
      <c r="K20" s="6" t="s">
        <v>27</v>
      </c>
      <c r="L20" s="6" t="s">
        <v>27</v>
      </c>
    </row>
    <row r="21" spans="1:13" ht="20.100000000000001" customHeight="1">
      <c r="A21" s="21" t="s">
        <v>2947</v>
      </c>
      <c r="B21" s="23"/>
      <c r="C21" s="4">
        <v>693</v>
      </c>
      <c r="D21" s="4">
        <v>3663</v>
      </c>
      <c r="E21" s="4">
        <v>1067</v>
      </c>
      <c r="F21" s="4">
        <f>C21+D21+E21</f>
        <v>5423</v>
      </c>
      <c r="G21" s="3"/>
    </row>
    <row r="22" spans="1:13" ht="20.100000000000001" customHeight="1">
      <c r="A22" s="21"/>
      <c r="B22" s="23"/>
      <c r="C22" s="3"/>
      <c r="D22" s="3"/>
      <c r="E22" s="3"/>
      <c r="F22" s="3"/>
      <c r="G22" s="3"/>
    </row>
    <row r="23" spans="1:13" ht="20.100000000000001" customHeight="1">
      <c r="A23" s="381" t="s">
        <v>3625</v>
      </c>
      <c r="B23" s="382"/>
      <c r="C23" s="383"/>
      <c r="D23" s="383"/>
      <c r="E23" s="383"/>
      <c r="F23" s="383"/>
      <c r="G23" s="384" t="s">
        <v>27</v>
      </c>
      <c r="H23" s="6" t="s">
        <v>1235</v>
      </c>
      <c r="J23" s="6" t="s">
        <v>1233</v>
      </c>
      <c r="K23" s="6" t="s">
        <v>1234</v>
      </c>
      <c r="L23" s="6" t="s">
        <v>79</v>
      </c>
    </row>
    <row r="24" spans="1:13" ht="20.100000000000001" customHeight="1">
      <c r="A24" s="22" t="s">
        <v>27</v>
      </c>
      <c r="B24" s="24"/>
      <c r="C24" s="7"/>
      <c r="D24" s="7"/>
      <c r="E24" s="7"/>
      <c r="F24" s="7"/>
      <c r="G24" s="5" t="s">
        <v>27</v>
      </c>
      <c r="H24" s="6" t="s">
        <v>1235</v>
      </c>
      <c r="I24" s="6" t="s">
        <v>2932</v>
      </c>
      <c r="J24" s="6" t="s">
        <v>27</v>
      </c>
      <c r="K24" s="6" t="s">
        <v>27</v>
      </c>
      <c r="L24" s="6" t="s">
        <v>27</v>
      </c>
      <c r="M24" s="2">
        <v>1</v>
      </c>
    </row>
    <row r="25" spans="1:13" ht="20.100000000000001" customHeight="1">
      <c r="A25" s="22" t="s">
        <v>3626</v>
      </c>
      <c r="B25" s="24"/>
      <c r="C25" s="7">
        <v>0</v>
      </c>
      <c r="D25" s="7">
        <v>0</v>
      </c>
      <c r="E25" s="7">
        <v>0</v>
      </c>
      <c r="F25" s="7">
        <v>0</v>
      </c>
      <c r="G25" s="5" t="s">
        <v>27</v>
      </c>
      <c r="H25" s="6" t="s">
        <v>1235</v>
      </c>
      <c r="I25" s="6" t="s">
        <v>2933</v>
      </c>
      <c r="J25" s="6" t="s">
        <v>2949</v>
      </c>
      <c r="K25" s="6" t="s">
        <v>27</v>
      </c>
      <c r="L25" s="6" t="s">
        <v>27</v>
      </c>
    </row>
    <row r="26" spans="1:13" ht="20.100000000000001" customHeight="1">
      <c r="A26" s="22" t="s">
        <v>2935</v>
      </c>
      <c r="B26" s="24"/>
      <c r="C26" s="7">
        <v>0</v>
      </c>
      <c r="D26" s="7">
        <v>0</v>
      </c>
      <c r="E26" s="7">
        <v>0</v>
      </c>
      <c r="F26" s="7">
        <v>0</v>
      </c>
      <c r="G26" s="5" t="s">
        <v>27</v>
      </c>
      <c r="H26" s="6" t="s">
        <v>1235</v>
      </c>
      <c r="I26" s="6" t="s">
        <v>2933</v>
      </c>
      <c r="J26" s="6" t="s">
        <v>27</v>
      </c>
      <c r="K26" s="6" t="s">
        <v>27</v>
      </c>
      <c r="L26" s="6" t="s">
        <v>27</v>
      </c>
    </row>
    <row r="27" spans="1:13" ht="20.100000000000001" customHeight="1">
      <c r="A27" s="22" t="s">
        <v>3647</v>
      </c>
      <c r="B27" s="25">
        <v>623.70000000000005</v>
      </c>
      <c r="C27" s="7">
        <v>623.70000000000005</v>
      </c>
      <c r="D27" s="7">
        <v>0</v>
      </c>
      <c r="E27" s="7">
        <v>0</v>
      </c>
      <c r="F27" s="7">
        <f>C27+D27+E27</f>
        <v>623.70000000000005</v>
      </c>
      <c r="G27" s="5" t="s">
        <v>27</v>
      </c>
      <c r="H27" s="6" t="s">
        <v>1235</v>
      </c>
      <c r="I27" s="6" t="s">
        <v>2933</v>
      </c>
      <c r="J27" s="6" t="s">
        <v>2950</v>
      </c>
      <c r="K27" s="6" t="s">
        <v>27</v>
      </c>
      <c r="L27" s="6" t="s">
        <v>27</v>
      </c>
    </row>
    <row r="28" spans="1:13" ht="20.100000000000001" customHeight="1">
      <c r="A28" s="22" t="s">
        <v>3649</v>
      </c>
      <c r="B28" s="25">
        <v>3296.7000000000003</v>
      </c>
      <c r="C28" s="7">
        <v>0</v>
      </c>
      <c r="D28" s="7">
        <v>3296.7000000000003</v>
      </c>
      <c r="E28" s="7">
        <v>0</v>
      </c>
      <c r="F28" s="7">
        <f>C28+D28+E28</f>
        <v>3296.7000000000003</v>
      </c>
      <c r="G28" s="5" t="s">
        <v>27</v>
      </c>
      <c r="H28" s="6" t="s">
        <v>1235</v>
      </c>
      <c r="I28" s="6" t="s">
        <v>2933</v>
      </c>
      <c r="J28" s="6" t="s">
        <v>2951</v>
      </c>
      <c r="K28" s="6" t="s">
        <v>27</v>
      </c>
      <c r="L28" s="6" t="s">
        <v>27</v>
      </c>
    </row>
    <row r="29" spans="1:13" ht="20.100000000000001" customHeight="1">
      <c r="A29" s="22" t="s">
        <v>3648</v>
      </c>
      <c r="B29" s="25">
        <v>960.30000000000007</v>
      </c>
      <c r="C29" s="7">
        <v>0</v>
      </c>
      <c r="D29" s="7">
        <v>0</v>
      </c>
      <c r="E29" s="7">
        <v>960.30000000000007</v>
      </c>
      <c r="F29" s="7">
        <f>C29+D29+E29</f>
        <v>960.30000000000007</v>
      </c>
      <c r="G29" s="5" t="s">
        <v>27</v>
      </c>
      <c r="H29" s="6" t="s">
        <v>1235</v>
      </c>
      <c r="I29" s="6" t="s">
        <v>2933</v>
      </c>
      <c r="J29" s="6" t="s">
        <v>2952</v>
      </c>
      <c r="K29" s="6" t="s">
        <v>27</v>
      </c>
      <c r="L29" s="6" t="s">
        <v>27</v>
      </c>
    </row>
    <row r="30" spans="1:13" ht="20.100000000000001" customHeight="1">
      <c r="A30" s="22" t="s">
        <v>2953</v>
      </c>
      <c r="B30" s="24"/>
      <c r="C30" s="7">
        <v>623.70000000000005</v>
      </c>
      <c r="D30" s="7">
        <v>3296.7000000000003</v>
      </c>
      <c r="E30" s="7">
        <v>960.30000000000007</v>
      </c>
      <c r="F30" s="7">
        <f>C30+D30+E30</f>
        <v>4880.7000000000007</v>
      </c>
      <c r="G30" s="5" t="s">
        <v>27</v>
      </c>
      <c r="H30" s="6" t="s">
        <v>1235</v>
      </c>
      <c r="I30" s="6" t="s">
        <v>2933</v>
      </c>
      <c r="J30" s="6" t="s">
        <v>2954</v>
      </c>
      <c r="K30" s="6" t="s">
        <v>27</v>
      </c>
      <c r="L30" s="6" t="s">
        <v>27</v>
      </c>
    </row>
    <row r="31" spans="1:13" ht="20.100000000000001" customHeight="1">
      <c r="A31" s="22" t="s">
        <v>2935</v>
      </c>
      <c r="B31" s="24"/>
      <c r="C31" s="7">
        <v>0</v>
      </c>
      <c r="D31" s="7">
        <v>0</v>
      </c>
      <c r="E31" s="7">
        <v>0</v>
      </c>
      <c r="F31" s="7">
        <v>0</v>
      </c>
      <c r="G31" s="5" t="s">
        <v>27</v>
      </c>
      <c r="H31" s="6" t="s">
        <v>1235</v>
      </c>
      <c r="I31" s="6" t="s">
        <v>2933</v>
      </c>
      <c r="J31" s="6" t="s">
        <v>27</v>
      </c>
      <c r="K31" s="6" t="s">
        <v>27</v>
      </c>
      <c r="L31" s="6" t="s">
        <v>27</v>
      </c>
    </row>
    <row r="32" spans="1:13" ht="20.100000000000001" customHeight="1">
      <c r="A32" s="22" t="s">
        <v>2955</v>
      </c>
      <c r="B32" s="24"/>
      <c r="C32" s="7">
        <v>0</v>
      </c>
      <c r="D32" s="7">
        <v>0</v>
      </c>
      <c r="E32" s="7">
        <v>0</v>
      </c>
      <c r="F32" s="7">
        <v>0</v>
      </c>
      <c r="G32" s="5" t="s">
        <v>27</v>
      </c>
      <c r="H32" s="6" t="s">
        <v>1235</v>
      </c>
      <c r="I32" s="6" t="s">
        <v>2933</v>
      </c>
      <c r="J32" s="6" t="s">
        <v>2956</v>
      </c>
      <c r="K32" s="6" t="s">
        <v>27</v>
      </c>
      <c r="L32" s="6" t="s">
        <v>27</v>
      </c>
    </row>
    <row r="33" spans="1:13" ht="20.100000000000001" customHeight="1">
      <c r="A33" s="22"/>
      <c r="B33" s="24"/>
      <c r="C33" s="7">
        <v>0</v>
      </c>
      <c r="D33" s="7">
        <v>0</v>
      </c>
      <c r="E33" s="7">
        <v>0</v>
      </c>
      <c r="F33" s="7">
        <v>0</v>
      </c>
      <c r="G33" s="5" t="s">
        <v>27</v>
      </c>
      <c r="H33" s="6" t="s">
        <v>1235</v>
      </c>
      <c r="I33" s="6" t="s">
        <v>2933</v>
      </c>
      <c r="J33" s="6" t="s">
        <v>2957</v>
      </c>
      <c r="K33" s="6" t="s">
        <v>27</v>
      </c>
      <c r="L33" s="6" t="s">
        <v>27</v>
      </c>
    </row>
    <row r="34" spans="1:13" ht="20.100000000000001" customHeight="1">
      <c r="A34" s="22" t="s">
        <v>3617</v>
      </c>
      <c r="B34" s="25">
        <v>2765.8</v>
      </c>
      <c r="C34" s="7">
        <v>0</v>
      </c>
      <c r="D34" s="7">
        <v>2765.8</v>
      </c>
      <c r="E34" s="7">
        <v>0</v>
      </c>
      <c r="F34" s="7">
        <f>C34+D34+E34</f>
        <v>2765.8</v>
      </c>
      <c r="G34" s="5" t="s">
        <v>27</v>
      </c>
      <c r="H34" s="6" t="s">
        <v>1235</v>
      </c>
      <c r="I34" s="6" t="s">
        <v>2933</v>
      </c>
      <c r="J34" s="6" t="s">
        <v>2958</v>
      </c>
      <c r="K34" s="6" t="s">
        <v>27</v>
      </c>
      <c r="L34" s="6" t="s">
        <v>27</v>
      </c>
    </row>
    <row r="35" spans="1:13" ht="20.100000000000001" customHeight="1">
      <c r="A35" s="22" t="s">
        <v>2953</v>
      </c>
      <c r="B35" s="24"/>
      <c r="C35" s="7">
        <v>0</v>
      </c>
      <c r="D35" s="7">
        <v>2765.8</v>
      </c>
      <c r="E35" s="7">
        <v>0</v>
      </c>
      <c r="F35" s="7">
        <f>C35+D35+E35</f>
        <v>2765.8</v>
      </c>
      <c r="G35" s="5" t="s">
        <v>27</v>
      </c>
      <c r="H35" s="6" t="s">
        <v>1235</v>
      </c>
      <c r="I35" s="6" t="s">
        <v>2933</v>
      </c>
      <c r="J35" s="6" t="s">
        <v>2954</v>
      </c>
      <c r="K35" s="6" t="s">
        <v>27</v>
      </c>
      <c r="L35" s="6" t="s">
        <v>27</v>
      </c>
    </row>
    <row r="36" spans="1:13" ht="20.100000000000001" customHeight="1">
      <c r="A36" s="22" t="s">
        <v>2935</v>
      </c>
      <c r="B36" s="24"/>
      <c r="C36" s="7">
        <v>0</v>
      </c>
      <c r="D36" s="7">
        <v>0</v>
      </c>
      <c r="E36" s="7">
        <v>0</v>
      </c>
      <c r="F36" s="7">
        <v>0</v>
      </c>
      <c r="G36" s="5" t="s">
        <v>27</v>
      </c>
      <c r="H36" s="6" t="s">
        <v>1235</v>
      </c>
      <c r="I36" s="6" t="s">
        <v>2933</v>
      </c>
      <c r="J36" s="6" t="s">
        <v>27</v>
      </c>
      <c r="K36" s="6" t="s">
        <v>27</v>
      </c>
      <c r="L36" s="6" t="s">
        <v>27</v>
      </c>
    </row>
    <row r="37" spans="1:13" ht="20.100000000000001" customHeight="1">
      <c r="A37" s="22" t="s">
        <v>2959</v>
      </c>
      <c r="B37" s="24"/>
      <c r="C37" s="7">
        <v>623.70000000000005</v>
      </c>
      <c r="D37" s="7">
        <v>6062.5</v>
      </c>
      <c r="E37" s="7">
        <v>960.30000000000007</v>
      </c>
      <c r="F37" s="7">
        <f>C37+D37+E37</f>
        <v>7646.5</v>
      </c>
      <c r="G37" s="5" t="s">
        <v>27</v>
      </c>
      <c r="H37" s="6" t="s">
        <v>1235</v>
      </c>
      <c r="I37" s="6" t="s">
        <v>2933</v>
      </c>
      <c r="J37" s="6" t="s">
        <v>2960</v>
      </c>
      <c r="K37" s="6" t="s">
        <v>27</v>
      </c>
      <c r="L37" s="6" t="s">
        <v>27</v>
      </c>
    </row>
    <row r="38" spans="1:13" ht="20.100000000000001" customHeight="1">
      <c r="A38" s="21" t="s">
        <v>2947</v>
      </c>
      <c r="B38" s="23"/>
      <c r="C38" s="4">
        <v>623</v>
      </c>
      <c r="D38" s="4">
        <v>6062</v>
      </c>
      <c r="E38" s="4">
        <v>960</v>
      </c>
      <c r="F38" s="7">
        <f>C38+D38+E38</f>
        <v>7645</v>
      </c>
      <c r="G38" s="3"/>
    </row>
    <row r="39" spans="1:13" ht="20.100000000000001" customHeight="1">
      <c r="A39" s="21"/>
      <c r="B39" s="23"/>
      <c r="C39" s="3"/>
      <c r="D39" s="3"/>
      <c r="E39" s="3"/>
      <c r="F39" s="3"/>
      <c r="G39" s="3"/>
    </row>
    <row r="40" spans="1:13" ht="20.100000000000001" customHeight="1">
      <c r="A40" s="381" t="s">
        <v>4937</v>
      </c>
      <c r="B40" s="382"/>
      <c r="C40" s="383"/>
      <c r="D40" s="383"/>
      <c r="E40" s="383"/>
      <c r="F40" s="383"/>
      <c r="G40" s="384" t="s">
        <v>27</v>
      </c>
      <c r="H40" s="6" t="s">
        <v>1232</v>
      </c>
      <c r="J40" s="6" t="s">
        <v>119</v>
      </c>
      <c r="K40" s="6" t="s">
        <v>1231</v>
      </c>
      <c r="L40" s="6" t="s">
        <v>79</v>
      </c>
    </row>
    <row r="41" spans="1:13" ht="20.100000000000001" customHeight="1">
      <c r="A41" s="22" t="s">
        <v>27</v>
      </c>
      <c r="B41" s="24"/>
      <c r="C41" s="7"/>
      <c r="D41" s="7"/>
      <c r="E41" s="7"/>
      <c r="F41" s="7"/>
      <c r="G41" s="5" t="s">
        <v>27</v>
      </c>
      <c r="H41" s="6" t="s">
        <v>1232</v>
      </c>
      <c r="I41" s="6" t="s">
        <v>2932</v>
      </c>
      <c r="J41" s="6" t="s">
        <v>27</v>
      </c>
      <c r="K41" s="6" t="s">
        <v>27</v>
      </c>
      <c r="L41" s="6" t="s">
        <v>27</v>
      </c>
      <c r="M41" s="2">
        <v>1</v>
      </c>
    </row>
    <row r="42" spans="1:13" ht="20.100000000000001" customHeight="1">
      <c r="A42" s="22" t="s">
        <v>3773</v>
      </c>
      <c r="B42" s="24"/>
      <c r="C42" s="7">
        <v>0</v>
      </c>
      <c r="D42" s="7">
        <v>0</v>
      </c>
      <c r="E42" s="7">
        <v>0</v>
      </c>
      <c r="F42" s="7">
        <v>0</v>
      </c>
      <c r="G42" s="5" t="s">
        <v>27</v>
      </c>
      <c r="H42" s="6" t="s">
        <v>1232</v>
      </c>
      <c r="I42" s="6" t="s">
        <v>2933</v>
      </c>
      <c r="J42" s="6" t="s">
        <v>2934</v>
      </c>
      <c r="K42" s="6" t="s">
        <v>27</v>
      </c>
      <c r="L42" s="6" t="s">
        <v>27</v>
      </c>
    </row>
    <row r="43" spans="1:13" ht="20.100000000000001" customHeight="1">
      <c r="A43" s="22" t="s">
        <v>2935</v>
      </c>
      <c r="B43" s="24"/>
      <c r="C43" s="7">
        <v>0</v>
      </c>
      <c r="D43" s="7">
        <v>0</v>
      </c>
      <c r="E43" s="7">
        <v>0</v>
      </c>
      <c r="F43" s="7">
        <v>0</v>
      </c>
      <c r="G43" s="5" t="s">
        <v>27</v>
      </c>
      <c r="H43" s="6" t="s">
        <v>1232</v>
      </c>
      <c r="I43" s="6" t="s">
        <v>2933</v>
      </c>
      <c r="J43" s="6" t="s">
        <v>27</v>
      </c>
      <c r="K43" s="6" t="s">
        <v>27</v>
      </c>
      <c r="L43" s="6" t="s">
        <v>27</v>
      </c>
    </row>
    <row r="44" spans="1:13" ht="20.100000000000001" customHeight="1">
      <c r="A44" s="22" t="s">
        <v>3582</v>
      </c>
      <c r="B44" s="24">
        <v>0.7</v>
      </c>
      <c r="C44" s="7">
        <v>0</v>
      </c>
      <c r="D44" s="7">
        <v>0</v>
      </c>
      <c r="E44" s="7">
        <v>0</v>
      </c>
      <c r="F44" s="7">
        <v>0</v>
      </c>
      <c r="G44" s="5" t="s">
        <v>27</v>
      </c>
      <c r="H44" s="6" t="s">
        <v>1232</v>
      </c>
      <c r="I44" s="6" t="s">
        <v>2933</v>
      </c>
      <c r="J44" s="6" t="s">
        <v>2948</v>
      </c>
      <c r="K44" s="6" t="s">
        <v>27</v>
      </c>
      <c r="L44" s="6" t="s">
        <v>27</v>
      </c>
    </row>
    <row r="45" spans="1:13" ht="20.100000000000001" customHeight="1">
      <c r="A45" s="22" t="s">
        <v>3583</v>
      </c>
      <c r="B45" s="24">
        <v>0.9</v>
      </c>
      <c r="C45" s="7">
        <v>0</v>
      </c>
      <c r="D45" s="7">
        <v>0</v>
      </c>
      <c r="E45" s="7">
        <v>0</v>
      </c>
      <c r="F45" s="7">
        <v>0</v>
      </c>
      <c r="G45" s="5" t="s">
        <v>27</v>
      </c>
      <c r="H45" s="6" t="s">
        <v>1232</v>
      </c>
      <c r="I45" s="6" t="s">
        <v>2933</v>
      </c>
      <c r="J45" s="6" t="s">
        <v>2937</v>
      </c>
      <c r="K45" s="6" t="s">
        <v>27</v>
      </c>
      <c r="L45" s="6" t="s">
        <v>27</v>
      </c>
    </row>
    <row r="46" spans="1:13" ht="20.100000000000001" customHeight="1">
      <c r="A46" s="22" t="s">
        <v>3586</v>
      </c>
      <c r="B46" s="24">
        <v>0.8</v>
      </c>
      <c r="C46" s="7">
        <v>0</v>
      </c>
      <c r="D46" s="7">
        <v>0</v>
      </c>
      <c r="E46" s="7">
        <v>0</v>
      </c>
      <c r="F46" s="7">
        <v>0</v>
      </c>
      <c r="G46" s="5" t="s">
        <v>27</v>
      </c>
      <c r="H46" s="6" t="s">
        <v>1232</v>
      </c>
      <c r="I46" s="6" t="s">
        <v>2933</v>
      </c>
      <c r="J46" s="6" t="s">
        <v>2938</v>
      </c>
      <c r="K46" s="6" t="s">
        <v>27</v>
      </c>
      <c r="L46" s="6" t="s">
        <v>27</v>
      </c>
    </row>
    <row r="47" spans="1:13" ht="20.100000000000001" customHeight="1">
      <c r="A47" s="22" t="s">
        <v>3584</v>
      </c>
      <c r="B47" s="24">
        <v>0.4</v>
      </c>
      <c r="C47" s="7">
        <v>0</v>
      </c>
      <c r="D47" s="7">
        <v>0</v>
      </c>
      <c r="E47" s="7">
        <v>0</v>
      </c>
      <c r="F47" s="7">
        <v>0</v>
      </c>
      <c r="G47" s="5" t="s">
        <v>27</v>
      </c>
      <c r="H47" s="6" t="s">
        <v>1232</v>
      </c>
      <c r="I47" s="6" t="s">
        <v>2933</v>
      </c>
      <c r="J47" s="6" t="s">
        <v>2939</v>
      </c>
      <c r="K47" s="6" t="s">
        <v>27</v>
      </c>
      <c r="L47" s="6" t="s">
        <v>27</v>
      </c>
    </row>
    <row r="48" spans="1:13" ht="20.100000000000001" customHeight="1">
      <c r="A48" s="22" t="s">
        <v>3585</v>
      </c>
      <c r="B48" s="24">
        <v>20</v>
      </c>
      <c r="C48" s="7">
        <v>0</v>
      </c>
      <c r="D48" s="7">
        <v>0</v>
      </c>
      <c r="E48" s="7">
        <v>0</v>
      </c>
      <c r="F48" s="7">
        <v>0</v>
      </c>
      <c r="G48" s="5" t="s">
        <v>27</v>
      </c>
      <c r="H48" s="6" t="s">
        <v>1232</v>
      </c>
      <c r="I48" s="6" t="s">
        <v>2933</v>
      </c>
      <c r="J48" s="6" t="s">
        <v>2940</v>
      </c>
      <c r="K48" s="6" t="s">
        <v>27</v>
      </c>
      <c r="L48" s="6" t="s">
        <v>27</v>
      </c>
    </row>
    <row r="49" spans="1:13" ht="20.100000000000001" customHeight="1">
      <c r="A49" s="22" t="s">
        <v>3590</v>
      </c>
      <c r="B49" s="24">
        <v>36.287999999999997</v>
      </c>
      <c r="C49" s="7">
        <v>0</v>
      </c>
      <c r="D49" s="7">
        <v>0</v>
      </c>
      <c r="E49" s="7">
        <v>0</v>
      </c>
      <c r="F49" s="7">
        <v>0</v>
      </c>
      <c r="G49" s="5" t="s">
        <v>27</v>
      </c>
      <c r="H49" s="6" t="s">
        <v>1232</v>
      </c>
      <c r="I49" s="6" t="s">
        <v>2933</v>
      </c>
      <c r="J49" s="6" t="s">
        <v>2941</v>
      </c>
      <c r="K49" s="6" t="s">
        <v>27</v>
      </c>
      <c r="L49" s="6" t="s">
        <v>27</v>
      </c>
    </row>
    <row r="50" spans="1:13" ht="20.100000000000001" customHeight="1">
      <c r="A50" s="22" t="s">
        <v>2935</v>
      </c>
      <c r="B50" s="24"/>
      <c r="C50" s="7">
        <v>0</v>
      </c>
      <c r="D50" s="7">
        <v>0</v>
      </c>
      <c r="E50" s="7">
        <v>0</v>
      </c>
      <c r="F50" s="7">
        <v>0</v>
      </c>
      <c r="G50" s="5" t="s">
        <v>27</v>
      </c>
      <c r="H50" s="6" t="s">
        <v>1232</v>
      </c>
      <c r="I50" s="6" t="s">
        <v>2933</v>
      </c>
      <c r="J50" s="6" t="s">
        <v>2935</v>
      </c>
      <c r="K50" s="6" t="s">
        <v>27</v>
      </c>
      <c r="L50" s="6" t="s">
        <v>27</v>
      </c>
    </row>
    <row r="51" spans="1:13" ht="20.100000000000001" customHeight="1">
      <c r="A51" s="22" t="s">
        <v>3587</v>
      </c>
      <c r="B51" s="26">
        <v>18693</v>
      </c>
      <c r="C51" s="7">
        <v>515.1</v>
      </c>
      <c r="D51" s="7">
        <v>0</v>
      </c>
      <c r="E51" s="7">
        <v>0</v>
      </c>
      <c r="F51" s="7">
        <f>C51+D51+E51</f>
        <v>515.1</v>
      </c>
      <c r="G51" s="5" t="s">
        <v>27</v>
      </c>
      <c r="H51" s="6" t="s">
        <v>1229</v>
      </c>
      <c r="I51" s="6" t="s">
        <v>2933</v>
      </c>
      <c r="J51" s="6" t="s">
        <v>2942</v>
      </c>
      <c r="K51" s="6" t="s">
        <v>27</v>
      </c>
      <c r="L51" s="6" t="s">
        <v>27</v>
      </c>
    </row>
    <row r="52" spans="1:13" ht="20.100000000000001" customHeight="1">
      <c r="A52" s="22" t="s">
        <v>3588</v>
      </c>
      <c r="B52" s="26">
        <v>42200</v>
      </c>
      <c r="C52" s="7">
        <v>0</v>
      </c>
      <c r="D52" s="7">
        <v>1162.9000000000001</v>
      </c>
      <c r="E52" s="7">
        <v>0</v>
      </c>
      <c r="F52" s="7">
        <f>C52+D52+E52</f>
        <v>1162.9000000000001</v>
      </c>
      <c r="G52" s="5" t="s">
        <v>27</v>
      </c>
      <c r="H52" s="6" t="s">
        <v>1229</v>
      </c>
      <c r="I52" s="6" t="s">
        <v>2933</v>
      </c>
      <c r="J52" s="6" t="s">
        <v>2943</v>
      </c>
      <c r="K52" s="6" t="s">
        <v>27</v>
      </c>
      <c r="L52" s="6" t="s">
        <v>27</v>
      </c>
    </row>
    <row r="53" spans="1:13" ht="20.100000000000001" customHeight="1">
      <c r="A53" s="22" t="s">
        <v>3589</v>
      </c>
      <c r="B53" s="26">
        <v>21332</v>
      </c>
      <c r="C53" s="7">
        <v>0</v>
      </c>
      <c r="D53" s="7">
        <v>0</v>
      </c>
      <c r="E53" s="7">
        <v>587.9</v>
      </c>
      <c r="F53" s="7">
        <f>C53+D53+E53</f>
        <v>587.9</v>
      </c>
      <c r="G53" s="5" t="s">
        <v>27</v>
      </c>
      <c r="H53" s="6" t="s">
        <v>1229</v>
      </c>
      <c r="I53" s="6" t="s">
        <v>2933</v>
      </c>
      <c r="J53" s="6" t="s">
        <v>2944</v>
      </c>
      <c r="K53" s="6" t="s">
        <v>27</v>
      </c>
      <c r="L53" s="6" t="s">
        <v>27</v>
      </c>
    </row>
    <row r="54" spans="1:13" ht="20.100000000000001" customHeight="1">
      <c r="A54" s="22" t="s">
        <v>2935</v>
      </c>
      <c r="B54" s="24"/>
      <c r="C54" s="7">
        <v>0</v>
      </c>
      <c r="D54" s="7">
        <v>0</v>
      </c>
      <c r="E54" s="7">
        <v>0</v>
      </c>
      <c r="F54" s="7">
        <v>0</v>
      </c>
      <c r="G54" s="5" t="s">
        <v>27</v>
      </c>
      <c r="H54" s="6" t="s">
        <v>1232</v>
      </c>
      <c r="I54" s="6" t="s">
        <v>2933</v>
      </c>
      <c r="J54" s="6" t="s">
        <v>2935</v>
      </c>
      <c r="K54" s="6" t="s">
        <v>27</v>
      </c>
      <c r="L54" s="6" t="s">
        <v>27</v>
      </c>
    </row>
    <row r="55" spans="1:13" ht="20.100000000000001" customHeight="1">
      <c r="A55" s="22" t="s">
        <v>2945</v>
      </c>
      <c r="B55" s="24"/>
      <c r="C55" s="7">
        <v>515.1</v>
      </c>
      <c r="D55" s="7">
        <v>1162.9000000000001</v>
      </c>
      <c r="E55" s="7">
        <v>587.9</v>
      </c>
      <c r="F55" s="7">
        <f>SUM(F51:F54)</f>
        <v>2265.9</v>
      </c>
      <c r="G55" s="5" t="s">
        <v>27</v>
      </c>
      <c r="H55" s="6" t="s">
        <v>1232</v>
      </c>
      <c r="I55" s="6" t="s">
        <v>2933</v>
      </c>
      <c r="J55" s="6" t="s">
        <v>2946</v>
      </c>
      <c r="K55" s="6" t="s">
        <v>27</v>
      </c>
      <c r="L55" s="6" t="s">
        <v>27</v>
      </c>
    </row>
    <row r="56" spans="1:13" ht="20.100000000000001" customHeight="1">
      <c r="A56" s="22" t="s">
        <v>2935</v>
      </c>
      <c r="B56" s="24"/>
      <c r="C56" s="7">
        <v>0</v>
      </c>
      <c r="D56" s="7">
        <v>0</v>
      </c>
      <c r="E56" s="7">
        <v>0</v>
      </c>
      <c r="F56" s="7">
        <v>0</v>
      </c>
      <c r="G56" s="5" t="s">
        <v>27</v>
      </c>
      <c r="H56" s="6" t="s">
        <v>1232</v>
      </c>
      <c r="I56" s="6" t="s">
        <v>2933</v>
      </c>
      <c r="J56" s="6" t="s">
        <v>2935</v>
      </c>
      <c r="K56" s="6" t="s">
        <v>27</v>
      </c>
      <c r="L56" s="6" t="s">
        <v>27</v>
      </c>
    </row>
    <row r="57" spans="1:13" ht="20.100000000000001" customHeight="1">
      <c r="A57" s="21" t="s">
        <v>2947</v>
      </c>
      <c r="B57" s="23"/>
      <c r="C57" s="4">
        <v>515</v>
      </c>
      <c r="D57" s="4">
        <v>1162</v>
      </c>
      <c r="E57" s="4">
        <v>587</v>
      </c>
      <c r="F57" s="4">
        <f>C57+D57+E57</f>
        <v>2264</v>
      </c>
      <c r="G57" s="3"/>
    </row>
    <row r="58" spans="1:13" ht="20.100000000000001" customHeight="1">
      <c r="A58" s="21"/>
      <c r="B58" s="23"/>
      <c r="C58" s="3"/>
      <c r="D58" s="3"/>
      <c r="E58" s="3"/>
      <c r="F58" s="3"/>
      <c r="G58" s="3"/>
    </row>
    <row r="59" spans="1:13" ht="20.100000000000001" customHeight="1">
      <c r="A59" s="381" t="s">
        <v>3616</v>
      </c>
      <c r="B59" s="382"/>
      <c r="C59" s="383"/>
      <c r="D59" s="383"/>
      <c r="E59" s="383"/>
      <c r="F59" s="383"/>
      <c r="G59" s="384" t="s">
        <v>27</v>
      </c>
      <c r="H59" s="6" t="s">
        <v>1235</v>
      </c>
      <c r="J59" s="6" t="s">
        <v>1233</v>
      </c>
      <c r="K59" s="6" t="s">
        <v>1234</v>
      </c>
      <c r="L59" s="6" t="s">
        <v>79</v>
      </c>
    </row>
    <row r="60" spans="1:13" ht="20.100000000000001" customHeight="1">
      <c r="A60" s="22" t="s">
        <v>27</v>
      </c>
      <c r="B60" s="24"/>
      <c r="C60" s="7"/>
      <c r="D60" s="7"/>
      <c r="E60" s="7"/>
      <c r="F60" s="7"/>
      <c r="G60" s="5" t="s">
        <v>27</v>
      </c>
      <c r="H60" s="6" t="s">
        <v>1235</v>
      </c>
      <c r="I60" s="6" t="s">
        <v>2932</v>
      </c>
      <c r="J60" s="6" t="s">
        <v>27</v>
      </c>
      <c r="K60" s="6" t="s">
        <v>27</v>
      </c>
      <c r="L60" s="6" t="s">
        <v>27</v>
      </c>
      <c r="M60" s="2">
        <v>1</v>
      </c>
    </row>
    <row r="61" spans="1:13" ht="20.100000000000001" customHeight="1">
      <c r="A61" s="22" t="s">
        <v>3612</v>
      </c>
      <c r="B61" s="24"/>
      <c r="C61" s="7">
        <v>0</v>
      </c>
      <c r="D61" s="7">
        <v>0</v>
      </c>
      <c r="E61" s="7">
        <v>0</v>
      </c>
      <c r="F61" s="7">
        <v>0</v>
      </c>
      <c r="G61" s="5" t="s">
        <v>27</v>
      </c>
      <c r="H61" s="6" t="s">
        <v>1235</v>
      </c>
      <c r="I61" s="6" t="s">
        <v>2933</v>
      </c>
      <c r="J61" s="6" t="s">
        <v>2949</v>
      </c>
      <c r="K61" s="6" t="s">
        <v>27</v>
      </c>
      <c r="L61" s="6" t="s">
        <v>27</v>
      </c>
    </row>
    <row r="62" spans="1:13" ht="20.100000000000001" customHeight="1">
      <c r="A62" s="22" t="s">
        <v>2935</v>
      </c>
      <c r="B62" s="24"/>
      <c r="C62" s="7">
        <v>0</v>
      </c>
      <c r="D62" s="7">
        <v>0</v>
      </c>
      <c r="E62" s="7">
        <v>0</v>
      </c>
      <c r="F62" s="7">
        <v>0</v>
      </c>
      <c r="G62" s="5" t="s">
        <v>27</v>
      </c>
      <c r="H62" s="6" t="s">
        <v>1235</v>
      </c>
      <c r="I62" s="6" t="s">
        <v>2933</v>
      </c>
      <c r="J62" s="6" t="s">
        <v>27</v>
      </c>
      <c r="K62" s="6" t="s">
        <v>27</v>
      </c>
      <c r="L62" s="6" t="s">
        <v>27</v>
      </c>
    </row>
    <row r="63" spans="1:13" ht="20.100000000000001" customHeight="1">
      <c r="A63" s="22" t="s">
        <v>3647</v>
      </c>
      <c r="B63" s="25">
        <v>463.5</v>
      </c>
      <c r="C63" s="7">
        <v>463.5</v>
      </c>
      <c r="D63" s="7">
        <v>0</v>
      </c>
      <c r="E63" s="7">
        <v>0</v>
      </c>
      <c r="F63" s="7">
        <f>C63+D63+E63</f>
        <v>463.5</v>
      </c>
      <c r="G63" s="5" t="s">
        <v>27</v>
      </c>
      <c r="H63" s="6" t="s">
        <v>1235</v>
      </c>
      <c r="I63" s="6" t="s">
        <v>2933</v>
      </c>
      <c r="J63" s="6" t="s">
        <v>2950</v>
      </c>
      <c r="K63" s="6" t="s">
        <v>27</v>
      </c>
      <c r="L63" s="6" t="s">
        <v>27</v>
      </c>
    </row>
    <row r="64" spans="1:13" ht="20.100000000000001" customHeight="1">
      <c r="A64" s="22" t="s">
        <v>3649</v>
      </c>
      <c r="B64" s="25">
        <v>1045.8</v>
      </c>
      <c r="C64" s="7">
        <v>0</v>
      </c>
      <c r="D64" s="7">
        <v>1045.8</v>
      </c>
      <c r="E64" s="7">
        <v>0</v>
      </c>
      <c r="F64" s="7">
        <f>C64+D64+E64</f>
        <v>1045.8</v>
      </c>
      <c r="G64" s="5" t="s">
        <v>27</v>
      </c>
      <c r="H64" s="6" t="s">
        <v>1235</v>
      </c>
      <c r="I64" s="6" t="s">
        <v>2933</v>
      </c>
      <c r="J64" s="6" t="s">
        <v>2951</v>
      </c>
      <c r="K64" s="6" t="s">
        <v>27</v>
      </c>
      <c r="L64" s="6" t="s">
        <v>27</v>
      </c>
    </row>
    <row r="65" spans="1:13" ht="20.100000000000001" customHeight="1">
      <c r="A65" s="22" t="s">
        <v>3648</v>
      </c>
      <c r="B65" s="25">
        <v>528.30000000000007</v>
      </c>
      <c r="C65" s="7">
        <v>0</v>
      </c>
      <c r="D65" s="7">
        <v>0</v>
      </c>
      <c r="E65" s="7">
        <v>528.30000000000007</v>
      </c>
      <c r="F65" s="7">
        <f>C65+D65+E65</f>
        <v>528.30000000000007</v>
      </c>
      <c r="G65" s="5" t="s">
        <v>27</v>
      </c>
      <c r="H65" s="6" t="s">
        <v>1235</v>
      </c>
      <c r="I65" s="6" t="s">
        <v>2933</v>
      </c>
      <c r="J65" s="6" t="s">
        <v>2952</v>
      </c>
      <c r="K65" s="6" t="s">
        <v>27</v>
      </c>
      <c r="L65" s="6" t="s">
        <v>27</v>
      </c>
    </row>
    <row r="66" spans="1:13" ht="20.100000000000001" customHeight="1">
      <c r="A66" s="22" t="s">
        <v>2953</v>
      </c>
      <c r="B66" s="24"/>
      <c r="C66" s="7">
        <v>463.5</v>
      </c>
      <c r="D66" s="7">
        <v>1045.8</v>
      </c>
      <c r="E66" s="7">
        <v>528.30000000000007</v>
      </c>
      <c r="F66" s="7">
        <f>C66+D66+E66</f>
        <v>2037.6</v>
      </c>
      <c r="G66" s="5" t="s">
        <v>27</v>
      </c>
      <c r="H66" s="6" t="s">
        <v>1235</v>
      </c>
      <c r="I66" s="6" t="s">
        <v>2933</v>
      </c>
      <c r="J66" s="6" t="s">
        <v>2954</v>
      </c>
      <c r="K66" s="6" t="s">
        <v>27</v>
      </c>
      <c r="L66" s="6" t="s">
        <v>27</v>
      </c>
    </row>
    <row r="67" spans="1:13" ht="20.100000000000001" customHeight="1">
      <c r="A67" s="22" t="s">
        <v>2935</v>
      </c>
      <c r="B67" s="24"/>
      <c r="C67" s="7">
        <v>0</v>
      </c>
      <c r="D67" s="7">
        <v>0</v>
      </c>
      <c r="E67" s="7">
        <v>0</v>
      </c>
      <c r="F67" s="7">
        <v>0</v>
      </c>
      <c r="G67" s="5" t="s">
        <v>27</v>
      </c>
      <c r="H67" s="6" t="s">
        <v>1235</v>
      </c>
      <c r="I67" s="6" t="s">
        <v>2933</v>
      </c>
      <c r="J67" s="6" t="s">
        <v>27</v>
      </c>
      <c r="K67" s="6" t="s">
        <v>27</v>
      </c>
      <c r="L67" s="6" t="s">
        <v>27</v>
      </c>
    </row>
    <row r="68" spans="1:13" ht="20.100000000000001" customHeight="1">
      <c r="A68" s="22" t="s">
        <v>2955</v>
      </c>
      <c r="B68" s="24"/>
      <c r="C68" s="7">
        <v>0</v>
      </c>
      <c r="D68" s="7">
        <v>0</v>
      </c>
      <c r="E68" s="7">
        <v>0</v>
      </c>
      <c r="F68" s="7">
        <v>0</v>
      </c>
      <c r="G68" s="5" t="s">
        <v>27</v>
      </c>
      <c r="H68" s="6" t="s">
        <v>1235</v>
      </c>
      <c r="I68" s="6" t="s">
        <v>2933</v>
      </c>
      <c r="J68" s="6" t="s">
        <v>2956</v>
      </c>
      <c r="K68" s="6" t="s">
        <v>27</v>
      </c>
      <c r="L68" s="6" t="s">
        <v>27</v>
      </c>
    </row>
    <row r="69" spans="1:13" ht="20.100000000000001" customHeight="1">
      <c r="A69" s="22"/>
      <c r="B69" s="24"/>
      <c r="C69" s="7">
        <v>0</v>
      </c>
      <c r="D69" s="7">
        <v>0</v>
      </c>
      <c r="E69" s="7">
        <v>0</v>
      </c>
      <c r="F69" s="7">
        <v>0</v>
      </c>
      <c r="G69" s="5" t="s">
        <v>27</v>
      </c>
      <c r="H69" s="6" t="s">
        <v>1235</v>
      </c>
      <c r="I69" s="6" t="s">
        <v>2933</v>
      </c>
      <c r="J69" s="6" t="s">
        <v>2957</v>
      </c>
      <c r="K69" s="6" t="s">
        <v>27</v>
      </c>
      <c r="L69" s="6" t="s">
        <v>27</v>
      </c>
    </row>
    <row r="70" spans="1:13" ht="20.100000000000001" customHeight="1">
      <c r="A70" s="22" t="s">
        <v>3617</v>
      </c>
      <c r="B70" s="25">
        <v>2765.8</v>
      </c>
      <c r="C70" s="7">
        <v>0</v>
      </c>
      <c r="D70" s="7">
        <v>2765.8</v>
      </c>
      <c r="E70" s="7">
        <v>0</v>
      </c>
      <c r="F70" s="7">
        <f>C70+D70+E70</f>
        <v>2765.8</v>
      </c>
      <c r="G70" s="5" t="s">
        <v>27</v>
      </c>
      <c r="H70" s="6" t="s">
        <v>1235</v>
      </c>
      <c r="I70" s="6" t="s">
        <v>2933</v>
      </c>
      <c r="J70" s="6" t="s">
        <v>2958</v>
      </c>
      <c r="K70" s="6" t="s">
        <v>27</v>
      </c>
      <c r="L70" s="6" t="s">
        <v>27</v>
      </c>
    </row>
    <row r="71" spans="1:13" ht="20.100000000000001" customHeight="1">
      <c r="A71" s="22" t="s">
        <v>2953</v>
      </c>
      <c r="B71" s="24"/>
      <c r="C71" s="7">
        <v>0</v>
      </c>
      <c r="D71" s="7">
        <v>2765.8</v>
      </c>
      <c r="E71" s="7">
        <v>0</v>
      </c>
      <c r="F71" s="7">
        <f>C71+D71+E71</f>
        <v>2765.8</v>
      </c>
      <c r="G71" s="5" t="s">
        <v>27</v>
      </c>
      <c r="H71" s="6" t="s">
        <v>1235</v>
      </c>
      <c r="I71" s="6" t="s">
        <v>2933</v>
      </c>
      <c r="J71" s="6" t="s">
        <v>2954</v>
      </c>
      <c r="K71" s="6" t="s">
        <v>27</v>
      </c>
      <c r="L71" s="6" t="s">
        <v>27</v>
      </c>
    </row>
    <row r="72" spans="1:13" ht="20.100000000000001" customHeight="1">
      <c r="A72" s="22" t="s">
        <v>2935</v>
      </c>
      <c r="B72" s="24"/>
      <c r="C72" s="7">
        <v>0</v>
      </c>
      <c r="D72" s="7">
        <v>0</v>
      </c>
      <c r="E72" s="7">
        <v>0</v>
      </c>
      <c r="F72" s="7">
        <v>0</v>
      </c>
      <c r="G72" s="5" t="s">
        <v>27</v>
      </c>
      <c r="H72" s="6" t="s">
        <v>1235</v>
      </c>
      <c r="I72" s="6" t="s">
        <v>2933</v>
      </c>
      <c r="J72" s="6" t="s">
        <v>27</v>
      </c>
      <c r="K72" s="6" t="s">
        <v>27</v>
      </c>
      <c r="L72" s="6" t="s">
        <v>27</v>
      </c>
    </row>
    <row r="73" spans="1:13" ht="20.100000000000001" customHeight="1">
      <c r="A73" s="22" t="s">
        <v>2959</v>
      </c>
      <c r="B73" s="24"/>
      <c r="C73" s="7">
        <v>463.5</v>
      </c>
      <c r="D73" s="7">
        <v>3811.6000000000004</v>
      </c>
      <c r="E73" s="7">
        <v>528.30000000000007</v>
      </c>
      <c r="F73" s="7">
        <f>C73+D73+E73</f>
        <v>4803.4000000000005</v>
      </c>
      <c r="G73" s="5" t="s">
        <v>27</v>
      </c>
      <c r="H73" s="6" t="s">
        <v>1235</v>
      </c>
      <c r="I73" s="6" t="s">
        <v>2933</v>
      </c>
      <c r="J73" s="6" t="s">
        <v>2960</v>
      </c>
      <c r="K73" s="6" t="s">
        <v>27</v>
      </c>
      <c r="L73" s="6" t="s">
        <v>27</v>
      </c>
    </row>
    <row r="74" spans="1:13" ht="20.100000000000001" customHeight="1">
      <c r="A74" s="21" t="s">
        <v>2947</v>
      </c>
      <c r="B74" s="23"/>
      <c r="C74" s="4">
        <v>463</v>
      </c>
      <c r="D74" s="4">
        <v>3811</v>
      </c>
      <c r="E74" s="4">
        <v>528</v>
      </c>
      <c r="F74" s="7">
        <f>C74+D74+E74</f>
        <v>4802</v>
      </c>
      <c r="G74" s="3"/>
    </row>
    <row r="75" spans="1:13" ht="20.100000000000001" customHeight="1">
      <c r="A75" s="21"/>
      <c r="B75" s="23"/>
      <c r="C75" s="3"/>
      <c r="D75" s="3"/>
      <c r="E75" s="3"/>
      <c r="F75" s="3"/>
      <c r="G75" s="3"/>
    </row>
    <row r="76" spans="1:13" ht="20.100000000000001" customHeight="1">
      <c r="A76" s="381" t="s">
        <v>4938</v>
      </c>
      <c r="B76" s="382"/>
      <c r="C76" s="383"/>
      <c r="D76" s="383"/>
      <c r="E76" s="383"/>
      <c r="F76" s="383"/>
      <c r="G76" s="384" t="s">
        <v>27</v>
      </c>
      <c r="H76" s="6" t="s">
        <v>1240</v>
      </c>
      <c r="J76" s="6" t="s">
        <v>1238</v>
      </c>
      <c r="K76" s="6" t="s">
        <v>1239</v>
      </c>
      <c r="L76" s="6" t="s">
        <v>79</v>
      </c>
    </row>
    <row r="77" spans="1:13" ht="20.100000000000001" customHeight="1">
      <c r="A77" s="22" t="s">
        <v>27</v>
      </c>
      <c r="B77" s="24"/>
      <c r="C77" s="7"/>
      <c r="D77" s="7"/>
      <c r="E77" s="7"/>
      <c r="F77" s="7"/>
      <c r="G77" s="5" t="s">
        <v>27</v>
      </c>
      <c r="H77" s="6" t="s">
        <v>1240</v>
      </c>
      <c r="I77" s="6" t="s">
        <v>2932</v>
      </c>
      <c r="J77" s="6" t="s">
        <v>27</v>
      </c>
      <c r="K77" s="6" t="s">
        <v>27</v>
      </c>
      <c r="L77" s="6" t="s">
        <v>27</v>
      </c>
      <c r="M77" s="2">
        <v>1</v>
      </c>
    </row>
    <row r="78" spans="1:13" ht="20.100000000000001" customHeight="1">
      <c r="A78" s="22" t="s">
        <v>3650</v>
      </c>
      <c r="B78" s="24"/>
      <c r="C78" s="7">
        <v>0</v>
      </c>
      <c r="D78" s="7">
        <v>0</v>
      </c>
      <c r="E78" s="7">
        <v>0</v>
      </c>
      <c r="F78" s="7">
        <v>0</v>
      </c>
      <c r="G78" s="5" t="s">
        <v>27</v>
      </c>
      <c r="H78" s="6" t="s">
        <v>1240</v>
      </c>
      <c r="I78" s="6" t="s">
        <v>2933</v>
      </c>
      <c r="J78" s="6" t="s">
        <v>3630</v>
      </c>
      <c r="K78" s="6" t="s">
        <v>27</v>
      </c>
      <c r="L78" s="6" t="s">
        <v>27</v>
      </c>
    </row>
    <row r="79" spans="1:13" ht="20.100000000000001" customHeight="1">
      <c r="A79" s="22" t="s">
        <v>2935</v>
      </c>
      <c r="B79" s="24"/>
      <c r="C79" s="7">
        <v>0</v>
      </c>
      <c r="D79" s="7">
        <v>0</v>
      </c>
      <c r="E79" s="7">
        <v>0</v>
      </c>
      <c r="F79" s="7">
        <v>0</v>
      </c>
      <c r="G79" s="5" t="s">
        <v>27</v>
      </c>
      <c r="H79" s="6" t="s">
        <v>1240</v>
      </c>
      <c r="I79" s="6" t="s">
        <v>2933</v>
      </c>
      <c r="J79" s="6" t="s">
        <v>2935</v>
      </c>
      <c r="K79" s="6" t="s">
        <v>27</v>
      </c>
      <c r="L79" s="6" t="s">
        <v>27</v>
      </c>
    </row>
    <row r="80" spans="1:13" ht="20.100000000000001" customHeight="1">
      <c r="A80" s="22" t="s">
        <v>3582</v>
      </c>
      <c r="B80" s="24">
        <v>0.2</v>
      </c>
      <c r="C80" s="7">
        <v>0</v>
      </c>
      <c r="D80" s="7">
        <v>0</v>
      </c>
      <c r="E80" s="7">
        <v>0</v>
      </c>
      <c r="F80" s="7">
        <v>0</v>
      </c>
      <c r="G80" s="5" t="s">
        <v>27</v>
      </c>
      <c r="H80" s="6" t="s">
        <v>1229</v>
      </c>
      <c r="I80" s="6" t="s">
        <v>2933</v>
      </c>
      <c r="J80" s="6" t="s">
        <v>2936</v>
      </c>
      <c r="K80" s="6" t="s">
        <v>27</v>
      </c>
      <c r="L80" s="6" t="s">
        <v>27</v>
      </c>
    </row>
    <row r="81" spans="1:12" ht="20.100000000000001" customHeight="1">
      <c r="A81" s="22" t="s">
        <v>3583</v>
      </c>
      <c r="B81" s="24">
        <v>1.1000000000000001</v>
      </c>
      <c r="C81" s="7">
        <v>0</v>
      </c>
      <c r="D81" s="7">
        <v>0</v>
      </c>
      <c r="E81" s="7">
        <v>0</v>
      </c>
      <c r="F81" s="7">
        <v>0</v>
      </c>
      <c r="G81" s="5" t="s">
        <v>27</v>
      </c>
      <c r="H81" s="6" t="s">
        <v>1229</v>
      </c>
      <c r="I81" s="6" t="s">
        <v>2933</v>
      </c>
      <c r="J81" s="6" t="s">
        <v>2937</v>
      </c>
      <c r="K81" s="6" t="s">
        <v>27</v>
      </c>
      <c r="L81" s="6" t="s">
        <v>27</v>
      </c>
    </row>
    <row r="82" spans="1:12" ht="20.100000000000001" customHeight="1">
      <c r="A82" s="22" t="s">
        <v>3637</v>
      </c>
      <c r="B82" s="24">
        <v>0.69</v>
      </c>
      <c r="C82" s="7">
        <v>0</v>
      </c>
      <c r="D82" s="7">
        <v>0</v>
      </c>
      <c r="E82" s="7">
        <v>0</v>
      </c>
      <c r="F82" s="7">
        <v>0</v>
      </c>
      <c r="G82" s="5" t="s">
        <v>27</v>
      </c>
      <c r="H82" s="6" t="s">
        <v>1229</v>
      </c>
      <c r="I82" s="6" t="s">
        <v>2933</v>
      </c>
      <c r="J82" s="6" t="s">
        <v>2938</v>
      </c>
      <c r="K82" s="6" t="s">
        <v>27</v>
      </c>
      <c r="L82" s="6" t="s">
        <v>27</v>
      </c>
    </row>
    <row r="83" spans="1:12" ht="20.100000000000001" customHeight="1">
      <c r="A83" s="22" t="s">
        <v>3638</v>
      </c>
      <c r="B83" s="24">
        <v>0.65</v>
      </c>
      <c r="C83" s="7">
        <v>0</v>
      </c>
      <c r="D83" s="7">
        <v>0</v>
      </c>
      <c r="E83" s="7">
        <v>0</v>
      </c>
      <c r="F83" s="7">
        <v>0</v>
      </c>
      <c r="G83" s="5" t="s">
        <v>27</v>
      </c>
      <c r="H83" s="6" t="s">
        <v>1229</v>
      </c>
      <c r="I83" s="6" t="s">
        <v>2933</v>
      </c>
      <c r="J83" s="6" t="s">
        <v>2939</v>
      </c>
      <c r="K83" s="6" t="s">
        <v>27</v>
      </c>
      <c r="L83" s="6" t="s">
        <v>27</v>
      </c>
    </row>
    <row r="84" spans="1:12" ht="20.100000000000001" customHeight="1">
      <c r="A84" s="22" t="s">
        <v>3585</v>
      </c>
      <c r="B84" s="24">
        <v>18</v>
      </c>
      <c r="C84" s="7">
        <v>0</v>
      </c>
      <c r="D84" s="7">
        <v>0</v>
      </c>
      <c r="E84" s="7">
        <v>0</v>
      </c>
      <c r="F84" s="7">
        <v>0</v>
      </c>
      <c r="G84" s="5" t="s">
        <v>27</v>
      </c>
      <c r="H84" s="6" t="s">
        <v>1229</v>
      </c>
      <c r="I84" s="6" t="s">
        <v>2933</v>
      </c>
      <c r="J84" s="6" t="s">
        <v>2940</v>
      </c>
      <c r="K84" s="6" t="s">
        <v>27</v>
      </c>
      <c r="L84" s="6" t="s">
        <v>27</v>
      </c>
    </row>
    <row r="85" spans="1:12" ht="20.100000000000001" customHeight="1">
      <c r="A85" s="22" t="s">
        <v>3590</v>
      </c>
      <c r="B85" s="24">
        <v>19.734000000000002</v>
      </c>
      <c r="C85" s="7">
        <v>0</v>
      </c>
      <c r="D85" s="7">
        <v>0</v>
      </c>
      <c r="E85" s="7">
        <v>0</v>
      </c>
      <c r="F85" s="7">
        <v>0</v>
      </c>
      <c r="G85" s="5" t="s">
        <v>27</v>
      </c>
      <c r="H85" s="6" t="s">
        <v>1229</v>
      </c>
      <c r="I85" s="6" t="s">
        <v>2933</v>
      </c>
      <c r="J85" s="6" t="s">
        <v>2941</v>
      </c>
      <c r="K85" s="6" t="s">
        <v>27</v>
      </c>
      <c r="L85" s="6" t="s">
        <v>27</v>
      </c>
    </row>
    <row r="86" spans="1:12" ht="20.100000000000001" customHeight="1">
      <c r="A86" s="22" t="s">
        <v>2935</v>
      </c>
      <c r="B86" s="24"/>
      <c r="C86" s="7">
        <v>0</v>
      </c>
      <c r="D86" s="7">
        <v>0</v>
      </c>
      <c r="E86" s="7">
        <v>0</v>
      </c>
      <c r="F86" s="7">
        <v>0</v>
      </c>
      <c r="G86" s="5" t="s">
        <v>27</v>
      </c>
      <c r="H86" s="6" t="s">
        <v>1229</v>
      </c>
      <c r="I86" s="6" t="s">
        <v>2933</v>
      </c>
      <c r="J86" s="6" t="s">
        <v>2935</v>
      </c>
      <c r="K86" s="6" t="s">
        <v>27</v>
      </c>
      <c r="L86" s="6" t="s">
        <v>27</v>
      </c>
    </row>
    <row r="87" spans="1:12" ht="20.100000000000001" customHeight="1">
      <c r="A87" s="22" t="s">
        <v>3587</v>
      </c>
      <c r="B87" s="26">
        <v>7991</v>
      </c>
      <c r="C87" s="7">
        <v>404.9</v>
      </c>
      <c r="D87" s="7">
        <v>0</v>
      </c>
      <c r="E87" s="7">
        <v>0</v>
      </c>
      <c r="F87" s="7">
        <f>C87+D87+E87</f>
        <v>404.9</v>
      </c>
      <c r="G87" s="5" t="s">
        <v>27</v>
      </c>
      <c r="H87" s="6" t="s">
        <v>1229</v>
      </c>
      <c r="I87" s="6" t="s">
        <v>2933</v>
      </c>
      <c r="J87" s="6" t="s">
        <v>2942</v>
      </c>
      <c r="K87" s="6" t="s">
        <v>27</v>
      </c>
      <c r="L87" s="6" t="s">
        <v>27</v>
      </c>
    </row>
    <row r="88" spans="1:12" ht="20.100000000000001" customHeight="1">
      <c r="A88" s="22" t="s">
        <v>3588</v>
      </c>
      <c r="B88" s="26">
        <v>42200</v>
      </c>
      <c r="C88" s="7">
        <v>0</v>
      </c>
      <c r="D88" s="7">
        <v>2138.4</v>
      </c>
      <c r="E88" s="7">
        <v>0</v>
      </c>
      <c r="F88" s="7">
        <f>C88+D88+E88</f>
        <v>2138.4</v>
      </c>
      <c r="G88" s="5" t="s">
        <v>27</v>
      </c>
      <c r="H88" s="6" t="s">
        <v>1229</v>
      </c>
      <c r="I88" s="6" t="s">
        <v>2933</v>
      </c>
      <c r="J88" s="6" t="s">
        <v>2943</v>
      </c>
      <c r="K88" s="6" t="s">
        <v>27</v>
      </c>
      <c r="L88" s="6" t="s">
        <v>27</v>
      </c>
    </row>
    <row r="89" spans="1:12" ht="20.100000000000001" customHeight="1">
      <c r="A89" s="22" t="s">
        <v>3589</v>
      </c>
      <c r="B89" s="26">
        <v>12301</v>
      </c>
      <c r="C89" s="7">
        <v>0</v>
      </c>
      <c r="D89" s="7">
        <v>0</v>
      </c>
      <c r="E89" s="7">
        <v>623.29999999999995</v>
      </c>
      <c r="F89" s="7">
        <f>C89+D89+E89</f>
        <v>623.29999999999995</v>
      </c>
      <c r="G89" s="5" t="s">
        <v>27</v>
      </c>
      <c r="H89" s="6" t="s">
        <v>1229</v>
      </c>
      <c r="I89" s="6" t="s">
        <v>2933</v>
      </c>
      <c r="J89" s="6" t="s">
        <v>2944</v>
      </c>
      <c r="K89" s="6" t="s">
        <v>27</v>
      </c>
      <c r="L89" s="6" t="s">
        <v>27</v>
      </c>
    </row>
    <row r="90" spans="1:12" ht="20.100000000000001" customHeight="1">
      <c r="A90" s="22" t="s">
        <v>2935</v>
      </c>
      <c r="B90" s="24"/>
      <c r="C90" s="7">
        <v>0</v>
      </c>
      <c r="D90" s="7">
        <v>0</v>
      </c>
      <c r="E90" s="7">
        <v>0</v>
      </c>
      <c r="F90" s="7">
        <v>0</v>
      </c>
      <c r="G90" s="5" t="s">
        <v>27</v>
      </c>
      <c r="H90" s="6" t="s">
        <v>1240</v>
      </c>
      <c r="I90" s="6" t="s">
        <v>2933</v>
      </c>
      <c r="J90" s="6" t="s">
        <v>2935</v>
      </c>
      <c r="K90" s="6" t="s">
        <v>27</v>
      </c>
      <c r="L90" s="6" t="s">
        <v>27</v>
      </c>
    </row>
    <row r="91" spans="1:12" ht="20.100000000000001" customHeight="1">
      <c r="A91" s="22" t="s">
        <v>2945</v>
      </c>
      <c r="B91" s="24"/>
      <c r="C91" s="7">
        <v>404.9</v>
      </c>
      <c r="D91" s="7">
        <v>2138.4</v>
      </c>
      <c r="E91" s="7">
        <v>623.29999999999995</v>
      </c>
      <c r="F91" s="7">
        <f>C91+D91+E91</f>
        <v>3166.6000000000004</v>
      </c>
      <c r="G91" s="5" t="s">
        <v>27</v>
      </c>
      <c r="H91" s="6" t="s">
        <v>1240</v>
      </c>
      <c r="I91" s="6" t="s">
        <v>2933</v>
      </c>
      <c r="J91" s="6" t="s">
        <v>2946</v>
      </c>
      <c r="K91" s="6" t="s">
        <v>27</v>
      </c>
      <c r="L91" s="6" t="s">
        <v>27</v>
      </c>
    </row>
    <row r="92" spans="1:12" ht="20.100000000000001" customHeight="1">
      <c r="A92" s="22" t="s">
        <v>2961</v>
      </c>
      <c r="B92" s="24"/>
      <c r="C92" s="7">
        <v>0</v>
      </c>
      <c r="D92" s="7">
        <v>0</v>
      </c>
      <c r="E92" s="7">
        <v>0</v>
      </c>
      <c r="F92" s="7">
        <v>0</v>
      </c>
      <c r="G92" s="5" t="s">
        <v>27</v>
      </c>
      <c r="H92" s="6" t="s">
        <v>1240</v>
      </c>
      <c r="I92" s="6" t="s">
        <v>2933</v>
      </c>
      <c r="J92" s="6" t="s">
        <v>2961</v>
      </c>
      <c r="K92" s="6" t="s">
        <v>27</v>
      </c>
      <c r="L92" s="6" t="s">
        <v>27</v>
      </c>
    </row>
    <row r="93" spans="1:12" ht="20.100000000000001" customHeight="1">
      <c r="A93" s="22" t="s">
        <v>3629</v>
      </c>
      <c r="B93" s="24"/>
      <c r="C93" s="7">
        <v>0</v>
      </c>
      <c r="D93" s="7">
        <v>0</v>
      </c>
      <c r="E93" s="7">
        <v>0</v>
      </c>
      <c r="F93" s="7">
        <v>0</v>
      </c>
      <c r="G93" s="5" t="s">
        <v>27</v>
      </c>
      <c r="H93" s="6" t="s">
        <v>1240</v>
      </c>
      <c r="I93" s="6" t="s">
        <v>2933</v>
      </c>
      <c r="J93" s="6" t="s">
        <v>2962</v>
      </c>
      <c r="K93" s="6" t="s">
        <v>27</v>
      </c>
      <c r="L93" s="6" t="s">
        <v>27</v>
      </c>
    </row>
    <row r="94" spans="1:12" ht="20.100000000000001" customHeight="1">
      <c r="A94" s="22" t="s">
        <v>2935</v>
      </c>
      <c r="B94" s="24"/>
      <c r="C94" s="7">
        <v>0</v>
      </c>
      <c r="D94" s="7">
        <v>0</v>
      </c>
      <c r="E94" s="7">
        <v>0</v>
      </c>
      <c r="F94" s="7">
        <v>0</v>
      </c>
      <c r="G94" s="5" t="s">
        <v>27</v>
      </c>
      <c r="H94" s="6" t="s">
        <v>1240</v>
      </c>
      <c r="I94" s="6" t="s">
        <v>2933</v>
      </c>
      <c r="J94" s="6" t="s">
        <v>27</v>
      </c>
      <c r="K94" s="6" t="s">
        <v>27</v>
      </c>
      <c r="L94" s="6" t="s">
        <v>27</v>
      </c>
    </row>
    <row r="95" spans="1:12" ht="20.100000000000001" customHeight="1">
      <c r="A95" s="22" t="s">
        <v>3640</v>
      </c>
      <c r="B95" s="24">
        <v>1</v>
      </c>
      <c r="C95" s="7">
        <v>0</v>
      </c>
      <c r="D95" s="7">
        <v>0</v>
      </c>
      <c r="E95" s="7">
        <v>0</v>
      </c>
      <c r="F95" s="7">
        <v>0</v>
      </c>
      <c r="G95" s="5" t="s">
        <v>27</v>
      </c>
      <c r="H95" s="6" t="s">
        <v>1240</v>
      </c>
      <c r="I95" s="6" t="s">
        <v>2933</v>
      </c>
      <c r="J95" s="6" t="s">
        <v>2963</v>
      </c>
      <c r="K95" s="6" t="s">
        <v>27</v>
      </c>
      <c r="L95" s="6" t="s">
        <v>27</v>
      </c>
    </row>
    <row r="96" spans="1:12" ht="20.100000000000001" customHeight="1">
      <c r="A96" s="22" t="s">
        <v>3641</v>
      </c>
      <c r="B96" s="24">
        <v>0.45</v>
      </c>
      <c r="C96" s="7">
        <v>0</v>
      </c>
      <c r="D96" s="7">
        <v>0</v>
      </c>
      <c r="E96" s="7">
        <v>0</v>
      </c>
      <c r="F96" s="7">
        <v>0</v>
      </c>
      <c r="G96" s="5" t="s">
        <v>27</v>
      </c>
      <c r="H96" s="6" t="s">
        <v>1240</v>
      </c>
      <c r="I96" s="6" t="s">
        <v>2933</v>
      </c>
      <c r="J96" s="6" t="s">
        <v>2964</v>
      </c>
      <c r="K96" s="6" t="s">
        <v>27</v>
      </c>
      <c r="L96" s="6" t="s">
        <v>27</v>
      </c>
    </row>
    <row r="97" spans="1:17" ht="20.100000000000001" customHeight="1">
      <c r="A97" s="22" t="s">
        <v>3642</v>
      </c>
      <c r="B97" s="24">
        <v>0.1</v>
      </c>
      <c r="C97" s="7">
        <v>0</v>
      </c>
      <c r="D97" s="7">
        <v>0</v>
      </c>
      <c r="E97" s="7">
        <v>0</v>
      </c>
      <c r="F97" s="7">
        <v>0</v>
      </c>
      <c r="G97" s="5" t="s">
        <v>27</v>
      </c>
      <c r="H97" s="6" t="s">
        <v>1240</v>
      </c>
      <c r="I97" s="6" t="s">
        <v>2933</v>
      </c>
      <c r="J97" s="6" t="s">
        <v>2965</v>
      </c>
      <c r="K97" s="6" t="s">
        <v>27</v>
      </c>
      <c r="L97" s="6" t="s">
        <v>27</v>
      </c>
    </row>
    <row r="98" spans="1:17" ht="20.100000000000001" customHeight="1">
      <c r="A98" s="22" t="s">
        <v>3643</v>
      </c>
      <c r="B98" s="24">
        <v>0.6</v>
      </c>
      <c r="C98" s="7">
        <v>0</v>
      </c>
      <c r="D98" s="7">
        <v>0</v>
      </c>
      <c r="E98" s="7">
        <v>0</v>
      </c>
      <c r="F98" s="7">
        <v>0</v>
      </c>
      <c r="G98" s="5" t="s">
        <v>27</v>
      </c>
      <c r="H98" s="6" t="s">
        <v>1240</v>
      </c>
      <c r="I98" s="6" t="s">
        <v>2933</v>
      </c>
      <c r="J98" s="6" t="s">
        <v>2966</v>
      </c>
      <c r="K98" s="6" t="s">
        <v>27</v>
      </c>
      <c r="L98" s="6" t="s">
        <v>27</v>
      </c>
    </row>
    <row r="99" spans="1:17" ht="20.100000000000001" customHeight="1">
      <c r="A99" s="22" t="s">
        <v>3687</v>
      </c>
      <c r="B99" s="24">
        <v>0.81</v>
      </c>
      <c r="C99" s="7">
        <v>0</v>
      </c>
      <c r="D99" s="7">
        <v>0</v>
      </c>
      <c r="E99" s="7">
        <v>0</v>
      </c>
      <c r="F99" s="7">
        <v>0</v>
      </c>
      <c r="G99" s="5" t="s">
        <v>27</v>
      </c>
      <c r="H99" s="6" t="s">
        <v>1240</v>
      </c>
      <c r="I99" s="6" t="s">
        <v>2933</v>
      </c>
      <c r="J99" s="6" t="s">
        <v>2967</v>
      </c>
      <c r="K99" s="6" t="s">
        <v>27</v>
      </c>
      <c r="L99" s="6" t="s">
        <v>27</v>
      </c>
    </row>
    <row r="100" spans="1:17" ht="20.100000000000001" customHeight="1">
      <c r="A100" s="22" t="s">
        <v>3639</v>
      </c>
      <c r="B100" s="24">
        <v>3</v>
      </c>
      <c r="C100" s="7">
        <v>0</v>
      </c>
      <c r="D100" s="7">
        <v>0</v>
      </c>
      <c r="E100" s="7">
        <v>0</v>
      </c>
      <c r="F100" s="7">
        <v>0</v>
      </c>
      <c r="G100" s="5" t="s">
        <v>27</v>
      </c>
      <c r="H100" s="6" t="s">
        <v>1240</v>
      </c>
      <c r="I100" s="6" t="s">
        <v>2933</v>
      </c>
      <c r="J100" s="6" t="s">
        <v>2968</v>
      </c>
      <c r="K100" s="6" t="s">
        <v>27</v>
      </c>
      <c r="L100" s="6" t="s">
        <v>27</v>
      </c>
    </row>
    <row r="101" spans="1:17" ht="20.100000000000001" customHeight="1">
      <c r="A101" s="22" t="s">
        <v>3651</v>
      </c>
      <c r="B101" s="24">
        <v>7.29</v>
      </c>
      <c r="C101" s="7">
        <v>0</v>
      </c>
      <c r="D101" s="7">
        <v>0</v>
      </c>
      <c r="E101" s="7">
        <v>0</v>
      </c>
      <c r="F101" s="7">
        <v>0</v>
      </c>
      <c r="G101" s="5" t="s">
        <v>27</v>
      </c>
      <c r="H101" s="6" t="s">
        <v>1240</v>
      </c>
      <c r="I101" s="6" t="s">
        <v>2933</v>
      </c>
      <c r="J101" s="6" t="s">
        <v>2969</v>
      </c>
      <c r="K101" s="6" t="s">
        <v>27</v>
      </c>
      <c r="L101" s="6" t="s">
        <v>27</v>
      </c>
    </row>
    <row r="102" spans="1:17" ht="20.100000000000001" customHeight="1">
      <c r="A102" s="22" t="s">
        <v>2935</v>
      </c>
      <c r="B102" s="24"/>
      <c r="C102" s="7">
        <v>0</v>
      </c>
      <c r="D102" s="7">
        <v>0</v>
      </c>
      <c r="E102" s="7">
        <v>0</v>
      </c>
      <c r="F102" s="7">
        <v>0</v>
      </c>
      <c r="G102" s="5" t="s">
        <v>27</v>
      </c>
      <c r="H102" s="6" t="s">
        <v>1240</v>
      </c>
      <c r="I102" s="6" t="s">
        <v>2933</v>
      </c>
      <c r="J102" s="6" t="s">
        <v>27</v>
      </c>
      <c r="K102" s="6" t="s">
        <v>27</v>
      </c>
      <c r="L102" s="6" t="s">
        <v>27</v>
      </c>
    </row>
    <row r="103" spans="1:17" ht="20.100000000000001" customHeight="1">
      <c r="A103" s="22" t="s">
        <v>3644</v>
      </c>
      <c r="B103" s="24">
        <v>1759</v>
      </c>
      <c r="C103" s="7">
        <v>241.3</v>
      </c>
      <c r="D103" s="7">
        <v>0</v>
      </c>
      <c r="E103" s="7">
        <v>0</v>
      </c>
      <c r="F103" s="7">
        <f>C103+D103+E103</f>
        <v>241.3</v>
      </c>
      <c r="G103" s="5" t="s">
        <v>27</v>
      </c>
      <c r="H103" s="6" t="s">
        <v>1240</v>
      </c>
      <c r="I103" s="6" t="s">
        <v>2933</v>
      </c>
      <c r="J103" s="6" t="s">
        <v>2970</v>
      </c>
      <c r="K103" s="6" t="s">
        <v>27</v>
      </c>
      <c r="L103" s="6" t="s">
        <v>27</v>
      </c>
      <c r="O103" s="2">
        <v>1575</v>
      </c>
      <c r="P103" s="2">
        <v>7.2770000000000001</v>
      </c>
      <c r="Q103" s="2">
        <f>O103/P103</f>
        <v>216.43534423526177</v>
      </c>
    </row>
    <row r="104" spans="1:17" ht="20.100000000000001" customHeight="1">
      <c r="A104" s="22" t="s">
        <v>3645</v>
      </c>
      <c r="B104" s="24">
        <v>28902</v>
      </c>
      <c r="C104" s="7">
        <v>0</v>
      </c>
      <c r="D104" s="7">
        <v>3964.6</v>
      </c>
      <c r="E104" s="7">
        <v>0</v>
      </c>
      <c r="F104" s="7">
        <f>C104+D104+E104</f>
        <v>3964.6</v>
      </c>
      <c r="G104" s="5" t="s">
        <v>27</v>
      </c>
      <c r="H104" s="6" t="s">
        <v>1240</v>
      </c>
      <c r="I104" s="6" t="s">
        <v>2933</v>
      </c>
      <c r="J104" s="6" t="s">
        <v>2971</v>
      </c>
      <c r="K104" s="6" t="s">
        <v>27</v>
      </c>
      <c r="L104" s="6" t="s">
        <v>27</v>
      </c>
      <c r="O104" s="2">
        <v>28949</v>
      </c>
      <c r="P104" s="2">
        <v>7.2770000000000001</v>
      </c>
      <c r="Q104" s="2">
        <f>O104/P104</f>
        <v>3978.1503366772022</v>
      </c>
    </row>
    <row r="105" spans="1:17" ht="20.100000000000001" customHeight="1">
      <c r="A105" s="22" t="s">
        <v>3646</v>
      </c>
      <c r="B105" s="24">
        <v>529</v>
      </c>
      <c r="C105" s="7">
        <v>0</v>
      </c>
      <c r="D105" s="7">
        <v>0</v>
      </c>
      <c r="E105" s="7">
        <v>72.599999999999994</v>
      </c>
      <c r="F105" s="7">
        <f>C105+D105+E105</f>
        <v>72.599999999999994</v>
      </c>
      <c r="G105" s="5" t="s">
        <v>27</v>
      </c>
      <c r="H105" s="6" t="s">
        <v>1240</v>
      </c>
      <c r="I105" s="6" t="s">
        <v>2933</v>
      </c>
      <c r="J105" s="6" t="s">
        <v>2972</v>
      </c>
      <c r="K105" s="6" t="s">
        <v>27</v>
      </c>
      <c r="L105" s="6" t="s">
        <v>27</v>
      </c>
      <c r="O105" s="2">
        <v>529</v>
      </c>
      <c r="P105" s="2">
        <v>7.2770000000000001</v>
      </c>
      <c r="Q105" s="2">
        <f>O105/P105</f>
        <v>72.694791809811733</v>
      </c>
    </row>
    <row r="106" spans="1:17" ht="20.100000000000001" customHeight="1">
      <c r="A106" s="22" t="s">
        <v>2935</v>
      </c>
      <c r="B106" s="24"/>
      <c r="C106" s="7">
        <v>0</v>
      </c>
      <c r="D106" s="7">
        <v>0</v>
      </c>
      <c r="E106" s="7">
        <v>0</v>
      </c>
      <c r="F106" s="7">
        <v>0</v>
      </c>
      <c r="G106" s="5" t="s">
        <v>27</v>
      </c>
      <c r="H106" s="6" t="s">
        <v>1240</v>
      </c>
      <c r="I106" s="6" t="s">
        <v>2933</v>
      </c>
      <c r="J106" s="6" t="s">
        <v>2935</v>
      </c>
      <c r="K106" s="6" t="s">
        <v>27</v>
      </c>
      <c r="L106" s="6" t="s">
        <v>27</v>
      </c>
    </row>
    <row r="107" spans="1:17" ht="20.100000000000001" customHeight="1">
      <c r="A107" s="22" t="s">
        <v>2945</v>
      </c>
      <c r="B107" s="24"/>
      <c r="C107" s="7">
        <v>241.3</v>
      </c>
      <c r="D107" s="7">
        <v>3964.6</v>
      </c>
      <c r="E107" s="7">
        <v>72.599999999999994</v>
      </c>
      <c r="F107" s="7">
        <f>C107+D107+E107</f>
        <v>4278.5</v>
      </c>
      <c r="G107" s="5" t="s">
        <v>27</v>
      </c>
      <c r="H107" s="6" t="s">
        <v>1240</v>
      </c>
      <c r="I107" s="6" t="s">
        <v>2933</v>
      </c>
      <c r="J107" s="6" t="s">
        <v>2946</v>
      </c>
      <c r="K107" s="6" t="s">
        <v>27</v>
      </c>
      <c r="L107" s="6" t="s">
        <v>27</v>
      </c>
    </row>
    <row r="108" spans="1:17" ht="20.100000000000001" customHeight="1">
      <c r="A108" s="22" t="s">
        <v>2935</v>
      </c>
      <c r="B108" s="24"/>
      <c r="C108" s="7">
        <v>0</v>
      </c>
      <c r="D108" s="7">
        <v>0</v>
      </c>
      <c r="E108" s="7">
        <v>0</v>
      </c>
      <c r="F108" s="7">
        <v>0</v>
      </c>
      <c r="G108" s="5" t="s">
        <v>27</v>
      </c>
      <c r="H108" s="6" t="s">
        <v>1240</v>
      </c>
      <c r="I108" s="6" t="s">
        <v>2933</v>
      </c>
      <c r="J108" s="6" t="s">
        <v>27</v>
      </c>
      <c r="K108" s="6" t="s">
        <v>27</v>
      </c>
      <c r="L108" s="6" t="s">
        <v>27</v>
      </c>
    </row>
    <row r="109" spans="1:17" ht="20.100000000000001" customHeight="1">
      <c r="A109" s="22" t="s">
        <v>2973</v>
      </c>
      <c r="B109" s="24"/>
      <c r="C109" s="7">
        <v>646.20000000000005</v>
      </c>
      <c r="D109" s="7">
        <v>6103</v>
      </c>
      <c r="E109" s="7">
        <v>695.9</v>
      </c>
      <c r="F109" s="7">
        <f>C109+D109+E109</f>
        <v>7445.0999999999995</v>
      </c>
      <c r="G109" s="5" t="s">
        <v>27</v>
      </c>
      <c r="H109" s="6" t="s">
        <v>1240</v>
      </c>
      <c r="I109" s="6" t="s">
        <v>2933</v>
      </c>
      <c r="J109" s="6" t="s">
        <v>2974</v>
      </c>
      <c r="K109" s="6" t="s">
        <v>27</v>
      </c>
      <c r="L109" s="6" t="s">
        <v>27</v>
      </c>
    </row>
    <row r="110" spans="1:17" ht="20.100000000000001" customHeight="1">
      <c r="A110" s="21" t="s">
        <v>2947</v>
      </c>
      <c r="B110" s="23"/>
      <c r="C110" s="4">
        <v>646</v>
      </c>
      <c r="D110" s="4">
        <v>6103</v>
      </c>
      <c r="E110" s="4">
        <v>695</v>
      </c>
      <c r="F110" s="7">
        <f>C110+D110+E110</f>
        <v>7444</v>
      </c>
      <c r="G110" s="3"/>
    </row>
    <row r="111" spans="1:17" ht="20.100000000000001" customHeight="1">
      <c r="A111" s="21"/>
      <c r="B111" s="23"/>
      <c r="C111" s="3"/>
      <c r="D111" s="3"/>
      <c r="E111" s="3"/>
      <c r="F111" s="3"/>
      <c r="G111" s="3"/>
    </row>
    <row r="112" spans="1:17" ht="20.100000000000001" customHeight="1">
      <c r="A112" s="381" t="s">
        <v>3661</v>
      </c>
      <c r="B112" s="382"/>
      <c r="C112" s="383"/>
      <c r="D112" s="383"/>
      <c r="E112" s="383"/>
      <c r="F112" s="383"/>
      <c r="G112" s="384" t="s">
        <v>27</v>
      </c>
      <c r="H112" s="6" t="s">
        <v>1240</v>
      </c>
      <c r="J112" s="6" t="s">
        <v>1238</v>
      </c>
      <c r="K112" s="6" t="s">
        <v>1239</v>
      </c>
      <c r="L112" s="6" t="s">
        <v>79</v>
      </c>
    </row>
    <row r="113" spans="1:13" ht="20.100000000000001" customHeight="1">
      <c r="A113" s="22" t="s">
        <v>27</v>
      </c>
      <c r="B113" s="24"/>
      <c r="C113" s="7"/>
      <c r="D113" s="7"/>
      <c r="E113" s="7"/>
      <c r="F113" s="7"/>
      <c r="G113" s="5" t="s">
        <v>27</v>
      </c>
      <c r="H113" s="6" t="s">
        <v>1240</v>
      </c>
      <c r="I113" s="6" t="s">
        <v>2932</v>
      </c>
      <c r="J113" s="6" t="s">
        <v>27</v>
      </c>
      <c r="K113" s="6" t="s">
        <v>27</v>
      </c>
      <c r="L113" s="6" t="s">
        <v>27</v>
      </c>
      <c r="M113" s="2">
        <v>1</v>
      </c>
    </row>
    <row r="114" spans="1:13" ht="20.100000000000001" customHeight="1">
      <c r="A114" s="22" t="s">
        <v>3652</v>
      </c>
      <c r="B114" s="24"/>
      <c r="C114" s="7">
        <v>0</v>
      </c>
      <c r="D114" s="7">
        <v>0</v>
      </c>
      <c r="E114" s="7">
        <v>0</v>
      </c>
      <c r="F114" s="7">
        <v>0</v>
      </c>
      <c r="G114" s="5" t="s">
        <v>27</v>
      </c>
      <c r="H114" s="6" t="s">
        <v>1240</v>
      </c>
      <c r="I114" s="6" t="s">
        <v>2933</v>
      </c>
      <c r="J114" s="6" t="s">
        <v>3630</v>
      </c>
      <c r="K114" s="6" t="s">
        <v>27</v>
      </c>
      <c r="L114" s="6" t="s">
        <v>27</v>
      </c>
    </row>
    <row r="115" spans="1:13" ht="20.100000000000001" customHeight="1">
      <c r="A115" s="22" t="s">
        <v>2935</v>
      </c>
      <c r="B115" s="24"/>
      <c r="C115" s="7">
        <v>0</v>
      </c>
      <c r="D115" s="7">
        <v>0</v>
      </c>
      <c r="E115" s="7">
        <v>0</v>
      </c>
      <c r="F115" s="7">
        <v>0</v>
      </c>
      <c r="G115" s="5" t="s">
        <v>27</v>
      </c>
      <c r="H115" s="6" t="s">
        <v>1240</v>
      </c>
      <c r="I115" s="6" t="s">
        <v>2933</v>
      </c>
      <c r="J115" s="6" t="s">
        <v>2935</v>
      </c>
      <c r="K115" s="6" t="s">
        <v>27</v>
      </c>
      <c r="L115" s="6" t="s">
        <v>27</v>
      </c>
    </row>
    <row r="116" spans="1:13" ht="20.100000000000001" customHeight="1">
      <c r="A116" s="22" t="s">
        <v>3582</v>
      </c>
      <c r="B116" s="24">
        <v>0.7</v>
      </c>
      <c r="C116" s="7">
        <v>0</v>
      </c>
      <c r="D116" s="7">
        <v>0</v>
      </c>
      <c r="E116" s="7">
        <v>0</v>
      </c>
      <c r="F116" s="7">
        <v>0</v>
      </c>
      <c r="G116" s="5" t="s">
        <v>27</v>
      </c>
      <c r="H116" s="6" t="s">
        <v>1229</v>
      </c>
      <c r="I116" s="6" t="s">
        <v>2933</v>
      </c>
      <c r="J116" s="6" t="s">
        <v>2936</v>
      </c>
      <c r="K116" s="6" t="s">
        <v>27</v>
      </c>
      <c r="L116" s="6" t="s">
        <v>27</v>
      </c>
    </row>
    <row r="117" spans="1:13" ht="20.100000000000001" customHeight="1">
      <c r="A117" s="22" t="s">
        <v>3583</v>
      </c>
      <c r="B117" s="24">
        <v>1.1000000000000001</v>
      </c>
      <c r="C117" s="7">
        <v>0</v>
      </c>
      <c r="D117" s="7">
        <v>0</v>
      </c>
      <c r="E117" s="7">
        <v>0</v>
      </c>
      <c r="F117" s="7">
        <v>0</v>
      </c>
      <c r="G117" s="5" t="s">
        <v>27</v>
      </c>
      <c r="H117" s="6" t="s">
        <v>1229</v>
      </c>
      <c r="I117" s="6" t="s">
        <v>2933</v>
      </c>
      <c r="J117" s="6" t="s">
        <v>2937</v>
      </c>
      <c r="K117" s="6" t="s">
        <v>27</v>
      </c>
      <c r="L117" s="6" t="s">
        <v>27</v>
      </c>
    </row>
    <row r="118" spans="1:13" ht="20.100000000000001" customHeight="1">
      <c r="A118" s="22" t="s">
        <v>3637</v>
      </c>
      <c r="B118" s="24">
        <v>0.69</v>
      </c>
      <c r="C118" s="7">
        <v>0</v>
      </c>
      <c r="D118" s="7">
        <v>0</v>
      </c>
      <c r="E118" s="7">
        <v>0</v>
      </c>
      <c r="F118" s="7">
        <v>0</v>
      </c>
      <c r="G118" s="5" t="s">
        <v>27</v>
      </c>
      <c r="H118" s="6" t="s">
        <v>1229</v>
      </c>
      <c r="I118" s="6" t="s">
        <v>2933</v>
      </c>
      <c r="J118" s="6" t="s">
        <v>2938</v>
      </c>
      <c r="K118" s="6" t="s">
        <v>27</v>
      </c>
      <c r="L118" s="6" t="s">
        <v>27</v>
      </c>
    </row>
    <row r="119" spans="1:13" ht="20.100000000000001" customHeight="1">
      <c r="A119" s="22" t="s">
        <v>3638</v>
      </c>
      <c r="B119" s="24">
        <v>0.65</v>
      </c>
      <c r="C119" s="7">
        <v>0</v>
      </c>
      <c r="D119" s="7">
        <v>0</v>
      </c>
      <c r="E119" s="7">
        <v>0</v>
      </c>
      <c r="F119" s="7">
        <v>0</v>
      </c>
      <c r="G119" s="5" t="s">
        <v>27</v>
      </c>
      <c r="H119" s="6" t="s">
        <v>1229</v>
      </c>
      <c r="I119" s="6" t="s">
        <v>2933</v>
      </c>
      <c r="J119" s="6" t="s">
        <v>2939</v>
      </c>
      <c r="K119" s="6" t="s">
        <v>27</v>
      </c>
      <c r="L119" s="6" t="s">
        <v>27</v>
      </c>
    </row>
    <row r="120" spans="1:13" ht="20.100000000000001" customHeight="1">
      <c r="A120" s="22" t="s">
        <v>3585</v>
      </c>
      <c r="B120" s="24">
        <v>20</v>
      </c>
      <c r="C120" s="7">
        <v>0</v>
      </c>
      <c r="D120" s="7">
        <v>0</v>
      </c>
      <c r="E120" s="7">
        <v>0</v>
      </c>
      <c r="F120" s="7">
        <v>0</v>
      </c>
      <c r="G120" s="5" t="s">
        <v>27</v>
      </c>
      <c r="H120" s="6" t="s">
        <v>1229</v>
      </c>
      <c r="I120" s="6" t="s">
        <v>2933</v>
      </c>
      <c r="J120" s="6" t="s">
        <v>2940</v>
      </c>
      <c r="K120" s="6" t="s">
        <v>27</v>
      </c>
      <c r="L120" s="6" t="s">
        <v>27</v>
      </c>
    </row>
    <row r="121" spans="1:13" ht="20.100000000000001" customHeight="1">
      <c r="A121" s="22" t="s">
        <v>3590</v>
      </c>
      <c r="B121" s="24">
        <v>62.161999999999999</v>
      </c>
      <c r="C121" s="7">
        <v>0</v>
      </c>
      <c r="D121" s="7">
        <v>0</v>
      </c>
      <c r="E121" s="7">
        <v>0</v>
      </c>
      <c r="F121" s="7">
        <v>0</v>
      </c>
      <c r="G121" s="5" t="s">
        <v>27</v>
      </c>
      <c r="H121" s="6" t="s">
        <v>1229</v>
      </c>
      <c r="I121" s="6" t="s">
        <v>2933</v>
      </c>
      <c r="J121" s="6" t="s">
        <v>2941</v>
      </c>
      <c r="K121" s="6" t="s">
        <v>27</v>
      </c>
      <c r="L121" s="6" t="s">
        <v>27</v>
      </c>
    </row>
    <row r="122" spans="1:13" ht="20.100000000000001" customHeight="1">
      <c r="A122" s="22" t="s">
        <v>2935</v>
      </c>
      <c r="B122" s="24"/>
      <c r="C122" s="7">
        <v>0</v>
      </c>
      <c r="D122" s="7">
        <v>0</v>
      </c>
      <c r="E122" s="7">
        <v>0</v>
      </c>
      <c r="F122" s="7">
        <v>0</v>
      </c>
      <c r="G122" s="5" t="s">
        <v>27</v>
      </c>
      <c r="H122" s="6" t="s">
        <v>1229</v>
      </c>
      <c r="I122" s="6" t="s">
        <v>2933</v>
      </c>
      <c r="J122" s="6" t="s">
        <v>2935</v>
      </c>
      <c r="K122" s="6" t="s">
        <v>27</v>
      </c>
      <c r="L122" s="6" t="s">
        <v>27</v>
      </c>
    </row>
    <row r="123" spans="1:13" ht="20.100000000000001" customHeight="1">
      <c r="A123" s="22" t="s">
        <v>3587</v>
      </c>
      <c r="B123" s="26">
        <v>18693</v>
      </c>
      <c r="C123" s="7">
        <v>300.7</v>
      </c>
      <c r="D123" s="7">
        <v>0</v>
      </c>
      <c r="E123" s="7">
        <v>0</v>
      </c>
      <c r="F123" s="7">
        <f>C123+D123+E123</f>
        <v>300.7</v>
      </c>
      <c r="G123" s="5" t="s">
        <v>27</v>
      </c>
      <c r="H123" s="6" t="s">
        <v>1229</v>
      </c>
      <c r="I123" s="6" t="s">
        <v>2933</v>
      </c>
      <c r="J123" s="6" t="s">
        <v>2942</v>
      </c>
      <c r="K123" s="6" t="s">
        <v>27</v>
      </c>
      <c r="L123" s="6" t="s">
        <v>27</v>
      </c>
    </row>
    <row r="124" spans="1:13" ht="20.100000000000001" customHeight="1">
      <c r="A124" s="22" t="s">
        <v>3588</v>
      </c>
      <c r="B124" s="26">
        <v>42200</v>
      </c>
      <c r="C124" s="7">
        <v>0</v>
      </c>
      <c r="D124" s="7">
        <v>678.9</v>
      </c>
      <c r="E124" s="7">
        <v>0</v>
      </c>
      <c r="F124" s="7">
        <f>C124+D124+E124</f>
        <v>678.9</v>
      </c>
      <c r="G124" s="5" t="s">
        <v>27</v>
      </c>
      <c r="H124" s="6" t="s">
        <v>1229</v>
      </c>
      <c r="I124" s="6" t="s">
        <v>2933</v>
      </c>
      <c r="J124" s="6" t="s">
        <v>2943</v>
      </c>
      <c r="K124" s="6" t="s">
        <v>27</v>
      </c>
      <c r="L124" s="6" t="s">
        <v>27</v>
      </c>
    </row>
    <row r="125" spans="1:13" ht="20.100000000000001" customHeight="1">
      <c r="A125" s="22" t="s">
        <v>3589</v>
      </c>
      <c r="B125" s="26">
        <v>21332</v>
      </c>
      <c r="C125" s="7">
        <v>0</v>
      </c>
      <c r="D125" s="7">
        <v>0</v>
      </c>
      <c r="E125" s="7">
        <v>343.2</v>
      </c>
      <c r="F125" s="7">
        <f>C125+D125+E125</f>
        <v>343.2</v>
      </c>
      <c r="G125" s="5" t="s">
        <v>27</v>
      </c>
      <c r="H125" s="6" t="s">
        <v>1229</v>
      </c>
      <c r="I125" s="6" t="s">
        <v>2933</v>
      </c>
      <c r="J125" s="6" t="s">
        <v>2944</v>
      </c>
      <c r="K125" s="6" t="s">
        <v>27</v>
      </c>
      <c r="L125" s="6" t="s">
        <v>27</v>
      </c>
    </row>
    <row r="126" spans="1:13" ht="20.100000000000001" customHeight="1">
      <c r="A126" s="22" t="s">
        <v>2935</v>
      </c>
      <c r="B126" s="24"/>
      <c r="C126" s="7">
        <v>0</v>
      </c>
      <c r="D126" s="7">
        <v>0</v>
      </c>
      <c r="E126" s="7">
        <v>0</v>
      </c>
      <c r="F126" s="7">
        <v>0</v>
      </c>
      <c r="G126" s="5" t="s">
        <v>27</v>
      </c>
      <c r="H126" s="6" t="s">
        <v>1240</v>
      </c>
      <c r="I126" s="6" t="s">
        <v>2933</v>
      </c>
      <c r="J126" s="6" t="s">
        <v>2935</v>
      </c>
      <c r="K126" s="6" t="s">
        <v>27</v>
      </c>
      <c r="L126" s="6" t="s">
        <v>27</v>
      </c>
    </row>
    <row r="127" spans="1:13" ht="20.100000000000001" customHeight="1">
      <c r="A127" s="22" t="s">
        <v>2945</v>
      </c>
      <c r="B127" s="24"/>
      <c r="C127" s="7">
        <v>300.7</v>
      </c>
      <c r="D127" s="7">
        <v>678.9</v>
      </c>
      <c r="E127" s="7">
        <v>343.2</v>
      </c>
      <c r="F127" s="7">
        <f>C127+D127+E127</f>
        <v>1322.8</v>
      </c>
      <c r="G127" s="5" t="s">
        <v>27</v>
      </c>
      <c r="H127" s="6" t="s">
        <v>1240</v>
      </c>
      <c r="I127" s="6" t="s">
        <v>2933</v>
      </c>
      <c r="J127" s="6" t="s">
        <v>2946</v>
      </c>
      <c r="K127" s="6" t="s">
        <v>27</v>
      </c>
      <c r="L127" s="6" t="s">
        <v>27</v>
      </c>
    </row>
    <row r="128" spans="1:13" ht="20.100000000000001" customHeight="1">
      <c r="A128" s="22" t="s">
        <v>2961</v>
      </c>
      <c r="B128" s="24"/>
      <c r="C128" s="7">
        <v>0</v>
      </c>
      <c r="D128" s="7">
        <v>0</v>
      </c>
      <c r="E128" s="7">
        <v>0</v>
      </c>
      <c r="F128" s="7">
        <v>0</v>
      </c>
      <c r="G128" s="5" t="s">
        <v>27</v>
      </c>
      <c r="H128" s="6" t="s">
        <v>1240</v>
      </c>
      <c r="I128" s="6" t="s">
        <v>2933</v>
      </c>
      <c r="J128" s="6" t="s">
        <v>2961</v>
      </c>
      <c r="K128" s="6" t="s">
        <v>27</v>
      </c>
      <c r="L128" s="6" t="s">
        <v>27</v>
      </c>
    </row>
    <row r="129" spans="1:17" ht="20.100000000000001" customHeight="1">
      <c r="A129" s="22" t="s">
        <v>3629</v>
      </c>
      <c r="B129" s="24"/>
      <c r="C129" s="7">
        <v>0</v>
      </c>
      <c r="D129" s="7">
        <v>0</v>
      </c>
      <c r="E129" s="7">
        <v>0</v>
      </c>
      <c r="F129" s="7">
        <v>0</v>
      </c>
      <c r="G129" s="5" t="s">
        <v>27</v>
      </c>
      <c r="H129" s="6" t="s">
        <v>1240</v>
      </c>
      <c r="I129" s="6" t="s">
        <v>2933</v>
      </c>
      <c r="J129" s="6" t="s">
        <v>2962</v>
      </c>
      <c r="K129" s="6" t="s">
        <v>27</v>
      </c>
      <c r="L129" s="6" t="s">
        <v>27</v>
      </c>
    </row>
    <row r="130" spans="1:17" ht="20.100000000000001" customHeight="1">
      <c r="A130" s="22" t="s">
        <v>2935</v>
      </c>
      <c r="B130" s="24"/>
      <c r="C130" s="7">
        <v>0</v>
      </c>
      <c r="D130" s="7">
        <v>0</v>
      </c>
      <c r="E130" s="7">
        <v>0</v>
      </c>
      <c r="F130" s="7">
        <v>0</v>
      </c>
      <c r="G130" s="5" t="s">
        <v>27</v>
      </c>
      <c r="H130" s="6" t="s">
        <v>1240</v>
      </c>
      <c r="I130" s="6" t="s">
        <v>2933</v>
      </c>
      <c r="J130" s="6" t="s">
        <v>27</v>
      </c>
      <c r="K130" s="6" t="s">
        <v>27</v>
      </c>
      <c r="L130" s="6" t="s">
        <v>27</v>
      </c>
    </row>
    <row r="131" spans="1:17" ht="20.100000000000001" customHeight="1">
      <c r="A131" s="22" t="s">
        <v>3640</v>
      </c>
      <c r="B131" s="24">
        <v>1</v>
      </c>
      <c r="C131" s="7">
        <v>0</v>
      </c>
      <c r="D131" s="7">
        <v>0</v>
      </c>
      <c r="E131" s="7">
        <v>0</v>
      </c>
      <c r="F131" s="7">
        <v>0</v>
      </c>
      <c r="G131" s="5" t="s">
        <v>27</v>
      </c>
      <c r="H131" s="6" t="s">
        <v>1240</v>
      </c>
      <c r="I131" s="6" t="s">
        <v>2933</v>
      </c>
      <c r="J131" s="6" t="s">
        <v>2963</v>
      </c>
      <c r="K131" s="6" t="s">
        <v>27</v>
      </c>
      <c r="L131" s="6" t="s">
        <v>27</v>
      </c>
    </row>
    <row r="132" spans="1:17" ht="20.100000000000001" customHeight="1">
      <c r="A132" s="22" t="s">
        <v>3641</v>
      </c>
      <c r="B132" s="24">
        <v>0.45</v>
      </c>
      <c r="C132" s="7">
        <v>0</v>
      </c>
      <c r="D132" s="7">
        <v>0</v>
      </c>
      <c r="E132" s="7">
        <v>0</v>
      </c>
      <c r="F132" s="7">
        <v>0</v>
      </c>
      <c r="G132" s="5" t="s">
        <v>27</v>
      </c>
      <c r="H132" s="6" t="s">
        <v>1240</v>
      </c>
      <c r="I132" s="6" t="s">
        <v>2933</v>
      </c>
      <c r="J132" s="6" t="s">
        <v>2964</v>
      </c>
      <c r="K132" s="6" t="s">
        <v>27</v>
      </c>
      <c r="L132" s="6" t="s">
        <v>27</v>
      </c>
    </row>
    <row r="133" spans="1:17" ht="20.100000000000001" customHeight="1">
      <c r="A133" s="22" t="s">
        <v>3642</v>
      </c>
      <c r="B133" s="24">
        <v>0.1</v>
      </c>
      <c r="C133" s="7">
        <v>0</v>
      </c>
      <c r="D133" s="7">
        <v>0</v>
      </c>
      <c r="E133" s="7">
        <v>0</v>
      </c>
      <c r="F133" s="7">
        <v>0</v>
      </c>
      <c r="G133" s="5" t="s">
        <v>27</v>
      </c>
      <c r="H133" s="6" t="s">
        <v>1240</v>
      </c>
      <c r="I133" s="6" t="s">
        <v>2933</v>
      </c>
      <c r="J133" s="6" t="s">
        <v>2965</v>
      </c>
      <c r="K133" s="6" t="s">
        <v>27</v>
      </c>
      <c r="L133" s="6" t="s">
        <v>27</v>
      </c>
    </row>
    <row r="134" spans="1:17" ht="20.100000000000001" customHeight="1">
      <c r="A134" s="22" t="s">
        <v>3643</v>
      </c>
      <c r="B134" s="24">
        <v>0.6</v>
      </c>
      <c r="C134" s="7">
        <v>0</v>
      </c>
      <c r="D134" s="7">
        <v>0</v>
      </c>
      <c r="E134" s="7">
        <v>0</v>
      </c>
      <c r="F134" s="7">
        <v>0</v>
      </c>
      <c r="G134" s="5" t="s">
        <v>27</v>
      </c>
      <c r="H134" s="6" t="s">
        <v>1240</v>
      </c>
      <c r="I134" s="6" t="s">
        <v>2933</v>
      </c>
      <c r="J134" s="6" t="s">
        <v>2966</v>
      </c>
      <c r="K134" s="6" t="s">
        <v>27</v>
      </c>
      <c r="L134" s="6" t="s">
        <v>27</v>
      </c>
    </row>
    <row r="135" spans="1:17" ht="20.100000000000001" customHeight="1">
      <c r="A135" s="22" t="s">
        <v>3687</v>
      </c>
      <c r="B135" s="24">
        <v>0.81</v>
      </c>
      <c r="C135" s="7">
        <v>0</v>
      </c>
      <c r="D135" s="7">
        <v>0</v>
      </c>
      <c r="E135" s="7">
        <v>0</v>
      </c>
      <c r="F135" s="7">
        <v>0</v>
      </c>
      <c r="G135" s="5" t="s">
        <v>27</v>
      </c>
      <c r="H135" s="6" t="s">
        <v>1240</v>
      </c>
      <c r="I135" s="6" t="s">
        <v>2933</v>
      </c>
      <c r="J135" s="6" t="s">
        <v>2967</v>
      </c>
      <c r="K135" s="6" t="s">
        <v>27</v>
      </c>
      <c r="L135" s="6" t="s">
        <v>27</v>
      </c>
    </row>
    <row r="136" spans="1:17" ht="20.100000000000001" customHeight="1">
      <c r="A136" s="22" t="s">
        <v>3639</v>
      </c>
      <c r="B136" s="24">
        <v>3</v>
      </c>
      <c r="C136" s="7">
        <v>0</v>
      </c>
      <c r="D136" s="7">
        <v>0</v>
      </c>
      <c r="E136" s="7">
        <v>0</v>
      </c>
      <c r="F136" s="7">
        <v>0</v>
      </c>
      <c r="G136" s="5" t="s">
        <v>27</v>
      </c>
      <c r="H136" s="6" t="s">
        <v>1240</v>
      </c>
      <c r="I136" s="6" t="s">
        <v>2933</v>
      </c>
      <c r="J136" s="6" t="s">
        <v>2968</v>
      </c>
      <c r="K136" s="6" t="s">
        <v>27</v>
      </c>
      <c r="L136" s="6" t="s">
        <v>27</v>
      </c>
    </row>
    <row r="137" spans="1:17" ht="20.100000000000001" customHeight="1">
      <c r="A137" s="22" t="s">
        <v>3651</v>
      </c>
      <c r="B137" s="24">
        <v>7.29</v>
      </c>
      <c r="C137" s="7">
        <v>0</v>
      </c>
      <c r="D137" s="7">
        <v>0</v>
      </c>
      <c r="E137" s="7">
        <v>0</v>
      </c>
      <c r="F137" s="7">
        <v>0</v>
      </c>
      <c r="G137" s="5" t="s">
        <v>27</v>
      </c>
      <c r="H137" s="6" t="s">
        <v>1240</v>
      </c>
      <c r="I137" s="6" t="s">
        <v>2933</v>
      </c>
      <c r="J137" s="6" t="s">
        <v>2969</v>
      </c>
      <c r="K137" s="6" t="s">
        <v>27</v>
      </c>
      <c r="L137" s="6" t="s">
        <v>27</v>
      </c>
    </row>
    <row r="138" spans="1:17" ht="20.100000000000001" customHeight="1">
      <c r="A138" s="22" t="s">
        <v>2935</v>
      </c>
      <c r="B138" s="24"/>
      <c r="C138" s="7">
        <v>0</v>
      </c>
      <c r="D138" s="7">
        <v>0</v>
      </c>
      <c r="E138" s="7">
        <v>0</v>
      </c>
      <c r="F138" s="7">
        <v>0</v>
      </c>
      <c r="G138" s="5" t="s">
        <v>27</v>
      </c>
      <c r="H138" s="6" t="s">
        <v>1240</v>
      </c>
      <c r="I138" s="6" t="s">
        <v>2933</v>
      </c>
      <c r="J138" s="6" t="s">
        <v>27</v>
      </c>
      <c r="K138" s="6" t="s">
        <v>27</v>
      </c>
      <c r="L138" s="6" t="s">
        <v>27</v>
      </c>
    </row>
    <row r="139" spans="1:17" ht="20.100000000000001" customHeight="1">
      <c r="A139" s="22" t="s">
        <v>3644</v>
      </c>
      <c r="B139" s="24">
        <v>1759</v>
      </c>
      <c r="C139" s="7">
        <v>241.3</v>
      </c>
      <c r="D139" s="7">
        <v>0</v>
      </c>
      <c r="E139" s="7">
        <v>0</v>
      </c>
      <c r="F139" s="7">
        <f>C139+D139+E139</f>
        <v>241.3</v>
      </c>
      <c r="G139" s="5" t="s">
        <v>27</v>
      </c>
      <c r="H139" s="6" t="s">
        <v>1240</v>
      </c>
      <c r="I139" s="6" t="s">
        <v>2933</v>
      </c>
      <c r="J139" s="6" t="s">
        <v>2970</v>
      </c>
      <c r="K139" s="6" t="s">
        <v>27</v>
      </c>
      <c r="L139" s="6" t="s">
        <v>27</v>
      </c>
      <c r="O139" s="2">
        <v>1575</v>
      </c>
      <c r="P139" s="2">
        <v>7.2770000000000001</v>
      </c>
      <c r="Q139" s="2">
        <f>O139/P139</f>
        <v>216.43534423526177</v>
      </c>
    </row>
    <row r="140" spans="1:17" ht="20.100000000000001" customHeight="1">
      <c r="A140" s="22" t="s">
        <v>3645</v>
      </c>
      <c r="B140" s="24">
        <v>28902</v>
      </c>
      <c r="C140" s="7">
        <v>0</v>
      </c>
      <c r="D140" s="7">
        <v>3964.6</v>
      </c>
      <c r="E140" s="7">
        <v>0</v>
      </c>
      <c r="F140" s="7">
        <f>C140+D140+E140</f>
        <v>3964.6</v>
      </c>
      <c r="G140" s="5" t="s">
        <v>27</v>
      </c>
      <c r="H140" s="6" t="s">
        <v>1240</v>
      </c>
      <c r="I140" s="6" t="s">
        <v>2933</v>
      </c>
      <c r="J140" s="6" t="s">
        <v>2971</v>
      </c>
      <c r="K140" s="6" t="s">
        <v>27</v>
      </c>
      <c r="L140" s="6" t="s">
        <v>27</v>
      </c>
      <c r="O140" s="2">
        <v>28949</v>
      </c>
      <c r="P140" s="2">
        <v>7.2770000000000001</v>
      </c>
      <c r="Q140" s="2">
        <f>O140/P140</f>
        <v>3978.1503366772022</v>
      </c>
    </row>
    <row r="141" spans="1:17" ht="20.100000000000001" customHeight="1">
      <c r="A141" s="22" t="s">
        <v>3646</v>
      </c>
      <c r="B141" s="24">
        <v>529</v>
      </c>
      <c r="C141" s="7">
        <v>0</v>
      </c>
      <c r="D141" s="7">
        <v>0</v>
      </c>
      <c r="E141" s="7">
        <v>72.599999999999994</v>
      </c>
      <c r="F141" s="7">
        <f>C141+D141+E141</f>
        <v>72.599999999999994</v>
      </c>
      <c r="G141" s="5" t="s">
        <v>27</v>
      </c>
      <c r="H141" s="6" t="s">
        <v>1240</v>
      </c>
      <c r="I141" s="6" t="s">
        <v>2933</v>
      </c>
      <c r="J141" s="6" t="s">
        <v>2972</v>
      </c>
      <c r="K141" s="6" t="s">
        <v>27</v>
      </c>
      <c r="L141" s="6" t="s">
        <v>27</v>
      </c>
      <c r="O141" s="2">
        <v>529</v>
      </c>
      <c r="P141" s="2">
        <v>7.2770000000000001</v>
      </c>
      <c r="Q141" s="2">
        <f>O141/P141</f>
        <v>72.694791809811733</v>
      </c>
    </row>
    <row r="142" spans="1:17" ht="20.100000000000001" customHeight="1">
      <c r="A142" s="22" t="s">
        <v>2935</v>
      </c>
      <c r="B142" s="24"/>
      <c r="C142" s="7">
        <v>0</v>
      </c>
      <c r="D142" s="7">
        <v>0</v>
      </c>
      <c r="E142" s="7">
        <v>0</v>
      </c>
      <c r="F142" s="7">
        <v>0</v>
      </c>
      <c r="G142" s="5" t="s">
        <v>27</v>
      </c>
      <c r="H142" s="6" t="s">
        <v>1240</v>
      </c>
      <c r="I142" s="6" t="s">
        <v>2933</v>
      </c>
      <c r="J142" s="6" t="s">
        <v>2935</v>
      </c>
      <c r="K142" s="6" t="s">
        <v>27</v>
      </c>
      <c r="L142" s="6" t="s">
        <v>27</v>
      </c>
    </row>
    <row r="143" spans="1:17" ht="20.100000000000001" customHeight="1">
      <c r="A143" s="22" t="s">
        <v>2945</v>
      </c>
      <c r="B143" s="24"/>
      <c r="C143" s="7">
        <v>241.3</v>
      </c>
      <c r="D143" s="7">
        <v>3964.6</v>
      </c>
      <c r="E143" s="7">
        <v>72.599999999999994</v>
      </c>
      <c r="F143" s="7">
        <f>C143+D143+E143</f>
        <v>4278.5</v>
      </c>
      <c r="G143" s="5" t="s">
        <v>27</v>
      </c>
      <c r="H143" s="6" t="s">
        <v>1240</v>
      </c>
      <c r="I143" s="6" t="s">
        <v>2933</v>
      </c>
      <c r="J143" s="6" t="s">
        <v>2946</v>
      </c>
      <c r="K143" s="6" t="s">
        <v>27</v>
      </c>
      <c r="L143" s="6" t="s">
        <v>27</v>
      </c>
    </row>
    <row r="144" spans="1:17" ht="20.100000000000001" customHeight="1">
      <c r="A144" s="22" t="s">
        <v>2935</v>
      </c>
      <c r="B144" s="24"/>
      <c r="C144" s="7">
        <v>0</v>
      </c>
      <c r="D144" s="7">
        <v>0</v>
      </c>
      <c r="E144" s="7">
        <v>0</v>
      </c>
      <c r="F144" s="7">
        <v>0</v>
      </c>
      <c r="G144" s="5" t="s">
        <v>27</v>
      </c>
      <c r="H144" s="6" t="s">
        <v>1240</v>
      </c>
      <c r="I144" s="6" t="s">
        <v>2933</v>
      </c>
      <c r="J144" s="6" t="s">
        <v>27</v>
      </c>
      <c r="K144" s="6" t="s">
        <v>27</v>
      </c>
      <c r="L144" s="6" t="s">
        <v>27</v>
      </c>
    </row>
    <row r="145" spans="1:13" ht="20.100000000000001" customHeight="1">
      <c r="A145" s="22" t="s">
        <v>2973</v>
      </c>
      <c r="B145" s="24"/>
      <c r="C145" s="7">
        <v>542</v>
      </c>
      <c r="D145" s="7">
        <v>4643.5</v>
      </c>
      <c r="E145" s="7">
        <v>415.79999999999995</v>
      </c>
      <c r="F145" s="7">
        <f>C145+D145+E145</f>
        <v>5601.3</v>
      </c>
      <c r="G145" s="5" t="s">
        <v>27</v>
      </c>
      <c r="H145" s="6" t="s">
        <v>1240</v>
      </c>
      <c r="I145" s="6" t="s">
        <v>2933</v>
      </c>
      <c r="J145" s="6" t="s">
        <v>2974</v>
      </c>
      <c r="K145" s="6" t="s">
        <v>27</v>
      </c>
      <c r="L145" s="6" t="s">
        <v>27</v>
      </c>
    </row>
    <row r="146" spans="1:13" ht="20.100000000000001" customHeight="1">
      <c r="A146" s="21" t="s">
        <v>2947</v>
      </c>
      <c r="B146" s="23"/>
      <c r="C146" s="4">
        <v>542</v>
      </c>
      <c r="D146" s="4">
        <v>4643</v>
      </c>
      <c r="E146" s="4">
        <v>415</v>
      </c>
      <c r="F146" s="7">
        <f>C146+D146+E146</f>
        <v>5600</v>
      </c>
      <c r="G146" s="3"/>
    </row>
    <row r="147" spans="1:13" ht="20.100000000000001" customHeight="1">
      <c r="A147" s="21"/>
      <c r="B147" s="23"/>
      <c r="C147" s="3"/>
      <c r="D147" s="3"/>
      <c r="E147" s="3"/>
      <c r="F147" s="3"/>
      <c r="G147" s="3"/>
    </row>
    <row r="148" spans="1:13" ht="20.100000000000001" customHeight="1">
      <c r="A148" s="381" t="s">
        <v>4939</v>
      </c>
      <c r="B148" s="382"/>
      <c r="C148" s="383"/>
      <c r="D148" s="383"/>
      <c r="E148" s="383"/>
      <c r="F148" s="383"/>
      <c r="G148" s="384" t="s">
        <v>27</v>
      </c>
      <c r="H148" s="6" t="s">
        <v>1245</v>
      </c>
      <c r="J148" s="6" t="s">
        <v>1243</v>
      </c>
      <c r="K148" s="6" t="s">
        <v>1244</v>
      </c>
      <c r="L148" s="6" t="s">
        <v>79</v>
      </c>
    </row>
    <row r="149" spans="1:13" ht="20.100000000000001" customHeight="1">
      <c r="A149" s="22" t="s">
        <v>27</v>
      </c>
      <c r="B149" s="24"/>
      <c r="C149" s="7"/>
      <c r="D149" s="7"/>
      <c r="E149" s="7"/>
      <c r="F149" s="7"/>
      <c r="G149" s="5" t="s">
        <v>27</v>
      </c>
      <c r="H149" s="6" t="s">
        <v>1245</v>
      </c>
      <c r="I149" s="6" t="s">
        <v>2932</v>
      </c>
      <c r="J149" s="6" t="s">
        <v>27</v>
      </c>
      <c r="K149" s="6" t="s">
        <v>27</v>
      </c>
      <c r="L149" s="6" t="s">
        <v>27</v>
      </c>
      <c r="M149" s="2">
        <v>1</v>
      </c>
    </row>
    <row r="150" spans="1:13" ht="20.100000000000001" customHeight="1">
      <c r="A150" s="22" t="s">
        <v>3652</v>
      </c>
      <c r="B150" s="24"/>
      <c r="C150" s="7">
        <v>0</v>
      </c>
      <c r="D150" s="7">
        <v>0</v>
      </c>
      <c r="E150" s="7">
        <v>0</v>
      </c>
      <c r="F150" s="7">
        <v>0</v>
      </c>
      <c r="G150" s="5" t="s">
        <v>27</v>
      </c>
      <c r="H150" s="6" t="s">
        <v>1240</v>
      </c>
      <c r="I150" s="6" t="s">
        <v>2933</v>
      </c>
      <c r="J150" s="6" t="s">
        <v>3630</v>
      </c>
      <c r="K150" s="6" t="s">
        <v>27</v>
      </c>
      <c r="L150" s="6" t="s">
        <v>27</v>
      </c>
    </row>
    <row r="151" spans="1:13" ht="20.100000000000001" customHeight="1">
      <c r="A151" s="22" t="s">
        <v>2935</v>
      </c>
      <c r="B151" s="24"/>
      <c r="C151" s="7">
        <v>0</v>
      </c>
      <c r="D151" s="7">
        <v>0</v>
      </c>
      <c r="E151" s="7">
        <v>0</v>
      </c>
      <c r="F151" s="7">
        <v>0</v>
      </c>
      <c r="G151" s="5" t="s">
        <v>27</v>
      </c>
      <c r="H151" s="6" t="s">
        <v>1240</v>
      </c>
      <c r="I151" s="6" t="s">
        <v>2933</v>
      </c>
      <c r="J151" s="6" t="s">
        <v>2935</v>
      </c>
      <c r="K151" s="6" t="s">
        <v>27</v>
      </c>
      <c r="L151" s="6" t="s">
        <v>27</v>
      </c>
    </row>
    <row r="152" spans="1:13" ht="20.100000000000001" customHeight="1">
      <c r="A152" s="22" t="s">
        <v>3582</v>
      </c>
      <c r="B152" s="24">
        <v>0.7</v>
      </c>
      <c r="C152" s="7">
        <v>0</v>
      </c>
      <c r="D152" s="7">
        <v>0</v>
      </c>
      <c r="E152" s="7">
        <v>0</v>
      </c>
      <c r="F152" s="7">
        <v>0</v>
      </c>
      <c r="G152" s="5" t="s">
        <v>27</v>
      </c>
      <c r="H152" s="6" t="s">
        <v>1229</v>
      </c>
      <c r="I152" s="6" t="s">
        <v>2933</v>
      </c>
      <c r="J152" s="6" t="s">
        <v>2936</v>
      </c>
      <c r="K152" s="6" t="s">
        <v>27</v>
      </c>
      <c r="L152" s="6" t="s">
        <v>27</v>
      </c>
    </row>
    <row r="153" spans="1:13" ht="20.100000000000001" customHeight="1">
      <c r="A153" s="22" t="s">
        <v>3583</v>
      </c>
      <c r="B153" s="24">
        <v>0.9</v>
      </c>
      <c r="C153" s="7">
        <v>0</v>
      </c>
      <c r="D153" s="7">
        <v>0</v>
      </c>
      <c r="E153" s="7">
        <v>0</v>
      </c>
      <c r="F153" s="7">
        <v>0</v>
      </c>
      <c r="G153" s="5" t="s">
        <v>27</v>
      </c>
      <c r="H153" s="6" t="s">
        <v>1229</v>
      </c>
      <c r="I153" s="6" t="s">
        <v>2933</v>
      </c>
      <c r="J153" s="6" t="s">
        <v>2937</v>
      </c>
      <c r="K153" s="6" t="s">
        <v>27</v>
      </c>
      <c r="L153" s="6" t="s">
        <v>27</v>
      </c>
    </row>
    <row r="154" spans="1:13" ht="20.100000000000001" customHeight="1">
      <c r="A154" s="22" t="s">
        <v>3686</v>
      </c>
      <c r="B154" s="24">
        <v>0.89</v>
      </c>
      <c r="C154" s="7">
        <v>0</v>
      </c>
      <c r="D154" s="7">
        <v>0</v>
      </c>
      <c r="E154" s="7">
        <v>0</v>
      </c>
      <c r="F154" s="7">
        <v>0</v>
      </c>
      <c r="G154" s="5" t="s">
        <v>27</v>
      </c>
      <c r="H154" s="6" t="s">
        <v>1229</v>
      </c>
      <c r="I154" s="6" t="s">
        <v>2933</v>
      </c>
      <c r="J154" s="6" t="s">
        <v>2938</v>
      </c>
      <c r="K154" s="6" t="s">
        <v>27</v>
      </c>
      <c r="L154" s="6" t="s">
        <v>27</v>
      </c>
    </row>
    <row r="155" spans="1:13" ht="20.100000000000001" customHeight="1">
      <c r="A155" s="22" t="s">
        <v>3638</v>
      </c>
      <c r="B155" s="24">
        <v>0.65</v>
      </c>
      <c r="C155" s="7">
        <v>0</v>
      </c>
      <c r="D155" s="7">
        <v>0</v>
      </c>
      <c r="E155" s="7">
        <v>0</v>
      </c>
      <c r="F155" s="7">
        <v>0</v>
      </c>
      <c r="G155" s="5" t="s">
        <v>27</v>
      </c>
      <c r="H155" s="6" t="s">
        <v>1229</v>
      </c>
      <c r="I155" s="6" t="s">
        <v>2933</v>
      </c>
      <c r="J155" s="6" t="s">
        <v>2939</v>
      </c>
      <c r="K155" s="6" t="s">
        <v>27</v>
      </c>
      <c r="L155" s="6" t="s">
        <v>27</v>
      </c>
    </row>
    <row r="156" spans="1:13" ht="20.100000000000001" customHeight="1">
      <c r="A156" s="22" t="s">
        <v>3585</v>
      </c>
      <c r="B156" s="24">
        <v>20</v>
      </c>
      <c r="C156" s="7">
        <v>0</v>
      </c>
      <c r="D156" s="7">
        <v>0</v>
      </c>
      <c r="E156" s="7">
        <v>0</v>
      </c>
      <c r="F156" s="7">
        <v>0</v>
      </c>
      <c r="G156" s="5" t="s">
        <v>27</v>
      </c>
      <c r="H156" s="6" t="s">
        <v>1229</v>
      </c>
      <c r="I156" s="6" t="s">
        <v>2933</v>
      </c>
      <c r="J156" s="6" t="s">
        <v>2940</v>
      </c>
      <c r="K156" s="6" t="s">
        <v>27</v>
      </c>
      <c r="L156" s="6" t="s">
        <v>27</v>
      </c>
    </row>
    <row r="157" spans="1:13" ht="20.100000000000001" customHeight="1">
      <c r="A157" s="22" t="s">
        <v>3590</v>
      </c>
      <c r="B157" s="24">
        <v>65.602000000000004</v>
      </c>
      <c r="C157" s="7">
        <v>0</v>
      </c>
      <c r="D157" s="7">
        <v>0</v>
      </c>
      <c r="E157" s="7">
        <v>0</v>
      </c>
      <c r="F157" s="7">
        <v>0</v>
      </c>
      <c r="G157" s="5" t="s">
        <v>27</v>
      </c>
      <c r="H157" s="6" t="s">
        <v>1229</v>
      </c>
      <c r="I157" s="6" t="s">
        <v>2933</v>
      </c>
      <c r="J157" s="6" t="s">
        <v>2941</v>
      </c>
      <c r="K157" s="6" t="s">
        <v>27</v>
      </c>
      <c r="L157" s="6" t="s">
        <v>27</v>
      </c>
    </row>
    <row r="158" spans="1:13" ht="20.100000000000001" customHeight="1">
      <c r="A158" s="22" t="s">
        <v>2935</v>
      </c>
      <c r="B158" s="24"/>
      <c r="C158" s="7">
        <v>0</v>
      </c>
      <c r="D158" s="7">
        <v>0</v>
      </c>
      <c r="E158" s="7">
        <v>0</v>
      </c>
      <c r="F158" s="7">
        <v>0</v>
      </c>
      <c r="G158" s="5" t="s">
        <v>27</v>
      </c>
      <c r="H158" s="6" t="s">
        <v>1229</v>
      </c>
      <c r="I158" s="6" t="s">
        <v>2933</v>
      </c>
      <c r="J158" s="6" t="s">
        <v>2935</v>
      </c>
      <c r="K158" s="6" t="s">
        <v>27</v>
      </c>
      <c r="L158" s="6" t="s">
        <v>27</v>
      </c>
    </row>
    <row r="159" spans="1:13" ht="20.100000000000001" customHeight="1">
      <c r="A159" s="22" t="s">
        <v>3587</v>
      </c>
      <c r="B159" s="26">
        <v>18693</v>
      </c>
      <c r="C159" s="7">
        <v>284.89999999999998</v>
      </c>
      <c r="D159" s="7">
        <v>0</v>
      </c>
      <c r="E159" s="7">
        <v>0</v>
      </c>
      <c r="F159" s="7">
        <f>C159+D159+E159</f>
        <v>284.89999999999998</v>
      </c>
      <c r="G159" s="5" t="s">
        <v>27</v>
      </c>
      <c r="H159" s="6" t="s">
        <v>1229</v>
      </c>
      <c r="I159" s="6" t="s">
        <v>2933</v>
      </c>
      <c r="J159" s="6" t="s">
        <v>2942</v>
      </c>
      <c r="K159" s="6" t="s">
        <v>27</v>
      </c>
      <c r="L159" s="6" t="s">
        <v>27</v>
      </c>
    </row>
    <row r="160" spans="1:13" ht="20.100000000000001" customHeight="1">
      <c r="A160" s="22" t="s">
        <v>3588</v>
      </c>
      <c r="B160" s="26">
        <v>42200</v>
      </c>
      <c r="C160" s="7">
        <v>0</v>
      </c>
      <c r="D160" s="7">
        <v>643.29999999999995</v>
      </c>
      <c r="E160" s="7">
        <v>0</v>
      </c>
      <c r="F160" s="7">
        <f>C160+D160+E160</f>
        <v>643.29999999999995</v>
      </c>
      <c r="G160" s="5" t="s">
        <v>27</v>
      </c>
      <c r="H160" s="6" t="s">
        <v>1229</v>
      </c>
      <c r="I160" s="6" t="s">
        <v>2933</v>
      </c>
      <c r="J160" s="6" t="s">
        <v>2943</v>
      </c>
      <c r="K160" s="6" t="s">
        <v>27</v>
      </c>
      <c r="L160" s="6" t="s">
        <v>27</v>
      </c>
    </row>
    <row r="161" spans="1:13" ht="20.100000000000001" customHeight="1">
      <c r="A161" s="22" t="s">
        <v>3589</v>
      </c>
      <c r="B161" s="26">
        <v>21332</v>
      </c>
      <c r="C161" s="7">
        <v>0</v>
      </c>
      <c r="D161" s="7">
        <v>0</v>
      </c>
      <c r="E161" s="7">
        <v>325.2</v>
      </c>
      <c r="F161" s="7">
        <f>C161+D161+E161</f>
        <v>325.2</v>
      </c>
      <c r="G161" s="5" t="s">
        <v>27</v>
      </c>
      <c r="H161" s="6" t="s">
        <v>1229</v>
      </c>
      <c r="I161" s="6" t="s">
        <v>2933</v>
      </c>
      <c r="J161" s="6" t="s">
        <v>2944</v>
      </c>
      <c r="K161" s="6" t="s">
        <v>27</v>
      </c>
      <c r="L161" s="6" t="s">
        <v>27</v>
      </c>
    </row>
    <row r="162" spans="1:13" ht="20.100000000000001" customHeight="1">
      <c r="A162" s="22"/>
      <c r="B162" s="26"/>
      <c r="C162" s="7"/>
      <c r="D162" s="7"/>
      <c r="E162" s="7"/>
      <c r="F162" s="7"/>
      <c r="G162" s="5"/>
      <c r="H162" s="6"/>
      <c r="I162" s="6"/>
      <c r="J162" s="6"/>
      <c r="K162" s="6"/>
      <c r="L162" s="6"/>
    </row>
    <row r="163" spans="1:13" ht="20.100000000000001" customHeight="1">
      <c r="A163" s="22" t="s">
        <v>2945</v>
      </c>
      <c r="B163" s="24"/>
      <c r="C163" s="7">
        <v>284.89999999999998</v>
      </c>
      <c r="D163" s="7">
        <v>643.29999999999995</v>
      </c>
      <c r="E163" s="7">
        <v>325.2</v>
      </c>
      <c r="F163" s="7">
        <f>C163+D163+E163</f>
        <v>1253.3999999999999</v>
      </c>
      <c r="G163" s="5" t="s">
        <v>27</v>
      </c>
      <c r="H163" s="6" t="s">
        <v>1240</v>
      </c>
      <c r="I163" s="6" t="s">
        <v>2933</v>
      </c>
      <c r="J163" s="6" t="s">
        <v>2946</v>
      </c>
      <c r="K163" s="6" t="s">
        <v>27</v>
      </c>
      <c r="L163" s="6" t="s">
        <v>27</v>
      </c>
    </row>
    <row r="164" spans="1:13" ht="20.100000000000001" customHeight="1">
      <c r="A164" s="21" t="s">
        <v>2947</v>
      </c>
      <c r="B164" s="23"/>
      <c r="C164" s="4">
        <v>284</v>
      </c>
      <c r="D164" s="4">
        <v>643</v>
      </c>
      <c r="E164" s="4">
        <v>325</v>
      </c>
      <c r="F164" s="7">
        <f>C164+D164+E164</f>
        <v>1252</v>
      </c>
      <c r="G164" s="3"/>
    </row>
    <row r="165" spans="1:13" ht="20.100000000000001" customHeight="1">
      <c r="A165" s="21"/>
      <c r="B165" s="23"/>
      <c r="C165" s="3"/>
      <c r="D165" s="3"/>
      <c r="E165" s="3"/>
      <c r="F165" s="3"/>
      <c r="G165" s="3"/>
    </row>
    <row r="166" spans="1:13" ht="20.100000000000001" customHeight="1">
      <c r="A166" s="381" t="s">
        <v>4940</v>
      </c>
      <c r="B166" s="382"/>
      <c r="C166" s="383"/>
      <c r="D166" s="383"/>
      <c r="E166" s="383"/>
      <c r="F166" s="383"/>
      <c r="G166" s="384" t="s">
        <v>27</v>
      </c>
      <c r="H166" s="6" t="s">
        <v>1248</v>
      </c>
      <c r="J166" s="6" t="s">
        <v>128</v>
      </c>
      <c r="K166" s="6" t="s">
        <v>1247</v>
      </c>
      <c r="L166" s="6" t="s">
        <v>79</v>
      </c>
    </row>
    <row r="167" spans="1:13" ht="20.100000000000001" customHeight="1">
      <c r="A167" s="22" t="s">
        <v>27</v>
      </c>
      <c r="B167" s="24"/>
      <c r="C167" s="7"/>
      <c r="D167" s="7"/>
      <c r="E167" s="7"/>
      <c r="F167" s="7"/>
      <c r="G167" s="5" t="s">
        <v>27</v>
      </c>
      <c r="H167" s="6" t="s">
        <v>1248</v>
      </c>
      <c r="I167" s="6" t="s">
        <v>2932</v>
      </c>
      <c r="J167" s="6" t="s">
        <v>27</v>
      </c>
      <c r="K167" s="6" t="s">
        <v>27</v>
      </c>
      <c r="L167" s="6" t="s">
        <v>27</v>
      </c>
      <c r="M167" s="2">
        <v>1</v>
      </c>
    </row>
    <row r="168" spans="1:13" ht="20.100000000000001" customHeight="1">
      <c r="A168" s="22" t="s">
        <v>3652</v>
      </c>
      <c r="B168" s="24"/>
      <c r="C168" s="7">
        <v>0</v>
      </c>
      <c r="D168" s="7">
        <v>0</v>
      </c>
      <c r="E168" s="7">
        <v>0</v>
      </c>
      <c r="F168" s="7">
        <v>0</v>
      </c>
      <c r="G168" s="5" t="s">
        <v>27</v>
      </c>
      <c r="H168" s="6" t="s">
        <v>1240</v>
      </c>
      <c r="I168" s="6" t="s">
        <v>2933</v>
      </c>
      <c r="J168" s="6" t="s">
        <v>3630</v>
      </c>
      <c r="K168" s="6" t="s">
        <v>27</v>
      </c>
      <c r="L168" s="6" t="s">
        <v>27</v>
      </c>
    </row>
    <row r="169" spans="1:13" ht="20.100000000000001" customHeight="1">
      <c r="A169" s="22" t="s">
        <v>2935</v>
      </c>
      <c r="B169" s="24"/>
      <c r="C169" s="7">
        <v>0</v>
      </c>
      <c r="D169" s="7">
        <v>0</v>
      </c>
      <c r="E169" s="7">
        <v>0</v>
      </c>
      <c r="F169" s="7">
        <v>0</v>
      </c>
      <c r="G169" s="5" t="s">
        <v>27</v>
      </c>
      <c r="H169" s="6" t="s">
        <v>1240</v>
      </c>
      <c r="I169" s="6" t="s">
        <v>2933</v>
      </c>
      <c r="J169" s="6" t="s">
        <v>2935</v>
      </c>
      <c r="K169" s="6" t="s">
        <v>27</v>
      </c>
      <c r="L169" s="6" t="s">
        <v>27</v>
      </c>
    </row>
    <row r="170" spans="1:13" ht="20.100000000000001" customHeight="1">
      <c r="A170" s="22" t="s">
        <v>3582</v>
      </c>
      <c r="B170" s="24">
        <v>0.7</v>
      </c>
      <c r="C170" s="7">
        <v>0</v>
      </c>
      <c r="D170" s="7">
        <v>0</v>
      </c>
      <c r="E170" s="7">
        <v>0</v>
      </c>
      <c r="F170" s="7">
        <v>0</v>
      </c>
      <c r="G170" s="5" t="s">
        <v>27</v>
      </c>
      <c r="H170" s="6" t="s">
        <v>1229</v>
      </c>
      <c r="I170" s="6" t="s">
        <v>2933</v>
      </c>
      <c r="J170" s="6" t="s">
        <v>2936</v>
      </c>
      <c r="K170" s="6" t="s">
        <v>27</v>
      </c>
      <c r="L170" s="6" t="s">
        <v>27</v>
      </c>
    </row>
    <row r="171" spans="1:13" ht="20.100000000000001" customHeight="1">
      <c r="A171" s="22" t="s">
        <v>3583</v>
      </c>
      <c r="B171" s="24">
        <v>0.9</v>
      </c>
      <c r="C171" s="7">
        <v>0</v>
      </c>
      <c r="D171" s="7">
        <v>0</v>
      </c>
      <c r="E171" s="7">
        <v>0</v>
      </c>
      <c r="F171" s="7">
        <v>0</v>
      </c>
      <c r="G171" s="5" t="s">
        <v>27</v>
      </c>
      <c r="H171" s="6" t="s">
        <v>1229</v>
      </c>
      <c r="I171" s="6" t="s">
        <v>2933</v>
      </c>
      <c r="J171" s="6" t="s">
        <v>2937</v>
      </c>
      <c r="K171" s="6" t="s">
        <v>27</v>
      </c>
      <c r="L171" s="6" t="s">
        <v>27</v>
      </c>
    </row>
    <row r="172" spans="1:13" ht="20.100000000000001" customHeight="1">
      <c r="A172" s="22" t="s">
        <v>3688</v>
      </c>
      <c r="B172" s="24">
        <v>0.85</v>
      </c>
      <c r="C172" s="7">
        <v>0</v>
      </c>
      <c r="D172" s="7">
        <v>0</v>
      </c>
      <c r="E172" s="7">
        <v>0</v>
      </c>
      <c r="F172" s="7">
        <v>0</v>
      </c>
      <c r="G172" s="5" t="s">
        <v>27</v>
      </c>
      <c r="H172" s="6" t="s">
        <v>1229</v>
      </c>
      <c r="I172" s="6" t="s">
        <v>2933</v>
      </c>
      <c r="J172" s="6" t="s">
        <v>2938</v>
      </c>
      <c r="K172" s="6" t="s">
        <v>27</v>
      </c>
      <c r="L172" s="6" t="s">
        <v>27</v>
      </c>
    </row>
    <row r="173" spans="1:13" ht="20.100000000000001" customHeight="1">
      <c r="A173" s="22" t="s">
        <v>3638</v>
      </c>
      <c r="B173" s="24">
        <v>0.65</v>
      </c>
      <c r="C173" s="7">
        <v>0</v>
      </c>
      <c r="D173" s="7">
        <v>0</v>
      </c>
      <c r="E173" s="7">
        <v>0</v>
      </c>
      <c r="F173" s="7">
        <v>0</v>
      </c>
      <c r="G173" s="5" t="s">
        <v>27</v>
      </c>
      <c r="H173" s="6" t="s">
        <v>1229</v>
      </c>
      <c r="I173" s="6" t="s">
        <v>2933</v>
      </c>
      <c r="J173" s="6" t="s">
        <v>2939</v>
      </c>
      <c r="K173" s="6" t="s">
        <v>27</v>
      </c>
      <c r="L173" s="6" t="s">
        <v>27</v>
      </c>
    </row>
    <row r="174" spans="1:13" ht="20.100000000000001" customHeight="1">
      <c r="A174" s="22" t="s">
        <v>3585</v>
      </c>
      <c r="B174" s="24">
        <v>20</v>
      </c>
      <c r="C174" s="7">
        <v>0</v>
      </c>
      <c r="D174" s="7">
        <v>0</v>
      </c>
      <c r="E174" s="7">
        <v>0</v>
      </c>
      <c r="F174" s="7">
        <v>0</v>
      </c>
      <c r="G174" s="5" t="s">
        <v>27</v>
      </c>
      <c r="H174" s="6" t="s">
        <v>1229</v>
      </c>
      <c r="I174" s="6" t="s">
        <v>2933</v>
      </c>
      <c r="J174" s="6" t="s">
        <v>2940</v>
      </c>
      <c r="K174" s="6" t="s">
        <v>27</v>
      </c>
      <c r="L174" s="6" t="s">
        <v>27</v>
      </c>
    </row>
    <row r="175" spans="1:13" ht="20.100000000000001" customHeight="1">
      <c r="A175" s="22" t="s">
        <v>3590</v>
      </c>
      <c r="B175" s="24">
        <v>62.654000000000003</v>
      </c>
      <c r="C175" s="7">
        <v>0</v>
      </c>
      <c r="D175" s="7">
        <v>0</v>
      </c>
      <c r="E175" s="7">
        <v>0</v>
      </c>
      <c r="F175" s="7">
        <v>0</v>
      </c>
      <c r="G175" s="5" t="s">
        <v>27</v>
      </c>
      <c r="H175" s="6" t="s">
        <v>1229</v>
      </c>
      <c r="I175" s="6" t="s">
        <v>2933</v>
      </c>
      <c r="J175" s="6" t="s">
        <v>2941</v>
      </c>
      <c r="K175" s="6" t="s">
        <v>27</v>
      </c>
      <c r="L175" s="6" t="s">
        <v>27</v>
      </c>
    </row>
    <row r="176" spans="1:13" ht="20.100000000000001" customHeight="1">
      <c r="A176" s="22" t="s">
        <v>2935</v>
      </c>
      <c r="B176" s="24"/>
      <c r="C176" s="7">
        <v>0</v>
      </c>
      <c r="D176" s="7">
        <v>0</v>
      </c>
      <c r="E176" s="7">
        <v>0</v>
      </c>
      <c r="F176" s="7">
        <v>0</v>
      </c>
      <c r="G176" s="5" t="s">
        <v>27</v>
      </c>
      <c r="H176" s="6" t="s">
        <v>1229</v>
      </c>
      <c r="I176" s="6" t="s">
        <v>2933</v>
      </c>
      <c r="J176" s="6" t="s">
        <v>2935</v>
      </c>
      <c r="K176" s="6" t="s">
        <v>27</v>
      </c>
      <c r="L176" s="6" t="s">
        <v>27</v>
      </c>
    </row>
    <row r="177" spans="1:12" ht="20.100000000000001" customHeight="1">
      <c r="A177" s="22" t="s">
        <v>3587</v>
      </c>
      <c r="B177" s="26">
        <v>18693</v>
      </c>
      <c r="C177" s="7">
        <v>298.39999999999998</v>
      </c>
      <c r="D177" s="7">
        <v>0</v>
      </c>
      <c r="E177" s="7">
        <v>0</v>
      </c>
      <c r="F177" s="7">
        <f>C177+D177+E177</f>
        <v>298.39999999999998</v>
      </c>
      <c r="G177" s="5" t="s">
        <v>27</v>
      </c>
      <c r="H177" s="6" t="s">
        <v>1229</v>
      </c>
      <c r="I177" s="6" t="s">
        <v>2933</v>
      </c>
      <c r="J177" s="6" t="s">
        <v>2942</v>
      </c>
      <c r="K177" s="6" t="s">
        <v>27</v>
      </c>
      <c r="L177" s="6" t="s">
        <v>27</v>
      </c>
    </row>
    <row r="178" spans="1:12" ht="20.100000000000001" customHeight="1">
      <c r="A178" s="22" t="s">
        <v>3588</v>
      </c>
      <c r="B178" s="26">
        <v>42200</v>
      </c>
      <c r="C178" s="7">
        <v>0</v>
      </c>
      <c r="D178" s="7">
        <v>673.5</v>
      </c>
      <c r="E178" s="7">
        <v>0</v>
      </c>
      <c r="F178" s="7">
        <f>C178+D178+E178</f>
        <v>673.5</v>
      </c>
      <c r="G178" s="5" t="s">
        <v>27</v>
      </c>
      <c r="H178" s="6" t="s">
        <v>1229</v>
      </c>
      <c r="I178" s="6" t="s">
        <v>2933</v>
      </c>
      <c r="J178" s="6" t="s">
        <v>2943</v>
      </c>
      <c r="K178" s="6" t="s">
        <v>27</v>
      </c>
      <c r="L178" s="6" t="s">
        <v>27</v>
      </c>
    </row>
    <row r="179" spans="1:12" ht="20.100000000000001" customHeight="1">
      <c r="A179" s="22" t="s">
        <v>3589</v>
      </c>
      <c r="B179" s="26">
        <v>21332</v>
      </c>
      <c r="C179" s="7">
        <v>0</v>
      </c>
      <c r="D179" s="7">
        <v>0</v>
      </c>
      <c r="E179" s="7">
        <v>340.5</v>
      </c>
      <c r="F179" s="7">
        <f>C179+D179+E179</f>
        <v>340.5</v>
      </c>
      <c r="G179" s="5" t="s">
        <v>27</v>
      </c>
      <c r="H179" s="6" t="s">
        <v>1229</v>
      </c>
      <c r="I179" s="6" t="s">
        <v>2933</v>
      </c>
      <c r="J179" s="6" t="s">
        <v>2944</v>
      </c>
      <c r="K179" s="6" t="s">
        <v>27</v>
      </c>
      <c r="L179" s="6" t="s">
        <v>27</v>
      </c>
    </row>
    <row r="180" spans="1:12" ht="20.100000000000001" customHeight="1">
      <c r="A180" s="22" t="s">
        <v>2935</v>
      </c>
      <c r="B180" s="24"/>
      <c r="C180" s="7">
        <v>0</v>
      </c>
      <c r="D180" s="7">
        <v>0</v>
      </c>
      <c r="E180" s="7">
        <v>0</v>
      </c>
      <c r="F180" s="7">
        <f>C180+D180+E180</f>
        <v>0</v>
      </c>
      <c r="G180" s="5" t="s">
        <v>27</v>
      </c>
      <c r="H180" s="6" t="s">
        <v>1248</v>
      </c>
      <c r="I180" s="6" t="s">
        <v>2933</v>
      </c>
      <c r="J180" s="6" t="s">
        <v>2935</v>
      </c>
      <c r="K180" s="6" t="s">
        <v>27</v>
      </c>
      <c r="L180" s="6" t="s">
        <v>27</v>
      </c>
    </row>
    <row r="181" spans="1:12" ht="20.100000000000001" customHeight="1">
      <c r="A181" s="22" t="s">
        <v>2945</v>
      </c>
      <c r="B181" s="24"/>
      <c r="C181" s="7">
        <v>298.39999999999998</v>
      </c>
      <c r="D181" s="7">
        <v>673.5</v>
      </c>
      <c r="E181" s="7">
        <v>340.5</v>
      </c>
      <c r="F181" s="7">
        <f>C181+D181+E181</f>
        <v>1312.4</v>
      </c>
      <c r="G181" s="5" t="s">
        <v>27</v>
      </c>
      <c r="H181" s="6" t="s">
        <v>1248</v>
      </c>
      <c r="I181" s="6" t="s">
        <v>2933</v>
      </c>
      <c r="J181" s="6" t="s">
        <v>2946</v>
      </c>
      <c r="K181" s="6" t="s">
        <v>27</v>
      </c>
      <c r="L181" s="6" t="s">
        <v>27</v>
      </c>
    </row>
    <row r="182" spans="1:12" ht="20.100000000000001" customHeight="1">
      <c r="A182" s="22" t="s">
        <v>2935</v>
      </c>
      <c r="B182" s="24"/>
      <c r="C182" s="7">
        <v>0</v>
      </c>
      <c r="D182" s="7">
        <v>0</v>
      </c>
      <c r="E182" s="7">
        <v>0</v>
      </c>
      <c r="F182" s="7">
        <v>0</v>
      </c>
      <c r="G182" s="5" t="s">
        <v>27</v>
      </c>
      <c r="H182" s="6" t="s">
        <v>1248</v>
      </c>
      <c r="I182" s="6" t="s">
        <v>2933</v>
      </c>
      <c r="J182" s="6" t="s">
        <v>27</v>
      </c>
      <c r="K182" s="6" t="s">
        <v>27</v>
      </c>
      <c r="L182" s="6" t="s">
        <v>27</v>
      </c>
    </row>
    <row r="183" spans="1:12" ht="20.100000000000001" customHeight="1">
      <c r="A183" s="22" t="s">
        <v>3664</v>
      </c>
      <c r="B183" s="24"/>
      <c r="C183" s="7">
        <v>0</v>
      </c>
      <c r="D183" s="7">
        <v>0</v>
      </c>
      <c r="E183" s="7">
        <v>0</v>
      </c>
      <c r="F183" s="7">
        <v>0</v>
      </c>
      <c r="G183" s="5" t="s">
        <v>27</v>
      </c>
      <c r="H183" s="6" t="s">
        <v>1248</v>
      </c>
      <c r="I183" s="6" t="s">
        <v>2933</v>
      </c>
      <c r="J183" s="6" t="s">
        <v>2975</v>
      </c>
      <c r="K183" s="6" t="s">
        <v>27</v>
      </c>
      <c r="L183" s="6" t="s">
        <v>27</v>
      </c>
    </row>
    <row r="184" spans="1:12" ht="20.100000000000001" customHeight="1">
      <c r="A184" s="22" t="s">
        <v>2935</v>
      </c>
      <c r="B184" s="24"/>
      <c r="C184" s="7">
        <v>0</v>
      </c>
      <c r="D184" s="7">
        <v>0</v>
      </c>
      <c r="E184" s="7">
        <v>0</v>
      </c>
      <c r="F184" s="7">
        <v>0</v>
      </c>
      <c r="G184" s="5" t="s">
        <v>27</v>
      </c>
      <c r="H184" s="6" t="s">
        <v>1248</v>
      </c>
      <c r="I184" s="6" t="s">
        <v>2933</v>
      </c>
      <c r="J184" s="6" t="s">
        <v>27</v>
      </c>
      <c r="K184" s="6" t="s">
        <v>27</v>
      </c>
      <c r="L184" s="6" t="s">
        <v>27</v>
      </c>
    </row>
    <row r="185" spans="1:12" ht="20.100000000000001" customHeight="1">
      <c r="A185" s="22" t="s">
        <v>3666</v>
      </c>
      <c r="B185" s="24">
        <v>15</v>
      </c>
      <c r="C185" s="7">
        <v>0</v>
      </c>
      <c r="D185" s="7">
        <v>0</v>
      </c>
      <c r="E185" s="7">
        <v>0</v>
      </c>
      <c r="F185" s="7">
        <v>0</v>
      </c>
      <c r="G185" s="5" t="s">
        <v>27</v>
      </c>
      <c r="H185" s="6" t="s">
        <v>1248</v>
      </c>
      <c r="I185" s="6" t="s">
        <v>2933</v>
      </c>
      <c r="J185" s="6" t="s">
        <v>2976</v>
      </c>
      <c r="K185" s="6" t="s">
        <v>27</v>
      </c>
      <c r="L185" s="6" t="s">
        <v>27</v>
      </c>
    </row>
    <row r="186" spans="1:12" ht="20.100000000000001" customHeight="1">
      <c r="A186" s="22" t="s">
        <v>3667</v>
      </c>
      <c r="B186" s="24">
        <v>1.7</v>
      </c>
      <c r="C186" s="7">
        <v>0</v>
      </c>
      <c r="D186" s="7">
        <v>0</v>
      </c>
      <c r="E186" s="7">
        <v>0</v>
      </c>
      <c r="F186" s="7">
        <v>0</v>
      </c>
      <c r="G186" s="5" t="s">
        <v>27</v>
      </c>
      <c r="H186" s="6" t="s">
        <v>1248</v>
      </c>
      <c r="I186" s="6" t="s">
        <v>2933</v>
      </c>
      <c r="J186" s="6" t="s">
        <v>2977</v>
      </c>
      <c r="K186" s="6" t="s">
        <v>27</v>
      </c>
      <c r="L186" s="6" t="s">
        <v>27</v>
      </c>
    </row>
    <row r="187" spans="1:12" ht="20.100000000000001" customHeight="1">
      <c r="A187" s="22" t="s">
        <v>3668</v>
      </c>
      <c r="B187" s="24">
        <v>1.175</v>
      </c>
      <c r="C187" s="7">
        <v>0</v>
      </c>
      <c r="D187" s="7">
        <v>0</v>
      </c>
      <c r="E187" s="7">
        <v>0</v>
      </c>
      <c r="F187" s="7">
        <v>0</v>
      </c>
      <c r="G187" s="5" t="s">
        <v>27</v>
      </c>
      <c r="H187" s="6" t="s">
        <v>1248</v>
      </c>
      <c r="I187" s="6" t="s">
        <v>2933</v>
      </c>
      <c r="J187" s="6" t="s">
        <v>2978</v>
      </c>
      <c r="K187" s="6" t="s">
        <v>27</v>
      </c>
      <c r="L187" s="6" t="s">
        <v>27</v>
      </c>
    </row>
    <row r="188" spans="1:12" ht="20.100000000000001" customHeight="1">
      <c r="A188" s="22" t="s">
        <v>3669</v>
      </c>
      <c r="B188" s="24">
        <v>0.85</v>
      </c>
      <c r="C188" s="7">
        <v>0</v>
      </c>
      <c r="D188" s="7">
        <v>0</v>
      </c>
      <c r="E188" s="7">
        <v>0</v>
      </c>
      <c r="F188" s="7">
        <v>0</v>
      </c>
      <c r="G188" s="5" t="s">
        <v>27</v>
      </c>
      <c r="H188" s="6" t="s">
        <v>1248</v>
      </c>
      <c r="I188" s="6" t="s">
        <v>2933</v>
      </c>
      <c r="J188" s="6" t="s">
        <v>2979</v>
      </c>
      <c r="K188" s="6" t="s">
        <v>27</v>
      </c>
      <c r="L188" s="6" t="s">
        <v>27</v>
      </c>
    </row>
    <row r="189" spans="1:12" ht="20.100000000000001" customHeight="1">
      <c r="A189" s="22" t="s">
        <v>3670</v>
      </c>
      <c r="B189" s="24">
        <v>0.9</v>
      </c>
      <c r="C189" s="7">
        <v>0</v>
      </c>
      <c r="D189" s="7">
        <v>0</v>
      </c>
      <c r="E189" s="7">
        <v>0</v>
      </c>
      <c r="F189" s="7">
        <v>0</v>
      </c>
      <c r="G189" s="5" t="s">
        <v>27</v>
      </c>
      <c r="H189" s="6" t="s">
        <v>1248</v>
      </c>
      <c r="I189" s="6" t="s">
        <v>2933</v>
      </c>
      <c r="J189" s="6" t="s">
        <v>2980</v>
      </c>
      <c r="K189" s="6" t="s">
        <v>27</v>
      </c>
      <c r="L189" s="6" t="s">
        <v>27</v>
      </c>
    </row>
    <row r="190" spans="1:12" ht="20.100000000000001" customHeight="1">
      <c r="A190" s="22" t="s">
        <v>3671</v>
      </c>
      <c r="B190" s="24">
        <v>10.367599999999999</v>
      </c>
      <c r="C190" s="7">
        <v>0</v>
      </c>
      <c r="D190" s="7">
        <v>0</v>
      </c>
      <c r="E190" s="7">
        <v>0</v>
      </c>
      <c r="F190" s="7">
        <v>0</v>
      </c>
      <c r="G190" s="5" t="s">
        <v>27</v>
      </c>
      <c r="H190" s="6" t="s">
        <v>1248</v>
      </c>
      <c r="I190" s="6" t="s">
        <v>2933</v>
      </c>
      <c r="J190" s="6" t="s">
        <v>2981</v>
      </c>
      <c r="K190" s="6" t="s">
        <v>27</v>
      </c>
      <c r="L190" s="6" t="s">
        <v>27</v>
      </c>
    </row>
    <row r="191" spans="1:12" ht="20.100000000000001" customHeight="1">
      <c r="A191" s="22" t="s">
        <v>3672</v>
      </c>
      <c r="B191" s="24">
        <v>17.142900000000001</v>
      </c>
      <c r="C191" s="7">
        <v>0</v>
      </c>
      <c r="D191" s="7">
        <v>0</v>
      </c>
      <c r="E191" s="7">
        <v>0</v>
      </c>
      <c r="F191" s="7">
        <v>0</v>
      </c>
      <c r="G191" s="5" t="s">
        <v>27</v>
      </c>
      <c r="H191" s="6" t="s">
        <v>1248</v>
      </c>
      <c r="I191" s="6" t="s">
        <v>2933</v>
      </c>
      <c r="J191" s="6" t="s">
        <v>2982</v>
      </c>
      <c r="K191" s="6" t="s">
        <v>27</v>
      </c>
      <c r="L191" s="6" t="s">
        <v>27</v>
      </c>
    </row>
    <row r="192" spans="1:12" ht="20.100000000000001" customHeight="1">
      <c r="A192" s="22" t="s">
        <v>3673</v>
      </c>
      <c r="B192" s="24">
        <v>1.05</v>
      </c>
      <c r="C192" s="7">
        <v>0</v>
      </c>
      <c r="D192" s="7">
        <v>0</v>
      </c>
      <c r="E192" s="7">
        <v>0</v>
      </c>
      <c r="F192" s="7">
        <v>0</v>
      </c>
      <c r="G192" s="5" t="s">
        <v>27</v>
      </c>
      <c r="H192" s="6" t="s">
        <v>1248</v>
      </c>
      <c r="I192" s="6" t="s">
        <v>2933</v>
      </c>
      <c r="J192" s="6" t="s">
        <v>2983</v>
      </c>
      <c r="K192" s="6" t="s">
        <v>27</v>
      </c>
      <c r="L192" s="6" t="s">
        <v>27</v>
      </c>
    </row>
    <row r="193" spans="1:12" ht="20.100000000000001" customHeight="1">
      <c r="A193" s="22" t="s">
        <v>3674</v>
      </c>
      <c r="B193" s="24">
        <v>0.42</v>
      </c>
      <c r="C193" s="7">
        <v>0</v>
      </c>
      <c r="D193" s="7">
        <v>0</v>
      </c>
      <c r="E193" s="7">
        <v>0</v>
      </c>
      <c r="F193" s="7">
        <v>0</v>
      </c>
      <c r="G193" s="5" t="s">
        <v>27</v>
      </c>
      <c r="H193" s="6" t="s">
        <v>1248</v>
      </c>
      <c r="I193" s="6" t="s">
        <v>2933</v>
      </c>
      <c r="J193" s="6" t="s">
        <v>2984</v>
      </c>
      <c r="K193" s="6" t="s">
        <v>27</v>
      </c>
      <c r="L193" s="6" t="s">
        <v>27</v>
      </c>
    </row>
    <row r="194" spans="1:12" ht="20.100000000000001" customHeight="1">
      <c r="A194" s="22" t="s">
        <v>3675</v>
      </c>
      <c r="B194" s="24">
        <v>3.77</v>
      </c>
      <c r="C194" s="7">
        <v>0</v>
      </c>
      <c r="D194" s="7">
        <v>0</v>
      </c>
      <c r="E194" s="7">
        <v>0</v>
      </c>
      <c r="F194" s="7">
        <v>0</v>
      </c>
      <c r="G194" s="5" t="s">
        <v>27</v>
      </c>
      <c r="H194" s="6" t="s">
        <v>1248</v>
      </c>
      <c r="I194" s="6" t="s">
        <v>2933</v>
      </c>
      <c r="J194" s="6" t="s">
        <v>2985</v>
      </c>
      <c r="K194" s="6" t="s">
        <v>27</v>
      </c>
      <c r="L194" s="6" t="s">
        <v>27</v>
      </c>
    </row>
    <row r="195" spans="1:12" ht="20.100000000000001" customHeight="1">
      <c r="A195" s="22" t="s">
        <v>3676</v>
      </c>
      <c r="B195" s="24">
        <v>1.5</v>
      </c>
      <c r="C195" s="7">
        <v>0</v>
      </c>
      <c r="D195" s="7">
        <v>0</v>
      </c>
      <c r="E195" s="7">
        <v>0</v>
      </c>
      <c r="F195" s="7">
        <v>0</v>
      </c>
      <c r="G195" s="5" t="s">
        <v>27</v>
      </c>
      <c r="H195" s="6" t="s">
        <v>1248</v>
      </c>
      <c r="I195" s="6" t="s">
        <v>2933</v>
      </c>
      <c r="J195" s="6" t="s">
        <v>2986</v>
      </c>
      <c r="K195" s="6" t="s">
        <v>27</v>
      </c>
      <c r="L195" s="6" t="s">
        <v>27</v>
      </c>
    </row>
    <row r="196" spans="1:12" ht="20.100000000000001" customHeight="1">
      <c r="A196" s="22" t="s">
        <v>3678</v>
      </c>
      <c r="B196" s="24">
        <v>0.9</v>
      </c>
      <c r="C196" s="7">
        <v>0</v>
      </c>
      <c r="D196" s="7">
        <v>0</v>
      </c>
      <c r="E196" s="7">
        <v>0</v>
      </c>
      <c r="F196" s="7">
        <v>0</v>
      </c>
      <c r="G196" s="5" t="s">
        <v>27</v>
      </c>
      <c r="H196" s="6" t="s">
        <v>1248</v>
      </c>
      <c r="I196" s="6" t="s">
        <v>2933</v>
      </c>
      <c r="J196" s="6" t="s">
        <v>2987</v>
      </c>
      <c r="K196" s="6" t="s">
        <v>27</v>
      </c>
      <c r="L196" s="6" t="s">
        <v>27</v>
      </c>
    </row>
    <row r="197" spans="1:12" ht="20.100000000000001" customHeight="1">
      <c r="A197" s="22" t="s">
        <v>3677</v>
      </c>
      <c r="B197" s="24">
        <v>0.65</v>
      </c>
      <c r="C197" s="7">
        <v>0</v>
      </c>
      <c r="D197" s="7">
        <v>0</v>
      </c>
      <c r="E197" s="7">
        <v>0</v>
      </c>
      <c r="F197" s="7">
        <v>0</v>
      </c>
      <c r="G197" s="5" t="s">
        <v>27</v>
      </c>
      <c r="H197" s="6" t="s">
        <v>1248</v>
      </c>
      <c r="I197" s="6" t="s">
        <v>2933</v>
      </c>
      <c r="J197" s="6" t="s">
        <v>2988</v>
      </c>
      <c r="K197" s="6" t="s">
        <v>27</v>
      </c>
      <c r="L197" s="6" t="s">
        <v>27</v>
      </c>
    </row>
    <row r="198" spans="1:12" ht="20.100000000000001" customHeight="1">
      <c r="A198" s="22" t="s">
        <v>3665</v>
      </c>
      <c r="B198" s="24">
        <v>16.457000000000001</v>
      </c>
      <c r="C198" s="7">
        <v>0</v>
      </c>
      <c r="D198" s="7">
        <v>0</v>
      </c>
      <c r="E198" s="7">
        <v>0</v>
      </c>
      <c r="F198" s="7">
        <v>0</v>
      </c>
      <c r="G198" s="5" t="s">
        <v>27</v>
      </c>
      <c r="H198" s="6" t="s">
        <v>1248</v>
      </c>
      <c r="I198" s="6" t="s">
        <v>2933</v>
      </c>
      <c r="J198" s="6" t="s">
        <v>2989</v>
      </c>
      <c r="K198" s="6" t="s">
        <v>27</v>
      </c>
      <c r="L198" s="6" t="s">
        <v>27</v>
      </c>
    </row>
    <row r="199" spans="1:12" ht="20.100000000000001" customHeight="1">
      <c r="A199" s="22" t="s">
        <v>3679</v>
      </c>
      <c r="B199" s="24">
        <v>20</v>
      </c>
      <c r="C199" s="7">
        <v>0</v>
      </c>
      <c r="D199" s="7">
        <v>0</v>
      </c>
      <c r="E199" s="7">
        <v>0</v>
      </c>
      <c r="F199" s="7">
        <v>0</v>
      </c>
      <c r="G199" s="5" t="s">
        <v>27</v>
      </c>
      <c r="H199" s="6" t="s">
        <v>1248</v>
      </c>
      <c r="I199" s="6" t="s">
        <v>2933</v>
      </c>
      <c r="J199" s="6" t="s">
        <v>2990</v>
      </c>
      <c r="K199" s="6" t="s">
        <v>27</v>
      </c>
      <c r="L199" s="6" t="s">
        <v>27</v>
      </c>
    </row>
    <row r="200" spans="1:12" ht="20.100000000000001" customHeight="1">
      <c r="A200" s="22" t="s">
        <v>3680</v>
      </c>
      <c r="B200" s="24">
        <v>32.322000000000003</v>
      </c>
      <c r="C200" s="7">
        <v>0</v>
      </c>
      <c r="D200" s="7">
        <v>0</v>
      </c>
      <c r="E200" s="7">
        <v>0</v>
      </c>
      <c r="F200" s="7">
        <v>0</v>
      </c>
      <c r="G200" s="5" t="s">
        <v>27</v>
      </c>
      <c r="H200" s="6" t="s">
        <v>1248</v>
      </c>
      <c r="I200" s="6" t="s">
        <v>2933</v>
      </c>
      <c r="J200" s="6" t="s">
        <v>2991</v>
      </c>
      <c r="K200" s="6" t="s">
        <v>27</v>
      </c>
      <c r="L200" s="6" t="s">
        <v>27</v>
      </c>
    </row>
    <row r="201" spans="1:12" ht="20.100000000000001" customHeight="1">
      <c r="A201" s="22" t="s">
        <v>3681</v>
      </c>
      <c r="B201" s="24">
        <v>14.723000000000001</v>
      </c>
      <c r="C201" s="7">
        <v>0</v>
      </c>
      <c r="D201" s="7">
        <v>0</v>
      </c>
      <c r="E201" s="7">
        <v>0</v>
      </c>
      <c r="F201" s="7">
        <v>0</v>
      </c>
      <c r="G201" s="5" t="s">
        <v>27</v>
      </c>
      <c r="H201" s="6" t="s">
        <v>1248</v>
      </c>
      <c r="I201" s="6" t="s">
        <v>2933</v>
      </c>
      <c r="J201" s="6" t="s">
        <v>2992</v>
      </c>
      <c r="K201" s="6" t="s">
        <v>27</v>
      </c>
      <c r="L201" s="6" t="s">
        <v>27</v>
      </c>
    </row>
    <row r="202" spans="1:12" ht="20.100000000000001" customHeight="1">
      <c r="A202" s="22" t="s">
        <v>2935</v>
      </c>
      <c r="B202" s="24"/>
      <c r="C202" s="7">
        <v>0</v>
      </c>
      <c r="D202" s="7">
        <v>0</v>
      </c>
      <c r="E202" s="7">
        <v>0</v>
      </c>
      <c r="F202" s="7">
        <v>0</v>
      </c>
      <c r="G202" s="5" t="s">
        <v>27</v>
      </c>
      <c r="H202" s="6" t="s">
        <v>1248</v>
      </c>
      <c r="I202" s="6" t="s">
        <v>2933</v>
      </c>
      <c r="J202" s="6" t="s">
        <v>2935</v>
      </c>
      <c r="K202" s="6" t="s">
        <v>27</v>
      </c>
      <c r="L202" s="6" t="s">
        <v>27</v>
      </c>
    </row>
    <row r="203" spans="1:12" ht="20.100000000000001" customHeight="1">
      <c r="A203" s="22" t="s">
        <v>3587</v>
      </c>
      <c r="B203" s="26">
        <v>28983</v>
      </c>
      <c r="C203" s="7">
        <v>1968.6</v>
      </c>
      <c r="D203" s="7">
        <v>0</v>
      </c>
      <c r="E203" s="7">
        <v>0</v>
      </c>
      <c r="F203" s="7">
        <f>C203+D203+E203</f>
        <v>1968.6</v>
      </c>
      <c r="G203" s="5" t="s">
        <v>27</v>
      </c>
      <c r="H203" s="6" t="s">
        <v>1248</v>
      </c>
      <c r="I203" s="6" t="s">
        <v>2933</v>
      </c>
      <c r="J203" s="6" t="s">
        <v>2993</v>
      </c>
      <c r="K203" s="6" t="s">
        <v>27</v>
      </c>
      <c r="L203" s="6" t="s">
        <v>27</v>
      </c>
    </row>
    <row r="204" spans="1:12" ht="20.100000000000001" customHeight="1">
      <c r="A204" s="22" t="s">
        <v>3682</v>
      </c>
      <c r="B204" s="26">
        <v>36655</v>
      </c>
      <c r="C204" s="7">
        <v>0</v>
      </c>
      <c r="D204" s="7">
        <v>2489.6</v>
      </c>
      <c r="E204" s="7">
        <v>0</v>
      </c>
      <c r="F204" s="7">
        <f>C204+D204+E204</f>
        <v>2489.6</v>
      </c>
      <c r="G204" s="5" t="s">
        <v>27</v>
      </c>
      <c r="H204" s="6" t="s">
        <v>1248</v>
      </c>
      <c r="I204" s="6" t="s">
        <v>2933</v>
      </c>
      <c r="J204" s="6" t="s">
        <v>2994</v>
      </c>
      <c r="K204" s="6" t="s">
        <v>27</v>
      </c>
      <c r="L204" s="6" t="s">
        <v>27</v>
      </c>
    </row>
    <row r="205" spans="1:12" ht="20.100000000000001" customHeight="1">
      <c r="A205" s="22" t="s">
        <v>3683</v>
      </c>
      <c r="B205" s="26">
        <v>18567</v>
      </c>
      <c r="C205" s="7">
        <v>0</v>
      </c>
      <c r="D205" s="7">
        <v>0</v>
      </c>
      <c r="E205" s="7">
        <v>1261.0999999999999</v>
      </c>
      <c r="F205" s="7">
        <f>C205+D205+E205</f>
        <v>1261.0999999999999</v>
      </c>
      <c r="G205" s="5" t="s">
        <v>27</v>
      </c>
      <c r="H205" s="6" t="s">
        <v>1248</v>
      </c>
      <c r="I205" s="6" t="s">
        <v>2933</v>
      </c>
      <c r="J205" s="6" t="s">
        <v>2995</v>
      </c>
      <c r="K205" s="6" t="s">
        <v>27</v>
      </c>
      <c r="L205" s="6" t="s">
        <v>27</v>
      </c>
    </row>
    <row r="206" spans="1:12" ht="20.100000000000001" customHeight="1">
      <c r="A206" s="22" t="s">
        <v>3684</v>
      </c>
      <c r="B206" s="24"/>
      <c r="C206" s="7">
        <v>0</v>
      </c>
      <c r="D206" s="7">
        <v>0</v>
      </c>
      <c r="E206" s="7">
        <v>0</v>
      </c>
      <c r="F206" s="7">
        <v>0</v>
      </c>
      <c r="G206" s="5" t="s">
        <v>27</v>
      </c>
      <c r="H206" s="6" t="s">
        <v>1248</v>
      </c>
      <c r="I206" s="6" t="s">
        <v>2933</v>
      </c>
      <c r="J206" s="6" t="s">
        <v>2935</v>
      </c>
      <c r="K206" s="6" t="s">
        <v>27</v>
      </c>
      <c r="L206" s="6" t="s">
        <v>27</v>
      </c>
    </row>
    <row r="207" spans="1:12" ht="20.100000000000001" customHeight="1">
      <c r="A207" s="22" t="s">
        <v>2945</v>
      </c>
      <c r="B207" s="24"/>
      <c r="C207" s="7">
        <v>1968.6</v>
      </c>
      <c r="D207" s="7">
        <v>2489.6</v>
      </c>
      <c r="E207" s="7">
        <v>1261.0999999999999</v>
      </c>
      <c r="F207" s="7">
        <f>C207+D207+E207</f>
        <v>5719.2999999999993</v>
      </c>
      <c r="G207" s="5" t="s">
        <v>27</v>
      </c>
      <c r="H207" s="6" t="s">
        <v>1248</v>
      </c>
      <c r="I207" s="6" t="s">
        <v>2933</v>
      </c>
      <c r="J207" s="6" t="s">
        <v>2946</v>
      </c>
      <c r="K207" s="6" t="s">
        <v>27</v>
      </c>
      <c r="L207" s="6" t="s">
        <v>27</v>
      </c>
    </row>
    <row r="208" spans="1:12" ht="20.100000000000001" customHeight="1">
      <c r="A208" s="22" t="s">
        <v>2935</v>
      </c>
      <c r="B208" s="24"/>
      <c r="C208" s="7">
        <v>0</v>
      </c>
      <c r="D208" s="7">
        <v>0</v>
      </c>
      <c r="E208" s="7">
        <v>0</v>
      </c>
      <c r="F208" s="7">
        <v>0</v>
      </c>
      <c r="G208" s="5" t="s">
        <v>27</v>
      </c>
      <c r="H208" s="6" t="s">
        <v>1248</v>
      </c>
      <c r="I208" s="6" t="s">
        <v>2933</v>
      </c>
      <c r="J208" s="6" t="s">
        <v>27</v>
      </c>
      <c r="K208" s="6" t="s">
        <v>27</v>
      </c>
      <c r="L208" s="6" t="s">
        <v>27</v>
      </c>
    </row>
    <row r="209" spans="1:13" ht="20.100000000000001" customHeight="1">
      <c r="A209" s="22" t="s">
        <v>2935</v>
      </c>
      <c r="B209" s="24"/>
      <c r="C209" s="7">
        <v>0</v>
      </c>
      <c r="D209" s="7">
        <v>0</v>
      </c>
      <c r="E209" s="7">
        <v>0</v>
      </c>
      <c r="F209" s="7">
        <v>0</v>
      </c>
      <c r="G209" s="5" t="s">
        <v>27</v>
      </c>
      <c r="H209" s="6" t="s">
        <v>1248</v>
      </c>
      <c r="I209" s="6" t="s">
        <v>2933</v>
      </c>
      <c r="J209" s="6" t="s">
        <v>27</v>
      </c>
      <c r="K209" s="6" t="s">
        <v>27</v>
      </c>
      <c r="L209" s="6" t="s">
        <v>27</v>
      </c>
    </row>
    <row r="210" spans="1:13" ht="20.100000000000001" customHeight="1">
      <c r="A210" s="22" t="s">
        <v>2996</v>
      </c>
      <c r="B210" s="24"/>
      <c r="C210" s="7">
        <v>2267</v>
      </c>
      <c r="D210" s="7">
        <v>3163.1</v>
      </c>
      <c r="E210" s="7">
        <v>1601.6</v>
      </c>
      <c r="F210" s="7">
        <f>C210+D210+E210</f>
        <v>7031.7000000000007</v>
      </c>
      <c r="G210" s="5" t="s">
        <v>27</v>
      </c>
      <c r="H210" s="6" t="s">
        <v>1248</v>
      </c>
      <c r="I210" s="6" t="s">
        <v>2933</v>
      </c>
      <c r="J210" s="6" t="s">
        <v>2997</v>
      </c>
      <c r="K210" s="6" t="s">
        <v>27</v>
      </c>
      <c r="L210" s="6" t="s">
        <v>27</v>
      </c>
    </row>
    <row r="211" spans="1:13" ht="20.100000000000001" customHeight="1">
      <c r="A211" s="21" t="s">
        <v>2947</v>
      </c>
      <c r="B211" s="23"/>
      <c r="C211" s="4">
        <v>2267</v>
      </c>
      <c r="D211" s="4">
        <v>3163</v>
      </c>
      <c r="E211" s="4">
        <v>1601</v>
      </c>
      <c r="F211" s="7">
        <f>C211+D211+E211</f>
        <v>7031</v>
      </c>
      <c r="G211" s="3"/>
    </row>
    <row r="212" spans="1:13" ht="20.100000000000001" customHeight="1">
      <c r="A212" s="21"/>
      <c r="B212" s="23"/>
      <c r="C212" s="3"/>
      <c r="D212" s="3"/>
      <c r="E212" s="3"/>
      <c r="F212" s="3"/>
      <c r="G212" s="3"/>
    </row>
    <row r="213" spans="1:13" ht="20.100000000000001" customHeight="1">
      <c r="A213" s="381" t="s">
        <v>3685</v>
      </c>
      <c r="B213" s="382"/>
      <c r="C213" s="383"/>
      <c r="D213" s="383"/>
      <c r="E213" s="383"/>
      <c r="F213" s="383"/>
      <c r="G213" s="384" t="s">
        <v>27</v>
      </c>
      <c r="H213" s="6" t="s">
        <v>1251</v>
      </c>
      <c r="J213" s="6" t="s">
        <v>128</v>
      </c>
      <c r="K213" s="6" t="s">
        <v>1250</v>
      </c>
      <c r="L213" s="6" t="s">
        <v>79</v>
      </c>
    </row>
    <row r="214" spans="1:13" ht="20.100000000000001" customHeight="1">
      <c r="A214" s="22" t="s">
        <v>27</v>
      </c>
      <c r="B214" s="24"/>
      <c r="C214" s="7"/>
      <c r="D214" s="7"/>
      <c r="E214" s="7"/>
      <c r="F214" s="7"/>
      <c r="G214" s="5" t="s">
        <v>27</v>
      </c>
      <c r="H214" s="6" t="s">
        <v>1251</v>
      </c>
      <c r="I214" s="6" t="s">
        <v>2932</v>
      </c>
      <c r="J214" s="6" t="s">
        <v>27</v>
      </c>
      <c r="K214" s="6" t="s">
        <v>27</v>
      </c>
      <c r="L214" s="6" t="s">
        <v>27</v>
      </c>
      <c r="M214" s="2">
        <v>1</v>
      </c>
    </row>
    <row r="215" spans="1:13" ht="20.100000000000001" customHeight="1">
      <c r="A215" s="22" t="s">
        <v>3652</v>
      </c>
      <c r="B215" s="24"/>
      <c r="C215" s="7">
        <v>0</v>
      </c>
      <c r="D215" s="7">
        <v>0</v>
      </c>
      <c r="E215" s="7">
        <v>0</v>
      </c>
      <c r="F215" s="7">
        <v>0</v>
      </c>
      <c r="G215" s="5" t="s">
        <v>27</v>
      </c>
      <c r="H215" s="6" t="s">
        <v>1240</v>
      </c>
      <c r="I215" s="6" t="s">
        <v>2933</v>
      </c>
      <c r="J215" s="6" t="s">
        <v>3630</v>
      </c>
      <c r="K215" s="6" t="s">
        <v>27</v>
      </c>
      <c r="L215" s="6" t="s">
        <v>27</v>
      </c>
    </row>
    <row r="216" spans="1:13" ht="20.100000000000001" customHeight="1">
      <c r="A216" s="22" t="s">
        <v>2935</v>
      </c>
      <c r="B216" s="24"/>
      <c r="C216" s="7">
        <v>0</v>
      </c>
      <c r="D216" s="7">
        <v>0</v>
      </c>
      <c r="E216" s="7">
        <v>0</v>
      </c>
      <c r="F216" s="7">
        <v>0</v>
      </c>
      <c r="G216" s="5" t="s">
        <v>27</v>
      </c>
      <c r="H216" s="6" t="s">
        <v>1240</v>
      </c>
      <c r="I216" s="6" t="s">
        <v>2933</v>
      </c>
      <c r="J216" s="6" t="s">
        <v>2935</v>
      </c>
      <c r="K216" s="6" t="s">
        <v>27</v>
      </c>
      <c r="L216" s="6" t="s">
        <v>27</v>
      </c>
    </row>
    <row r="217" spans="1:13" ht="20.100000000000001" customHeight="1">
      <c r="A217" s="22" t="s">
        <v>3582</v>
      </c>
      <c r="B217" s="24">
        <v>0.7</v>
      </c>
      <c r="C217" s="7">
        <v>0</v>
      </c>
      <c r="D217" s="7">
        <v>0</v>
      </c>
      <c r="E217" s="7">
        <v>0</v>
      </c>
      <c r="F217" s="7">
        <v>0</v>
      </c>
      <c r="G217" s="5" t="s">
        <v>27</v>
      </c>
      <c r="H217" s="6" t="s">
        <v>1229</v>
      </c>
      <c r="I217" s="6" t="s">
        <v>2933</v>
      </c>
      <c r="J217" s="6" t="s">
        <v>2936</v>
      </c>
      <c r="K217" s="6" t="s">
        <v>27</v>
      </c>
      <c r="L217" s="6" t="s">
        <v>27</v>
      </c>
    </row>
    <row r="218" spans="1:13" ht="20.100000000000001" customHeight="1">
      <c r="A218" s="22" t="s">
        <v>3583</v>
      </c>
      <c r="B218" s="24">
        <v>0.55000000000000004</v>
      </c>
      <c r="C218" s="7">
        <v>0</v>
      </c>
      <c r="D218" s="7">
        <v>0</v>
      </c>
      <c r="E218" s="7">
        <v>0</v>
      </c>
      <c r="F218" s="7">
        <v>0</v>
      </c>
      <c r="G218" s="5" t="s">
        <v>27</v>
      </c>
      <c r="H218" s="6" t="s">
        <v>1229</v>
      </c>
      <c r="I218" s="6" t="s">
        <v>2933</v>
      </c>
      <c r="J218" s="6" t="s">
        <v>2937</v>
      </c>
      <c r="K218" s="6" t="s">
        <v>27</v>
      </c>
      <c r="L218" s="6" t="s">
        <v>27</v>
      </c>
    </row>
    <row r="219" spans="1:13" ht="20.100000000000001" customHeight="1">
      <c r="A219" s="22" t="s">
        <v>3691</v>
      </c>
      <c r="B219" s="24">
        <v>0.77</v>
      </c>
      <c r="C219" s="7">
        <v>0</v>
      </c>
      <c r="D219" s="7">
        <v>0</v>
      </c>
      <c r="E219" s="7">
        <v>0</v>
      </c>
      <c r="F219" s="7">
        <v>0</v>
      </c>
      <c r="G219" s="5" t="s">
        <v>27</v>
      </c>
      <c r="H219" s="6" t="s">
        <v>1229</v>
      </c>
      <c r="I219" s="6" t="s">
        <v>2933</v>
      </c>
      <c r="J219" s="6" t="s">
        <v>2938</v>
      </c>
      <c r="K219" s="6" t="s">
        <v>27</v>
      </c>
      <c r="L219" s="6" t="s">
        <v>27</v>
      </c>
    </row>
    <row r="220" spans="1:13" ht="20.100000000000001" customHeight="1">
      <c r="A220" s="22" t="s">
        <v>3690</v>
      </c>
      <c r="B220" s="24">
        <v>0.45</v>
      </c>
      <c r="C220" s="7">
        <v>0</v>
      </c>
      <c r="D220" s="7">
        <v>0</v>
      </c>
      <c r="E220" s="7">
        <v>0</v>
      </c>
      <c r="F220" s="7">
        <v>0</v>
      </c>
      <c r="G220" s="5" t="s">
        <v>27</v>
      </c>
      <c r="H220" s="6" t="s">
        <v>1229</v>
      </c>
      <c r="I220" s="6" t="s">
        <v>2933</v>
      </c>
      <c r="J220" s="6" t="s">
        <v>2939</v>
      </c>
      <c r="K220" s="6" t="s">
        <v>27</v>
      </c>
      <c r="L220" s="6" t="s">
        <v>27</v>
      </c>
    </row>
    <row r="221" spans="1:13" ht="20.100000000000001" customHeight="1">
      <c r="A221" s="22" t="s">
        <v>3585</v>
      </c>
      <c r="B221" s="24">
        <v>20</v>
      </c>
      <c r="C221" s="7">
        <v>0</v>
      </c>
      <c r="D221" s="7">
        <v>0</v>
      </c>
      <c r="E221" s="7">
        <v>0</v>
      </c>
      <c r="F221" s="7">
        <v>0</v>
      </c>
      <c r="G221" s="5" t="s">
        <v>27</v>
      </c>
      <c r="H221" s="6" t="s">
        <v>1229</v>
      </c>
      <c r="I221" s="6" t="s">
        <v>2933</v>
      </c>
      <c r="J221" s="6" t="s">
        <v>2940</v>
      </c>
      <c r="K221" s="6" t="s">
        <v>27</v>
      </c>
      <c r="L221" s="6" t="s">
        <v>27</v>
      </c>
    </row>
    <row r="222" spans="1:13" ht="20.100000000000001" customHeight="1">
      <c r="A222" s="22" t="s">
        <v>3590</v>
      </c>
      <c r="B222" s="24">
        <v>24.012</v>
      </c>
      <c r="C222" s="7">
        <v>0</v>
      </c>
      <c r="D222" s="7">
        <v>0</v>
      </c>
      <c r="E222" s="7">
        <v>0</v>
      </c>
      <c r="F222" s="7">
        <v>0</v>
      </c>
      <c r="G222" s="5" t="s">
        <v>27</v>
      </c>
      <c r="H222" s="6" t="s">
        <v>1229</v>
      </c>
      <c r="I222" s="6" t="s">
        <v>2933</v>
      </c>
      <c r="J222" s="6" t="s">
        <v>2941</v>
      </c>
      <c r="K222" s="6" t="s">
        <v>27</v>
      </c>
      <c r="L222" s="6" t="s">
        <v>27</v>
      </c>
    </row>
    <row r="223" spans="1:13" ht="20.100000000000001" customHeight="1">
      <c r="A223" s="22" t="s">
        <v>2935</v>
      </c>
      <c r="B223" s="24"/>
      <c r="C223" s="7">
        <v>0</v>
      </c>
      <c r="D223" s="7">
        <v>0</v>
      </c>
      <c r="E223" s="7">
        <v>0</v>
      </c>
      <c r="F223" s="7">
        <v>0</v>
      </c>
      <c r="G223" s="5" t="s">
        <v>27</v>
      </c>
      <c r="H223" s="6" t="s">
        <v>1229</v>
      </c>
      <c r="I223" s="6" t="s">
        <v>2933</v>
      </c>
      <c r="J223" s="6" t="s">
        <v>2935</v>
      </c>
      <c r="K223" s="6" t="s">
        <v>27</v>
      </c>
      <c r="L223" s="6" t="s">
        <v>27</v>
      </c>
    </row>
    <row r="224" spans="1:13" ht="20.100000000000001" customHeight="1">
      <c r="A224" s="22" t="s">
        <v>3587</v>
      </c>
      <c r="B224" s="26">
        <v>18693</v>
      </c>
      <c r="C224" s="7">
        <v>778.5</v>
      </c>
      <c r="D224" s="7">
        <v>0</v>
      </c>
      <c r="E224" s="7">
        <v>0</v>
      </c>
      <c r="F224" s="7">
        <f>C224+D224+E224</f>
        <v>778.5</v>
      </c>
      <c r="G224" s="5" t="s">
        <v>27</v>
      </c>
      <c r="H224" s="6" t="s">
        <v>1229</v>
      </c>
      <c r="I224" s="6" t="s">
        <v>2933</v>
      </c>
      <c r="J224" s="6" t="s">
        <v>2942</v>
      </c>
      <c r="K224" s="6" t="s">
        <v>27</v>
      </c>
      <c r="L224" s="6" t="s">
        <v>27</v>
      </c>
    </row>
    <row r="225" spans="1:12" ht="20.100000000000001" customHeight="1">
      <c r="A225" s="22" t="s">
        <v>3588</v>
      </c>
      <c r="B225" s="26">
        <v>42200</v>
      </c>
      <c r="C225" s="7">
        <v>0</v>
      </c>
      <c r="D225" s="7">
        <v>1757.5</v>
      </c>
      <c r="E225" s="7">
        <v>0</v>
      </c>
      <c r="F225" s="7">
        <f>C225+D225+E225</f>
        <v>1757.5</v>
      </c>
      <c r="G225" s="5" t="s">
        <v>27</v>
      </c>
      <c r="H225" s="6" t="s">
        <v>1229</v>
      </c>
      <c r="I225" s="6" t="s">
        <v>2933</v>
      </c>
      <c r="J225" s="6" t="s">
        <v>2943</v>
      </c>
      <c r="K225" s="6" t="s">
        <v>27</v>
      </c>
      <c r="L225" s="6" t="s">
        <v>27</v>
      </c>
    </row>
    <row r="226" spans="1:12" ht="20.100000000000001" customHeight="1">
      <c r="A226" s="22" t="s">
        <v>3589</v>
      </c>
      <c r="B226" s="26">
        <v>21332</v>
      </c>
      <c r="C226" s="7">
        <v>0</v>
      </c>
      <c r="D226" s="7">
        <v>0</v>
      </c>
      <c r="E226" s="7">
        <v>888.4</v>
      </c>
      <c r="F226" s="7">
        <f>C226+D226+E226</f>
        <v>888.4</v>
      </c>
      <c r="G226" s="5" t="s">
        <v>27</v>
      </c>
      <c r="H226" s="6" t="s">
        <v>1229</v>
      </c>
      <c r="I226" s="6" t="s">
        <v>2933</v>
      </c>
      <c r="J226" s="6" t="s">
        <v>2944</v>
      </c>
      <c r="K226" s="6" t="s">
        <v>27</v>
      </c>
      <c r="L226" s="6" t="s">
        <v>27</v>
      </c>
    </row>
    <row r="227" spans="1:12" ht="20.100000000000001" customHeight="1">
      <c r="A227" s="22" t="s">
        <v>2935</v>
      </c>
      <c r="B227" s="24"/>
      <c r="C227" s="7">
        <v>0</v>
      </c>
      <c r="D227" s="7">
        <v>0</v>
      </c>
      <c r="E227" s="7">
        <v>0</v>
      </c>
      <c r="F227" s="7">
        <v>0</v>
      </c>
      <c r="G227" s="5" t="s">
        <v>27</v>
      </c>
      <c r="H227" s="6" t="s">
        <v>1251</v>
      </c>
      <c r="I227" s="6" t="s">
        <v>2933</v>
      </c>
      <c r="J227" s="6" t="s">
        <v>2935</v>
      </c>
      <c r="K227" s="6" t="s">
        <v>27</v>
      </c>
      <c r="L227" s="6" t="s">
        <v>27</v>
      </c>
    </row>
    <row r="228" spans="1:12" ht="20.100000000000001" customHeight="1">
      <c r="A228" s="22" t="s">
        <v>2945</v>
      </c>
      <c r="B228" s="24"/>
      <c r="C228" s="7">
        <v>778.5</v>
      </c>
      <c r="D228" s="7">
        <v>1757.5</v>
      </c>
      <c r="E228" s="7">
        <v>888.4</v>
      </c>
      <c r="F228" s="7">
        <f>C228+D228+E228</f>
        <v>3424.4</v>
      </c>
      <c r="G228" s="5" t="s">
        <v>27</v>
      </c>
      <c r="H228" s="6" t="s">
        <v>1251</v>
      </c>
      <c r="I228" s="6" t="s">
        <v>2933</v>
      </c>
      <c r="J228" s="6" t="s">
        <v>2946</v>
      </c>
      <c r="K228" s="6" t="s">
        <v>27</v>
      </c>
      <c r="L228" s="6" t="s">
        <v>27</v>
      </c>
    </row>
    <row r="229" spans="1:12" ht="20.100000000000001" customHeight="1">
      <c r="A229" s="22" t="s">
        <v>2935</v>
      </c>
      <c r="B229" s="24"/>
      <c r="C229" s="7">
        <v>0</v>
      </c>
      <c r="D229" s="7">
        <v>0</v>
      </c>
      <c r="E229" s="7">
        <v>0</v>
      </c>
      <c r="F229" s="7">
        <v>0</v>
      </c>
      <c r="G229" s="5" t="s">
        <v>27</v>
      </c>
      <c r="H229" s="6" t="s">
        <v>1251</v>
      </c>
      <c r="I229" s="6" t="s">
        <v>2933</v>
      </c>
      <c r="J229" s="6" t="s">
        <v>27</v>
      </c>
      <c r="K229" s="6" t="s">
        <v>27</v>
      </c>
      <c r="L229" s="6" t="s">
        <v>27</v>
      </c>
    </row>
    <row r="230" spans="1:12" ht="20.100000000000001" customHeight="1">
      <c r="A230" s="22" t="s">
        <v>2935</v>
      </c>
      <c r="B230" s="24"/>
      <c r="C230" s="7">
        <v>0</v>
      </c>
      <c r="D230" s="7">
        <v>0</v>
      </c>
      <c r="E230" s="7">
        <v>0</v>
      </c>
      <c r="F230" s="7">
        <v>0</v>
      </c>
      <c r="G230" s="5" t="s">
        <v>27</v>
      </c>
      <c r="H230" s="6" t="s">
        <v>1251</v>
      </c>
      <c r="I230" s="6" t="s">
        <v>2933</v>
      </c>
      <c r="J230" s="6" t="s">
        <v>2935</v>
      </c>
      <c r="K230" s="6" t="s">
        <v>27</v>
      </c>
      <c r="L230" s="6" t="s">
        <v>27</v>
      </c>
    </row>
    <row r="231" spans="1:12" ht="20.100000000000001" customHeight="1">
      <c r="A231" s="22" t="s">
        <v>3689</v>
      </c>
      <c r="B231" s="24"/>
      <c r="C231" s="7">
        <v>0</v>
      </c>
      <c r="D231" s="7">
        <v>0</v>
      </c>
      <c r="E231" s="7">
        <v>0</v>
      </c>
      <c r="F231" s="7">
        <v>0</v>
      </c>
      <c r="G231" s="5" t="s">
        <v>27</v>
      </c>
      <c r="H231" s="6" t="s">
        <v>1251</v>
      </c>
      <c r="I231" s="6" t="s">
        <v>2933</v>
      </c>
      <c r="J231" s="6" t="s">
        <v>2975</v>
      </c>
      <c r="K231" s="6" t="s">
        <v>27</v>
      </c>
      <c r="L231" s="6" t="s">
        <v>27</v>
      </c>
    </row>
    <row r="232" spans="1:12" ht="20.100000000000001" customHeight="1">
      <c r="A232" s="22" t="s">
        <v>2935</v>
      </c>
      <c r="B232" s="24"/>
      <c r="C232" s="7">
        <v>0</v>
      </c>
      <c r="D232" s="7">
        <v>0</v>
      </c>
      <c r="E232" s="7">
        <v>0</v>
      </c>
      <c r="F232" s="7">
        <v>0</v>
      </c>
      <c r="G232" s="5" t="s">
        <v>27</v>
      </c>
      <c r="H232" s="6" t="s">
        <v>1251</v>
      </c>
      <c r="I232" s="6" t="s">
        <v>2933</v>
      </c>
      <c r="J232" s="6" t="s">
        <v>27</v>
      </c>
      <c r="K232" s="6" t="s">
        <v>27</v>
      </c>
      <c r="L232" s="6" t="s">
        <v>27</v>
      </c>
    </row>
    <row r="233" spans="1:12" ht="20.100000000000001" customHeight="1">
      <c r="A233" s="22" t="s">
        <v>3666</v>
      </c>
      <c r="B233" s="24">
        <v>15</v>
      </c>
      <c r="C233" s="7">
        <v>0</v>
      </c>
      <c r="D233" s="7">
        <v>0</v>
      </c>
      <c r="E233" s="7">
        <v>0</v>
      </c>
      <c r="F233" s="7">
        <v>0</v>
      </c>
      <c r="G233" s="5" t="s">
        <v>27</v>
      </c>
      <c r="H233" s="6" t="s">
        <v>1248</v>
      </c>
      <c r="I233" s="6" t="s">
        <v>2933</v>
      </c>
      <c r="J233" s="6" t="s">
        <v>2976</v>
      </c>
      <c r="K233" s="6" t="s">
        <v>27</v>
      </c>
      <c r="L233" s="6" t="s">
        <v>27</v>
      </c>
    </row>
    <row r="234" spans="1:12" ht="20.100000000000001" customHeight="1">
      <c r="A234" s="22" t="s">
        <v>3667</v>
      </c>
      <c r="B234" s="24">
        <v>2.2999999999999998</v>
      </c>
      <c r="C234" s="7">
        <v>0</v>
      </c>
      <c r="D234" s="7">
        <v>0</v>
      </c>
      <c r="E234" s="7">
        <v>0</v>
      </c>
      <c r="F234" s="7">
        <v>0</v>
      </c>
      <c r="G234" s="5" t="s">
        <v>27</v>
      </c>
      <c r="H234" s="6" t="s">
        <v>1248</v>
      </c>
      <c r="I234" s="6" t="s">
        <v>2933</v>
      </c>
      <c r="J234" s="6" t="s">
        <v>2977</v>
      </c>
      <c r="K234" s="6" t="s">
        <v>27</v>
      </c>
      <c r="L234" s="6" t="s">
        <v>27</v>
      </c>
    </row>
    <row r="235" spans="1:12" ht="20.100000000000001" customHeight="1">
      <c r="A235" s="22" t="s">
        <v>3668</v>
      </c>
      <c r="B235" s="24">
        <v>1.3</v>
      </c>
      <c r="C235" s="7">
        <v>0</v>
      </c>
      <c r="D235" s="7">
        <v>0</v>
      </c>
      <c r="E235" s="7">
        <v>0</v>
      </c>
      <c r="F235" s="7">
        <v>0</v>
      </c>
      <c r="G235" s="5" t="s">
        <v>27</v>
      </c>
      <c r="H235" s="6" t="s">
        <v>1248</v>
      </c>
      <c r="I235" s="6" t="s">
        <v>2933</v>
      </c>
      <c r="J235" s="6" t="s">
        <v>2978</v>
      </c>
      <c r="K235" s="6" t="s">
        <v>27</v>
      </c>
      <c r="L235" s="6" t="s">
        <v>27</v>
      </c>
    </row>
    <row r="236" spans="1:12" ht="20.100000000000001" customHeight="1">
      <c r="A236" s="22" t="s">
        <v>3669</v>
      </c>
      <c r="B236" s="24">
        <v>0.77</v>
      </c>
      <c r="C236" s="7">
        <v>0</v>
      </c>
      <c r="D236" s="7">
        <v>0</v>
      </c>
      <c r="E236" s="7">
        <v>0</v>
      </c>
      <c r="F236" s="7">
        <v>0</v>
      </c>
      <c r="G236" s="5" t="s">
        <v>27</v>
      </c>
      <c r="H236" s="6" t="s">
        <v>1248</v>
      </c>
      <c r="I236" s="6" t="s">
        <v>2933</v>
      </c>
      <c r="J236" s="6" t="s">
        <v>2979</v>
      </c>
      <c r="K236" s="6" t="s">
        <v>27</v>
      </c>
      <c r="L236" s="6" t="s">
        <v>27</v>
      </c>
    </row>
    <row r="237" spans="1:12" ht="20.100000000000001" customHeight="1">
      <c r="A237" s="22" t="s">
        <v>3670</v>
      </c>
      <c r="B237" s="24">
        <v>0.9</v>
      </c>
      <c r="C237" s="7">
        <v>0</v>
      </c>
      <c r="D237" s="7">
        <v>0</v>
      </c>
      <c r="E237" s="7">
        <v>0</v>
      </c>
      <c r="F237" s="7">
        <v>0</v>
      </c>
      <c r="G237" s="5" t="s">
        <v>27</v>
      </c>
      <c r="H237" s="6" t="s">
        <v>1248</v>
      </c>
      <c r="I237" s="6" t="s">
        <v>2933</v>
      </c>
      <c r="J237" s="6" t="s">
        <v>2980</v>
      </c>
      <c r="K237" s="6" t="s">
        <v>27</v>
      </c>
      <c r="L237" s="6" t="s">
        <v>27</v>
      </c>
    </row>
    <row r="238" spans="1:12" ht="20.100000000000001" customHeight="1">
      <c r="A238" s="22" t="s">
        <v>3671</v>
      </c>
      <c r="B238" s="24">
        <v>8.4783000000000008</v>
      </c>
      <c r="C238" s="7">
        <v>0</v>
      </c>
      <c r="D238" s="7">
        <v>0</v>
      </c>
      <c r="E238" s="7">
        <v>0</v>
      </c>
      <c r="F238" s="7">
        <v>0</v>
      </c>
      <c r="G238" s="5" t="s">
        <v>27</v>
      </c>
      <c r="H238" s="6" t="s">
        <v>1248</v>
      </c>
      <c r="I238" s="6" t="s">
        <v>2933</v>
      </c>
      <c r="J238" s="6" t="s">
        <v>2981</v>
      </c>
      <c r="K238" s="6" t="s">
        <v>27</v>
      </c>
      <c r="L238" s="6" t="s">
        <v>27</v>
      </c>
    </row>
    <row r="239" spans="1:12" ht="20.100000000000001" customHeight="1">
      <c r="A239" s="22" t="s">
        <v>3672</v>
      </c>
      <c r="B239" s="24">
        <v>17.142900000000001</v>
      </c>
      <c r="C239" s="7">
        <v>0</v>
      </c>
      <c r="D239" s="7">
        <v>0</v>
      </c>
      <c r="E239" s="7">
        <v>0</v>
      </c>
      <c r="F239" s="7">
        <v>0</v>
      </c>
      <c r="G239" s="5" t="s">
        <v>27</v>
      </c>
      <c r="H239" s="6" t="s">
        <v>1248</v>
      </c>
      <c r="I239" s="6" t="s">
        <v>2933</v>
      </c>
      <c r="J239" s="6" t="s">
        <v>2982</v>
      </c>
      <c r="K239" s="6" t="s">
        <v>27</v>
      </c>
      <c r="L239" s="6" t="s">
        <v>27</v>
      </c>
    </row>
    <row r="240" spans="1:12" ht="20.100000000000001" customHeight="1">
      <c r="A240" s="22" t="s">
        <v>3673</v>
      </c>
      <c r="B240" s="24">
        <v>1.05</v>
      </c>
      <c r="C240" s="7">
        <v>0</v>
      </c>
      <c r="D240" s="7">
        <v>0</v>
      </c>
      <c r="E240" s="7">
        <v>0</v>
      </c>
      <c r="F240" s="7">
        <v>0</v>
      </c>
      <c r="G240" s="5" t="s">
        <v>27</v>
      </c>
      <c r="H240" s="6" t="s">
        <v>1248</v>
      </c>
      <c r="I240" s="6" t="s">
        <v>2933</v>
      </c>
      <c r="J240" s="6" t="s">
        <v>2983</v>
      </c>
      <c r="K240" s="6" t="s">
        <v>27</v>
      </c>
      <c r="L240" s="6" t="s">
        <v>27</v>
      </c>
    </row>
    <row r="241" spans="1:12" ht="20.100000000000001" customHeight="1">
      <c r="A241" s="22" t="s">
        <v>3674</v>
      </c>
      <c r="B241" s="24">
        <v>0.42</v>
      </c>
      <c r="C241" s="7">
        <v>0</v>
      </c>
      <c r="D241" s="7">
        <v>0</v>
      </c>
      <c r="E241" s="7">
        <v>0</v>
      </c>
      <c r="F241" s="7">
        <v>0</v>
      </c>
      <c r="G241" s="5" t="s">
        <v>27</v>
      </c>
      <c r="H241" s="6" t="s">
        <v>1248</v>
      </c>
      <c r="I241" s="6" t="s">
        <v>2933</v>
      </c>
      <c r="J241" s="6" t="s">
        <v>2984</v>
      </c>
      <c r="K241" s="6" t="s">
        <v>27</v>
      </c>
      <c r="L241" s="6" t="s">
        <v>27</v>
      </c>
    </row>
    <row r="242" spans="1:12" ht="20.100000000000001" customHeight="1">
      <c r="A242" s="22" t="s">
        <v>3675</v>
      </c>
      <c r="B242" s="24">
        <v>3.77</v>
      </c>
      <c r="C242" s="7">
        <v>0</v>
      </c>
      <c r="D242" s="7">
        <v>0</v>
      </c>
      <c r="E242" s="7">
        <v>0</v>
      </c>
      <c r="F242" s="7">
        <v>0</v>
      </c>
      <c r="G242" s="5" t="s">
        <v>27</v>
      </c>
      <c r="H242" s="6" t="s">
        <v>1248</v>
      </c>
      <c r="I242" s="6" t="s">
        <v>2933</v>
      </c>
      <c r="J242" s="6" t="s">
        <v>2985</v>
      </c>
      <c r="K242" s="6" t="s">
        <v>27</v>
      </c>
      <c r="L242" s="6" t="s">
        <v>27</v>
      </c>
    </row>
    <row r="243" spans="1:12" ht="20.100000000000001" customHeight="1">
      <c r="A243" s="22" t="s">
        <v>3676</v>
      </c>
      <c r="B243" s="24">
        <v>1.5</v>
      </c>
      <c r="C243" s="7">
        <v>0</v>
      </c>
      <c r="D243" s="7">
        <v>0</v>
      </c>
      <c r="E243" s="7">
        <v>0</v>
      </c>
      <c r="F243" s="7">
        <v>0</v>
      </c>
      <c r="G243" s="5" t="s">
        <v>27</v>
      </c>
      <c r="H243" s="6" t="s">
        <v>1248</v>
      </c>
      <c r="I243" s="6" t="s">
        <v>2933</v>
      </c>
      <c r="J243" s="6" t="s">
        <v>2986</v>
      </c>
      <c r="K243" s="6" t="s">
        <v>27</v>
      </c>
      <c r="L243" s="6" t="s">
        <v>27</v>
      </c>
    </row>
    <row r="244" spans="1:12" ht="20.100000000000001" customHeight="1">
      <c r="A244" s="22" t="s">
        <v>3678</v>
      </c>
      <c r="B244" s="24">
        <v>0.55000000000000004</v>
      </c>
      <c r="C244" s="7">
        <v>0</v>
      </c>
      <c r="D244" s="7">
        <v>0</v>
      </c>
      <c r="E244" s="7">
        <v>0</v>
      </c>
      <c r="F244" s="7">
        <v>0</v>
      </c>
      <c r="G244" s="5" t="s">
        <v>27</v>
      </c>
      <c r="H244" s="6" t="s">
        <v>1248</v>
      </c>
      <c r="I244" s="6" t="s">
        <v>2933</v>
      </c>
      <c r="J244" s="6" t="s">
        <v>2987</v>
      </c>
      <c r="K244" s="6" t="s">
        <v>27</v>
      </c>
      <c r="L244" s="6" t="s">
        <v>27</v>
      </c>
    </row>
    <row r="245" spans="1:12" ht="20.100000000000001" customHeight="1">
      <c r="A245" s="22" t="s">
        <v>3677</v>
      </c>
      <c r="B245" s="24">
        <v>0.45</v>
      </c>
      <c r="C245" s="7">
        <v>0</v>
      </c>
      <c r="D245" s="7">
        <v>0</v>
      </c>
      <c r="E245" s="7">
        <v>0</v>
      </c>
      <c r="F245" s="7">
        <v>0</v>
      </c>
      <c r="G245" s="5" t="s">
        <v>27</v>
      </c>
      <c r="H245" s="6" t="s">
        <v>1248</v>
      </c>
      <c r="I245" s="6" t="s">
        <v>2933</v>
      </c>
      <c r="J245" s="6" t="s">
        <v>2988</v>
      </c>
      <c r="K245" s="6" t="s">
        <v>27</v>
      </c>
      <c r="L245" s="6" t="s">
        <v>27</v>
      </c>
    </row>
    <row r="246" spans="1:12" ht="20.100000000000001" customHeight="1">
      <c r="A246" s="22" t="s">
        <v>3665</v>
      </c>
      <c r="B246" s="24">
        <v>28.027000000000001</v>
      </c>
      <c r="C246" s="7">
        <v>0</v>
      </c>
      <c r="D246" s="7">
        <v>0</v>
      </c>
      <c r="E246" s="7">
        <v>0</v>
      </c>
      <c r="F246" s="7">
        <v>0</v>
      </c>
      <c r="G246" s="5" t="s">
        <v>27</v>
      </c>
      <c r="H246" s="6" t="s">
        <v>1248</v>
      </c>
      <c r="I246" s="6" t="s">
        <v>2933</v>
      </c>
      <c r="J246" s="6" t="s">
        <v>2989</v>
      </c>
      <c r="K246" s="6" t="s">
        <v>27</v>
      </c>
      <c r="L246" s="6" t="s">
        <v>27</v>
      </c>
    </row>
    <row r="247" spans="1:12" ht="20.100000000000001" customHeight="1">
      <c r="A247" s="22" t="s">
        <v>3679</v>
      </c>
      <c r="B247" s="24">
        <v>20</v>
      </c>
      <c r="C247" s="7">
        <v>0</v>
      </c>
      <c r="D247" s="7">
        <v>0</v>
      </c>
      <c r="E247" s="7">
        <v>0</v>
      </c>
      <c r="F247" s="7">
        <v>0</v>
      </c>
      <c r="G247" s="5" t="s">
        <v>27</v>
      </c>
      <c r="H247" s="6" t="s">
        <v>1248</v>
      </c>
      <c r="I247" s="6" t="s">
        <v>2933</v>
      </c>
      <c r="J247" s="6" t="s">
        <v>2990</v>
      </c>
      <c r="K247" s="6" t="s">
        <v>27</v>
      </c>
      <c r="L247" s="6" t="s">
        <v>27</v>
      </c>
    </row>
    <row r="248" spans="1:12" ht="20.100000000000001" customHeight="1">
      <c r="A248" s="22" t="s">
        <v>3680</v>
      </c>
      <c r="B248" s="24">
        <v>44.643999999999998</v>
      </c>
      <c r="C248" s="7">
        <v>0</v>
      </c>
      <c r="D248" s="7">
        <v>0</v>
      </c>
      <c r="E248" s="7">
        <v>0</v>
      </c>
      <c r="F248" s="7">
        <v>0</v>
      </c>
      <c r="G248" s="5" t="s">
        <v>27</v>
      </c>
      <c r="H248" s="6" t="s">
        <v>1248</v>
      </c>
      <c r="I248" s="6" t="s">
        <v>2933</v>
      </c>
      <c r="J248" s="6" t="s">
        <v>2991</v>
      </c>
      <c r="K248" s="6" t="s">
        <v>27</v>
      </c>
      <c r="L248" s="6" t="s">
        <v>27</v>
      </c>
    </row>
    <row r="249" spans="1:12" ht="20.100000000000001" customHeight="1">
      <c r="A249" s="22" t="s">
        <v>3681</v>
      </c>
      <c r="B249" s="24">
        <v>7.8959999999999999</v>
      </c>
      <c r="C249" s="7">
        <v>0</v>
      </c>
      <c r="D249" s="7">
        <v>0</v>
      </c>
      <c r="E249" s="7">
        <v>0</v>
      </c>
      <c r="F249" s="7">
        <v>0</v>
      </c>
      <c r="G249" s="5" t="s">
        <v>27</v>
      </c>
      <c r="H249" s="6" t="s">
        <v>1248</v>
      </c>
      <c r="I249" s="6" t="s">
        <v>2933</v>
      </c>
      <c r="J249" s="6" t="s">
        <v>2992</v>
      </c>
      <c r="K249" s="6" t="s">
        <v>27</v>
      </c>
      <c r="L249" s="6" t="s">
        <v>27</v>
      </c>
    </row>
    <row r="250" spans="1:12" ht="20.100000000000001" customHeight="1">
      <c r="A250" s="22" t="s">
        <v>2935</v>
      </c>
      <c r="B250" s="24"/>
      <c r="C250" s="7">
        <v>0</v>
      </c>
      <c r="D250" s="7">
        <v>0</v>
      </c>
      <c r="E250" s="7">
        <v>0</v>
      </c>
      <c r="F250" s="7">
        <v>0</v>
      </c>
      <c r="G250" s="5" t="s">
        <v>27</v>
      </c>
      <c r="H250" s="6" t="s">
        <v>1248</v>
      </c>
      <c r="I250" s="6" t="s">
        <v>2933</v>
      </c>
      <c r="J250" s="6" t="s">
        <v>2935</v>
      </c>
      <c r="K250" s="6" t="s">
        <v>27</v>
      </c>
      <c r="L250" s="6" t="s">
        <v>27</v>
      </c>
    </row>
    <row r="251" spans="1:12" ht="20.100000000000001" customHeight="1">
      <c r="A251" s="22" t="s">
        <v>3587</v>
      </c>
      <c r="B251" s="26">
        <v>28983</v>
      </c>
      <c r="C251" s="7">
        <v>3670.6</v>
      </c>
      <c r="D251" s="7">
        <v>0</v>
      </c>
      <c r="E251" s="7">
        <v>0</v>
      </c>
      <c r="F251" s="7">
        <f>C251+D251+E251</f>
        <v>3670.6</v>
      </c>
      <c r="G251" s="5" t="s">
        <v>27</v>
      </c>
      <c r="H251" s="6" t="s">
        <v>1248</v>
      </c>
      <c r="I251" s="6" t="s">
        <v>2933</v>
      </c>
      <c r="J251" s="6" t="s">
        <v>2993</v>
      </c>
      <c r="K251" s="6" t="s">
        <v>27</v>
      </c>
      <c r="L251" s="6" t="s">
        <v>27</v>
      </c>
    </row>
    <row r="252" spans="1:12" ht="20.100000000000001" customHeight="1">
      <c r="A252" s="22" t="s">
        <v>3682</v>
      </c>
      <c r="B252" s="26">
        <v>36655</v>
      </c>
      <c r="C252" s="7">
        <v>0</v>
      </c>
      <c r="D252" s="7">
        <v>4642.2</v>
      </c>
      <c r="E252" s="7">
        <v>0</v>
      </c>
      <c r="F252" s="7">
        <f>C252+D252+E252</f>
        <v>4642.2</v>
      </c>
      <c r="G252" s="5" t="s">
        <v>27</v>
      </c>
      <c r="H252" s="6" t="s">
        <v>1248</v>
      </c>
      <c r="I252" s="6" t="s">
        <v>2933</v>
      </c>
      <c r="J252" s="6" t="s">
        <v>2994</v>
      </c>
      <c r="K252" s="6" t="s">
        <v>27</v>
      </c>
      <c r="L252" s="6" t="s">
        <v>27</v>
      </c>
    </row>
    <row r="253" spans="1:12" ht="20.100000000000001" customHeight="1">
      <c r="A253" s="22" t="s">
        <v>3683</v>
      </c>
      <c r="B253" s="26">
        <v>18567</v>
      </c>
      <c r="C253" s="7">
        <v>0</v>
      </c>
      <c r="D253" s="7">
        <v>0</v>
      </c>
      <c r="E253" s="7">
        <v>2351.4</v>
      </c>
      <c r="F253" s="7">
        <f>C253+D253+E253</f>
        <v>2351.4</v>
      </c>
      <c r="G253" s="5" t="s">
        <v>27</v>
      </c>
      <c r="H253" s="6" t="s">
        <v>1248</v>
      </c>
      <c r="I253" s="6" t="s">
        <v>2933</v>
      </c>
      <c r="J253" s="6" t="s">
        <v>2995</v>
      </c>
      <c r="K253" s="6" t="s">
        <v>27</v>
      </c>
      <c r="L253" s="6" t="s">
        <v>27</v>
      </c>
    </row>
    <row r="254" spans="1:12" ht="20.100000000000001" customHeight="1">
      <c r="A254" s="22" t="s">
        <v>2935</v>
      </c>
      <c r="B254" s="24"/>
      <c r="C254" s="7">
        <v>0</v>
      </c>
      <c r="D254" s="7">
        <v>0</v>
      </c>
      <c r="E254" s="7">
        <v>0</v>
      </c>
      <c r="F254" s="7">
        <v>0</v>
      </c>
      <c r="G254" s="5" t="s">
        <v>27</v>
      </c>
      <c r="H254" s="6" t="s">
        <v>1251</v>
      </c>
      <c r="I254" s="6" t="s">
        <v>2933</v>
      </c>
      <c r="J254" s="6" t="s">
        <v>2935</v>
      </c>
      <c r="K254" s="6" t="s">
        <v>27</v>
      </c>
      <c r="L254" s="6" t="s">
        <v>27</v>
      </c>
    </row>
    <row r="255" spans="1:12" ht="20.100000000000001" customHeight="1">
      <c r="A255" s="22" t="s">
        <v>2945</v>
      </c>
      <c r="B255" s="24"/>
      <c r="C255" s="7">
        <v>3670.6</v>
      </c>
      <c r="D255" s="7">
        <v>4642.2</v>
      </c>
      <c r="E255" s="7">
        <v>2351.4</v>
      </c>
      <c r="F255" s="7">
        <f>C255+D255+E255</f>
        <v>10664.199999999999</v>
      </c>
      <c r="G255" s="5" t="s">
        <v>27</v>
      </c>
      <c r="H255" s="6" t="s">
        <v>1251</v>
      </c>
      <c r="I255" s="6" t="s">
        <v>2933</v>
      </c>
      <c r="J255" s="6" t="s">
        <v>2946</v>
      </c>
      <c r="K255" s="6" t="s">
        <v>27</v>
      </c>
      <c r="L255" s="6" t="s">
        <v>27</v>
      </c>
    </row>
    <row r="256" spans="1:12" ht="20.100000000000001" customHeight="1">
      <c r="A256" s="22" t="s">
        <v>2935</v>
      </c>
      <c r="B256" s="24"/>
      <c r="C256" s="7">
        <v>0</v>
      </c>
      <c r="D256" s="7">
        <v>0</v>
      </c>
      <c r="E256" s="7">
        <v>0</v>
      </c>
      <c r="F256" s="7">
        <v>0</v>
      </c>
      <c r="G256" s="5" t="s">
        <v>27</v>
      </c>
      <c r="H256" s="6" t="s">
        <v>1251</v>
      </c>
      <c r="I256" s="6" t="s">
        <v>2933</v>
      </c>
      <c r="J256" s="6" t="s">
        <v>27</v>
      </c>
      <c r="K256" s="6" t="s">
        <v>27</v>
      </c>
      <c r="L256" s="6" t="s">
        <v>27</v>
      </c>
    </row>
    <row r="257" spans="1:13" ht="20.100000000000001" customHeight="1">
      <c r="A257" s="22" t="s">
        <v>2935</v>
      </c>
      <c r="B257" s="24"/>
      <c r="C257" s="7">
        <v>0</v>
      </c>
      <c r="D257" s="7">
        <v>0</v>
      </c>
      <c r="E257" s="7">
        <v>0</v>
      </c>
      <c r="F257" s="7">
        <v>0</v>
      </c>
      <c r="G257" s="5" t="s">
        <v>27</v>
      </c>
      <c r="H257" s="6" t="s">
        <v>1251</v>
      </c>
      <c r="I257" s="6" t="s">
        <v>2933</v>
      </c>
      <c r="J257" s="6" t="s">
        <v>27</v>
      </c>
      <c r="K257" s="6" t="s">
        <v>27</v>
      </c>
      <c r="L257" s="6" t="s">
        <v>27</v>
      </c>
    </row>
    <row r="258" spans="1:13" ht="20.100000000000001" customHeight="1">
      <c r="A258" s="22" t="s">
        <v>2996</v>
      </c>
      <c r="B258" s="24"/>
      <c r="C258" s="7">
        <v>4449.1000000000004</v>
      </c>
      <c r="D258" s="7">
        <v>6399.7</v>
      </c>
      <c r="E258" s="7">
        <v>3239.8</v>
      </c>
      <c r="F258" s="7">
        <f>C258+D258+E258</f>
        <v>14088.599999999999</v>
      </c>
      <c r="G258" s="5" t="s">
        <v>27</v>
      </c>
      <c r="H258" s="6" t="s">
        <v>1251</v>
      </c>
      <c r="I258" s="6" t="s">
        <v>2933</v>
      </c>
      <c r="J258" s="6" t="s">
        <v>2997</v>
      </c>
      <c r="K258" s="6" t="s">
        <v>27</v>
      </c>
      <c r="L258" s="6" t="s">
        <v>27</v>
      </c>
    </row>
    <row r="259" spans="1:13" ht="20.100000000000001" customHeight="1">
      <c r="A259" s="21" t="s">
        <v>2947</v>
      </c>
      <c r="B259" s="23"/>
      <c r="C259" s="4">
        <v>4449</v>
      </c>
      <c r="D259" s="4">
        <v>6399</v>
      </c>
      <c r="E259" s="4">
        <v>3239</v>
      </c>
      <c r="F259" s="7">
        <f>C259+D259+E259</f>
        <v>14087</v>
      </c>
      <c r="G259" s="3"/>
    </row>
    <row r="260" spans="1:13" ht="20.100000000000001" customHeight="1">
      <c r="A260" s="21"/>
      <c r="B260" s="23"/>
      <c r="C260" s="3"/>
      <c r="D260" s="3"/>
      <c r="E260" s="3"/>
      <c r="F260" s="3"/>
      <c r="G260" s="3"/>
    </row>
    <row r="261" spans="1:13" ht="27">
      <c r="A261" s="381" t="s">
        <v>4941</v>
      </c>
      <c r="B261" s="382"/>
      <c r="C261" s="383"/>
      <c r="D261" s="383"/>
      <c r="E261" s="383"/>
      <c r="F261" s="383"/>
      <c r="G261" s="384" t="s">
        <v>27</v>
      </c>
      <c r="H261" s="6" t="s">
        <v>3776</v>
      </c>
      <c r="J261" s="6" t="s">
        <v>3777</v>
      </c>
      <c r="K261" s="6" t="s">
        <v>3778</v>
      </c>
      <c r="L261" s="6" t="s">
        <v>135</v>
      </c>
    </row>
    <row r="262" spans="1:13" ht="20.100000000000001" customHeight="1">
      <c r="A262" s="22" t="s">
        <v>27</v>
      </c>
      <c r="B262" s="24"/>
      <c r="C262" s="7"/>
      <c r="D262" s="7"/>
      <c r="E262" s="7"/>
      <c r="F262" s="7"/>
      <c r="G262" s="5" t="s">
        <v>27</v>
      </c>
      <c r="H262" s="6" t="s">
        <v>3776</v>
      </c>
      <c r="I262" s="6" t="s">
        <v>2932</v>
      </c>
      <c r="J262" s="6" t="s">
        <v>27</v>
      </c>
      <c r="K262" s="6" t="s">
        <v>27</v>
      </c>
      <c r="L262" s="6" t="s">
        <v>27</v>
      </c>
      <c r="M262" s="2">
        <v>1</v>
      </c>
    </row>
    <row r="263" spans="1:13" ht="20.100000000000001" customHeight="1">
      <c r="A263" s="22" t="s">
        <v>3808</v>
      </c>
      <c r="B263" s="24">
        <v>99</v>
      </c>
      <c r="C263" s="7">
        <v>0</v>
      </c>
      <c r="D263" s="7">
        <v>0</v>
      </c>
      <c r="E263" s="7">
        <v>0</v>
      </c>
      <c r="F263" s="7">
        <v>0</v>
      </c>
      <c r="G263" s="5" t="s">
        <v>27</v>
      </c>
      <c r="H263" s="6" t="s">
        <v>3776</v>
      </c>
      <c r="I263" s="6" t="s">
        <v>2933</v>
      </c>
      <c r="J263" s="6" t="s">
        <v>3779</v>
      </c>
      <c r="K263" s="6" t="s">
        <v>27</v>
      </c>
      <c r="L263" s="6" t="s">
        <v>27</v>
      </c>
    </row>
    <row r="264" spans="1:13" ht="20.100000000000001" customHeight="1">
      <c r="A264" s="22" t="s">
        <v>3845</v>
      </c>
      <c r="B264" s="24">
        <v>1.1499999999999999</v>
      </c>
      <c r="C264" s="7">
        <v>0</v>
      </c>
      <c r="D264" s="7">
        <v>0</v>
      </c>
      <c r="E264" s="7">
        <v>0</v>
      </c>
      <c r="F264" s="7">
        <v>0</v>
      </c>
      <c r="G264" s="5" t="s">
        <v>27</v>
      </c>
      <c r="H264" s="6" t="s">
        <v>3776</v>
      </c>
      <c r="I264" s="6" t="s">
        <v>2933</v>
      </c>
      <c r="J264" s="6" t="s">
        <v>3780</v>
      </c>
      <c r="K264" s="6" t="s">
        <v>27</v>
      </c>
      <c r="L264" s="6" t="s">
        <v>27</v>
      </c>
    </row>
    <row r="265" spans="1:13" ht="20.100000000000001" customHeight="1">
      <c r="A265" s="22" t="s">
        <v>3847</v>
      </c>
      <c r="B265" s="24">
        <v>0</v>
      </c>
      <c r="C265" s="7">
        <v>0</v>
      </c>
      <c r="D265" s="7">
        <v>0</v>
      </c>
      <c r="E265" s="7">
        <v>0</v>
      </c>
      <c r="F265" s="7">
        <v>0</v>
      </c>
      <c r="G265" s="5" t="s">
        <v>27</v>
      </c>
      <c r="H265" s="6" t="s">
        <v>3776</v>
      </c>
      <c r="I265" s="6" t="s">
        <v>2933</v>
      </c>
      <c r="J265" s="6" t="s">
        <v>3781</v>
      </c>
      <c r="K265" s="6" t="s">
        <v>27</v>
      </c>
      <c r="L265" s="6" t="s">
        <v>27</v>
      </c>
    </row>
    <row r="266" spans="1:13" ht="20.100000000000001" customHeight="1">
      <c r="A266" s="22" t="s">
        <v>3846</v>
      </c>
      <c r="B266" s="24">
        <v>1</v>
      </c>
      <c r="C266" s="7">
        <v>0</v>
      </c>
      <c r="D266" s="7">
        <v>0</v>
      </c>
      <c r="E266" s="7">
        <v>0</v>
      </c>
      <c r="F266" s="7">
        <v>0</v>
      </c>
      <c r="G266" s="5" t="s">
        <v>27</v>
      </c>
      <c r="H266" s="6" t="s">
        <v>3776</v>
      </c>
      <c r="I266" s="6" t="s">
        <v>2933</v>
      </c>
      <c r="J266" s="6" t="s">
        <v>3782</v>
      </c>
      <c r="K266" s="6" t="s">
        <v>27</v>
      </c>
      <c r="L266" s="6" t="s">
        <v>27</v>
      </c>
    </row>
    <row r="267" spans="1:13" ht="20.100000000000001" customHeight="1">
      <c r="A267" s="22" t="s">
        <v>3848</v>
      </c>
      <c r="B267" s="24">
        <v>1</v>
      </c>
      <c r="C267" s="7">
        <v>0</v>
      </c>
      <c r="D267" s="7">
        <v>0</v>
      </c>
      <c r="E267" s="7">
        <v>0</v>
      </c>
      <c r="F267" s="7">
        <v>0</v>
      </c>
      <c r="G267" s="5" t="s">
        <v>27</v>
      </c>
      <c r="H267" s="6" t="s">
        <v>3776</v>
      </c>
      <c r="I267" s="6" t="s">
        <v>2933</v>
      </c>
      <c r="J267" s="6" t="s">
        <v>3783</v>
      </c>
      <c r="K267" s="6" t="s">
        <v>27</v>
      </c>
      <c r="L267" s="6" t="s">
        <v>27</v>
      </c>
    </row>
    <row r="268" spans="1:13" ht="20.100000000000001" customHeight="1">
      <c r="A268" s="22" t="s">
        <v>3849</v>
      </c>
      <c r="B268" s="24">
        <v>20</v>
      </c>
      <c r="C268" s="7">
        <v>0</v>
      </c>
      <c r="D268" s="7">
        <v>0</v>
      </c>
      <c r="E268" s="7">
        <v>0</v>
      </c>
      <c r="F268" s="7">
        <v>0</v>
      </c>
      <c r="G268" s="5" t="s">
        <v>27</v>
      </c>
      <c r="H268" s="6" t="s">
        <v>3776</v>
      </c>
      <c r="I268" s="6" t="s">
        <v>2933</v>
      </c>
      <c r="J268" s="6" t="s">
        <v>3784</v>
      </c>
      <c r="K268" s="6" t="s">
        <v>27</v>
      </c>
      <c r="L268" s="6" t="s">
        <v>27</v>
      </c>
    </row>
    <row r="269" spans="1:13" ht="20.100000000000001" customHeight="1">
      <c r="A269" s="22" t="s">
        <v>3850</v>
      </c>
      <c r="B269" s="24">
        <v>20</v>
      </c>
      <c r="C269" s="7">
        <v>0</v>
      </c>
      <c r="D269" s="7">
        <v>0</v>
      </c>
      <c r="E269" s="7">
        <v>0</v>
      </c>
      <c r="F269" s="7">
        <v>0</v>
      </c>
      <c r="G269" s="5" t="s">
        <v>27</v>
      </c>
      <c r="H269" s="6" t="s">
        <v>3776</v>
      </c>
      <c r="I269" s="6" t="s">
        <v>2933</v>
      </c>
      <c r="J269" s="6" t="s">
        <v>3785</v>
      </c>
      <c r="K269" s="6" t="s">
        <v>27</v>
      </c>
      <c r="L269" s="6" t="s">
        <v>27</v>
      </c>
    </row>
    <row r="270" spans="1:13" ht="20.100000000000001" customHeight="1">
      <c r="A270" s="22" t="s">
        <v>3809</v>
      </c>
      <c r="B270" s="24">
        <v>0</v>
      </c>
      <c r="C270" s="7">
        <v>0</v>
      </c>
      <c r="D270" s="7">
        <v>0</v>
      </c>
      <c r="E270" s="7">
        <v>0</v>
      </c>
      <c r="F270" s="7">
        <v>0</v>
      </c>
      <c r="G270" s="5" t="s">
        <v>27</v>
      </c>
      <c r="H270" s="6" t="s">
        <v>3776</v>
      </c>
      <c r="I270" s="6" t="s">
        <v>2933</v>
      </c>
      <c r="J270" s="6" t="s">
        <v>3786</v>
      </c>
      <c r="K270" s="6" t="s">
        <v>27</v>
      </c>
      <c r="L270" s="6" t="s">
        <v>27</v>
      </c>
    </row>
    <row r="271" spans="1:13" ht="20.100000000000001" customHeight="1">
      <c r="A271" s="22" t="s">
        <v>3842</v>
      </c>
      <c r="B271" s="24">
        <v>113.85</v>
      </c>
      <c r="C271" s="7">
        <v>0</v>
      </c>
      <c r="D271" s="7">
        <v>0</v>
      </c>
      <c r="E271" s="7">
        <v>0</v>
      </c>
      <c r="F271" s="7">
        <v>0</v>
      </c>
      <c r="G271" s="5" t="s">
        <v>27</v>
      </c>
      <c r="H271" s="6" t="s">
        <v>3776</v>
      </c>
      <c r="I271" s="6" t="s">
        <v>2933</v>
      </c>
      <c r="J271" s="6" t="s">
        <v>3787</v>
      </c>
      <c r="K271" s="6" t="s">
        <v>27</v>
      </c>
      <c r="L271" s="6" t="s">
        <v>27</v>
      </c>
    </row>
    <row r="272" spans="1:13" ht="20.100000000000001" customHeight="1">
      <c r="A272" s="22" t="s">
        <v>3843</v>
      </c>
      <c r="B272" s="24">
        <v>0.7</v>
      </c>
      <c r="C272" s="7">
        <v>0</v>
      </c>
      <c r="D272" s="7">
        <v>0</v>
      </c>
      <c r="E272" s="7">
        <v>0</v>
      </c>
      <c r="F272" s="7">
        <v>0</v>
      </c>
      <c r="G272" s="5" t="s">
        <v>27</v>
      </c>
      <c r="H272" s="6" t="s">
        <v>3776</v>
      </c>
      <c r="I272" s="6" t="s">
        <v>2933</v>
      </c>
      <c r="J272" s="6" t="s">
        <v>3788</v>
      </c>
      <c r="K272" s="6" t="s">
        <v>27</v>
      </c>
      <c r="L272" s="6" t="s">
        <v>27</v>
      </c>
    </row>
    <row r="273" spans="1:12" ht="20.100000000000001" customHeight="1">
      <c r="A273" s="22" t="s">
        <v>3841</v>
      </c>
      <c r="B273" s="24">
        <v>219.786</v>
      </c>
      <c r="C273" s="7">
        <v>0</v>
      </c>
      <c r="D273" s="7">
        <v>0</v>
      </c>
      <c r="E273" s="7">
        <v>0</v>
      </c>
      <c r="F273" s="7">
        <v>0</v>
      </c>
      <c r="G273" s="5" t="s">
        <v>27</v>
      </c>
      <c r="H273" s="6" t="s">
        <v>3776</v>
      </c>
      <c r="I273" s="6" t="s">
        <v>2933</v>
      </c>
      <c r="J273" s="6" t="s">
        <v>3789</v>
      </c>
      <c r="K273" s="6" t="s">
        <v>27</v>
      </c>
      <c r="L273" s="6" t="s">
        <v>27</v>
      </c>
    </row>
    <row r="274" spans="1:12" ht="20.100000000000001" customHeight="1">
      <c r="A274" s="22" t="s">
        <v>3840</v>
      </c>
      <c r="B274" s="24">
        <v>25</v>
      </c>
      <c r="C274" s="7">
        <v>0</v>
      </c>
      <c r="D274" s="7">
        <v>0</v>
      </c>
      <c r="E274" s="7">
        <v>0</v>
      </c>
      <c r="F274" s="7">
        <v>0</v>
      </c>
      <c r="G274" s="5" t="s">
        <v>27</v>
      </c>
      <c r="H274" s="6" t="s">
        <v>3776</v>
      </c>
      <c r="I274" s="6" t="s">
        <v>2933</v>
      </c>
      <c r="J274" s="6" t="s">
        <v>3790</v>
      </c>
      <c r="K274" s="6" t="s">
        <v>27</v>
      </c>
      <c r="L274" s="6" t="s">
        <v>27</v>
      </c>
    </row>
    <row r="275" spans="1:12" ht="20.100000000000001" customHeight="1">
      <c r="A275" s="22" t="s">
        <v>3851</v>
      </c>
      <c r="B275" s="24">
        <v>244.786</v>
      </c>
      <c r="C275" s="7">
        <v>0</v>
      </c>
      <c r="D275" s="7">
        <v>0</v>
      </c>
      <c r="E275" s="7">
        <v>0</v>
      </c>
      <c r="F275" s="7">
        <v>0</v>
      </c>
      <c r="G275" s="5" t="s">
        <v>27</v>
      </c>
      <c r="H275" s="6" t="s">
        <v>3776</v>
      </c>
      <c r="I275" s="6" t="s">
        <v>2933</v>
      </c>
      <c r="J275" s="6" t="s">
        <v>3791</v>
      </c>
      <c r="K275" s="6" t="s">
        <v>27</v>
      </c>
      <c r="L275" s="6" t="s">
        <v>27</v>
      </c>
    </row>
    <row r="276" spans="1:12" ht="20.100000000000001" customHeight="1">
      <c r="A276" s="22" t="s">
        <v>3839</v>
      </c>
      <c r="B276" s="24">
        <v>2.4729999999999999</v>
      </c>
      <c r="C276" s="7">
        <v>0</v>
      </c>
      <c r="D276" s="7">
        <v>0</v>
      </c>
      <c r="E276" s="7">
        <v>0</v>
      </c>
      <c r="F276" s="7">
        <v>0</v>
      </c>
      <c r="G276" s="5" t="s">
        <v>27</v>
      </c>
      <c r="H276" s="6" t="s">
        <v>3776</v>
      </c>
      <c r="I276" s="6" t="s">
        <v>2933</v>
      </c>
      <c r="J276" s="6" t="s">
        <v>3792</v>
      </c>
      <c r="K276" s="6" t="s">
        <v>27</v>
      </c>
      <c r="L276" s="6" t="s">
        <v>27</v>
      </c>
    </row>
    <row r="277" spans="1:12" ht="20.100000000000001" customHeight="1">
      <c r="A277" s="22" t="s">
        <v>3838</v>
      </c>
      <c r="B277" s="24">
        <v>0.245</v>
      </c>
      <c r="C277" s="7">
        <v>0</v>
      </c>
      <c r="D277" s="7">
        <v>0</v>
      </c>
      <c r="E277" s="7">
        <v>0</v>
      </c>
      <c r="F277" s="7">
        <v>0</v>
      </c>
      <c r="G277" s="5" t="s">
        <v>27</v>
      </c>
      <c r="H277" s="6" t="s">
        <v>3776</v>
      </c>
      <c r="I277" s="6" t="s">
        <v>2933</v>
      </c>
      <c r="J277" s="6" t="s">
        <v>3793</v>
      </c>
      <c r="K277" s="6" t="s">
        <v>27</v>
      </c>
      <c r="L277" s="6" t="s">
        <v>27</v>
      </c>
    </row>
    <row r="278" spans="1:12" ht="20.100000000000001" customHeight="1">
      <c r="A278" s="22" t="s">
        <v>3684</v>
      </c>
      <c r="B278" s="24"/>
      <c r="C278" s="7">
        <v>0</v>
      </c>
      <c r="D278" s="7">
        <v>0</v>
      </c>
      <c r="E278" s="7">
        <v>0</v>
      </c>
      <c r="F278" s="7">
        <v>0</v>
      </c>
      <c r="G278" s="5" t="s">
        <v>27</v>
      </c>
      <c r="H278" s="6" t="s">
        <v>3776</v>
      </c>
      <c r="I278" s="6" t="s">
        <v>2933</v>
      </c>
      <c r="J278" s="6" t="s">
        <v>27</v>
      </c>
      <c r="K278" s="6" t="s">
        <v>27</v>
      </c>
      <c r="L278" s="6" t="s">
        <v>27</v>
      </c>
    </row>
    <row r="279" spans="1:12" ht="20.100000000000001" customHeight="1">
      <c r="A279" s="22" t="s">
        <v>3810</v>
      </c>
      <c r="B279" s="24"/>
      <c r="C279" s="7">
        <v>0</v>
      </c>
      <c r="D279" s="7">
        <v>0</v>
      </c>
      <c r="E279" s="7">
        <v>0</v>
      </c>
      <c r="F279" s="7">
        <v>0</v>
      </c>
      <c r="G279" s="5" t="s">
        <v>27</v>
      </c>
      <c r="H279" s="6" t="s">
        <v>3776</v>
      </c>
      <c r="I279" s="6" t="s">
        <v>2933</v>
      </c>
      <c r="J279" s="6" t="s">
        <v>3794</v>
      </c>
      <c r="K279" s="6" t="s">
        <v>27</v>
      </c>
      <c r="L279" s="6" t="s">
        <v>27</v>
      </c>
    </row>
    <row r="280" spans="1:12" ht="20.100000000000001" customHeight="1">
      <c r="A280" s="22" t="s">
        <v>3684</v>
      </c>
      <c r="B280" s="24"/>
      <c r="C280" s="7">
        <v>0</v>
      </c>
      <c r="D280" s="7">
        <v>0</v>
      </c>
      <c r="E280" s="7">
        <v>0</v>
      </c>
      <c r="F280" s="7">
        <v>0</v>
      </c>
      <c r="G280" s="5" t="s">
        <v>27</v>
      </c>
      <c r="H280" s="6" t="s">
        <v>3776</v>
      </c>
      <c r="I280" s="6" t="s">
        <v>2933</v>
      </c>
      <c r="J280" s="6" t="s">
        <v>27</v>
      </c>
      <c r="K280" s="6" t="s">
        <v>27</v>
      </c>
      <c r="L280" s="6" t="s">
        <v>27</v>
      </c>
    </row>
    <row r="281" spans="1:12" ht="20.100000000000001" customHeight="1">
      <c r="A281" s="22" t="s">
        <v>3816</v>
      </c>
      <c r="B281" s="28">
        <v>216409</v>
      </c>
      <c r="C281" s="7">
        <v>0</v>
      </c>
      <c r="D281" s="7">
        <v>441651</v>
      </c>
      <c r="E281" s="7">
        <v>0</v>
      </c>
      <c r="F281" s="7">
        <f>C281+D281+E281</f>
        <v>441651</v>
      </c>
      <c r="G281" s="5" t="s">
        <v>27</v>
      </c>
      <c r="H281" s="6" t="s">
        <v>3776</v>
      </c>
      <c r="I281" s="6" t="s">
        <v>2933</v>
      </c>
      <c r="J281" s="6" t="s">
        <v>3795</v>
      </c>
      <c r="K281" s="6" t="s">
        <v>27</v>
      </c>
      <c r="L281" s="6" t="s">
        <v>27</v>
      </c>
    </row>
    <row r="282" spans="1:12" ht="20.100000000000001" customHeight="1">
      <c r="A282" s="22" t="s">
        <v>3817</v>
      </c>
      <c r="B282" s="28">
        <v>166063</v>
      </c>
      <c r="C282" s="7">
        <v>0</v>
      </c>
      <c r="D282" s="7">
        <v>84726</v>
      </c>
      <c r="E282" s="7">
        <v>0</v>
      </c>
      <c r="F282" s="7">
        <f>C282+D282+E282</f>
        <v>84726</v>
      </c>
      <c r="G282" s="5" t="s">
        <v>27</v>
      </c>
      <c r="H282" s="6" t="s">
        <v>3776</v>
      </c>
      <c r="I282" s="6" t="s">
        <v>2933</v>
      </c>
      <c r="J282" s="6" t="s">
        <v>3796</v>
      </c>
      <c r="K282" s="6" t="s">
        <v>27</v>
      </c>
      <c r="L282" s="6" t="s">
        <v>27</v>
      </c>
    </row>
    <row r="283" spans="1:12" ht="20.100000000000001" customHeight="1">
      <c r="A283" s="22" t="s">
        <v>3818</v>
      </c>
      <c r="B283" s="28">
        <v>138290</v>
      </c>
      <c r="C283" s="7">
        <v>0</v>
      </c>
      <c r="D283" s="7">
        <v>141112.20000000001</v>
      </c>
      <c r="E283" s="7">
        <v>0</v>
      </c>
      <c r="F283" s="7">
        <f>C283+D283+E283</f>
        <v>141112.20000000001</v>
      </c>
      <c r="G283" s="5" t="s">
        <v>27</v>
      </c>
      <c r="H283" s="6" t="s">
        <v>3776</v>
      </c>
      <c r="I283" s="6" t="s">
        <v>2933</v>
      </c>
      <c r="J283" s="6" t="s">
        <v>3797</v>
      </c>
      <c r="K283" s="6" t="s">
        <v>27</v>
      </c>
      <c r="L283" s="6" t="s">
        <v>27</v>
      </c>
    </row>
    <row r="284" spans="1:12" ht="20.100000000000001" customHeight="1">
      <c r="A284" s="22" t="s">
        <v>3811</v>
      </c>
      <c r="B284" s="28"/>
      <c r="C284" s="7">
        <v>0</v>
      </c>
      <c r="D284" s="7">
        <v>667489.19999999995</v>
      </c>
      <c r="E284" s="7">
        <v>0</v>
      </c>
      <c r="F284" s="7">
        <f>C284+D284+E284</f>
        <v>667489.19999999995</v>
      </c>
      <c r="G284" s="5" t="s">
        <v>27</v>
      </c>
      <c r="H284" s="6" t="s">
        <v>3776</v>
      </c>
      <c r="I284" s="6" t="s">
        <v>2933</v>
      </c>
      <c r="J284" s="6" t="s">
        <v>3798</v>
      </c>
      <c r="K284" s="6" t="s">
        <v>27</v>
      </c>
      <c r="L284" s="6" t="s">
        <v>27</v>
      </c>
    </row>
    <row r="285" spans="1:12" ht="20.100000000000001" customHeight="1">
      <c r="A285" s="22" t="s">
        <v>3812</v>
      </c>
      <c r="B285" s="24"/>
      <c r="C285" s="7">
        <v>0</v>
      </c>
      <c r="D285" s="7">
        <v>0</v>
      </c>
      <c r="E285" s="7">
        <v>0</v>
      </c>
      <c r="F285" s="7">
        <v>0</v>
      </c>
      <c r="G285" s="5" t="s">
        <v>27</v>
      </c>
      <c r="H285" s="6" t="s">
        <v>3776</v>
      </c>
      <c r="I285" s="6" t="s">
        <v>2933</v>
      </c>
      <c r="J285" s="6" t="s">
        <v>2961</v>
      </c>
      <c r="K285" s="6" t="s">
        <v>27</v>
      </c>
      <c r="L285" s="6" t="s">
        <v>27</v>
      </c>
    </row>
    <row r="286" spans="1:12" ht="20.100000000000001" customHeight="1">
      <c r="A286" s="22" t="s">
        <v>3813</v>
      </c>
      <c r="B286" s="24"/>
      <c r="C286" s="7">
        <v>0</v>
      </c>
      <c r="D286" s="7">
        <v>0</v>
      </c>
      <c r="E286" s="7">
        <v>0</v>
      </c>
      <c r="F286" s="7">
        <v>0</v>
      </c>
      <c r="G286" s="5" t="s">
        <v>27</v>
      </c>
      <c r="H286" s="6" t="s">
        <v>3776</v>
      </c>
      <c r="I286" s="6" t="s">
        <v>2933</v>
      </c>
      <c r="J286" s="6" t="s">
        <v>3799</v>
      </c>
      <c r="K286" s="6" t="s">
        <v>27</v>
      </c>
      <c r="L286" s="6" t="s">
        <v>27</v>
      </c>
    </row>
    <row r="287" spans="1:12" ht="20.100000000000001" customHeight="1">
      <c r="A287" s="22" t="s">
        <v>3684</v>
      </c>
      <c r="B287" s="24"/>
      <c r="C287" s="7">
        <v>0</v>
      </c>
      <c r="D287" s="7">
        <v>0</v>
      </c>
      <c r="E287" s="7">
        <v>0</v>
      </c>
      <c r="F287" s="7">
        <v>0</v>
      </c>
      <c r="G287" s="5" t="s">
        <v>27</v>
      </c>
      <c r="H287" s="6" t="s">
        <v>3776</v>
      </c>
      <c r="I287" s="6" t="s">
        <v>2933</v>
      </c>
      <c r="J287" s="6" t="s">
        <v>27</v>
      </c>
      <c r="K287" s="6" t="s">
        <v>27</v>
      </c>
      <c r="L287" s="6" t="s">
        <v>27</v>
      </c>
    </row>
    <row r="288" spans="1:12" ht="20.100000000000001" customHeight="1">
      <c r="A288" s="22" t="s">
        <v>3854</v>
      </c>
      <c r="B288" s="24">
        <v>2.2200000000000002</v>
      </c>
      <c r="C288" s="7">
        <v>0</v>
      </c>
      <c r="D288" s="7">
        <v>0</v>
      </c>
      <c r="E288" s="7">
        <v>0</v>
      </c>
      <c r="F288" s="7">
        <v>0</v>
      </c>
      <c r="G288" s="5" t="s">
        <v>27</v>
      </c>
      <c r="H288" s="6" t="s">
        <v>3776</v>
      </c>
      <c r="I288" s="6" t="s">
        <v>2933</v>
      </c>
      <c r="J288" s="6" t="s">
        <v>3800</v>
      </c>
      <c r="K288" s="6" t="s">
        <v>27</v>
      </c>
      <c r="L288" s="6" t="s">
        <v>27</v>
      </c>
    </row>
    <row r="289" spans="1:12" ht="20.100000000000001" customHeight="1">
      <c r="A289" s="22" t="s">
        <v>3853</v>
      </c>
      <c r="B289" s="24">
        <v>0.27300000000000002</v>
      </c>
      <c r="C289" s="7">
        <v>0</v>
      </c>
      <c r="D289" s="7">
        <v>0</v>
      </c>
      <c r="E289" s="7">
        <v>0</v>
      </c>
      <c r="F289" s="7">
        <v>0</v>
      </c>
      <c r="G289" s="5" t="s">
        <v>27</v>
      </c>
      <c r="H289" s="6" t="s">
        <v>3776</v>
      </c>
      <c r="I289" s="6" t="s">
        <v>2933</v>
      </c>
      <c r="J289" s="6" t="s">
        <v>3801</v>
      </c>
      <c r="K289" s="6" t="s">
        <v>27</v>
      </c>
      <c r="L289" s="6" t="s">
        <v>27</v>
      </c>
    </row>
    <row r="290" spans="1:12" ht="20.100000000000001" customHeight="1">
      <c r="A290" s="22" t="s">
        <v>3684</v>
      </c>
      <c r="B290" s="24"/>
      <c r="C290" s="7">
        <v>0</v>
      </c>
      <c r="D290" s="7">
        <v>0</v>
      </c>
      <c r="E290" s="7">
        <v>0</v>
      </c>
      <c r="F290" s="7">
        <v>0</v>
      </c>
      <c r="G290" s="5" t="s">
        <v>27</v>
      </c>
      <c r="H290" s="6" t="s">
        <v>3776</v>
      </c>
      <c r="I290" s="6" t="s">
        <v>2933</v>
      </c>
      <c r="J290" s="6" t="s">
        <v>27</v>
      </c>
      <c r="K290" s="6" t="s">
        <v>27</v>
      </c>
      <c r="L290" s="6" t="s">
        <v>27</v>
      </c>
    </row>
    <row r="291" spans="1:12" ht="20.100000000000001" customHeight="1">
      <c r="A291" s="22" t="s">
        <v>3871</v>
      </c>
      <c r="B291" s="24"/>
      <c r="C291" s="7">
        <v>0</v>
      </c>
      <c r="D291" s="7">
        <v>0</v>
      </c>
      <c r="E291" s="7">
        <v>0</v>
      </c>
      <c r="F291" s="7">
        <v>0</v>
      </c>
      <c r="G291" s="5" t="s">
        <v>27</v>
      </c>
      <c r="H291" s="6" t="s">
        <v>3776</v>
      </c>
      <c r="I291" s="6" t="s">
        <v>2933</v>
      </c>
      <c r="J291" s="6" t="s">
        <v>3802</v>
      </c>
      <c r="K291" s="6" t="s">
        <v>27</v>
      </c>
      <c r="L291" s="6" t="s">
        <v>27</v>
      </c>
    </row>
    <row r="292" spans="1:12" ht="20.100000000000001" customHeight="1">
      <c r="A292" s="22" t="s">
        <v>3819</v>
      </c>
      <c r="B292" s="28">
        <v>30849</v>
      </c>
      <c r="C292" s="7">
        <v>113000</v>
      </c>
      <c r="D292" s="7">
        <v>0</v>
      </c>
      <c r="E292" s="7">
        <v>0</v>
      </c>
      <c r="F292" s="7">
        <f>C292+D292+E292</f>
        <v>113000</v>
      </c>
      <c r="G292" s="5" t="s">
        <v>27</v>
      </c>
      <c r="H292" s="6" t="s">
        <v>3776</v>
      </c>
      <c r="I292" s="6" t="s">
        <v>2933</v>
      </c>
      <c r="J292" s="6" t="s">
        <v>3803</v>
      </c>
      <c r="K292" s="6" t="s">
        <v>27</v>
      </c>
      <c r="L292" s="6" t="s">
        <v>27</v>
      </c>
    </row>
    <row r="293" spans="1:12" ht="20.100000000000001" customHeight="1">
      <c r="A293" s="22" t="s">
        <v>3820</v>
      </c>
      <c r="B293" s="28">
        <v>42200</v>
      </c>
      <c r="C293" s="7">
        <v>0</v>
      </c>
      <c r="D293" s="7">
        <v>154578.79999999999</v>
      </c>
      <c r="E293" s="7">
        <v>0</v>
      </c>
      <c r="F293" s="7">
        <f>C293+D293+E293</f>
        <v>154578.79999999999</v>
      </c>
      <c r="G293" s="5" t="s">
        <v>27</v>
      </c>
      <c r="H293" s="6" t="s">
        <v>3776</v>
      </c>
      <c r="I293" s="6" t="s">
        <v>2933</v>
      </c>
      <c r="J293" s="6" t="s">
        <v>3804</v>
      </c>
      <c r="K293" s="6" t="s">
        <v>27</v>
      </c>
      <c r="L293" s="6" t="s">
        <v>27</v>
      </c>
    </row>
    <row r="294" spans="1:12" ht="20.100000000000001" customHeight="1">
      <c r="A294" s="22" t="s">
        <v>3821</v>
      </c>
      <c r="B294" s="28">
        <v>63747</v>
      </c>
      <c r="C294" s="7">
        <v>0</v>
      </c>
      <c r="D294" s="7">
        <v>0</v>
      </c>
      <c r="E294" s="7">
        <v>233505.5</v>
      </c>
      <c r="F294" s="7">
        <f>C294+D294+E294</f>
        <v>233505.5</v>
      </c>
      <c r="G294" s="5" t="s">
        <v>27</v>
      </c>
      <c r="H294" s="6" t="s">
        <v>3776</v>
      </c>
      <c r="I294" s="6" t="s">
        <v>2933</v>
      </c>
      <c r="J294" s="6" t="s">
        <v>3805</v>
      </c>
      <c r="K294" s="6" t="s">
        <v>27</v>
      </c>
      <c r="L294" s="6" t="s">
        <v>27</v>
      </c>
    </row>
    <row r="295" spans="1:12" ht="20.100000000000001" customHeight="1">
      <c r="A295" s="22" t="s">
        <v>3814</v>
      </c>
      <c r="B295" s="24"/>
      <c r="C295" s="7">
        <v>113000</v>
      </c>
      <c r="D295" s="7">
        <v>154578.79999999999</v>
      </c>
      <c r="E295" s="7">
        <v>233505.5</v>
      </c>
      <c r="F295" s="7">
        <f>C295+D295+E295</f>
        <v>501084.3</v>
      </c>
      <c r="G295" s="5" t="s">
        <v>27</v>
      </c>
      <c r="H295" s="6" t="s">
        <v>3776</v>
      </c>
      <c r="I295" s="6" t="s">
        <v>2933</v>
      </c>
      <c r="J295" s="6" t="s">
        <v>2946</v>
      </c>
      <c r="K295" s="6" t="s">
        <v>27</v>
      </c>
      <c r="L295" s="6" t="s">
        <v>27</v>
      </c>
    </row>
    <row r="296" spans="1:12" ht="20.100000000000001" customHeight="1">
      <c r="A296" s="22" t="s">
        <v>3684</v>
      </c>
      <c r="B296" s="24"/>
      <c r="C296" s="7">
        <v>0</v>
      </c>
      <c r="D296" s="7">
        <v>0</v>
      </c>
      <c r="E296" s="7">
        <v>0</v>
      </c>
      <c r="F296" s="7">
        <v>0</v>
      </c>
      <c r="G296" s="5" t="s">
        <v>27</v>
      </c>
      <c r="H296" s="6" t="s">
        <v>3776</v>
      </c>
      <c r="I296" s="6" t="s">
        <v>2933</v>
      </c>
      <c r="J296" s="6" t="s">
        <v>27</v>
      </c>
      <c r="K296" s="6" t="s">
        <v>27</v>
      </c>
      <c r="L296" s="6" t="s">
        <v>27</v>
      </c>
    </row>
    <row r="297" spans="1:12" ht="20.100000000000001" customHeight="1">
      <c r="A297" s="22" t="s">
        <v>3822</v>
      </c>
      <c r="B297" s="24"/>
      <c r="C297" s="7">
        <v>0</v>
      </c>
      <c r="D297" s="7">
        <v>0</v>
      </c>
      <c r="E297" s="7">
        <v>33374.46</v>
      </c>
      <c r="F297" s="7">
        <f>C297+D297+E297</f>
        <v>33374.46</v>
      </c>
      <c r="G297" s="5" t="s">
        <v>27</v>
      </c>
      <c r="H297" s="6" t="s">
        <v>3776</v>
      </c>
      <c r="I297" s="6" t="s">
        <v>2933</v>
      </c>
      <c r="J297" s="6" t="s">
        <v>3806</v>
      </c>
      <c r="K297" s="6" t="s">
        <v>27</v>
      </c>
      <c r="L297" s="6" t="s">
        <v>27</v>
      </c>
    </row>
    <row r="298" spans="1:12" ht="20.100000000000001" customHeight="1">
      <c r="A298" s="22" t="s">
        <v>3814</v>
      </c>
      <c r="B298" s="24"/>
      <c r="C298" s="7">
        <v>0</v>
      </c>
      <c r="D298" s="7">
        <v>0</v>
      </c>
      <c r="E298" s="7">
        <v>33374.46</v>
      </c>
      <c r="F298" s="7">
        <f>C298+D298+E298</f>
        <v>33374.46</v>
      </c>
      <c r="G298" s="5" t="s">
        <v>27</v>
      </c>
      <c r="H298" s="6" t="s">
        <v>3776</v>
      </c>
      <c r="I298" s="6" t="s">
        <v>2933</v>
      </c>
      <c r="J298" s="6" t="s">
        <v>2946</v>
      </c>
      <c r="K298" s="6" t="s">
        <v>27</v>
      </c>
      <c r="L298" s="6" t="s">
        <v>27</v>
      </c>
    </row>
    <row r="299" spans="1:12" ht="20.100000000000001" customHeight="1">
      <c r="A299" s="22" t="s">
        <v>3684</v>
      </c>
      <c r="B299" s="24"/>
      <c r="C299" s="7">
        <v>0</v>
      </c>
      <c r="D299" s="7">
        <v>0</v>
      </c>
      <c r="E299" s="7">
        <v>0</v>
      </c>
      <c r="F299" s="7">
        <v>0</v>
      </c>
      <c r="G299" s="5" t="s">
        <v>27</v>
      </c>
      <c r="H299" s="6" t="s">
        <v>3776</v>
      </c>
      <c r="I299" s="6" t="s">
        <v>2933</v>
      </c>
      <c r="J299" s="6" t="s">
        <v>27</v>
      </c>
      <c r="K299" s="6" t="s">
        <v>27</v>
      </c>
      <c r="L299" s="6" t="s">
        <v>27</v>
      </c>
    </row>
    <row r="300" spans="1:12" ht="20.100000000000001" customHeight="1">
      <c r="A300" s="22" t="s">
        <v>3684</v>
      </c>
      <c r="B300" s="24"/>
      <c r="C300" s="7">
        <v>0</v>
      </c>
      <c r="D300" s="7">
        <v>0</v>
      </c>
      <c r="E300" s="7">
        <v>0</v>
      </c>
      <c r="F300" s="7">
        <v>0</v>
      </c>
      <c r="G300" s="5" t="s">
        <v>27</v>
      </c>
      <c r="H300" s="6" t="s">
        <v>3776</v>
      </c>
      <c r="I300" s="6" t="s">
        <v>2933</v>
      </c>
      <c r="J300" s="6" t="s">
        <v>2935</v>
      </c>
      <c r="K300" s="6" t="s">
        <v>27</v>
      </c>
      <c r="L300" s="6" t="s">
        <v>27</v>
      </c>
    </row>
    <row r="301" spans="1:12" ht="20.100000000000001" customHeight="1">
      <c r="A301" s="22" t="s">
        <v>3815</v>
      </c>
      <c r="B301" s="24"/>
      <c r="C301" s="4">
        <v>113000</v>
      </c>
      <c r="D301" s="4">
        <v>822068</v>
      </c>
      <c r="E301" s="4">
        <v>266879.96000000002</v>
      </c>
      <c r="F301" s="4">
        <f>C301+D301+E301</f>
        <v>1201947.96</v>
      </c>
      <c r="G301" s="3"/>
    </row>
    <row r="302" spans="1:12">
      <c r="A302" s="22"/>
      <c r="B302" s="24"/>
      <c r="C302" s="29"/>
      <c r="D302" s="30"/>
      <c r="E302" s="30"/>
      <c r="F302" s="30"/>
    </row>
    <row r="304" spans="1:12" ht="27">
      <c r="A304" s="381" t="s">
        <v>3837</v>
      </c>
      <c r="B304" s="382"/>
      <c r="C304" s="383"/>
      <c r="D304" s="383"/>
      <c r="E304" s="383"/>
      <c r="F304" s="383"/>
      <c r="G304" s="384" t="s">
        <v>27</v>
      </c>
      <c r="H304" s="6" t="s">
        <v>3776</v>
      </c>
      <c r="J304" s="6" t="s">
        <v>3777</v>
      </c>
      <c r="K304" s="6" t="s">
        <v>3778</v>
      </c>
      <c r="L304" s="6" t="s">
        <v>135</v>
      </c>
    </row>
    <row r="305" spans="1:13" ht="20.100000000000001" customHeight="1">
      <c r="A305" s="22" t="s">
        <v>27</v>
      </c>
      <c r="B305" s="24"/>
      <c r="C305" s="7"/>
      <c r="D305" s="7"/>
      <c r="E305" s="7"/>
      <c r="F305" s="7"/>
      <c r="G305" s="5" t="s">
        <v>27</v>
      </c>
      <c r="H305" s="6" t="s">
        <v>3776</v>
      </c>
      <c r="I305" s="6" t="s">
        <v>2932</v>
      </c>
      <c r="J305" s="6" t="s">
        <v>27</v>
      </c>
      <c r="K305" s="6" t="s">
        <v>27</v>
      </c>
      <c r="L305" s="6" t="s">
        <v>27</v>
      </c>
      <c r="M305" s="2">
        <v>1</v>
      </c>
    </row>
    <row r="306" spans="1:13" ht="20.100000000000001" customHeight="1">
      <c r="A306" s="22" t="s">
        <v>3844</v>
      </c>
      <c r="B306" s="24">
        <v>150</v>
      </c>
      <c r="C306" s="7">
        <v>0</v>
      </c>
      <c r="D306" s="7">
        <v>0</v>
      </c>
      <c r="E306" s="7">
        <v>0</v>
      </c>
      <c r="F306" s="7">
        <v>0</v>
      </c>
      <c r="G306" s="5" t="s">
        <v>27</v>
      </c>
      <c r="H306" s="6" t="s">
        <v>3776</v>
      </c>
      <c r="I306" s="6" t="s">
        <v>2933</v>
      </c>
      <c r="J306" s="6" t="s">
        <v>3779</v>
      </c>
      <c r="K306" s="6" t="s">
        <v>27</v>
      </c>
      <c r="L306" s="6" t="s">
        <v>27</v>
      </c>
    </row>
    <row r="307" spans="1:13" ht="20.100000000000001" customHeight="1">
      <c r="A307" s="22" t="s">
        <v>3845</v>
      </c>
      <c r="B307" s="24">
        <v>1.1499999999999999</v>
      </c>
      <c r="C307" s="7">
        <v>0</v>
      </c>
      <c r="D307" s="7">
        <v>0</v>
      </c>
      <c r="E307" s="7">
        <v>0</v>
      </c>
      <c r="F307" s="7">
        <v>0</v>
      </c>
      <c r="G307" s="5" t="s">
        <v>27</v>
      </c>
      <c r="H307" s="6" t="s">
        <v>3776</v>
      </c>
      <c r="I307" s="6" t="s">
        <v>2933</v>
      </c>
      <c r="J307" s="6" t="s">
        <v>3780</v>
      </c>
      <c r="K307" s="6" t="s">
        <v>27</v>
      </c>
      <c r="L307" s="6" t="s">
        <v>27</v>
      </c>
    </row>
    <row r="308" spans="1:13" ht="20.100000000000001" customHeight="1">
      <c r="A308" s="22" t="s">
        <v>3847</v>
      </c>
      <c r="B308" s="24">
        <v>0</v>
      </c>
      <c r="C308" s="7">
        <v>0</v>
      </c>
      <c r="D308" s="7">
        <v>0</v>
      </c>
      <c r="E308" s="7">
        <v>0</v>
      </c>
      <c r="F308" s="7">
        <v>0</v>
      </c>
      <c r="G308" s="5" t="s">
        <v>27</v>
      </c>
      <c r="H308" s="6" t="s">
        <v>3776</v>
      </c>
      <c r="I308" s="6" t="s">
        <v>2933</v>
      </c>
      <c r="J308" s="6" t="s">
        <v>3781</v>
      </c>
      <c r="K308" s="6" t="s">
        <v>27</v>
      </c>
      <c r="L308" s="6" t="s">
        <v>27</v>
      </c>
    </row>
    <row r="309" spans="1:13" ht="20.100000000000001" customHeight="1">
      <c r="A309" s="22" t="s">
        <v>3846</v>
      </c>
      <c r="B309" s="24">
        <v>1</v>
      </c>
      <c r="C309" s="7">
        <v>0</v>
      </c>
      <c r="D309" s="7">
        <v>0</v>
      </c>
      <c r="E309" s="7">
        <v>0</v>
      </c>
      <c r="F309" s="7">
        <v>0</v>
      </c>
      <c r="G309" s="5" t="s">
        <v>27</v>
      </c>
      <c r="H309" s="6" t="s">
        <v>3776</v>
      </c>
      <c r="I309" s="6" t="s">
        <v>2933</v>
      </c>
      <c r="J309" s="6" t="s">
        <v>3782</v>
      </c>
      <c r="K309" s="6" t="s">
        <v>27</v>
      </c>
      <c r="L309" s="6" t="s">
        <v>27</v>
      </c>
    </row>
    <row r="310" spans="1:13" ht="20.100000000000001" customHeight="1">
      <c r="A310" s="22" t="s">
        <v>3848</v>
      </c>
      <c r="B310" s="24">
        <v>1</v>
      </c>
      <c r="C310" s="7">
        <v>0</v>
      </c>
      <c r="D310" s="7">
        <v>0</v>
      </c>
      <c r="E310" s="7">
        <v>0</v>
      </c>
      <c r="F310" s="7">
        <v>0</v>
      </c>
      <c r="G310" s="5" t="s">
        <v>27</v>
      </c>
      <c r="H310" s="6" t="s">
        <v>3776</v>
      </c>
      <c r="I310" s="6" t="s">
        <v>2933</v>
      </c>
      <c r="J310" s="6" t="s">
        <v>3783</v>
      </c>
      <c r="K310" s="6" t="s">
        <v>27</v>
      </c>
      <c r="L310" s="6" t="s">
        <v>27</v>
      </c>
    </row>
    <row r="311" spans="1:13" ht="20.100000000000001" customHeight="1">
      <c r="A311" s="22" t="s">
        <v>3849</v>
      </c>
      <c r="B311" s="24">
        <v>20</v>
      </c>
      <c r="C311" s="7">
        <v>0</v>
      </c>
      <c r="D311" s="7">
        <v>0</v>
      </c>
      <c r="E311" s="7">
        <v>0</v>
      </c>
      <c r="F311" s="7">
        <v>0</v>
      </c>
      <c r="G311" s="5" t="s">
        <v>27</v>
      </c>
      <c r="H311" s="6" t="s">
        <v>3776</v>
      </c>
      <c r="I311" s="6" t="s">
        <v>2933</v>
      </c>
      <c r="J311" s="6" t="s">
        <v>3784</v>
      </c>
      <c r="K311" s="6" t="s">
        <v>27</v>
      </c>
      <c r="L311" s="6" t="s">
        <v>27</v>
      </c>
    </row>
    <row r="312" spans="1:13" ht="20.100000000000001" customHeight="1">
      <c r="A312" s="22" t="s">
        <v>3850</v>
      </c>
      <c r="B312" s="24">
        <v>20</v>
      </c>
      <c r="C312" s="7">
        <v>0</v>
      </c>
      <c r="D312" s="7">
        <v>0</v>
      </c>
      <c r="E312" s="7">
        <v>0</v>
      </c>
      <c r="F312" s="7">
        <v>0</v>
      </c>
      <c r="G312" s="5" t="s">
        <v>27</v>
      </c>
      <c r="H312" s="6" t="s">
        <v>3776</v>
      </c>
      <c r="I312" s="6" t="s">
        <v>2933</v>
      </c>
      <c r="J312" s="6" t="s">
        <v>3785</v>
      </c>
      <c r="K312" s="6" t="s">
        <v>27</v>
      </c>
      <c r="L312" s="6" t="s">
        <v>27</v>
      </c>
    </row>
    <row r="313" spans="1:13" ht="20.100000000000001" customHeight="1">
      <c r="A313" s="22" t="s">
        <v>3809</v>
      </c>
      <c r="B313" s="24">
        <v>0</v>
      </c>
      <c r="C313" s="7">
        <v>0</v>
      </c>
      <c r="D313" s="7">
        <v>0</v>
      </c>
      <c r="E313" s="7">
        <v>0</v>
      </c>
      <c r="F313" s="7">
        <v>0</v>
      </c>
      <c r="G313" s="5" t="s">
        <v>27</v>
      </c>
      <c r="H313" s="6" t="s">
        <v>3776</v>
      </c>
      <c r="I313" s="6" t="s">
        <v>2933</v>
      </c>
      <c r="J313" s="6" t="s">
        <v>3786</v>
      </c>
      <c r="K313" s="6" t="s">
        <v>27</v>
      </c>
      <c r="L313" s="6" t="s">
        <v>27</v>
      </c>
    </row>
    <row r="314" spans="1:13" ht="20.100000000000001" customHeight="1">
      <c r="A314" s="22" t="s">
        <v>3842</v>
      </c>
      <c r="B314" s="24">
        <v>172.5</v>
      </c>
      <c r="C314" s="7">
        <v>0</v>
      </c>
      <c r="D314" s="7">
        <v>0</v>
      </c>
      <c r="E314" s="7">
        <v>0</v>
      </c>
      <c r="F314" s="7">
        <v>0</v>
      </c>
      <c r="G314" s="5" t="s">
        <v>27</v>
      </c>
      <c r="H314" s="6" t="s">
        <v>3776</v>
      </c>
      <c r="I314" s="6" t="s">
        <v>2933</v>
      </c>
      <c r="J314" s="6" t="s">
        <v>3787</v>
      </c>
      <c r="K314" s="6" t="s">
        <v>27</v>
      </c>
      <c r="L314" s="6" t="s">
        <v>27</v>
      </c>
    </row>
    <row r="315" spans="1:13" ht="20.100000000000001" customHeight="1">
      <c r="A315" s="22" t="s">
        <v>3843</v>
      </c>
      <c r="B315" s="24">
        <v>0.8</v>
      </c>
      <c r="C315" s="7">
        <v>0</v>
      </c>
      <c r="D315" s="7">
        <v>0</v>
      </c>
      <c r="E315" s="7">
        <v>0</v>
      </c>
      <c r="F315" s="7">
        <v>0</v>
      </c>
      <c r="G315" s="5" t="s">
        <v>27</v>
      </c>
      <c r="H315" s="6" t="s">
        <v>3776</v>
      </c>
      <c r="I315" s="6" t="s">
        <v>2933</v>
      </c>
      <c r="J315" s="6" t="s">
        <v>3788</v>
      </c>
      <c r="K315" s="6" t="s">
        <v>27</v>
      </c>
      <c r="L315" s="6" t="s">
        <v>27</v>
      </c>
    </row>
    <row r="316" spans="1:13" ht="20.100000000000001" customHeight="1">
      <c r="A316" s="22" t="s">
        <v>3841</v>
      </c>
      <c r="B316" s="24">
        <v>265.625</v>
      </c>
      <c r="C316" s="7">
        <v>0</v>
      </c>
      <c r="D316" s="7">
        <v>0</v>
      </c>
      <c r="E316" s="7">
        <v>0</v>
      </c>
      <c r="F316" s="7">
        <v>0</v>
      </c>
      <c r="G316" s="5" t="s">
        <v>27</v>
      </c>
      <c r="H316" s="6" t="s">
        <v>3776</v>
      </c>
      <c r="I316" s="6" t="s">
        <v>2933</v>
      </c>
      <c r="J316" s="6" t="s">
        <v>3789</v>
      </c>
      <c r="K316" s="6" t="s">
        <v>27</v>
      </c>
      <c r="L316" s="6" t="s">
        <v>27</v>
      </c>
    </row>
    <row r="317" spans="1:13" ht="20.100000000000001" customHeight="1">
      <c r="A317" s="22" t="s">
        <v>3840</v>
      </c>
      <c r="B317" s="24">
        <v>35</v>
      </c>
      <c r="C317" s="7">
        <v>0</v>
      </c>
      <c r="D317" s="7">
        <v>0</v>
      </c>
      <c r="E317" s="7">
        <v>0</v>
      </c>
      <c r="F317" s="7">
        <v>0</v>
      </c>
      <c r="G317" s="5" t="s">
        <v>27</v>
      </c>
      <c r="H317" s="6" t="s">
        <v>3776</v>
      </c>
      <c r="I317" s="6" t="s">
        <v>2933</v>
      </c>
      <c r="J317" s="6" t="s">
        <v>3790</v>
      </c>
      <c r="K317" s="6" t="s">
        <v>27</v>
      </c>
      <c r="L317" s="6" t="s">
        <v>27</v>
      </c>
    </row>
    <row r="318" spans="1:13" ht="20.100000000000001" customHeight="1">
      <c r="A318" s="22" t="s">
        <v>3851</v>
      </c>
      <c r="B318" s="24">
        <v>300.625</v>
      </c>
      <c r="C318" s="7">
        <v>0</v>
      </c>
      <c r="D318" s="7">
        <v>0</v>
      </c>
      <c r="E318" s="7">
        <v>0</v>
      </c>
      <c r="F318" s="7">
        <v>0</v>
      </c>
      <c r="G318" s="5" t="s">
        <v>27</v>
      </c>
      <c r="H318" s="6" t="s">
        <v>3776</v>
      </c>
      <c r="I318" s="6" t="s">
        <v>2933</v>
      </c>
      <c r="J318" s="6" t="s">
        <v>3791</v>
      </c>
      <c r="K318" s="6" t="s">
        <v>27</v>
      </c>
      <c r="L318" s="6" t="s">
        <v>27</v>
      </c>
    </row>
    <row r="319" spans="1:13" ht="20.100000000000001" customHeight="1">
      <c r="A319" s="22" t="s">
        <v>3839</v>
      </c>
      <c r="B319" s="24">
        <v>2.004</v>
      </c>
      <c r="C319" s="7">
        <v>0</v>
      </c>
      <c r="D319" s="7">
        <v>0</v>
      </c>
      <c r="E319" s="7">
        <v>0</v>
      </c>
      <c r="F319" s="7">
        <v>0</v>
      </c>
      <c r="G319" s="5" t="s">
        <v>27</v>
      </c>
      <c r="H319" s="6" t="s">
        <v>3776</v>
      </c>
      <c r="I319" s="6" t="s">
        <v>2933</v>
      </c>
      <c r="J319" s="6" t="s">
        <v>3792</v>
      </c>
      <c r="K319" s="6" t="s">
        <v>27</v>
      </c>
      <c r="L319" s="6" t="s">
        <v>27</v>
      </c>
    </row>
    <row r="320" spans="1:13" ht="20.100000000000001" customHeight="1">
      <c r="A320" s="22" t="s">
        <v>3838</v>
      </c>
      <c r="B320" s="24">
        <v>0.2</v>
      </c>
      <c r="C320" s="7">
        <v>0</v>
      </c>
      <c r="D320" s="7">
        <v>0</v>
      </c>
      <c r="E320" s="7">
        <v>0</v>
      </c>
      <c r="F320" s="7">
        <v>0</v>
      </c>
      <c r="G320" s="5" t="s">
        <v>27</v>
      </c>
      <c r="H320" s="6" t="s">
        <v>3776</v>
      </c>
      <c r="I320" s="6" t="s">
        <v>2933</v>
      </c>
      <c r="J320" s="6" t="s">
        <v>3793</v>
      </c>
      <c r="K320" s="6" t="s">
        <v>27</v>
      </c>
      <c r="L320" s="6" t="s">
        <v>27</v>
      </c>
    </row>
    <row r="321" spans="1:12" ht="20.100000000000001" customHeight="1">
      <c r="A321" s="22" t="s">
        <v>3684</v>
      </c>
      <c r="B321" s="24"/>
      <c r="C321" s="7">
        <v>0</v>
      </c>
      <c r="D321" s="7">
        <v>0</v>
      </c>
      <c r="E321" s="7">
        <v>0</v>
      </c>
      <c r="F321" s="7">
        <v>0</v>
      </c>
      <c r="G321" s="5" t="s">
        <v>27</v>
      </c>
      <c r="H321" s="6" t="s">
        <v>3776</v>
      </c>
      <c r="I321" s="6" t="s">
        <v>2933</v>
      </c>
      <c r="J321" s="6" t="s">
        <v>27</v>
      </c>
      <c r="K321" s="6" t="s">
        <v>27</v>
      </c>
      <c r="L321" s="6" t="s">
        <v>27</v>
      </c>
    </row>
    <row r="322" spans="1:12" ht="20.100000000000001" customHeight="1">
      <c r="A322" s="22" t="s">
        <v>3810</v>
      </c>
      <c r="B322" s="24"/>
      <c r="C322" s="7">
        <v>0</v>
      </c>
      <c r="D322" s="7">
        <v>0</v>
      </c>
      <c r="E322" s="7">
        <v>0</v>
      </c>
      <c r="F322" s="7">
        <v>0</v>
      </c>
      <c r="G322" s="5" t="s">
        <v>27</v>
      </c>
      <c r="H322" s="6" t="s">
        <v>3776</v>
      </c>
      <c r="I322" s="6" t="s">
        <v>2933</v>
      </c>
      <c r="J322" s="6" t="s">
        <v>3794</v>
      </c>
      <c r="K322" s="6" t="s">
        <v>27</v>
      </c>
      <c r="L322" s="6" t="s">
        <v>27</v>
      </c>
    </row>
    <row r="323" spans="1:12" ht="20.100000000000001" customHeight="1">
      <c r="A323" s="22" t="s">
        <v>3684</v>
      </c>
      <c r="B323" s="24"/>
      <c r="C323" s="7">
        <v>0</v>
      </c>
      <c r="D323" s="7">
        <v>0</v>
      </c>
      <c r="E323" s="7">
        <v>0</v>
      </c>
      <c r="F323" s="7">
        <v>0</v>
      </c>
      <c r="G323" s="5" t="s">
        <v>27</v>
      </c>
      <c r="H323" s="6" t="s">
        <v>3776</v>
      </c>
      <c r="I323" s="6" t="s">
        <v>2933</v>
      </c>
      <c r="J323" s="6" t="s">
        <v>27</v>
      </c>
      <c r="K323" s="6" t="s">
        <v>27</v>
      </c>
      <c r="L323" s="6" t="s">
        <v>27</v>
      </c>
    </row>
    <row r="324" spans="1:12" ht="20.100000000000001" customHeight="1">
      <c r="A324" s="22" t="s">
        <v>3855</v>
      </c>
      <c r="B324" s="28">
        <v>216409</v>
      </c>
      <c r="C324" s="7">
        <v>0</v>
      </c>
      <c r="D324" s="7">
        <v>676278.1</v>
      </c>
      <c r="E324" s="7">
        <v>0</v>
      </c>
      <c r="F324" s="7">
        <f>C324+D324+E324</f>
        <v>676278.1</v>
      </c>
      <c r="G324" s="5" t="s">
        <v>27</v>
      </c>
      <c r="H324" s="6" t="s">
        <v>3776</v>
      </c>
      <c r="I324" s="6" t="s">
        <v>2933</v>
      </c>
      <c r="J324" s="6" t="s">
        <v>3795</v>
      </c>
      <c r="K324" s="6" t="s">
        <v>27</v>
      </c>
      <c r="L324" s="6" t="s">
        <v>27</v>
      </c>
    </row>
    <row r="325" spans="1:12" ht="20.100000000000001" customHeight="1">
      <c r="A325" s="22" t="s">
        <v>3856</v>
      </c>
      <c r="B325" s="28">
        <v>166063</v>
      </c>
      <c r="C325" s="7">
        <v>0</v>
      </c>
      <c r="D325" s="7">
        <v>103789.4</v>
      </c>
      <c r="E325" s="7">
        <v>0</v>
      </c>
      <c r="F325" s="7">
        <f>C325+D325+E325</f>
        <v>103789.4</v>
      </c>
      <c r="G325" s="5" t="s">
        <v>27</v>
      </c>
      <c r="H325" s="6" t="s">
        <v>3776</v>
      </c>
      <c r="I325" s="6" t="s">
        <v>2933</v>
      </c>
      <c r="J325" s="6" t="s">
        <v>3796</v>
      </c>
      <c r="K325" s="6" t="s">
        <v>27</v>
      </c>
      <c r="L325" s="6" t="s">
        <v>27</v>
      </c>
    </row>
    <row r="326" spans="1:12" ht="20.100000000000001" customHeight="1">
      <c r="A326" s="22" t="s">
        <v>3857</v>
      </c>
      <c r="B326" s="28">
        <v>138290</v>
      </c>
      <c r="C326" s="7">
        <v>0</v>
      </c>
      <c r="D326" s="7">
        <v>172862.5</v>
      </c>
      <c r="E326" s="7">
        <v>0</v>
      </c>
      <c r="F326" s="7">
        <f>C326+D326+E326</f>
        <v>172862.5</v>
      </c>
      <c r="G326" s="5" t="s">
        <v>27</v>
      </c>
      <c r="H326" s="6" t="s">
        <v>3776</v>
      </c>
      <c r="I326" s="6" t="s">
        <v>2933</v>
      </c>
      <c r="J326" s="6" t="s">
        <v>3797</v>
      </c>
      <c r="K326" s="6" t="s">
        <v>27</v>
      </c>
      <c r="L326" s="6" t="s">
        <v>27</v>
      </c>
    </row>
    <row r="327" spans="1:12" ht="20.100000000000001" customHeight="1">
      <c r="A327" s="22" t="s">
        <v>3811</v>
      </c>
      <c r="B327" s="28"/>
      <c r="C327" s="7">
        <v>0</v>
      </c>
      <c r="D327" s="7">
        <v>952930</v>
      </c>
      <c r="E327" s="7">
        <v>0</v>
      </c>
      <c r="F327" s="7">
        <f>C327+D327+E327</f>
        <v>952930</v>
      </c>
      <c r="G327" s="5" t="s">
        <v>27</v>
      </c>
      <c r="H327" s="6" t="s">
        <v>3776</v>
      </c>
      <c r="I327" s="6" t="s">
        <v>2933</v>
      </c>
      <c r="J327" s="6" t="s">
        <v>3798</v>
      </c>
      <c r="K327" s="6" t="s">
        <v>27</v>
      </c>
      <c r="L327" s="6" t="s">
        <v>27</v>
      </c>
    </row>
    <row r="328" spans="1:12" ht="20.100000000000001" customHeight="1">
      <c r="A328" s="22" t="s">
        <v>3812</v>
      </c>
      <c r="B328" s="24"/>
      <c r="C328" s="7">
        <v>0</v>
      </c>
      <c r="D328" s="7">
        <v>0</v>
      </c>
      <c r="E328" s="7">
        <v>0</v>
      </c>
      <c r="F328" s="7">
        <v>0</v>
      </c>
      <c r="G328" s="5" t="s">
        <v>27</v>
      </c>
      <c r="H328" s="6" t="s">
        <v>3776</v>
      </c>
      <c r="I328" s="6" t="s">
        <v>2933</v>
      </c>
      <c r="J328" s="6" t="s">
        <v>2961</v>
      </c>
      <c r="K328" s="6" t="s">
        <v>27</v>
      </c>
      <c r="L328" s="6" t="s">
        <v>27</v>
      </c>
    </row>
    <row r="329" spans="1:12" ht="20.100000000000001" customHeight="1">
      <c r="A329" s="22" t="s">
        <v>3813</v>
      </c>
      <c r="B329" s="24"/>
      <c r="C329" s="7">
        <v>0</v>
      </c>
      <c r="D329" s="7">
        <v>0</v>
      </c>
      <c r="E329" s="7">
        <v>0</v>
      </c>
      <c r="F329" s="7">
        <v>0</v>
      </c>
      <c r="G329" s="5" t="s">
        <v>27</v>
      </c>
      <c r="H329" s="6" t="s">
        <v>3776</v>
      </c>
      <c r="I329" s="6" t="s">
        <v>2933</v>
      </c>
      <c r="J329" s="6" t="s">
        <v>3799</v>
      </c>
      <c r="K329" s="6" t="s">
        <v>27</v>
      </c>
      <c r="L329" s="6" t="s">
        <v>27</v>
      </c>
    </row>
    <row r="330" spans="1:12" ht="20.100000000000001" customHeight="1">
      <c r="A330" s="22" t="s">
        <v>3684</v>
      </c>
      <c r="B330" s="24"/>
      <c r="C330" s="7">
        <v>0</v>
      </c>
      <c r="D330" s="7">
        <v>0</v>
      </c>
      <c r="E330" s="7">
        <v>0</v>
      </c>
      <c r="F330" s="7">
        <v>0</v>
      </c>
      <c r="G330" s="5" t="s">
        <v>27</v>
      </c>
      <c r="H330" s="6" t="s">
        <v>3776</v>
      </c>
      <c r="I330" s="6" t="s">
        <v>2933</v>
      </c>
      <c r="J330" s="6" t="s">
        <v>27</v>
      </c>
      <c r="K330" s="6" t="s">
        <v>27</v>
      </c>
      <c r="L330" s="6" t="s">
        <v>27</v>
      </c>
    </row>
    <row r="331" spans="1:12" ht="20.100000000000001" customHeight="1">
      <c r="A331" s="22" t="s">
        <v>3852</v>
      </c>
      <c r="B331" s="24">
        <v>1.7709999999999999</v>
      </c>
      <c r="C331" s="7">
        <v>0</v>
      </c>
      <c r="D331" s="7">
        <v>0</v>
      </c>
      <c r="E331" s="7">
        <v>0</v>
      </c>
      <c r="F331" s="7">
        <v>0</v>
      </c>
      <c r="G331" s="5" t="s">
        <v>27</v>
      </c>
      <c r="H331" s="6" t="s">
        <v>3776</v>
      </c>
      <c r="I331" s="6" t="s">
        <v>2933</v>
      </c>
      <c r="J331" s="6" t="s">
        <v>3800</v>
      </c>
      <c r="K331" s="6" t="s">
        <v>27</v>
      </c>
      <c r="L331" s="6" t="s">
        <v>27</v>
      </c>
    </row>
    <row r="332" spans="1:12" ht="20.100000000000001" customHeight="1">
      <c r="A332" s="22" t="s">
        <v>3853</v>
      </c>
      <c r="B332" s="24">
        <v>0.22600000000000001</v>
      </c>
      <c r="C332" s="7">
        <v>0</v>
      </c>
      <c r="D332" s="7">
        <v>0</v>
      </c>
      <c r="E332" s="7">
        <v>0</v>
      </c>
      <c r="F332" s="7">
        <v>0</v>
      </c>
      <c r="G332" s="5" t="s">
        <v>27</v>
      </c>
      <c r="H332" s="6" t="s">
        <v>3776</v>
      </c>
      <c r="I332" s="6" t="s">
        <v>2933</v>
      </c>
      <c r="J332" s="6" t="s">
        <v>3801</v>
      </c>
      <c r="K332" s="6" t="s">
        <v>27</v>
      </c>
      <c r="L332" s="6" t="s">
        <v>27</v>
      </c>
    </row>
    <row r="333" spans="1:12" ht="20.100000000000001" customHeight="1">
      <c r="A333" s="22" t="s">
        <v>3684</v>
      </c>
      <c r="B333" s="24"/>
      <c r="C333" s="7">
        <v>0</v>
      </c>
      <c r="D333" s="7">
        <v>0</v>
      </c>
      <c r="E333" s="7">
        <v>0</v>
      </c>
      <c r="F333" s="7">
        <v>0</v>
      </c>
      <c r="G333" s="5" t="s">
        <v>27</v>
      </c>
      <c r="H333" s="6" t="s">
        <v>3776</v>
      </c>
      <c r="I333" s="6" t="s">
        <v>2933</v>
      </c>
      <c r="J333" s="6" t="s">
        <v>27</v>
      </c>
      <c r="K333" s="6" t="s">
        <v>27</v>
      </c>
      <c r="L333" s="6" t="s">
        <v>27</v>
      </c>
    </row>
    <row r="334" spans="1:12" ht="20.100000000000001" customHeight="1">
      <c r="A334" s="22" t="s">
        <v>3871</v>
      </c>
      <c r="B334" s="24"/>
      <c r="C334" s="7">
        <v>0</v>
      </c>
      <c r="D334" s="7">
        <v>0</v>
      </c>
      <c r="E334" s="7">
        <v>0</v>
      </c>
      <c r="F334" s="7">
        <v>0</v>
      </c>
      <c r="G334" s="5" t="s">
        <v>27</v>
      </c>
      <c r="H334" s="6" t="s">
        <v>3776</v>
      </c>
      <c r="I334" s="6" t="s">
        <v>2933</v>
      </c>
      <c r="J334" s="6" t="s">
        <v>3802</v>
      </c>
      <c r="K334" s="6" t="s">
        <v>27</v>
      </c>
      <c r="L334" s="6" t="s">
        <v>27</v>
      </c>
    </row>
    <row r="335" spans="1:12" ht="20.100000000000001" customHeight="1">
      <c r="A335" s="22" t="s">
        <v>3819</v>
      </c>
      <c r="B335" s="28">
        <v>30849</v>
      </c>
      <c r="C335" s="7">
        <v>136500</v>
      </c>
      <c r="D335" s="7">
        <v>0</v>
      </c>
      <c r="E335" s="7">
        <v>0</v>
      </c>
      <c r="F335" s="7">
        <f>C335+D335+E335</f>
        <v>136500</v>
      </c>
      <c r="G335" s="5" t="s">
        <v>27</v>
      </c>
      <c r="H335" s="6" t="s">
        <v>3776</v>
      </c>
      <c r="I335" s="6" t="s">
        <v>2933</v>
      </c>
      <c r="J335" s="6" t="s">
        <v>3803</v>
      </c>
      <c r="K335" s="6" t="s">
        <v>27</v>
      </c>
      <c r="L335" s="6" t="s">
        <v>27</v>
      </c>
    </row>
    <row r="336" spans="1:12" ht="20.100000000000001" customHeight="1">
      <c r="A336" s="22" t="s">
        <v>3820</v>
      </c>
      <c r="B336" s="28">
        <v>42200</v>
      </c>
      <c r="C336" s="7">
        <v>0</v>
      </c>
      <c r="D336" s="7">
        <v>186725.7</v>
      </c>
      <c r="E336" s="7">
        <v>0</v>
      </c>
      <c r="F336" s="7">
        <f>C336+D336+E336</f>
        <v>186725.7</v>
      </c>
      <c r="G336" s="5" t="s">
        <v>27</v>
      </c>
      <c r="H336" s="6" t="s">
        <v>3776</v>
      </c>
      <c r="I336" s="6" t="s">
        <v>2933</v>
      </c>
      <c r="J336" s="6" t="s">
        <v>3804</v>
      </c>
      <c r="K336" s="6" t="s">
        <v>27</v>
      </c>
      <c r="L336" s="6" t="s">
        <v>27</v>
      </c>
    </row>
    <row r="337" spans="1:13" ht="20.100000000000001" customHeight="1">
      <c r="A337" s="22" t="s">
        <v>3821</v>
      </c>
      <c r="B337" s="28">
        <v>63747</v>
      </c>
      <c r="C337" s="7">
        <v>0</v>
      </c>
      <c r="D337" s="7">
        <v>0</v>
      </c>
      <c r="E337" s="7">
        <v>282066.40000000002</v>
      </c>
      <c r="F337" s="7">
        <f>C337+D337+E337</f>
        <v>282066.40000000002</v>
      </c>
      <c r="G337" s="5" t="s">
        <v>27</v>
      </c>
      <c r="H337" s="6" t="s">
        <v>3776</v>
      </c>
      <c r="I337" s="6" t="s">
        <v>2933</v>
      </c>
      <c r="J337" s="6" t="s">
        <v>3805</v>
      </c>
      <c r="K337" s="6" t="s">
        <v>27</v>
      </c>
      <c r="L337" s="6" t="s">
        <v>27</v>
      </c>
    </row>
    <row r="338" spans="1:13" ht="20.100000000000001" customHeight="1">
      <c r="A338" s="22" t="s">
        <v>3814</v>
      </c>
      <c r="B338" s="24"/>
      <c r="C338" s="7">
        <v>136500</v>
      </c>
      <c r="D338" s="7">
        <v>186725.7</v>
      </c>
      <c r="E338" s="7">
        <v>282066.40000000002</v>
      </c>
      <c r="F338" s="7">
        <f>C338+D338+E338</f>
        <v>605292.10000000009</v>
      </c>
      <c r="G338" s="5" t="s">
        <v>27</v>
      </c>
      <c r="H338" s="6" t="s">
        <v>3776</v>
      </c>
      <c r="I338" s="6" t="s">
        <v>2933</v>
      </c>
      <c r="J338" s="6" t="s">
        <v>2946</v>
      </c>
      <c r="K338" s="6" t="s">
        <v>27</v>
      </c>
      <c r="L338" s="6" t="s">
        <v>27</v>
      </c>
    </row>
    <row r="339" spans="1:13" ht="20.100000000000001" customHeight="1">
      <c r="A339" s="22" t="s">
        <v>3684</v>
      </c>
      <c r="B339" s="24"/>
      <c r="C339" s="7">
        <v>0</v>
      </c>
      <c r="D339" s="7">
        <v>0</v>
      </c>
      <c r="E339" s="7">
        <v>0</v>
      </c>
      <c r="F339" s="7">
        <v>0</v>
      </c>
      <c r="G339" s="5" t="s">
        <v>27</v>
      </c>
      <c r="H339" s="6" t="s">
        <v>3776</v>
      </c>
      <c r="I339" s="6" t="s">
        <v>2933</v>
      </c>
      <c r="J339" s="6" t="s">
        <v>27</v>
      </c>
      <c r="K339" s="6" t="s">
        <v>27</v>
      </c>
      <c r="L339" s="6" t="s">
        <v>27</v>
      </c>
    </row>
    <row r="340" spans="1:13" ht="20.100000000000001" customHeight="1">
      <c r="A340" s="22" t="s">
        <v>3822</v>
      </c>
      <c r="B340" s="24"/>
      <c r="C340" s="7">
        <v>0</v>
      </c>
      <c r="D340" s="7">
        <v>0</v>
      </c>
      <c r="E340" s="7">
        <v>47646.5</v>
      </c>
      <c r="F340" s="7">
        <f>C340+D340+E340</f>
        <v>47646.5</v>
      </c>
      <c r="G340" s="5" t="s">
        <v>27</v>
      </c>
      <c r="H340" s="6" t="s">
        <v>3776</v>
      </c>
      <c r="I340" s="6" t="s">
        <v>2933</v>
      </c>
      <c r="J340" s="6" t="s">
        <v>3806</v>
      </c>
      <c r="K340" s="6" t="s">
        <v>27</v>
      </c>
      <c r="L340" s="6" t="s">
        <v>27</v>
      </c>
    </row>
    <row r="341" spans="1:13" ht="20.100000000000001" customHeight="1">
      <c r="A341" s="22" t="s">
        <v>3814</v>
      </c>
      <c r="B341" s="24"/>
      <c r="C341" s="7">
        <v>0</v>
      </c>
      <c r="D341" s="7">
        <v>0</v>
      </c>
      <c r="E341" s="7">
        <v>47646.5</v>
      </c>
      <c r="F341" s="7">
        <f>C341+D341+E341</f>
        <v>47646.5</v>
      </c>
      <c r="G341" s="5" t="s">
        <v>27</v>
      </c>
      <c r="H341" s="6" t="s">
        <v>3776</v>
      </c>
      <c r="I341" s="6" t="s">
        <v>2933</v>
      </c>
      <c r="J341" s="6" t="s">
        <v>2946</v>
      </c>
      <c r="K341" s="6" t="s">
        <v>27</v>
      </c>
      <c r="L341" s="6" t="s">
        <v>27</v>
      </c>
    </row>
    <row r="342" spans="1:13" ht="20.100000000000001" customHeight="1">
      <c r="A342" s="22" t="s">
        <v>3684</v>
      </c>
      <c r="B342" s="24"/>
      <c r="C342" s="7">
        <v>0</v>
      </c>
      <c r="D342" s="7">
        <v>0</v>
      </c>
      <c r="E342" s="7">
        <v>0</v>
      </c>
      <c r="F342" s="7">
        <v>0</v>
      </c>
      <c r="G342" s="5" t="s">
        <v>27</v>
      </c>
      <c r="H342" s="6" t="s">
        <v>3776</v>
      </c>
      <c r="I342" s="6" t="s">
        <v>2933</v>
      </c>
      <c r="J342" s="6" t="s">
        <v>27</v>
      </c>
      <c r="K342" s="6" t="s">
        <v>27</v>
      </c>
      <c r="L342" s="6" t="s">
        <v>27</v>
      </c>
    </row>
    <row r="343" spans="1:13" ht="20.100000000000001" customHeight="1">
      <c r="A343" s="22" t="s">
        <v>3684</v>
      </c>
      <c r="B343" s="24"/>
      <c r="C343" s="7">
        <v>0</v>
      </c>
      <c r="D343" s="7">
        <v>0</v>
      </c>
      <c r="E343" s="7">
        <v>0</v>
      </c>
      <c r="F343" s="7">
        <v>0</v>
      </c>
      <c r="G343" s="5" t="s">
        <v>27</v>
      </c>
      <c r="H343" s="6" t="s">
        <v>3776</v>
      </c>
      <c r="I343" s="6" t="s">
        <v>2933</v>
      </c>
      <c r="J343" s="6" t="s">
        <v>2935</v>
      </c>
      <c r="K343" s="6" t="s">
        <v>27</v>
      </c>
      <c r="L343" s="6" t="s">
        <v>27</v>
      </c>
    </row>
    <row r="344" spans="1:13" ht="20.100000000000001" customHeight="1">
      <c r="A344" s="22" t="s">
        <v>3815</v>
      </c>
      <c r="B344" s="24"/>
      <c r="C344" s="4">
        <v>136500</v>
      </c>
      <c r="D344" s="4">
        <v>1139655.7</v>
      </c>
      <c r="E344" s="4">
        <v>329712.90000000002</v>
      </c>
      <c r="F344" s="4">
        <f>C344+D344+E344</f>
        <v>1605868.6</v>
      </c>
      <c r="G344" s="3"/>
    </row>
    <row r="345" spans="1:13">
      <c r="C345" s="30"/>
      <c r="D345" s="30"/>
      <c r="E345" s="30"/>
      <c r="F345" s="30"/>
      <c r="G345" s="30"/>
    </row>
    <row r="346" spans="1:13" ht="27">
      <c r="A346" s="381" t="s">
        <v>4942</v>
      </c>
      <c r="B346" s="382"/>
      <c r="C346" s="383"/>
      <c r="D346" s="383"/>
      <c r="E346" s="383"/>
      <c r="F346" s="383"/>
      <c r="G346" s="384" t="s">
        <v>27</v>
      </c>
      <c r="H346" s="6" t="s">
        <v>3776</v>
      </c>
      <c r="J346" s="6" t="s">
        <v>3777</v>
      </c>
      <c r="K346" s="6" t="s">
        <v>3778</v>
      </c>
      <c r="L346" s="6" t="s">
        <v>135</v>
      </c>
    </row>
    <row r="347" spans="1:13" ht="20.100000000000001" customHeight="1">
      <c r="A347" s="22" t="s">
        <v>27</v>
      </c>
      <c r="B347" s="24"/>
      <c r="C347" s="7"/>
      <c r="D347" s="7"/>
      <c r="E347" s="7"/>
      <c r="F347" s="7"/>
      <c r="G347" s="5" t="s">
        <v>27</v>
      </c>
      <c r="H347" s="6" t="s">
        <v>3776</v>
      </c>
      <c r="I347" s="6" t="s">
        <v>2932</v>
      </c>
      <c r="J347" s="6" t="s">
        <v>27</v>
      </c>
      <c r="K347" s="6" t="s">
        <v>27</v>
      </c>
      <c r="L347" s="6" t="s">
        <v>27</v>
      </c>
      <c r="M347" s="2">
        <v>1</v>
      </c>
    </row>
    <row r="348" spans="1:13" ht="20.100000000000001" customHeight="1">
      <c r="A348" s="22" t="s">
        <v>3844</v>
      </c>
      <c r="B348" s="24">
        <v>200</v>
      </c>
      <c r="C348" s="7">
        <v>0</v>
      </c>
      <c r="D348" s="7">
        <v>0</v>
      </c>
      <c r="E348" s="7">
        <v>0</v>
      </c>
      <c r="F348" s="7">
        <v>0</v>
      </c>
      <c r="G348" s="5" t="s">
        <v>27</v>
      </c>
      <c r="H348" s="6" t="s">
        <v>3776</v>
      </c>
      <c r="I348" s="6" t="s">
        <v>2933</v>
      </c>
      <c r="J348" s="6" t="s">
        <v>3779</v>
      </c>
      <c r="K348" s="6" t="s">
        <v>27</v>
      </c>
      <c r="L348" s="6" t="s">
        <v>27</v>
      </c>
    </row>
    <row r="349" spans="1:13" ht="20.100000000000001" customHeight="1">
      <c r="A349" s="22" t="s">
        <v>3845</v>
      </c>
      <c r="B349" s="24">
        <v>1.1499999999999999</v>
      </c>
      <c r="C349" s="7">
        <v>0</v>
      </c>
      <c r="D349" s="7">
        <v>0</v>
      </c>
      <c r="E349" s="7">
        <v>0</v>
      </c>
      <c r="F349" s="7">
        <v>0</v>
      </c>
      <c r="G349" s="5" t="s">
        <v>27</v>
      </c>
      <c r="H349" s="6" t="s">
        <v>3776</v>
      </c>
      <c r="I349" s="6" t="s">
        <v>2933</v>
      </c>
      <c r="J349" s="6" t="s">
        <v>3780</v>
      </c>
      <c r="K349" s="6" t="s">
        <v>27</v>
      </c>
      <c r="L349" s="6" t="s">
        <v>27</v>
      </c>
    </row>
    <row r="350" spans="1:13" ht="20.100000000000001" customHeight="1">
      <c r="A350" s="22" t="s">
        <v>3847</v>
      </c>
      <c r="B350" s="24">
        <v>0</v>
      </c>
      <c r="C350" s="7">
        <v>0</v>
      </c>
      <c r="D350" s="7">
        <v>0</v>
      </c>
      <c r="E350" s="7">
        <v>0</v>
      </c>
      <c r="F350" s="7">
        <v>0</v>
      </c>
      <c r="G350" s="5" t="s">
        <v>27</v>
      </c>
      <c r="H350" s="6" t="s">
        <v>3776</v>
      </c>
      <c r="I350" s="6" t="s">
        <v>2933</v>
      </c>
      <c r="J350" s="6" t="s">
        <v>3781</v>
      </c>
      <c r="K350" s="6" t="s">
        <v>27</v>
      </c>
      <c r="L350" s="6" t="s">
        <v>27</v>
      </c>
    </row>
    <row r="351" spans="1:13" ht="20.100000000000001" customHeight="1">
      <c r="A351" s="22" t="s">
        <v>3846</v>
      </c>
      <c r="B351" s="24">
        <v>1</v>
      </c>
      <c r="C351" s="7">
        <v>0</v>
      </c>
      <c r="D351" s="7">
        <v>0</v>
      </c>
      <c r="E351" s="7">
        <v>0</v>
      </c>
      <c r="F351" s="7">
        <v>0</v>
      </c>
      <c r="G351" s="5" t="s">
        <v>27</v>
      </c>
      <c r="H351" s="6" t="s">
        <v>3776</v>
      </c>
      <c r="I351" s="6" t="s">
        <v>2933</v>
      </c>
      <c r="J351" s="6" t="s">
        <v>3782</v>
      </c>
      <c r="K351" s="6" t="s">
        <v>27</v>
      </c>
      <c r="L351" s="6" t="s">
        <v>27</v>
      </c>
    </row>
    <row r="352" spans="1:13" ht="20.100000000000001" customHeight="1">
      <c r="A352" s="22" t="s">
        <v>3848</v>
      </c>
      <c r="B352" s="24">
        <v>1</v>
      </c>
      <c r="C352" s="7">
        <v>0</v>
      </c>
      <c r="D352" s="7">
        <v>0</v>
      </c>
      <c r="E352" s="7">
        <v>0</v>
      </c>
      <c r="F352" s="7">
        <v>0</v>
      </c>
      <c r="G352" s="5" t="s">
        <v>27</v>
      </c>
      <c r="H352" s="6" t="s">
        <v>3776</v>
      </c>
      <c r="I352" s="6" t="s">
        <v>2933</v>
      </c>
      <c r="J352" s="6" t="s">
        <v>3783</v>
      </c>
      <c r="K352" s="6" t="s">
        <v>27</v>
      </c>
      <c r="L352" s="6" t="s">
        <v>27</v>
      </c>
    </row>
    <row r="353" spans="1:12" ht="20.100000000000001" customHeight="1">
      <c r="A353" s="22" t="s">
        <v>3849</v>
      </c>
      <c r="B353" s="24">
        <v>20</v>
      </c>
      <c r="C353" s="7">
        <v>0</v>
      </c>
      <c r="D353" s="7">
        <v>0</v>
      </c>
      <c r="E353" s="7">
        <v>0</v>
      </c>
      <c r="F353" s="7">
        <v>0</v>
      </c>
      <c r="G353" s="5" t="s">
        <v>27</v>
      </c>
      <c r="H353" s="6" t="s">
        <v>3776</v>
      </c>
      <c r="I353" s="6" t="s">
        <v>2933</v>
      </c>
      <c r="J353" s="6" t="s">
        <v>3784</v>
      </c>
      <c r="K353" s="6" t="s">
        <v>27</v>
      </c>
      <c r="L353" s="6" t="s">
        <v>27</v>
      </c>
    </row>
    <row r="354" spans="1:12" ht="20.100000000000001" customHeight="1">
      <c r="A354" s="22" t="s">
        <v>3850</v>
      </c>
      <c r="B354" s="24">
        <v>20</v>
      </c>
      <c r="C354" s="7">
        <v>0</v>
      </c>
      <c r="D354" s="7">
        <v>0</v>
      </c>
      <c r="E354" s="7">
        <v>0</v>
      </c>
      <c r="F354" s="7">
        <v>0</v>
      </c>
      <c r="G354" s="5" t="s">
        <v>27</v>
      </c>
      <c r="H354" s="6" t="s">
        <v>3776</v>
      </c>
      <c r="I354" s="6" t="s">
        <v>2933</v>
      </c>
      <c r="J354" s="6" t="s">
        <v>3785</v>
      </c>
      <c r="K354" s="6" t="s">
        <v>27</v>
      </c>
      <c r="L354" s="6" t="s">
        <v>27</v>
      </c>
    </row>
    <row r="355" spans="1:12" ht="20.100000000000001" customHeight="1">
      <c r="A355" s="22" t="s">
        <v>3809</v>
      </c>
      <c r="B355" s="24">
        <v>0</v>
      </c>
      <c r="C355" s="7">
        <v>0</v>
      </c>
      <c r="D355" s="7">
        <v>0</v>
      </c>
      <c r="E355" s="7">
        <v>0</v>
      </c>
      <c r="F355" s="7">
        <v>0</v>
      </c>
      <c r="G355" s="5" t="s">
        <v>27</v>
      </c>
      <c r="H355" s="6" t="s">
        <v>3776</v>
      </c>
      <c r="I355" s="6" t="s">
        <v>2933</v>
      </c>
      <c r="J355" s="6" t="s">
        <v>3786</v>
      </c>
      <c r="K355" s="6" t="s">
        <v>27</v>
      </c>
      <c r="L355" s="6" t="s">
        <v>27</v>
      </c>
    </row>
    <row r="356" spans="1:12" ht="20.100000000000001" customHeight="1">
      <c r="A356" s="22" t="s">
        <v>3842</v>
      </c>
      <c r="B356" s="24">
        <v>229.99999999999997</v>
      </c>
      <c r="C356" s="7">
        <v>0</v>
      </c>
      <c r="D356" s="7">
        <v>0</v>
      </c>
      <c r="E356" s="7">
        <v>0</v>
      </c>
      <c r="F356" s="7">
        <v>0</v>
      </c>
      <c r="G356" s="5" t="s">
        <v>27</v>
      </c>
      <c r="H356" s="6" t="s">
        <v>3776</v>
      </c>
      <c r="I356" s="6" t="s">
        <v>2933</v>
      </c>
      <c r="J356" s="6" t="s">
        <v>3787</v>
      </c>
      <c r="K356" s="6" t="s">
        <v>27</v>
      </c>
      <c r="L356" s="6" t="s">
        <v>27</v>
      </c>
    </row>
    <row r="357" spans="1:12" ht="20.100000000000001" customHeight="1">
      <c r="A357" s="22" t="s">
        <v>3843</v>
      </c>
      <c r="B357" s="24">
        <v>0.9</v>
      </c>
      <c r="C357" s="7">
        <v>0</v>
      </c>
      <c r="D357" s="7">
        <v>0</v>
      </c>
      <c r="E357" s="7">
        <v>0</v>
      </c>
      <c r="F357" s="7">
        <v>0</v>
      </c>
      <c r="G357" s="5" t="s">
        <v>27</v>
      </c>
      <c r="H357" s="6" t="s">
        <v>3776</v>
      </c>
      <c r="I357" s="6" t="s">
        <v>2933</v>
      </c>
      <c r="J357" s="6" t="s">
        <v>3788</v>
      </c>
      <c r="K357" s="6" t="s">
        <v>27</v>
      </c>
      <c r="L357" s="6" t="s">
        <v>27</v>
      </c>
    </row>
    <row r="358" spans="1:12" ht="20.100000000000001" customHeight="1">
      <c r="A358" s="22" t="s">
        <v>3841</v>
      </c>
      <c r="B358" s="24">
        <v>300</v>
      </c>
      <c r="C358" s="7">
        <v>0</v>
      </c>
      <c r="D358" s="7">
        <v>0</v>
      </c>
      <c r="E358" s="7">
        <v>0</v>
      </c>
      <c r="F358" s="7">
        <v>0</v>
      </c>
      <c r="G358" s="5" t="s">
        <v>27</v>
      </c>
      <c r="H358" s="6" t="s">
        <v>3776</v>
      </c>
      <c r="I358" s="6" t="s">
        <v>2933</v>
      </c>
      <c r="J358" s="6" t="s">
        <v>3789</v>
      </c>
      <c r="K358" s="6" t="s">
        <v>27</v>
      </c>
      <c r="L358" s="6" t="s">
        <v>27</v>
      </c>
    </row>
    <row r="359" spans="1:12" ht="20.100000000000001" customHeight="1">
      <c r="A359" s="22" t="s">
        <v>3840</v>
      </c>
      <c r="B359" s="24">
        <v>45</v>
      </c>
      <c r="C359" s="7">
        <v>0</v>
      </c>
      <c r="D359" s="7">
        <v>0</v>
      </c>
      <c r="E359" s="7">
        <v>0</v>
      </c>
      <c r="F359" s="7">
        <v>0</v>
      </c>
      <c r="G359" s="5" t="s">
        <v>27</v>
      </c>
      <c r="H359" s="6" t="s">
        <v>3776</v>
      </c>
      <c r="I359" s="6" t="s">
        <v>2933</v>
      </c>
      <c r="J359" s="6" t="s">
        <v>3790</v>
      </c>
      <c r="K359" s="6" t="s">
        <v>27</v>
      </c>
      <c r="L359" s="6" t="s">
        <v>27</v>
      </c>
    </row>
    <row r="360" spans="1:12" ht="20.100000000000001" customHeight="1">
      <c r="A360" s="22" t="s">
        <v>3851</v>
      </c>
      <c r="B360" s="24">
        <v>345</v>
      </c>
      <c r="C360" s="7">
        <v>0</v>
      </c>
      <c r="D360" s="7">
        <v>0</v>
      </c>
      <c r="E360" s="7">
        <v>0</v>
      </c>
      <c r="F360" s="7">
        <v>0</v>
      </c>
      <c r="G360" s="5" t="s">
        <v>27</v>
      </c>
      <c r="H360" s="6" t="s">
        <v>3776</v>
      </c>
      <c r="I360" s="6" t="s">
        <v>2933</v>
      </c>
      <c r="J360" s="6" t="s">
        <v>3791</v>
      </c>
      <c r="K360" s="6" t="s">
        <v>27</v>
      </c>
      <c r="L360" s="6" t="s">
        <v>27</v>
      </c>
    </row>
    <row r="361" spans="1:12" ht="20.100000000000001" customHeight="1">
      <c r="A361" s="22" t="s">
        <v>3839</v>
      </c>
      <c r="B361" s="24">
        <v>1.7250000000000001</v>
      </c>
      <c r="C361" s="7">
        <v>0</v>
      </c>
      <c r="D361" s="7">
        <v>0</v>
      </c>
      <c r="E361" s="7">
        <v>0</v>
      </c>
      <c r="F361" s="7">
        <v>0</v>
      </c>
      <c r="G361" s="5" t="s">
        <v>27</v>
      </c>
      <c r="H361" s="6" t="s">
        <v>3776</v>
      </c>
      <c r="I361" s="6" t="s">
        <v>2933</v>
      </c>
      <c r="J361" s="6" t="s">
        <v>3792</v>
      </c>
      <c r="K361" s="6" t="s">
        <v>27</v>
      </c>
      <c r="L361" s="6" t="s">
        <v>27</v>
      </c>
    </row>
    <row r="362" spans="1:12" ht="20.100000000000001" customHeight="1">
      <c r="A362" s="22" t="s">
        <v>3838</v>
      </c>
      <c r="B362" s="24">
        <v>0.17399999999999999</v>
      </c>
      <c r="C362" s="7">
        <v>0</v>
      </c>
      <c r="D362" s="7">
        <v>0</v>
      </c>
      <c r="E362" s="7">
        <v>0</v>
      </c>
      <c r="F362" s="7">
        <v>0</v>
      </c>
      <c r="G362" s="5" t="s">
        <v>27</v>
      </c>
      <c r="H362" s="6" t="s">
        <v>3776</v>
      </c>
      <c r="I362" s="6" t="s">
        <v>2933</v>
      </c>
      <c r="J362" s="6" t="s">
        <v>3793</v>
      </c>
      <c r="K362" s="6" t="s">
        <v>27</v>
      </c>
      <c r="L362" s="6" t="s">
        <v>27</v>
      </c>
    </row>
    <row r="363" spans="1:12" ht="20.100000000000001" customHeight="1">
      <c r="A363" s="22" t="s">
        <v>3684</v>
      </c>
      <c r="B363" s="24"/>
      <c r="C363" s="7">
        <v>0</v>
      </c>
      <c r="D363" s="7">
        <v>0</v>
      </c>
      <c r="E363" s="7">
        <v>0</v>
      </c>
      <c r="F363" s="7">
        <v>0</v>
      </c>
      <c r="G363" s="5" t="s">
        <v>27</v>
      </c>
      <c r="H363" s="6" t="s">
        <v>3776</v>
      </c>
      <c r="I363" s="6" t="s">
        <v>2933</v>
      </c>
      <c r="J363" s="6" t="s">
        <v>27</v>
      </c>
      <c r="K363" s="6" t="s">
        <v>27</v>
      </c>
      <c r="L363" s="6" t="s">
        <v>27</v>
      </c>
    </row>
    <row r="364" spans="1:12" ht="20.100000000000001" customHeight="1">
      <c r="A364" s="22" t="s">
        <v>3810</v>
      </c>
      <c r="B364" s="24"/>
      <c r="C364" s="7">
        <v>0</v>
      </c>
      <c r="D364" s="7">
        <v>0</v>
      </c>
      <c r="E364" s="7">
        <v>0</v>
      </c>
      <c r="F364" s="7">
        <v>0</v>
      </c>
      <c r="G364" s="5" t="s">
        <v>27</v>
      </c>
      <c r="H364" s="6" t="s">
        <v>3776</v>
      </c>
      <c r="I364" s="6" t="s">
        <v>2933</v>
      </c>
      <c r="J364" s="6" t="s">
        <v>3794</v>
      </c>
      <c r="K364" s="6" t="s">
        <v>27</v>
      </c>
      <c r="L364" s="6" t="s">
        <v>27</v>
      </c>
    </row>
    <row r="365" spans="1:12" ht="20.100000000000001" customHeight="1">
      <c r="A365" s="22" t="s">
        <v>3684</v>
      </c>
      <c r="B365" s="24"/>
      <c r="C365" s="7">
        <v>0</v>
      </c>
      <c r="D365" s="7">
        <v>0</v>
      </c>
      <c r="E365" s="7">
        <v>0</v>
      </c>
      <c r="F365" s="7">
        <v>0</v>
      </c>
      <c r="G365" s="5" t="s">
        <v>27</v>
      </c>
      <c r="H365" s="6" t="s">
        <v>3776</v>
      </c>
      <c r="I365" s="6" t="s">
        <v>2933</v>
      </c>
      <c r="J365" s="6" t="s">
        <v>27</v>
      </c>
      <c r="K365" s="6" t="s">
        <v>27</v>
      </c>
      <c r="L365" s="6" t="s">
        <v>27</v>
      </c>
    </row>
    <row r="366" spans="1:12" ht="20.100000000000001" customHeight="1">
      <c r="A366" s="22" t="s">
        <v>3858</v>
      </c>
      <c r="B366" s="28">
        <v>216409</v>
      </c>
      <c r="C366" s="7">
        <v>0</v>
      </c>
      <c r="D366" s="7">
        <v>777331.19999999995</v>
      </c>
      <c r="E366" s="7">
        <v>0</v>
      </c>
      <c r="F366" s="7">
        <f>C366+D366+E366</f>
        <v>777331.19999999995</v>
      </c>
      <c r="G366" s="5" t="s">
        <v>27</v>
      </c>
      <c r="H366" s="6" t="s">
        <v>3776</v>
      </c>
      <c r="I366" s="6" t="s">
        <v>2933</v>
      </c>
      <c r="J366" s="6" t="s">
        <v>3795</v>
      </c>
      <c r="K366" s="6" t="s">
        <v>27</v>
      </c>
      <c r="L366" s="6" t="s">
        <v>27</v>
      </c>
    </row>
    <row r="367" spans="1:12" ht="20.100000000000001" customHeight="1">
      <c r="A367" s="22" t="s">
        <v>3859</v>
      </c>
      <c r="B367" s="28">
        <v>166063</v>
      </c>
      <c r="C367" s="7">
        <v>0</v>
      </c>
      <c r="D367" s="7">
        <v>238596.3</v>
      </c>
      <c r="E367" s="7">
        <v>0</v>
      </c>
      <c r="F367" s="7">
        <f>C367+D367+E367</f>
        <v>238596.3</v>
      </c>
      <c r="G367" s="5" t="s">
        <v>27</v>
      </c>
      <c r="H367" s="6" t="s">
        <v>3776</v>
      </c>
      <c r="I367" s="6" t="s">
        <v>2933</v>
      </c>
      <c r="J367" s="6" t="s">
        <v>3796</v>
      </c>
      <c r="K367" s="6" t="s">
        <v>27</v>
      </c>
      <c r="L367" s="6" t="s">
        <v>27</v>
      </c>
    </row>
    <row r="368" spans="1:12" ht="20.100000000000001" customHeight="1">
      <c r="A368" s="22" t="s">
        <v>3860</v>
      </c>
      <c r="B368" s="28">
        <v>138290</v>
      </c>
      <c r="C368" s="7">
        <v>0</v>
      </c>
      <c r="D368" s="7">
        <v>198692.5</v>
      </c>
      <c r="E368" s="7">
        <v>0</v>
      </c>
      <c r="F368" s="7">
        <f>C368+D368+E368</f>
        <v>198692.5</v>
      </c>
      <c r="G368" s="5" t="s">
        <v>27</v>
      </c>
      <c r="H368" s="6" t="s">
        <v>3776</v>
      </c>
      <c r="I368" s="6" t="s">
        <v>2933</v>
      </c>
      <c r="J368" s="6" t="s">
        <v>3797</v>
      </c>
      <c r="K368" s="6" t="s">
        <v>27</v>
      </c>
      <c r="L368" s="6" t="s">
        <v>27</v>
      </c>
    </row>
    <row r="369" spans="1:12" ht="20.100000000000001" customHeight="1">
      <c r="A369" s="22" t="s">
        <v>3811</v>
      </c>
      <c r="B369" s="28"/>
      <c r="C369" s="7">
        <v>0</v>
      </c>
      <c r="D369" s="7">
        <v>1214620</v>
      </c>
      <c r="E369" s="7">
        <v>0</v>
      </c>
      <c r="F369" s="7">
        <f>C369+D369+E369</f>
        <v>1214620</v>
      </c>
      <c r="G369" s="5" t="s">
        <v>27</v>
      </c>
      <c r="H369" s="6" t="s">
        <v>3776</v>
      </c>
      <c r="I369" s="6" t="s">
        <v>2933</v>
      </c>
      <c r="J369" s="6" t="s">
        <v>3798</v>
      </c>
      <c r="K369" s="6" t="s">
        <v>27</v>
      </c>
      <c r="L369" s="6" t="s">
        <v>27</v>
      </c>
    </row>
    <row r="370" spans="1:12" ht="20.100000000000001" customHeight="1">
      <c r="A370" s="22" t="s">
        <v>3812</v>
      </c>
      <c r="B370" s="24"/>
      <c r="C370" s="7">
        <v>0</v>
      </c>
      <c r="D370" s="7">
        <v>0</v>
      </c>
      <c r="E370" s="7">
        <v>0</v>
      </c>
      <c r="F370" s="7">
        <v>0</v>
      </c>
      <c r="G370" s="5" t="s">
        <v>27</v>
      </c>
      <c r="H370" s="6" t="s">
        <v>3776</v>
      </c>
      <c r="I370" s="6" t="s">
        <v>2933</v>
      </c>
      <c r="J370" s="6" t="s">
        <v>2961</v>
      </c>
      <c r="K370" s="6" t="s">
        <v>27</v>
      </c>
      <c r="L370" s="6" t="s">
        <v>27</v>
      </c>
    </row>
    <row r="371" spans="1:12" ht="20.100000000000001" customHeight="1">
      <c r="A371" s="22" t="s">
        <v>3813</v>
      </c>
      <c r="B371" s="24"/>
      <c r="C371" s="7">
        <v>0</v>
      </c>
      <c r="D371" s="7">
        <v>0</v>
      </c>
      <c r="E371" s="7">
        <v>0</v>
      </c>
      <c r="F371" s="7">
        <v>0</v>
      </c>
      <c r="G371" s="5" t="s">
        <v>27</v>
      </c>
      <c r="H371" s="6" t="s">
        <v>3776</v>
      </c>
      <c r="I371" s="6" t="s">
        <v>2933</v>
      </c>
      <c r="J371" s="6" t="s">
        <v>3799</v>
      </c>
      <c r="K371" s="6" t="s">
        <v>27</v>
      </c>
      <c r="L371" s="6" t="s">
        <v>27</v>
      </c>
    </row>
    <row r="372" spans="1:12" ht="20.100000000000001" customHeight="1">
      <c r="A372" s="22" t="s">
        <v>3684</v>
      </c>
      <c r="B372" s="24"/>
      <c r="C372" s="7">
        <v>0</v>
      </c>
      <c r="D372" s="7">
        <v>0</v>
      </c>
      <c r="E372" s="7">
        <v>0</v>
      </c>
      <c r="F372" s="7">
        <v>0</v>
      </c>
      <c r="G372" s="5" t="s">
        <v>27</v>
      </c>
      <c r="H372" s="6" t="s">
        <v>3776</v>
      </c>
      <c r="I372" s="6" t="s">
        <v>2933</v>
      </c>
      <c r="J372" s="6" t="s">
        <v>27</v>
      </c>
      <c r="K372" s="6" t="s">
        <v>27</v>
      </c>
      <c r="L372" s="6" t="s">
        <v>27</v>
      </c>
    </row>
    <row r="373" spans="1:12" ht="20.100000000000001" customHeight="1">
      <c r="A373" s="22" t="s">
        <v>3852</v>
      </c>
      <c r="B373" s="24">
        <v>1.5</v>
      </c>
      <c r="C373" s="7">
        <v>0</v>
      </c>
      <c r="D373" s="7">
        <v>0</v>
      </c>
      <c r="E373" s="7">
        <v>0</v>
      </c>
      <c r="F373" s="7">
        <v>0</v>
      </c>
      <c r="G373" s="5" t="s">
        <v>27</v>
      </c>
      <c r="H373" s="6" t="s">
        <v>3776</v>
      </c>
      <c r="I373" s="6" t="s">
        <v>2933</v>
      </c>
      <c r="J373" s="6" t="s">
        <v>3800</v>
      </c>
      <c r="K373" s="6" t="s">
        <v>27</v>
      </c>
      <c r="L373" s="6" t="s">
        <v>27</v>
      </c>
    </row>
    <row r="374" spans="1:12" ht="20.100000000000001" customHeight="1">
      <c r="A374" s="22" t="s">
        <v>3853</v>
      </c>
      <c r="B374" s="24">
        <v>0.2</v>
      </c>
      <c r="C374" s="7">
        <v>0</v>
      </c>
      <c r="D374" s="7">
        <v>0</v>
      </c>
      <c r="E374" s="7">
        <v>0</v>
      </c>
      <c r="F374" s="7">
        <v>0</v>
      </c>
      <c r="G374" s="5" t="s">
        <v>27</v>
      </c>
      <c r="H374" s="6" t="s">
        <v>3776</v>
      </c>
      <c r="I374" s="6" t="s">
        <v>2933</v>
      </c>
      <c r="J374" s="6" t="s">
        <v>3801</v>
      </c>
      <c r="K374" s="6" t="s">
        <v>27</v>
      </c>
      <c r="L374" s="6" t="s">
        <v>27</v>
      </c>
    </row>
    <row r="375" spans="1:12" ht="20.100000000000001" customHeight="1">
      <c r="A375" s="22" t="s">
        <v>3684</v>
      </c>
      <c r="B375" s="24"/>
      <c r="C375" s="7">
        <v>0</v>
      </c>
      <c r="D375" s="7">
        <v>0</v>
      </c>
      <c r="E375" s="7">
        <v>0</v>
      </c>
      <c r="F375" s="7">
        <v>0</v>
      </c>
      <c r="G375" s="5" t="s">
        <v>27</v>
      </c>
      <c r="H375" s="6" t="s">
        <v>3776</v>
      </c>
      <c r="I375" s="6" t="s">
        <v>2933</v>
      </c>
      <c r="J375" s="6" t="s">
        <v>27</v>
      </c>
      <c r="K375" s="6" t="s">
        <v>27</v>
      </c>
      <c r="L375" s="6" t="s">
        <v>27</v>
      </c>
    </row>
    <row r="376" spans="1:12" ht="20.100000000000001" customHeight="1">
      <c r="A376" s="22" t="s">
        <v>3872</v>
      </c>
      <c r="B376" s="24"/>
      <c r="C376" s="7">
        <v>0</v>
      </c>
      <c r="D376" s="7">
        <v>0</v>
      </c>
      <c r="E376" s="7">
        <v>0</v>
      </c>
      <c r="F376" s="7">
        <v>0</v>
      </c>
      <c r="G376" s="5" t="s">
        <v>27</v>
      </c>
      <c r="H376" s="6" t="s">
        <v>3776</v>
      </c>
      <c r="I376" s="6" t="s">
        <v>2933</v>
      </c>
      <c r="J376" s="6" t="s">
        <v>3802</v>
      </c>
      <c r="K376" s="6" t="s">
        <v>27</v>
      </c>
      <c r="L376" s="6" t="s">
        <v>27</v>
      </c>
    </row>
    <row r="377" spans="1:12" ht="20.100000000000001" customHeight="1">
      <c r="A377" s="22" t="s">
        <v>3819</v>
      </c>
      <c r="B377" s="28">
        <v>30849</v>
      </c>
      <c r="C377" s="7">
        <v>154245</v>
      </c>
      <c r="D377" s="7">
        <v>0</v>
      </c>
      <c r="E377" s="7">
        <v>0</v>
      </c>
      <c r="F377" s="7">
        <f>C377+D377+E377</f>
        <v>154245</v>
      </c>
      <c r="G377" s="5" t="s">
        <v>27</v>
      </c>
      <c r="H377" s="6" t="s">
        <v>3776</v>
      </c>
      <c r="I377" s="6" t="s">
        <v>2933</v>
      </c>
      <c r="J377" s="6" t="s">
        <v>3803</v>
      </c>
      <c r="K377" s="6" t="s">
        <v>27</v>
      </c>
      <c r="L377" s="6" t="s">
        <v>27</v>
      </c>
    </row>
    <row r="378" spans="1:12" ht="20.100000000000001" customHeight="1">
      <c r="A378" s="22" t="s">
        <v>3820</v>
      </c>
      <c r="B378" s="28">
        <v>42200</v>
      </c>
      <c r="C378" s="7">
        <v>0</v>
      </c>
      <c r="D378" s="7">
        <v>211000</v>
      </c>
      <c r="E378" s="7">
        <v>0</v>
      </c>
      <c r="F378" s="7">
        <f>C378+D378+E378</f>
        <v>211000</v>
      </c>
      <c r="G378" s="5" t="s">
        <v>27</v>
      </c>
      <c r="H378" s="6" t="s">
        <v>3776</v>
      </c>
      <c r="I378" s="6" t="s">
        <v>2933</v>
      </c>
      <c r="J378" s="6" t="s">
        <v>3804</v>
      </c>
      <c r="K378" s="6" t="s">
        <v>27</v>
      </c>
      <c r="L378" s="6" t="s">
        <v>27</v>
      </c>
    </row>
    <row r="379" spans="1:12" ht="20.100000000000001" customHeight="1">
      <c r="A379" s="22" t="s">
        <v>3821</v>
      </c>
      <c r="B379" s="28">
        <v>63747</v>
      </c>
      <c r="C379" s="7">
        <v>0</v>
      </c>
      <c r="D379" s="7">
        <v>0</v>
      </c>
      <c r="E379" s="7">
        <v>318735</v>
      </c>
      <c r="F379" s="7">
        <f>C379+D379+E379</f>
        <v>318735</v>
      </c>
      <c r="G379" s="5" t="s">
        <v>27</v>
      </c>
      <c r="H379" s="6" t="s">
        <v>3776</v>
      </c>
      <c r="I379" s="6" t="s">
        <v>2933</v>
      </c>
      <c r="J379" s="6" t="s">
        <v>3805</v>
      </c>
      <c r="K379" s="6" t="s">
        <v>27</v>
      </c>
      <c r="L379" s="6" t="s">
        <v>27</v>
      </c>
    </row>
    <row r="380" spans="1:12" ht="20.100000000000001" customHeight="1">
      <c r="A380" s="22" t="s">
        <v>3814</v>
      </c>
      <c r="B380" s="24"/>
      <c r="C380" s="7">
        <v>154245</v>
      </c>
      <c r="D380" s="7">
        <v>211000</v>
      </c>
      <c r="E380" s="7">
        <v>318735</v>
      </c>
      <c r="F380" s="7">
        <f>C380+D380+E380</f>
        <v>683980</v>
      </c>
      <c r="G380" s="5" t="s">
        <v>27</v>
      </c>
      <c r="H380" s="6" t="s">
        <v>3776</v>
      </c>
      <c r="I380" s="6" t="s">
        <v>2933</v>
      </c>
      <c r="J380" s="6" t="s">
        <v>2946</v>
      </c>
      <c r="K380" s="6" t="s">
        <v>27</v>
      </c>
      <c r="L380" s="6" t="s">
        <v>27</v>
      </c>
    </row>
    <row r="381" spans="1:12" ht="20.100000000000001" customHeight="1">
      <c r="A381" s="22" t="s">
        <v>3684</v>
      </c>
      <c r="B381" s="24"/>
      <c r="C381" s="7">
        <v>0</v>
      </c>
      <c r="D381" s="7">
        <v>0</v>
      </c>
      <c r="E381" s="7">
        <v>0</v>
      </c>
      <c r="F381" s="7">
        <v>0</v>
      </c>
      <c r="G381" s="5" t="s">
        <v>27</v>
      </c>
      <c r="H381" s="6" t="s">
        <v>3776</v>
      </c>
      <c r="I381" s="6" t="s">
        <v>2933</v>
      </c>
      <c r="J381" s="6" t="s">
        <v>27</v>
      </c>
      <c r="K381" s="6" t="s">
        <v>27</v>
      </c>
      <c r="L381" s="6" t="s">
        <v>27</v>
      </c>
    </row>
    <row r="382" spans="1:12" ht="20.100000000000001" customHeight="1">
      <c r="A382" s="22" t="s">
        <v>3822</v>
      </c>
      <c r="B382" s="24"/>
      <c r="C382" s="7">
        <v>0</v>
      </c>
      <c r="D382" s="7">
        <v>0</v>
      </c>
      <c r="E382" s="7">
        <v>60731</v>
      </c>
      <c r="F382" s="7">
        <f>C382+D382+E382</f>
        <v>60731</v>
      </c>
      <c r="G382" s="5" t="s">
        <v>27</v>
      </c>
      <c r="H382" s="6" t="s">
        <v>3776</v>
      </c>
      <c r="I382" s="6" t="s">
        <v>2933</v>
      </c>
      <c r="J382" s="6" t="s">
        <v>3806</v>
      </c>
      <c r="K382" s="6" t="s">
        <v>27</v>
      </c>
      <c r="L382" s="6" t="s">
        <v>27</v>
      </c>
    </row>
    <row r="383" spans="1:12" ht="20.100000000000001" customHeight="1">
      <c r="A383" s="22" t="s">
        <v>3814</v>
      </c>
      <c r="B383" s="24"/>
      <c r="C383" s="7">
        <v>0</v>
      </c>
      <c r="D383" s="7">
        <v>0</v>
      </c>
      <c r="E383" s="7">
        <v>60731</v>
      </c>
      <c r="F383" s="7">
        <f>C383+D383+E383</f>
        <v>60731</v>
      </c>
      <c r="G383" s="5" t="s">
        <v>27</v>
      </c>
      <c r="H383" s="6" t="s">
        <v>3776</v>
      </c>
      <c r="I383" s="6" t="s">
        <v>2933</v>
      </c>
      <c r="J383" s="6" t="s">
        <v>2946</v>
      </c>
      <c r="K383" s="6" t="s">
        <v>27</v>
      </c>
      <c r="L383" s="6" t="s">
        <v>27</v>
      </c>
    </row>
    <row r="384" spans="1:12" ht="20.100000000000001" customHeight="1">
      <c r="A384" s="22" t="s">
        <v>3684</v>
      </c>
      <c r="B384" s="24"/>
      <c r="C384" s="7">
        <v>0</v>
      </c>
      <c r="D384" s="7">
        <v>0</v>
      </c>
      <c r="E384" s="7">
        <v>0</v>
      </c>
      <c r="F384" s="7">
        <v>0</v>
      </c>
      <c r="G384" s="5" t="s">
        <v>27</v>
      </c>
      <c r="H384" s="6" t="s">
        <v>3776</v>
      </c>
      <c r="I384" s="6" t="s">
        <v>2933</v>
      </c>
      <c r="J384" s="6" t="s">
        <v>27</v>
      </c>
      <c r="K384" s="6" t="s">
        <v>27</v>
      </c>
      <c r="L384" s="6" t="s">
        <v>27</v>
      </c>
    </row>
    <row r="385" spans="1:13" ht="20.100000000000001" customHeight="1">
      <c r="A385" s="22" t="s">
        <v>3684</v>
      </c>
      <c r="B385" s="24"/>
      <c r="C385" s="7">
        <v>0</v>
      </c>
      <c r="D385" s="7">
        <v>0</v>
      </c>
      <c r="E385" s="7">
        <v>0</v>
      </c>
      <c r="F385" s="7">
        <v>0</v>
      </c>
      <c r="G385" s="5" t="s">
        <v>27</v>
      </c>
      <c r="H385" s="6" t="s">
        <v>3776</v>
      </c>
      <c r="I385" s="6" t="s">
        <v>2933</v>
      </c>
      <c r="J385" s="6" t="s">
        <v>2935</v>
      </c>
      <c r="K385" s="6" t="s">
        <v>27</v>
      </c>
      <c r="L385" s="6" t="s">
        <v>27</v>
      </c>
    </row>
    <row r="386" spans="1:13" ht="20.100000000000001" customHeight="1">
      <c r="A386" s="22" t="s">
        <v>3815</v>
      </c>
      <c r="B386" s="24"/>
      <c r="C386" s="4">
        <v>154245</v>
      </c>
      <c r="D386" s="4">
        <v>1425620</v>
      </c>
      <c r="E386" s="4">
        <v>379466</v>
      </c>
      <c r="F386" s="4">
        <f>C386+D386+E386</f>
        <v>1959331</v>
      </c>
      <c r="G386" s="3"/>
    </row>
    <row r="388" spans="1:13" ht="27">
      <c r="A388" s="381" t="s">
        <v>3868</v>
      </c>
      <c r="B388" s="382"/>
      <c r="C388" s="383"/>
      <c r="D388" s="383"/>
      <c r="E388" s="383"/>
      <c r="F388" s="383"/>
      <c r="G388" s="384" t="s">
        <v>27</v>
      </c>
      <c r="H388" s="6" t="s">
        <v>3776</v>
      </c>
      <c r="J388" s="6" t="s">
        <v>3777</v>
      </c>
      <c r="K388" s="6" t="s">
        <v>3778</v>
      </c>
      <c r="L388" s="6" t="s">
        <v>135</v>
      </c>
    </row>
    <row r="389" spans="1:13" ht="20.100000000000001" customHeight="1">
      <c r="A389" s="22" t="s">
        <v>27</v>
      </c>
      <c r="B389" s="24"/>
      <c r="C389" s="7"/>
      <c r="D389" s="7"/>
      <c r="E389" s="7"/>
      <c r="F389" s="7"/>
      <c r="G389" s="5" t="s">
        <v>27</v>
      </c>
      <c r="H389" s="6" t="s">
        <v>3776</v>
      </c>
      <c r="I389" s="6" t="s">
        <v>2932</v>
      </c>
      <c r="J389" s="6" t="s">
        <v>27</v>
      </c>
      <c r="K389" s="6" t="s">
        <v>27</v>
      </c>
      <c r="L389" s="6" t="s">
        <v>27</v>
      </c>
      <c r="M389" s="2">
        <v>1</v>
      </c>
    </row>
    <row r="390" spans="1:13" ht="20.100000000000001" customHeight="1">
      <c r="A390" s="22" t="s">
        <v>3808</v>
      </c>
      <c r="B390" s="24">
        <v>99</v>
      </c>
      <c r="C390" s="7">
        <v>0</v>
      </c>
      <c r="D390" s="7">
        <v>0</v>
      </c>
      <c r="E390" s="7">
        <v>0</v>
      </c>
      <c r="F390" s="7">
        <v>0</v>
      </c>
      <c r="G390" s="5" t="s">
        <v>27</v>
      </c>
      <c r="H390" s="6" t="s">
        <v>3776</v>
      </c>
      <c r="I390" s="6" t="s">
        <v>2933</v>
      </c>
      <c r="J390" s="6" t="s">
        <v>3779</v>
      </c>
      <c r="K390" s="6" t="s">
        <v>27</v>
      </c>
      <c r="L390" s="6" t="s">
        <v>27</v>
      </c>
    </row>
    <row r="391" spans="1:13" ht="20.100000000000001" customHeight="1">
      <c r="A391" s="22" t="s">
        <v>3845</v>
      </c>
      <c r="B391" s="24">
        <v>1.1499999999999999</v>
      </c>
      <c r="C391" s="7">
        <v>0</v>
      </c>
      <c r="D391" s="7">
        <v>0</v>
      </c>
      <c r="E391" s="7">
        <v>0</v>
      </c>
      <c r="F391" s="7">
        <v>0</v>
      </c>
      <c r="G391" s="5" t="s">
        <v>27</v>
      </c>
      <c r="H391" s="6" t="s">
        <v>3776</v>
      </c>
      <c r="I391" s="6" t="s">
        <v>2933</v>
      </c>
      <c r="J391" s="6" t="s">
        <v>3780</v>
      </c>
      <c r="K391" s="6" t="s">
        <v>27</v>
      </c>
      <c r="L391" s="6" t="s">
        <v>27</v>
      </c>
    </row>
    <row r="392" spans="1:13" ht="20.100000000000001" customHeight="1">
      <c r="A392" s="22" t="s">
        <v>3847</v>
      </c>
      <c r="B392" s="24">
        <v>0</v>
      </c>
      <c r="C392" s="7">
        <v>0</v>
      </c>
      <c r="D392" s="7">
        <v>0</v>
      </c>
      <c r="E392" s="7">
        <v>0</v>
      </c>
      <c r="F392" s="7">
        <v>0</v>
      </c>
      <c r="G392" s="5" t="s">
        <v>27</v>
      </c>
      <c r="H392" s="6" t="s">
        <v>3776</v>
      </c>
      <c r="I392" s="6" t="s">
        <v>2933</v>
      </c>
      <c r="J392" s="6" t="s">
        <v>3781</v>
      </c>
      <c r="K392" s="6" t="s">
        <v>27</v>
      </c>
      <c r="L392" s="6" t="s">
        <v>27</v>
      </c>
    </row>
    <row r="393" spans="1:13" ht="20.100000000000001" customHeight="1">
      <c r="A393" s="22" t="s">
        <v>3846</v>
      </c>
      <c r="B393" s="24">
        <v>1</v>
      </c>
      <c r="C393" s="7">
        <v>0</v>
      </c>
      <c r="D393" s="7">
        <v>0</v>
      </c>
      <c r="E393" s="7">
        <v>0</v>
      </c>
      <c r="F393" s="7">
        <v>0</v>
      </c>
      <c r="G393" s="5" t="s">
        <v>27</v>
      </c>
      <c r="H393" s="6" t="s">
        <v>3776</v>
      </c>
      <c r="I393" s="6" t="s">
        <v>2933</v>
      </c>
      <c r="J393" s="6" t="s">
        <v>3782</v>
      </c>
      <c r="K393" s="6" t="s">
        <v>27</v>
      </c>
      <c r="L393" s="6" t="s">
        <v>27</v>
      </c>
    </row>
    <row r="394" spans="1:13" ht="20.100000000000001" customHeight="1">
      <c r="A394" s="22" t="s">
        <v>3848</v>
      </c>
      <c r="B394" s="24">
        <v>1</v>
      </c>
      <c r="C394" s="7">
        <v>0</v>
      </c>
      <c r="D394" s="7">
        <v>0</v>
      </c>
      <c r="E394" s="7">
        <v>0</v>
      </c>
      <c r="F394" s="7">
        <v>0</v>
      </c>
      <c r="G394" s="5" t="s">
        <v>27</v>
      </c>
      <c r="H394" s="6" t="s">
        <v>3776</v>
      </c>
      <c r="I394" s="6" t="s">
        <v>2933</v>
      </c>
      <c r="J394" s="6" t="s">
        <v>3783</v>
      </c>
      <c r="K394" s="6" t="s">
        <v>27</v>
      </c>
      <c r="L394" s="6" t="s">
        <v>27</v>
      </c>
    </row>
    <row r="395" spans="1:13" ht="20.100000000000001" customHeight="1">
      <c r="A395" s="22" t="s">
        <v>3849</v>
      </c>
      <c r="B395" s="24">
        <v>20</v>
      </c>
      <c r="C395" s="7">
        <v>0</v>
      </c>
      <c r="D395" s="7">
        <v>0</v>
      </c>
      <c r="E395" s="7">
        <v>0</v>
      </c>
      <c r="F395" s="7">
        <v>0</v>
      </c>
      <c r="G395" s="5" t="s">
        <v>27</v>
      </c>
      <c r="H395" s="6" t="s">
        <v>3776</v>
      </c>
      <c r="I395" s="6" t="s">
        <v>2933</v>
      </c>
      <c r="J395" s="6" t="s">
        <v>3784</v>
      </c>
      <c r="K395" s="6" t="s">
        <v>27</v>
      </c>
      <c r="L395" s="6" t="s">
        <v>27</v>
      </c>
    </row>
    <row r="396" spans="1:13" ht="20.100000000000001" customHeight="1">
      <c r="A396" s="22" t="s">
        <v>3850</v>
      </c>
      <c r="B396" s="24">
        <v>20</v>
      </c>
      <c r="C396" s="7">
        <v>0</v>
      </c>
      <c r="D396" s="7">
        <v>0</v>
      </c>
      <c r="E396" s="7">
        <v>0</v>
      </c>
      <c r="F396" s="7">
        <v>0</v>
      </c>
      <c r="G396" s="5" t="s">
        <v>27</v>
      </c>
      <c r="H396" s="6" t="s">
        <v>3776</v>
      </c>
      <c r="I396" s="6" t="s">
        <v>2933</v>
      </c>
      <c r="J396" s="6" t="s">
        <v>3785</v>
      </c>
      <c r="K396" s="6" t="s">
        <v>27</v>
      </c>
      <c r="L396" s="6" t="s">
        <v>27</v>
      </c>
    </row>
    <row r="397" spans="1:13" ht="20.100000000000001" customHeight="1">
      <c r="A397" s="22" t="s">
        <v>3809</v>
      </c>
      <c r="B397" s="24">
        <v>0</v>
      </c>
      <c r="C397" s="7">
        <v>0</v>
      </c>
      <c r="D397" s="7">
        <v>0</v>
      </c>
      <c r="E397" s="7">
        <v>0</v>
      </c>
      <c r="F397" s="7">
        <v>0</v>
      </c>
      <c r="G397" s="5" t="s">
        <v>27</v>
      </c>
      <c r="H397" s="6" t="s">
        <v>3776</v>
      </c>
      <c r="I397" s="6" t="s">
        <v>2933</v>
      </c>
      <c r="J397" s="6" t="s">
        <v>3786</v>
      </c>
      <c r="K397" s="6" t="s">
        <v>27</v>
      </c>
      <c r="L397" s="6" t="s">
        <v>27</v>
      </c>
    </row>
    <row r="398" spans="1:13" ht="20.100000000000001" customHeight="1">
      <c r="A398" s="22" t="s">
        <v>3842</v>
      </c>
      <c r="B398" s="24">
        <v>113.85</v>
      </c>
      <c r="C398" s="7">
        <v>0</v>
      </c>
      <c r="D398" s="7">
        <v>0</v>
      </c>
      <c r="E398" s="7">
        <v>0</v>
      </c>
      <c r="F398" s="7">
        <v>0</v>
      </c>
      <c r="G398" s="5" t="s">
        <v>27</v>
      </c>
      <c r="H398" s="6" t="s">
        <v>3776</v>
      </c>
      <c r="I398" s="6" t="s">
        <v>2933</v>
      </c>
      <c r="J398" s="6" t="s">
        <v>3787</v>
      </c>
      <c r="K398" s="6" t="s">
        <v>27</v>
      </c>
      <c r="L398" s="6" t="s">
        <v>27</v>
      </c>
    </row>
    <row r="399" spans="1:13" ht="20.100000000000001" customHeight="1">
      <c r="A399" s="22" t="s">
        <v>3843</v>
      </c>
      <c r="B399" s="24">
        <v>0.7</v>
      </c>
      <c r="C399" s="7">
        <v>0</v>
      </c>
      <c r="D399" s="7">
        <v>0</v>
      </c>
      <c r="E399" s="7">
        <v>0</v>
      </c>
      <c r="F399" s="7">
        <v>0</v>
      </c>
      <c r="G399" s="5" t="s">
        <v>27</v>
      </c>
      <c r="H399" s="6" t="s">
        <v>3776</v>
      </c>
      <c r="I399" s="6" t="s">
        <v>2933</v>
      </c>
      <c r="J399" s="6" t="s">
        <v>3788</v>
      </c>
      <c r="K399" s="6" t="s">
        <v>27</v>
      </c>
      <c r="L399" s="6" t="s">
        <v>27</v>
      </c>
    </row>
    <row r="400" spans="1:13" ht="20.100000000000001" customHeight="1">
      <c r="A400" s="22" t="s">
        <v>3841</v>
      </c>
      <c r="B400" s="24">
        <v>219.786</v>
      </c>
      <c r="C400" s="7">
        <v>0</v>
      </c>
      <c r="D400" s="7">
        <v>0</v>
      </c>
      <c r="E400" s="7">
        <v>0</v>
      </c>
      <c r="F400" s="7">
        <v>0</v>
      </c>
      <c r="G400" s="5" t="s">
        <v>27</v>
      </c>
      <c r="H400" s="6" t="s">
        <v>3776</v>
      </c>
      <c r="I400" s="6" t="s">
        <v>2933</v>
      </c>
      <c r="J400" s="6" t="s">
        <v>3789</v>
      </c>
      <c r="K400" s="6" t="s">
        <v>27</v>
      </c>
      <c r="L400" s="6" t="s">
        <v>27</v>
      </c>
    </row>
    <row r="401" spans="1:12" ht="20.100000000000001" customHeight="1">
      <c r="A401" s="22" t="s">
        <v>3840</v>
      </c>
      <c r="B401" s="24">
        <v>25</v>
      </c>
      <c r="C401" s="7">
        <v>0</v>
      </c>
      <c r="D401" s="7">
        <v>0</v>
      </c>
      <c r="E401" s="7">
        <v>0</v>
      </c>
      <c r="F401" s="7">
        <v>0</v>
      </c>
      <c r="G401" s="5" t="s">
        <v>27</v>
      </c>
      <c r="H401" s="6" t="s">
        <v>3776</v>
      </c>
      <c r="I401" s="6" t="s">
        <v>2933</v>
      </c>
      <c r="J401" s="6" t="s">
        <v>3790</v>
      </c>
      <c r="K401" s="6" t="s">
        <v>27</v>
      </c>
      <c r="L401" s="6" t="s">
        <v>27</v>
      </c>
    </row>
    <row r="402" spans="1:12" ht="20.100000000000001" customHeight="1">
      <c r="A402" s="22" t="s">
        <v>3851</v>
      </c>
      <c r="B402" s="24">
        <v>244.786</v>
      </c>
      <c r="C402" s="7">
        <v>0</v>
      </c>
      <c r="D402" s="7">
        <v>0</v>
      </c>
      <c r="E402" s="7">
        <v>0</v>
      </c>
      <c r="F402" s="7">
        <v>0</v>
      </c>
      <c r="G402" s="5" t="s">
        <v>27</v>
      </c>
      <c r="H402" s="6" t="s">
        <v>3776</v>
      </c>
      <c r="I402" s="6" t="s">
        <v>2933</v>
      </c>
      <c r="J402" s="6" t="s">
        <v>3791</v>
      </c>
      <c r="K402" s="6" t="s">
        <v>27</v>
      </c>
      <c r="L402" s="6" t="s">
        <v>27</v>
      </c>
    </row>
    <row r="403" spans="1:12" ht="20.100000000000001" customHeight="1">
      <c r="A403" s="22" t="s">
        <v>3839</v>
      </c>
      <c r="B403" s="24">
        <v>2.4729999999999999</v>
      </c>
      <c r="C403" s="7">
        <v>0</v>
      </c>
      <c r="D403" s="7">
        <v>0</v>
      </c>
      <c r="E403" s="7">
        <v>0</v>
      </c>
      <c r="F403" s="7">
        <v>0</v>
      </c>
      <c r="G403" s="5" t="s">
        <v>27</v>
      </c>
      <c r="H403" s="6" t="s">
        <v>3776</v>
      </c>
      <c r="I403" s="6" t="s">
        <v>2933</v>
      </c>
      <c r="J403" s="6" t="s">
        <v>3792</v>
      </c>
      <c r="K403" s="6" t="s">
        <v>27</v>
      </c>
      <c r="L403" s="6" t="s">
        <v>27</v>
      </c>
    </row>
    <row r="404" spans="1:12" ht="20.100000000000001" customHeight="1">
      <c r="A404" s="22" t="s">
        <v>3838</v>
      </c>
      <c r="B404" s="24">
        <v>0.245</v>
      </c>
      <c r="C404" s="7">
        <v>0</v>
      </c>
      <c r="D404" s="7">
        <v>0</v>
      </c>
      <c r="E404" s="7">
        <v>0</v>
      </c>
      <c r="F404" s="7">
        <v>0</v>
      </c>
      <c r="G404" s="5" t="s">
        <v>27</v>
      </c>
      <c r="H404" s="6" t="s">
        <v>3776</v>
      </c>
      <c r="I404" s="6" t="s">
        <v>2933</v>
      </c>
      <c r="J404" s="6" t="s">
        <v>3793</v>
      </c>
      <c r="K404" s="6" t="s">
        <v>27</v>
      </c>
      <c r="L404" s="6" t="s">
        <v>27</v>
      </c>
    </row>
    <row r="405" spans="1:12" ht="20.100000000000001" customHeight="1">
      <c r="A405" s="22" t="s">
        <v>3684</v>
      </c>
      <c r="B405" s="24"/>
      <c r="C405" s="7">
        <v>0</v>
      </c>
      <c r="D405" s="7">
        <v>0</v>
      </c>
      <c r="E405" s="7">
        <v>0</v>
      </c>
      <c r="F405" s="7">
        <v>0</v>
      </c>
      <c r="G405" s="5" t="s">
        <v>27</v>
      </c>
      <c r="H405" s="6" t="s">
        <v>3776</v>
      </c>
      <c r="I405" s="6" t="s">
        <v>2933</v>
      </c>
      <c r="J405" s="6" t="s">
        <v>27</v>
      </c>
      <c r="K405" s="6" t="s">
        <v>27</v>
      </c>
      <c r="L405" s="6" t="s">
        <v>27</v>
      </c>
    </row>
    <row r="406" spans="1:12" ht="20.100000000000001" customHeight="1">
      <c r="A406" s="22" t="s">
        <v>3810</v>
      </c>
      <c r="B406" s="24"/>
      <c r="C406" s="7">
        <v>0</v>
      </c>
      <c r="D406" s="7">
        <v>0</v>
      </c>
      <c r="E406" s="7">
        <v>0</v>
      </c>
      <c r="F406" s="7">
        <v>0</v>
      </c>
      <c r="G406" s="5" t="s">
        <v>27</v>
      </c>
      <c r="H406" s="6" t="s">
        <v>3776</v>
      </c>
      <c r="I406" s="6" t="s">
        <v>2933</v>
      </c>
      <c r="J406" s="6" t="s">
        <v>3794</v>
      </c>
      <c r="K406" s="6" t="s">
        <v>27</v>
      </c>
      <c r="L406" s="6" t="s">
        <v>27</v>
      </c>
    </row>
    <row r="407" spans="1:12" ht="20.100000000000001" customHeight="1">
      <c r="A407" s="22" t="s">
        <v>3684</v>
      </c>
      <c r="B407" s="24"/>
      <c r="C407" s="7">
        <v>0</v>
      </c>
      <c r="D407" s="7">
        <v>0</v>
      </c>
      <c r="E407" s="7">
        <v>0</v>
      </c>
      <c r="F407" s="7">
        <v>0</v>
      </c>
      <c r="G407" s="5" t="s">
        <v>27</v>
      </c>
      <c r="H407" s="6" t="s">
        <v>3776</v>
      </c>
      <c r="I407" s="6" t="s">
        <v>2933</v>
      </c>
      <c r="J407" s="6" t="s">
        <v>27</v>
      </c>
      <c r="K407" s="6" t="s">
        <v>27</v>
      </c>
      <c r="L407" s="6" t="s">
        <v>27</v>
      </c>
    </row>
    <row r="408" spans="1:12" ht="20.100000000000001" customHeight="1">
      <c r="A408" s="22" t="s">
        <v>3861</v>
      </c>
      <c r="B408" s="28">
        <v>216409</v>
      </c>
      <c r="C408" s="7">
        <v>0</v>
      </c>
      <c r="D408" s="7">
        <v>552063.80000000005</v>
      </c>
      <c r="E408" s="7">
        <v>0</v>
      </c>
      <c r="F408" s="7">
        <f>C408+D408+E408</f>
        <v>552063.80000000005</v>
      </c>
      <c r="G408" s="5" t="s">
        <v>27</v>
      </c>
      <c r="H408" s="6" t="s">
        <v>3776</v>
      </c>
      <c r="I408" s="6" t="s">
        <v>2933</v>
      </c>
      <c r="J408" s="6" t="s">
        <v>3795</v>
      </c>
      <c r="K408" s="6" t="s">
        <v>27</v>
      </c>
      <c r="L408" s="6" t="s">
        <v>27</v>
      </c>
    </row>
    <row r="409" spans="1:12" ht="20.100000000000001" customHeight="1">
      <c r="A409" s="22" t="s">
        <v>3866</v>
      </c>
      <c r="B409" s="28">
        <v>166063</v>
      </c>
      <c r="C409" s="7">
        <v>0</v>
      </c>
      <c r="D409" s="7">
        <v>169452</v>
      </c>
      <c r="E409" s="7">
        <v>0</v>
      </c>
      <c r="F409" s="7">
        <f>C409+D409+E409</f>
        <v>169452</v>
      </c>
      <c r="G409" s="5" t="s">
        <v>27</v>
      </c>
      <c r="H409" s="6" t="s">
        <v>3776</v>
      </c>
      <c r="I409" s="6" t="s">
        <v>2933</v>
      </c>
      <c r="J409" s="6" t="s">
        <v>3796</v>
      </c>
      <c r="K409" s="6" t="s">
        <v>27</v>
      </c>
      <c r="L409" s="6" t="s">
        <v>27</v>
      </c>
    </row>
    <row r="410" spans="1:12" ht="20.100000000000001" customHeight="1">
      <c r="A410" s="22" t="s">
        <v>3867</v>
      </c>
      <c r="B410" s="28">
        <v>138290</v>
      </c>
      <c r="C410" s="7">
        <v>0</v>
      </c>
      <c r="D410" s="7">
        <v>141112.20000000001</v>
      </c>
      <c r="E410" s="7">
        <v>0</v>
      </c>
      <c r="F410" s="7">
        <f>C410+D410+E410</f>
        <v>141112.20000000001</v>
      </c>
      <c r="G410" s="5" t="s">
        <v>27</v>
      </c>
      <c r="H410" s="6" t="s">
        <v>3776</v>
      </c>
      <c r="I410" s="6" t="s">
        <v>2933</v>
      </c>
      <c r="J410" s="6" t="s">
        <v>3797</v>
      </c>
      <c r="K410" s="6" t="s">
        <v>27</v>
      </c>
      <c r="L410" s="6" t="s">
        <v>27</v>
      </c>
    </row>
    <row r="411" spans="1:12" ht="20.100000000000001" customHeight="1">
      <c r="A411" s="22" t="s">
        <v>3811</v>
      </c>
      <c r="B411" s="28"/>
      <c r="C411" s="7">
        <v>0</v>
      </c>
      <c r="D411" s="7">
        <v>862628</v>
      </c>
      <c r="E411" s="7">
        <v>0</v>
      </c>
      <c r="F411" s="7">
        <f>C411+D411+E411</f>
        <v>862628</v>
      </c>
      <c r="G411" s="5" t="s">
        <v>27</v>
      </c>
      <c r="H411" s="6" t="s">
        <v>3776</v>
      </c>
      <c r="I411" s="6" t="s">
        <v>2933</v>
      </c>
      <c r="J411" s="6" t="s">
        <v>3798</v>
      </c>
      <c r="K411" s="6" t="s">
        <v>27</v>
      </c>
      <c r="L411" s="6" t="s">
        <v>27</v>
      </c>
    </row>
    <row r="412" spans="1:12" ht="20.100000000000001" customHeight="1">
      <c r="A412" s="22" t="s">
        <v>3812</v>
      </c>
      <c r="B412" s="24"/>
      <c r="C412" s="7">
        <v>0</v>
      </c>
      <c r="D412" s="7">
        <v>0</v>
      </c>
      <c r="E412" s="7">
        <v>0</v>
      </c>
      <c r="F412" s="7">
        <v>0</v>
      </c>
      <c r="G412" s="5" t="s">
        <v>27</v>
      </c>
      <c r="H412" s="6" t="s">
        <v>3776</v>
      </c>
      <c r="I412" s="6" t="s">
        <v>2933</v>
      </c>
      <c r="J412" s="6" t="s">
        <v>2961</v>
      </c>
      <c r="K412" s="6" t="s">
        <v>27</v>
      </c>
      <c r="L412" s="6" t="s">
        <v>27</v>
      </c>
    </row>
    <row r="413" spans="1:12" ht="20.100000000000001" customHeight="1">
      <c r="A413" s="22" t="s">
        <v>3813</v>
      </c>
      <c r="B413" s="24"/>
      <c r="C413" s="7">
        <v>0</v>
      </c>
      <c r="D413" s="7">
        <v>0</v>
      </c>
      <c r="E413" s="7">
        <v>0</v>
      </c>
      <c r="F413" s="7">
        <v>0</v>
      </c>
      <c r="G413" s="5" t="s">
        <v>27</v>
      </c>
      <c r="H413" s="6" t="s">
        <v>3776</v>
      </c>
      <c r="I413" s="6" t="s">
        <v>2933</v>
      </c>
      <c r="J413" s="6" t="s">
        <v>3799</v>
      </c>
      <c r="K413" s="6" t="s">
        <v>27</v>
      </c>
      <c r="L413" s="6" t="s">
        <v>27</v>
      </c>
    </row>
    <row r="414" spans="1:12" ht="20.100000000000001" customHeight="1">
      <c r="A414" s="22" t="s">
        <v>3684</v>
      </c>
      <c r="B414" s="24"/>
      <c r="C414" s="7">
        <v>0</v>
      </c>
      <c r="D414" s="7">
        <v>0</v>
      </c>
      <c r="E414" s="7">
        <v>0</v>
      </c>
      <c r="F414" s="7">
        <v>0</v>
      </c>
      <c r="G414" s="5" t="s">
        <v>27</v>
      </c>
      <c r="H414" s="6" t="s">
        <v>3776</v>
      </c>
      <c r="I414" s="6" t="s">
        <v>2933</v>
      </c>
      <c r="J414" s="6" t="s">
        <v>27</v>
      </c>
      <c r="K414" s="6" t="s">
        <v>27</v>
      </c>
      <c r="L414" s="6" t="s">
        <v>27</v>
      </c>
    </row>
    <row r="415" spans="1:12" ht="20.100000000000001" customHeight="1">
      <c r="A415" s="22" t="s">
        <v>3854</v>
      </c>
      <c r="B415" s="24">
        <v>2.2200000000000002</v>
      </c>
      <c r="C415" s="7">
        <v>0</v>
      </c>
      <c r="D415" s="7">
        <v>0</v>
      </c>
      <c r="E415" s="7">
        <v>0</v>
      </c>
      <c r="F415" s="7">
        <v>0</v>
      </c>
      <c r="G415" s="5" t="s">
        <v>27</v>
      </c>
      <c r="H415" s="6" t="s">
        <v>3776</v>
      </c>
      <c r="I415" s="6" t="s">
        <v>2933</v>
      </c>
      <c r="J415" s="6" t="s">
        <v>3800</v>
      </c>
      <c r="K415" s="6" t="s">
        <v>27</v>
      </c>
      <c r="L415" s="6" t="s">
        <v>27</v>
      </c>
    </row>
    <row r="416" spans="1:12" ht="20.100000000000001" customHeight="1">
      <c r="A416" s="22" t="s">
        <v>3853</v>
      </c>
      <c r="B416" s="24">
        <v>0.27300000000000002</v>
      </c>
      <c r="C416" s="7">
        <v>0</v>
      </c>
      <c r="D416" s="7">
        <v>0</v>
      </c>
      <c r="E416" s="7">
        <v>0</v>
      </c>
      <c r="F416" s="7">
        <v>0</v>
      </c>
      <c r="G416" s="5" t="s">
        <v>27</v>
      </c>
      <c r="H416" s="6" t="s">
        <v>3776</v>
      </c>
      <c r="I416" s="6" t="s">
        <v>2933</v>
      </c>
      <c r="J416" s="6" t="s">
        <v>3801</v>
      </c>
      <c r="K416" s="6" t="s">
        <v>27</v>
      </c>
      <c r="L416" s="6" t="s">
        <v>27</v>
      </c>
    </row>
    <row r="417" spans="1:13" ht="20.100000000000001" customHeight="1">
      <c r="A417" s="22" t="s">
        <v>3684</v>
      </c>
      <c r="B417" s="24"/>
      <c r="C417" s="7">
        <v>0</v>
      </c>
      <c r="D417" s="7">
        <v>0</v>
      </c>
      <c r="E417" s="7">
        <v>0</v>
      </c>
      <c r="F417" s="7">
        <v>0</v>
      </c>
      <c r="G417" s="5" t="s">
        <v>27</v>
      </c>
      <c r="H417" s="6" t="s">
        <v>3776</v>
      </c>
      <c r="I417" s="6" t="s">
        <v>2933</v>
      </c>
      <c r="J417" s="6" t="s">
        <v>27</v>
      </c>
      <c r="K417" s="6" t="s">
        <v>27</v>
      </c>
      <c r="L417" s="6" t="s">
        <v>27</v>
      </c>
    </row>
    <row r="418" spans="1:13" ht="20.100000000000001" customHeight="1">
      <c r="A418" s="22" t="s">
        <v>3871</v>
      </c>
      <c r="B418" s="24"/>
      <c r="C418" s="7">
        <v>0</v>
      </c>
      <c r="D418" s="7">
        <v>0</v>
      </c>
      <c r="E418" s="7">
        <v>0</v>
      </c>
      <c r="F418" s="7">
        <v>0</v>
      </c>
      <c r="G418" s="5" t="s">
        <v>27</v>
      </c>
      <c r="H418" s="6" t="s">
        <v>3776</v>
      </c>
      <c r="I418" s="6" t="s">
        <v>2933</v>
      </c>
      <c r="J418" s="6" t="s">
        <v>3802</v>
      </c>
      <c r="K418" s="6" t="s">
        <v>27</v>
      </c>
      <c r="L418" s="6" t="s">
        <v>27</v>
      </c>
    </row>
    <row r="419" spans="1:13" ht="20.100000000000001" customHeight="1">
      <c r="A419" s="22" t="s">
        <v>3819</v>
      </c>
      <c r="B419" s="28">
        <v>30849</v>
      </c>
      <c r="C419" s="7">
        <v>113000</v>
      </c>
      <c r="D419" s="7">
        <v>0</v>
      </c>
      <c r="E419" s="7">
        <v>0</v>
      </c>
      <c r="F419" s="7">
        <f>C419+D419+E419</f>
        <v>113000</v>
      </c>
      <c r="G419" s="5" t="s">
        <v>27</v>
      </c>
      <c r="H419" s="6" t="s">
        <v>3776</v>
      </c>
      <c r="I419" s="6" t="s">
        <v>2933</v>
      </c>
      <c r="J419" s="6" t="s">
        <v>3803</v>
      </c>
      <c r="K419" s="6" t="s">
        <v>27</v>
      </c>
      <c r="L419" s="6" t="s">
        <v>27</v>
      </c>
    </row>
    <row r="420" spans="1:13" ht="20.100000000000001" customHeight="1">
      <c r="A420" s="22" t="s">
        <v>3820</v>
      </c>
      <c r="B420" s="28">
        <v>42200</v>
      </c>
      <c r="C420" s="7">
        <v>0</v>
      </c>
      <c r="D420" s="7">
        <v>154578.79999999999</v>
      </c>
      <c r="E420" s="7">
        <v>0</v>
      </c>
      <c r="F420" s="7">
        <f>C420+D420+E420</f>
        <v>154578.79999999999</v>
      </c>
      <c r="G420" s="5" t="s">
        <v>27</v>
      </c>
      <c r="H420" s="6" t="s">
        <v>3776</v>
      </c>
      <c r="I420" s="6" t="s">
        <v>2933</v>
      </c>
      <c r="J420" s="6" t="s">
        <v>3804</v>
      </c>
      <c r="K420" s="6" t="s">
        <v>27</v>
      </c>
      <c r="L420" s="6" t="s">
        <v>27</v>
      </c>
    </row>
    <row r="421" spans="1:13" ht="20.100000000000001" customHeight="1">
      <c r="A421" s="22" t="s">
        <v>3821</v>
      </c>
      <c r="B421" s="28">
        <v>63747</v>
      </c>
      <c r="C421" s="7">
        <v>0</v>
      </c>
      <c r="D421" s="7">
        <v>0</v>
      </c>
      <c r="E421" s="7">
        <v>233505.5</v>
      </c>
      <c r="F421" s="7">
        <f>C421+D421+E421</f>
        <v>233505.5</v>
      </c>
      <c r="G421" s="5" t="s">
        <v>27</v>
      </c>
      <c r="H421" s="6" t="s">
        <v>3776</v>
      </c>
      <c r="I421" s="6" t="s">
        <v>2933</v>
      </c>
      <c r="J421" s="6" t="s">
        <v>3805</v>
      </c>
      <c r="K421" s="6" t="s">
        <v>27</v>
      </c>
      <c r="L421" s="6" t="s">
        <v>27</v>
      </c>
    </row>
    <row r="422" spans="1:13" ht="20.100000000000001" customHeight="1">
      <c r="A422" s="22" t="s">
        <v>3814</v>
      </c>
      <c r="B422" s="24"/>
      <c r="C422" s="7">
        <v>113000</v>
      </c>
      <c r="D422" s="7">
        <v>154578.79999999999</v>
      </c>
      <c r="E422" s="7">
        <v>233505.5</v>
      </c>
      <c r="F422" s="7">
        <f>C422+D422+E422</f>
        <v>501084.3</v>
      </c>
      <c r="G422" s="5" t="s">
        <v>27</v>
      </c>
      <c r="H422" s="6" t="s">
        <v>3776</v>
      </c>
      <c r="I422" s="6" t="s">
        <v>2933</v>
      </c>
      <c r="J422" s="6" t="s">
        <v>2946</v>
      </c>
      <c r="K422" s="6" t="s">
        <v>27</v>
      </c>
      <c r="L422" s="6" t="s">
        <v>27</v>
      </c>
    </row>
    <row r="423" spans="1:13" ht="20.100000000000001" customHeight="1">
      <c r="A423" s="22" t="s">
        <v>3684</v>
      </c>
      <c r="B423" s="24"/>
      <c r="C423" s="7">
        <v>0</v>
      </c>
      <c r="D423" s="7">
        <v>0</v>
      </c>
      <c r="E423" s="7">
        <v>0</v>
      </c>
      <c r="F423" s="7">
        <v>0</v>
      </c>
      <c r="G423" s="5" t="s">
        <v>27</v>
      </c>
      <c r="H423" s="6" t="s">
        <v>3776</v>
      </c>
      <c r="I423" s="6" t="s">
        <v>2933</v>
      </c>
      <c r="J423" s="6" t="s">
        <v>27</v>
      </c>
      <c r="K423" s="6" t="s">
        <v>27</v>
      </c>
      <c r="L423" s="6" t="s">
        <v>27</v>
      </c>
    </row>
    <row r="424" spans="1:13" ht="20.100000000000001" customHeight="1">
      <c r="A424" s="22" t="s">
        <v>3822</v>
      </c>
      <c r="B424" s="24"/>
      <c r="C424" s="7">
        <v>0</v>
      </c>
      <c r="D424" s="7">
        <v>0</v>
      </c>
      <c r="E424" s="7">
        <v>43131.4</v>
      </c>
      <c r="F424" s="7">
        <f>C424+D424+E424</f>
        <v>43131.4</v>
      </c>
      <c r="G424" s="5" t="s">
        <v>27</v>
      </c>
      <c r="H424" s="6" t="s">
        <v>3776</v>
      </c>
      <c r="I424" s="6" t="s">
        <v>2933</v>
      </c>
      <c r="J424" s="6" t="s">
        <v>3806</v>
      </c>
      <c r="K424" s="6" t="s">
        <v>27</v>
      </c>
      <c r="L424" s="6" t="s">
        <v>27</v>
      </c>
    </row>
    <row r="425" spans="1:13" ht="20.100000000000001" customHeight="1">
      <c r="A425" s="22" t="s">
        <v>3814</v>
      </c>
      <c r="B425" s="24"/>
      <c r="C425" s="7">
        <v>0</v>
      </c>
      <c r="D425" s="7">
        <v>0</v>
      </c>
      <c r="E425" s="7">
        <v>43131.4</v>
      </c>
      <c r="F425" s="7">
        <f>C425+D425+E425</f>
        <v>43131.4</v>
      </c>
      <c r="G425" s="5" t="s">
        <v>27</v>
      </c>
      <c r="H425" s="6" t="s">
        <v>3776</v>
      </c>
      <c r="I425" s="6" t="s">
        <v>2933</v>
      </c>
      <c r="J425" s="6" t="s">
        <v>2946</v>
      </c>
      <c r="K425" s="6" t="s">
        <v>27</v>
      </c>
      <c r="L425" s="6" t="s">
        <v>27</v>
      </c>
    </row>
    <row r="426" spans="1:13" ht="20.100000000000001" customHeight="1">
      <c r="A426" s="22" t="s">
        <v>3684</v>
      </c>
      <c r="B426" s="24"/>
      <c r="C426" s="7">
        <v>0</v>
      </c>
      <c r="D426" s="7">
        <v>0</v>
      </c>
      <c r="E426" s="7">
        <v>0</v>
      </c>
      <c r="F426" s="7">
        <v>0</v>
      </c>
      <c r="G426" s="5" t="s">
        <v>27</v>
      </c>
      <c r="H426" s="6" t="s">
        <v>3776</v>
      </c>
      <c r="I426" s="6" t="s">
        <v>2933</v>
      </c>
      <c r="J426" s="6" t="s">
        <v>27</v>
      </c>
      <c r="K426" s="6" t="s">
        <v>27</v>
      </c>
      <c r="L426" s="6" t="s">
        <v>27</v>
      </c>
    </row>
    <row r="427" spans="1:13" ht="20.100000000000001" customHeight="1">
      <c r="A427" s="22" t="s">
        <v>3684</v>
      </c>
      <c r="B427" s="24"/>
      <c r="C427" s="7">
        <v>0</v>
      </c>
      <c r="D427" s="7">
        <v>0</v>
      </c>
      <c r="E427" s="7">
        <v>0</v>
      </c>
      <c r="F427" s="7">
        <v>0</v>
      </c>
      <c r="G427" s="5" t="s">
        <v>27</v>
      </c>
      <c r="H427" s="6" t="s">
        <v>3776</v>
      </c>
      <c r="I427" s="6" t="s">
        <v>2933</v>
      </c>
      <c r="J427" s="6" t="s">
        <v>2935</v>
      </c>
      <c r="K427" s="6" t="s">
        <v>27</v>
      </c>
      <c r="L427" s="6" t="s">
        <v>27</v>
      </c>
    </row>
    <row r="428" spans="1:13" ht="20.100000000000001" customHeight="1">
      <c r="A428" s="22" t="s">
        <v>3815</v>
      </c>
      <c r="B428" s="24"/>
      <c r="C428" s="4">
        <v>113000</v>
      </c>
      <c r="D428" s="4">
        <v>1017206.8</v>
      </c>
      <c r="E428" s="4">
        <v>276636.90000000002</v>
      </c>
      <c r="F428" s="4">
        <f>C428+D428+E428</f>
        <v>1406843.7000000002</v>
      </c>
      <c r="G428" s="3"/>
    </row>
    <row r="429" spans="1:13">
      <c r="A429" s="22"/>
      <c r="B429" s="24"/>
      <c r="C429" s="29"/>
      <c r="D429" s="30"/>
      <c r="E429" s="30"/>
      <c r="F429" s="30"/>
    </row>
    <row r="431" spans="1:13" ht="27">
      <c r="A431" s="381" t="s">
        <v>4943</v>
      </c>
      <c r="B431" s="382"/>
      <c r="C431" s="383"/>
      <c r="D431" s="383"/>
      <c r="E431" s="383"/>
      <c r="F431" s="383"/>
      <c r="G431" s="384" t="s">
        <v>27</v>
      </c>
      <c r="H431" s="6" t="s">
        <v>3776</v>
      </c>
      <c r="J431" s="6" t="s">
        <v>3777</v>
      </c>
      <c r="K431" s="6" t="s">
        <v>3778</v>
      </c>
      <c r="L431" s="6" t="s">
        <v>135</v>
      </c>
    </row>
    <row r="432" spans="1:13" ht="20.100000000000001" customHeight="1">
      <c r="A432" s="22" t="s">
        <v>27</v>
      </c>
      <c r="B432" s="24"/>
      <c r="C432" s="7"/>
      <c r="D432" s="7"/>
      <c r="E432" s="7"/>
      <c r="F432" s="7"/>
      <c r="G432" s="5" t="s">
        <v>27</v>
      </c>
      <c r="H432" s="6" t="s">
        <v>3776</v>
      </c>
      <c r="I432" s="6" t="s">
        <v>2932</v>
      </c>
      <c r="J432" s="6" t="s">
        <v>27</v>
      </c>
      <c r="K432" s="6" t="s">
        <v>27</v>
      </c>
      <c r="L432" s="6" t="s">
        <v>27</v>
      </c>
      <c r="M432" s="2">
        <v>1</v>
      </c>
    </row>
    <row r="433" spans="1:12" ht="20.100000000000001" customHeight="1">
      <c r="A433" s="22" t="s">
        <v>3844</v>
      </c>
      <c r="B433" s="24">
        <v>150</v>
      </c>
      <c r="C433" s="7">
        <v>0</v>
      </c>
      <c r="D433" s="7">
        <v>0</v>
      </c>
      <c r="E433" s="7">
        <v>0</v>
      </c>
      <c r="F433" s="7">
        <v>0</v>
      </c>
      <c r="G433" s="5" t="s">
        <v>27</v>
      </c>
      <c r="H433" s="6" t="s">
        <v>3776</v>
      </c>
      <c r="I433" s="6" t="s">
        <v>2933</v>
      </c>
      <c r="J433" s="6" t="s">
        <v>3779</v>
      </c>
      <c r="K433" s="6" t="s">
        <v>27</v>
      </c>
      <c r="L433" s="6" t="s">
        <v>27</v>
      </c>
    </row>
    <row r="434" spans="1:12" ht="20.100000000000001" customHeight="1">
      <c r="A434" s="22" t="s">
        <v>3845</v>
      </c>
      <c r="B434" s="24">
        <v>1.1499999999999999</v>
      </c>
      <c r="C434" s="7">
        <v>0</v>
      </c>
      <c r="D434" s="7">
        <v>0</v>
      </c>
      <c r="E434" s="7">
        <v>0</v>
      </c>
      <c r="F434" s="7">
        <v>0</v>
      </c>
      <c r="G434" s="5" t="s">
        <v>27</v>
      </c>
      <c r="H434" s="6" t="s">
        <v>3776</v>
      </c>
      <c r="I434" s="6" t="s">
        <v>2933</v>
      </c>
      <c r="J434" s="6" t="s">
        <v>3780</v>
      </c>
      <c r="K434" s="6" t="s">
        <v>27</v>
      </c>
      <c r="L434" s="6" t="s">
        <v>27</v>
      </c>
    </row>
    <row r="435" spans="1:12" ht="20.100000000000001" customHeight="1">
      <c r="A435" s="22" t="s">
        <v>3847</v>
      </c>
      <c r="B435" s="24">
        <v>0</v>
      </c>
      <c r="C435" s="7">
        <v>0</v>
      </c>
      <c r="D435" s="7">
        <v>0</v>
      </c>
      <c r="E435" s="7">
        <v>0</v>
      </c>
      <c r="F435" s="7">
        <v>0</v>
      </c>
      <c r="G435" s="5" t="s">
        <v>27</v>
      </c>
      <c r="H435" s="6" t="s">
        <v>3776</v>
      </c>
      <c r="I435" s="6" t="s">
        <v>2933</v>
      </c>
      <c r="J435" s="6" t="s">
        <v>3781</v>
      </c>
      <c r="K435" s="6" t="s">
        <v>27</v>
      </c>
      <c r="L435" s="6" t="s">
        <v>27</v>
      </c>
    </row>
    <row r="436" spans="1:12" ht="20.100000000000001" customHeight="1">
      <c r="A436" s="22" t="s">
        <v>3846</v>
      </c>
      <c r="B436" s="24">
        <v>1</v>
      </c>
      <c r="C436" s="7">
        <v>0</v>
      </c>
      <c r="D436" s="7">
        <v>0</v>
      </c>
      <c r="E436" s="7">
        <v>0</v>
      </c>
      <c r="F436" s="7">
        <v>0</v>
      </c>
      <c r="G436" s="5" t="s">
        <v>27</v>
      </c>
      <c r="H436" s="6" t="s">
        <v>3776</v>
      </c>
      <c r="I436" s="6" t="s">
        <v>2933</v>
      </c>
      <c r="J436" s="6" t="s">
        <v>3782</v>
      </c>
      <c r="K436" s="6" t="s">
        <v>27</v>
      </c>
      <c r="L436" s="6" t="s">
        <v>27</v>
      </c>
    </row>
    <row r="437" spans="1:12" ht="20.100000000000001" customHeight="1">
      <c r="A437" s="22" t="s">
        <v>3848</v>
      </c>
      <c r="B437" s="24">
        <v>1</v>
      </c>
      <c r="C437" s="7">
        <v>0</v>
      </c>
      <c r="D437" s="7">
        <v>0</v>
      </c>
      <c r="E437" s="7">
        <v>0</v>
      </c>
      <c r="F437" s="7">
        <v>0</v>
      </c>
      <c r="G437" s="5" t="s">
        <v>27</v>
      </c>
      <c r="H437" s="6" t="s">
        <v>3776</v>
      </c>
      <c r="I437" s="6" t="s">
        <v>2933</v>
      </c>
      <c r="J437" s="6" t="s">
        <v>3783</v>
      </c>
      <c r="K437" s="6" t="s">
        <v>27</v>
      </c>
      <c r="L437" s="6" t="s">
        <v>27</v>
      </c>
    </row>
    <row r="438" spans="1:12" ht="20.100000000000001" customHeight="1">
      <c r="A438" s="22" t="s">
        <v>3849</v>
      </c>
      <c r="B438" s="24">
        <v>20</v>
      </c>
      <c r="C438" s="7">
        <v>0</v>
      </c>
      <c r="D438" s="7">
        <v>0</v>
      </c>
      <c r="E438" s="7">
        <v>0</v>
      </c>
      <c r="F438" s="7">
        <v>0</v>
      </c>
      <c r="G438" s="5" t="s">
        <v>27</v>
      </c>
      <c r="H438" s="6" t="s">
        <v>3776</v>
      </c>
      <c r="I438" s="6" t="s">
        <v>2933</v>
      </c>
      <c r="J438" s="6" t="s">
        <v>3784</v>
      </c>
      <c r="K438" s="6" t="s">
        <v>27</v>
      </c>
      <c r="L438" s="6" t="s">
        <v>27</v>
      </c>
    </row>
    <row r="439" spans="1:12" ht="20.100000000000001" customHeight="1">
      <c r="A439" s="22" t="s">
        <v>3850</v>
      </c>
      <c r="B439" s="24">
        <v>20</v>
      </c>
      <c r="C439" s="7">
        <v>0</v>
      </c>
      <c r="D439" s="7">
        <v>0</v>
      </c>
      <c r="E439" s="7">
        <v>0</v>
      </c>
      <c r="F439" s="7">
        <v>0</v>
      </c>
      <c r="G439" s="5" t="s">
        <v>27</v>
      </c>
      <c r="H439" s="6" t="s">
        <v>3776</v>
      </c>
      <c r="I439" s="6" t="s">
        <v>2933</v>
      </c>
      <c r="J439" s="6" t="s">
        <v>3785</v>
      </c>
      <c r="K439" s="6" t="s">
        <v>27</v>
      </c>
      <c r="L439" s="6" t="s">
        <v>27</v>
      </c>
    </row>
    <row r="440" spans="1:12" ht="20.100000000000001" customHeight="1">
      <c r="A440" s="22" t="s">
        <v>3809</v>
      </c>
      <c r="B440" s="24">
        <v>0</v>
      </c>
      <c r="C440" s="7">
        <v>0</v>
      </c>
      <c r="D440" s="7">
        <v>0</v>
      </c>
      <c r="E440" s="7">
        <v>0</v>
      </c>
      <c r="F440" s="7">
        <v>0</v>
      </c>
      <c r="G440" s="5" t="s">
        <v>27</v>
      </c>
      <c r="H440" s="6" t="s">
        <v>3776</v>
      </c>
      <c r="I440" s="6" t="s">
        <v>2933</v>
      </c>
      <c r="J440" s="6" t="s">
        <v>3786</v>
      </c>
      <c r="K440" s="6" t="s">
        <v>27</v>
      </c>
      <c r="L440" s="6" t="s">
        <v>27</v>
      </c>
    </row>
    <row r="441" spans="1:12" ht="20.100000000000001" customHeight="1">
      <c r="A441" s="22" t="s">
        <v>3842</v>
      </c>
      <c r="B441" s="24">
        <v>172.5</v>
      </c>
      <c r="C441" s="7">
        <v>0</v>
      </c>
      <c r="D441" s="7">
        <v>0</v>
      </c>
      <c r="E441" s="7">
        <v>0</v>
      </c>
      <c r="F441" s="7">
        <v>0</v>
      </c>
      <c r="G441" s="5" t="s">
        <v>27</v>
      </c>
      <c r="H441" s="6" t="s">
        <v>3776</v>
      </c>
      <c r="I441" s="6" t="s">
        <v>2933</v>
      </c>
      <c r="J441" s="6" t="s">
        <v>3787</v>
      </c>
      <c r="K441" s="6" t="s">
        <v>27</v>
      </c>
      <c r="L441" s="6" t="s">
        <v>27</v>
      </c>
    </row>
    <row r="442" spans="1:12" ht="20.100000000000001" customHeight="1">
      <c r="A442" s="22" t="s">
        <v>3843</v>
      </c>
      <c r="B442" s="24">
        <v>0.8</v>
      </c>
      <c r="C442" s="7">
        <v>0</v>
      </c>
      <c r="D442" s="7">
        <v>0</v>
      </c>
      <c r="E442" s="7">
        <v>0</v>
      </c>
      <c r="F442" s="7">
        <v>0</v>
      </c>
      <c r="G442" s="5" t="s">
        <v>27</v>
      </c>
      <c r="H442" s="6" t="s">
        <v>3776</v>
      </c>
      <c r="I442" s="6" t="s">
        <v>2933</v>
      </c>
      <c r="J442" s="6" t="s">
        <v>3788</v>
      </c>
      <c r="K442" s="6" t="s">
        <v>27</v>
      </c>
      <c r="L442" s="6" t="s">
        <v>27</v>
      </c>
    </row>
    <row r="443" spans="1:12" ht="20.100000000000001" customHeight="1">
      <c r="A443" s="22" t="s">
        <v>3841</v>
      </c>
      <c r="B443" s="24">
        <v>265.625</v>
      </c>
      <c r="C443" s="7">
        <v>0</v>
      </c>
      <c r="D443" s="7">
        <v>0</v>
      </c>
      <c r="E443" s="7">
        <v>0</v>
      </c>
      <c r="F443" s="7">
        <v>0</v>
      </c>
      <c r="G443" s="5" t="s">
        <v>27</v>
      </c>
      <c r="H443" s="6" t="s">
        <v>3776</v>
      </c>
      <c r="I443" s="6" t="s">
        <v>2933</v>
      </c>
      <c r="J443" s="6" t="s">
        <v>3789</v>
      </c>
      <c r="K443" s="6" t="s">
        <v>27</v>
      </c>
      <c r="L443" s="6" t="s">
        <v>27</v>
      </c>
    </row>
    <row r="444" spans="1:12" ht="20.100000000000001" customHeight="1">
      <c r="A444" s="22" t="s">
        <v>3840</v>
      </c>
      <c r="B444" s="24">
        <v>35</v>
      </c>
      <c r="C444" s="7">
        <v>0</v>
      </c>
      <c r="D444" s="7">
        <v>0</v>
      </c>
      <c r="E444" s="7">
        <v>0</v>
      </c>
      <c r="F444" s="7">
        <v>0</v>
      </c>
      <c r="G444" s="5" t="s">
        <v>27</v>
      </c>
      <c r="H444" s="6" t="s">
        <v>3776</v>
      </c>
      <c r="I444" s="6" t="s">
        <v>2933</v>
      </c>
      <c r="J444" s="6" t="s">
        <v>3790</v>
      </c>
      <c r="K444" s="6" t="s">
        <v>27</v>
      </c>
      <c r="L444" s="6" t="s">
        <v>27</v>
      </c>
    </row>
    <row r="445" spans="1:12" ht="20.100000000000001" customHeight="1">
      <c r="A445" s="22" t="s">
        <v>3851</v>
      </c>
      <c r="B445" s="24">
        <v>300.625</v>
      </c>
      <c r="C445" s="7">
        <v>0</v>
      </c>
      <c r="D445" s="7">
        <v>0</v>
      </c>
      <c r="E445" s="7">
        <v>0</v>
      </c>
      <c r="F445" s="7">
        <v>0</v>
      </c>
      <c r="G445" s="5" t="s">
        <v>27</v>
      </c>
      <c r="H445" s="6" t="s">
        <v>3776</v>
      </c>
      <c r="I445" s="6" t="s">
        <v>2933</v>
      </c>
      <c r="J445" s="6" t="s">
        <v>3791</v>
      </c>
      <c r="K445" s="6" t="s">
        <v>27</v>
      </c>
      <c r="L445" s="6" t="s">
        <v>27</v>
      </c>
    </row>
    <row r="446" spans="1:12" ht="20.100000000000001" customHeight="1">
      <c r="A446" s="22" t="s">
        <v>3839</v>
      </c>
      <c r="B446" s="24">
        <v>2.004</v>
      </c>
      <c r="C446" s="7">
        <v>0</v>
      </c>
      <c r="D446" s="7">
        <v>0</v>
      </c>
      <c r="E446" s="7">
        <v>0</v>
      </c>
      <c r="F446" s="7">
        <v>0</v>
      </c>
      <c r="G446" s="5" t="s">
        <v>27</v>
      </c>
      <c r="H446" s="6" t="s">
        <v>3776</v>
      </c>
      <c r="I446" s="6" t="s">
        <v>2933</v>
      </c>
      <c r="J446" s="6" t="s">
        <v>3792</v>
      </c>
      <c r="K446" s="6" t="s">
        <v>27</v>
      </c>
      <c r="L446" s="6" t="s">
        <v>27</v>
      </c>
    </row>
    <row r="447" spans="1:12" ht="20.100000000000001" customHeight="1">
      <c r="A447" s="22" t="s">
        <v>3838</v>
      </c>
      <c r="B447" s="24">
        <v>0.2</v>
      </c>
      <c r="C447" s="7">
        <v>0</v>
      </c>
      <c r="D447" s="7">
        <v>0</v>
      </c>
      <c r="E447" s="7">
        <v>0</v>
      </c>
      <c r="F447" s="7">
        <v>0</v>
      </c>
      <c r="G447" s="5" t="s">
        <v>27</v>
      </c>
      <c r="H447" s="6" t="s">
        <v>3776</v>
      </c>
      <c r="I447" s="6" t="s">
        <v>2933</v>
      </c>
      <c r="J447" s="6" t="s">
        <v>3793</v>
      </c>
      <c r="K447" s="6" t="s">
        <v>27</v>
      </c>
      <c r="L447" s="6" t="s">
        <v>27</v>
      </c>
    </row>
    <row r="448" spans="1:12" ht="20.100000000000001" customHeight="1">
      <c r="A448" s="22" t="s">
        <v>3684</v>
      </c>
      <c r="B448" s="24"/>
      <c r="C448" s="7">
        <v>0</v>
      </c>
      <c r="D448" s="7">
        <v>0</v>
      </c>
      <c r="E448" s="7">
        <v>0</v>
      </c>
      <c r="F448" s="7">
        <v>0</v>
      </c>
      <c r="G448" s="5" t="s">
        <v>27</v>
      </c>
      <c r="H448" s="6" t="s">
        <v>3776</v>
      </c>
      <c r="I448" s="6" t="s">
        <v>2933</v>
      </c>
      <c r="J448" s="6" t="s">
        <v>27</v>
      </c>
      <c r="K448" s="6" t="s">
        <v>27</v>
      </c>
      <c r="L448" s="6" t="s">
        <v>27</v>
      </c>
    </row>
    <row r="449" spans="1:12" ht="20.100000000000001" customHeight="1">
      <c r="A449" s="22" t="s">
        <v>3810</v>
      </c>
      <c r="B449" s="24"/>
      <c r="C449" s="7">
        <v>0</v>
      </c>
      <c r="D449" s="7">
        <v>0</v>
      </c>
      <c r="E449" s="7">
        <v>0</v>
      </c>
      <c r="F449" s="7">
        <v>0</v>
      </c>
      <c r="G449" s="5" t="s">
        <v>27</v>
      </c>
      <c r="H449" s="6" t="s">
        <v>3776</v>
      </c>
      <c r="I449" s="6" t="s">
        <v>2933</v>
      </c>
      <c r="J449" s="6" t="s">
        <v>3794</v>
      </c>
      <c r="K449" s="6" t="s">
        <v>27</v>
      </c>
      <c r="L449" s="6" t="s">
        <v>27</v>
      </c>
    </row>
    <row r="450" spans="1:12" ht="20.100000000000001" customHeight="1">
      <c r="A450" s="22" t="s">
        <v>3684</v>
      </c>
      <c r="B450" s="24"/>
      <c r="C450" s="7">
        <v>0</v>
      </c>
      <c r="D450" s="7">
        <v>0</v>
      </c>
      <c r="E450" s="7">
        <v>0</v>
      </c>
      <c r="F450" s="7">
        <v>0</v>
      </c>
      <c r="G450" s="5" t="s">
        <v>27</v>
      </c>
      <c r="H450" s="6" t="s">
        <v>3776</v>
      </c>
      <c r="I450" s="6" t="s">
        <v>2933</v>
      </c>
      <c r="J450" s="6" t="s">
        <v>27</v>
      </c>
      <c r="K450" s="6" t="s">
        <v>27</v>
      </c>
      <c r="L450" s="6" t="s">
        <v>27</v>
      </c>
    </row>
    <row r="451" spans="1:12" ht="20.100000000000001" customHeight="1">
      <c r="A451" s="22" t="s">
        <v>3869</v>
      </c>
      <c r="B451" s="28">
        <v>216409</v>
      </c>
      <c r="C451" s="7">
        <v>0</v>
      </c>
      <c r="D451" s="7">
        <v>811533.8</v>
      </c>
      <c r="E451" s="7">
        <v>0</v>
      </c>
      <c r="F451" s="7">
        <f>C451+D451+E451</f>
        <v>811533.8</v>
      </c>
      <c r="G451" s="5" t="s">
        <v>27</v>
      </c>
      <c r="H451" s="6" t="s">
        <v>3776</v>
      </c>
      <c r="I451" s="6" t="s">
        <v>2933</v>
      </c>
      <c r="J451" s="6" t="s">
        <v>3795</v>
      </c>
      <c r="K451" s="6" t="s">
        <v>27</v>
      </c>
      <c r="L451" s="6" t="s">
        <v>27</v>
      </c>
    </row>
    <row r="452" spans="1:12" ht="20.100000000000001" customHeight="1">
      <c r="A452" s="22" t="s">
        <v>3870</v>
      </c>
      <c r="B452" s="28">
        <v>166063</v>
      </c>
      <c r="C452" s="7">
        <v>0</v>
      </c>
      <c r="D452" s="7">
        <v>207578.8</v>
      </c>
      <c r="E452" s="7">
        <v>0</v>
      </c>
      <c r="F452" s="7">
        <f>C452+D452+E452</f>
        <v>207578.8</v>
      </c>
      <c r="G452" s="5" t="s">
        <v>27</v>
      </c>
      <c r="H452" s="6" t="s">
        <v>3776</v>
      </c>
      <c r="I452" s="6" t="s">
        <v>2933</v>
      </c>
      <c r="J452" s="6" t="s">
        <v>3796</v>
      </c>
      <c r="K452" s="6" t="s">
        <v>27</v>
      </c>
      <c r="L452" s="6" t="s">
        <v>27</v>
      </c>
    </row>
    <row r="453" spans="1:12" ht="20.100000000000001" customHeight="1">
      <c r="A453" s="22" t="s">
        <v>3857</v>
      </c>
      <c r="B453" s="28">
        <v>138290</v>
      </c>
      <c r="C453" s="7">
        <v>0</v>
      </c>
      <c r="D453" s="7">
        <v>172862.5</v>
      </c>
      <c r="E453" s="7">
        <v>0</v>
      </c>
      <c r="F453" s="7">
        <f>C453+D453+E453</f>
        <v>172862.5</v>
      </c>
      <c r="G453" s="5" t="s">
        <v>27</v>
      </c>
      <c r="H453" s="6" t="s">
        <v>3776</v>
      </c>
      <c r="I453" s="6" t="s">
        <v>2933</v>
      </c>
      <c r="J453" s="6" t="s">
        <v>3797</v>
      </c>
      <c r="K453" s="6" t="s">
        <v>27</v>
      </c>
      <c r="L453" s="6" t="s">
        <v>27</v>
      </c>
    </row>
    <row r="454" spans="1:12" ht="20.100000000000001" customHeight="1">
      <c r="A454" s="22" t="s">
        <v>3811</v>
      </c>
      <c r="B454" s="28"/>
      <c r="C454" s="7">
        <v>0</v>
      </c>
      <c r="D454" s="7">
        <v>1191975.1000000001</v>
      </c>
      <c r="E454" s="7">
        <v>0</v>
      </c>
      <c r="F454" s="7">
        <f>C454+D454+E454</f>
        <v>1191975.1000000001</v>
      </c>
      <c r="G454" s="5" t="s">
        <v>27</v>
      </c>
      <c r="H454" s="6" t="s">
        <v>3776</v>
      </c>
      <c r="I454" s="6" t="s">
        <v>2933</v>
      </c>
      <c r="J454" s="6" t="s">
        <v>3798</v>
      </c>
      <c r="K454" s="6" t="s">
        <v>27</v>
      </c>
      <c r="L454" s="6" t="s">
        <v>27</v>
      </c>
    </row>
    <row r="455" spans="1:12" ht="20.100000000000001" customHeight="1">
      <c r="A455" s="22" t="s">
        <v>3812</v>
      </c>
      <c r="B455" s="24"/>
      <c r="C455" s="7">
        <v>0</v>
      </c>
      <c r="D455" s="7">
        <v>0</v>
      </c>
      <c r="E455" s="7">
        <v>0</v>
      </c>
      <c r="F455" s="7">
        <v>0</v>
      </c>
      <c r="G455" s="5" t="s">
        <v>27</v>
      </c>
      <c r="H455" s="6" t="s">
        <v>3776</v>
      </c>
      <c r="I455" s="6" t="s">
        <v>2933</v>
      </c>
      <c r="J455" s="6" t="s">
        <v>2961</v>
      </c>
      <c r="K455" s="6" t="s">
        <v>27</v>
      </c>
      <c r="L455" s="6" t="s">
        <v>27</v>
      </c>
    </row>
    <row r="456" spans="1:12" ht="20.100000000000001" customHeight="1">
      <c r="A456" s="22" t="s">
        <v>3813</v>
      </c>
      <c r="B456" s="24"/>
      <c r="C456" s="7">
        <v>0</v>
      </c>
      <c r="D456" s="7">
        <v>0</v>
      </c>
      <c r="E456" s="7">
        <v>0</v>
      </c>
      <c r="F456" s="7">
        <v>0</v>
      </c>
      <c r="G456" s="5" t="s">
        <v>27</v>
      </c>
      <c r="H456" s="6" t="s">
        <v>3776</v>
      </c>
      <c r="I456" s="6" t="s">
        <v>2933</v>
      </c>
      <c r="J456" s="6" t="s">
        <v>3799</v>
      </c>
      <c r="K456" s="6" t="s">
        <v>27</v>
      </c>
      <c r="L456" s="6" t="s">
        <v>27</v>
      </c>
    </row>
    <row r="457" spans="1:12" ht="20.100000000000001" customHeight="1">
      <c r="A457" s="22" t="s">
        <v>3684</v>
      </c>
      <c r="B457" s="24"/>
      <c r="C457" s="7">
        <v>0</v>
      </c>
      <c r="D457" s="7">
        <v>0</v>
      </c>
      <c r="E457" s="7">
        <v>0</v>
      </c>
      <c r="F457" s="7">
        <v>0</v>
      </c>
      <c r="G457" s="5" t="s">
        <v>27</v>
      </c>
      <c r="H457" s="6" t="s">
        <v>3776</v>
      </c>
      <c r="I457" s="6" t="s">
        <v>2933</v>
      </c>
      <c r="J457" s="6" t="s">
        <v>27</v>
      </c>
      <c r="K457" s="6" t="s">
        <v>27</v>
      </c>
      <c r="L457" s="6" t="s">
        <v>27</v>
      </c>
    </row>
    <row r="458" spans="1:12" ht="20.100000000000001" customHeight="1">
      <c r="A458" s="22" t="s">
        <v>3852</v>
      </c>
      <c r="B458" s="24">
        <v>1.7709999999999999</v>
      </c>
      <c r="C458" s="7">
        <v>0</v>
      </c>
      <c r="D458" s="7">
        <v>0</v>
      </c>
      <c r="E458" s="7">
        <v>0</v>
      </c>
      <c r="F458" s="7">
        <v>0</v>
      </c>
      <c r="G458" s="5" t="s">
        <v>27</v>
      </c>
      <c r="H458" s="6" t="s">
        <v>3776</v>
      </c>
      <c r="I458" s="6" t="s">
        <v>2933</v>
      </c>
      <c r="J458" s="6" t="s">
        <v>3800</v>
      </c>
      <c r="K458" s="6" t="s">
        <v>27</v>
      </c>
      <c r="L458" s="6" t="s">
        <v>27</v>
      </c>
    </row>
    <row r="459" spans="1:12" ht="20.100000000000001" customHeight="1">
      <c r="A459" s="22" t="s">
        <v>3853</v>
      </c>
      <c r="B459" s="24">
        <v>0.22600000000000001</v>
      </c>
      <c r="C459" s="7">
        <v>0</v>
      </c>
      <c r="D459" s="7">
        <v>0</v>
      </c>
      <c r="E459" s="7">
        <v>0</v>
      </c>
      <c r="F459" s="7">
        <v>0</v>
      </c>
      <c r="G459" s="5" t="s">
        <v>27</v>
      </c>
      <c r="H459" s="6" t="s">
        <v>3776</v>
      </c>
      <c r="I459" s="6" t="s">
        <v>2933</v>
      </c>
      <c r="J459" s="6" t="s">
        <v>3801</v>
      </c>
      <c r="K459" s="6" t="s">
        <v>27</v>
      </c>
      <c r="L459" s="6" t="s">
        <v>27</v>
      </c>
    </row>
    <row r="460" spans="1:12" ht="20.100000000000001" customHeight="1">
      <c r="A460" s="22" t="s">
        <v>3684</v>
      </c>
      <c r="B460" s="24"/>
      <c r="C460" s="7">
        <v>0</v>
      </c>
      <c r="D460" s="7">
        <v>0</v>
      </c>
      <c r="E460" s="7">
        <v>0</v>
      </c>
      <c r="F460" s="7">
        <v>0</v>
      </c>
      <c r="G460" s="5" t="s">
        <v>27</v>
      </c>
      <c r="H460" s="6" t="s">
        <v>3776</v>
      </c>
      <c r="I460" s="6" t="s">
        <v>2933</v>
      </c>
      <c r="J460" s="6" t="s">
        <v>27</v>
      </c>
      <c r="K460" s="6" t="s">
        <v>27</v>
      </c>
      <c r="L460" s="6" t="s">
        <v>27</v>
      </c>
    </row>
    <row r="461" spans="1:12" ht="20.100000000000001" customHeight="1">
      <c r="A461" s="22" t="s">
        <v>3871</v>
      </c>
      <c r="B461" s="24"/>
      <c r="C461" s="7">
        <v>0</v>
      </c>
      <c r="D461" s="7">
        <v>0</v>
      </c>
      <c r="E461" s="7">
        <v>0</v>
      </c>
      <c r="F461" s="7">
        <v>0</v>
      </c>
      <c r="G461" s="5" t="s">
        <v>27</v>
      </c>
      <c r="H461" s="6" t="s">
        <v>3776</v>
      </c>
      <c r="I461" s="6" t="s">
        <v>2933</v>
      </c>
      <c r="J461" s="6" t="s">
        <v>3802</v>
      </c>
      <c r="K461" s="6" t="s">
        <v>27</v>
      </c>
      <c r="L461" s="6" t="s">
        <v>27</v>
      </c>
    </row>
    <row r="462" spans="1:12" ht="20.100000000000001" customHeight="1">
      <c r="A462" s="22" t="s">
        <v>3819</v>
      </c>
      <c r="B462" s="28">
        <v>30849</v>
      </c>
      <c r="C462" s="7">
        <v>136500</v>
      </c>
      <c r="D462" s="7">
        <v>0</v>
      </c>
      <c r="E462" s="7">
        <v>0</v>
      </c>
      <c r="F462" s="7">
        <f>C462+D462+E462</f>
        <v>136500</v>
      </c>
      <c r="G462" s="5" t="s">
        <v>27</v>
      </c>
      <c r="H462" s="6" t="s">
        <v>3776</v>
      </c>
      <c r="I462" s="6" t="s">
        <v>2933</v>
      </c>
      <c r="J462" s="6" t="s">
        <v>3803</v>
      </c>
      <c r="K462" s="6" t="s">
        <v>27</v>
      </c>
      <c r="L462" s="6" t="s">
        <v>27</v>
      </c>
    </row>
    <row r="463" spans="1:12" ht="20.100000000000001" customHeight="1">
      <c r="A463" s="22" t="s">
        <v>3820</v>
      </c>
      <c r="B463" s="28">
        <v>42200</v>
      </c>
      <c r="C463" s="7">
        <v>0</v>
      </c>
      <c r="D463" s="7">
        <v>186725.7</v>
      </c>
      <c r="E463" s="7">
        <v>0</v>
      </c>
      <c r="F463" s="7">
        <f>C463+D463+E463</f>
        <v>186725.7</v>
      </c>
      <c r="G463" s="5" t="s">
        <v>27</v>
      </c>
      <c r="H463" s="6" t="s">
        <v>3776</v>
      </c>
      <c r="I463" s="6" t="s">
        <v>2933</v>
      </c>
      <c r="J463" s="6" t="s">
        <v>3804</v>
      </c>
      <c r="K463" s="6" t="s">
        <v>27</v>
      </c>
      <c r="L463" s="6" t="s">
        <v>27</v>
      </c>
    </row>
    <row r="464" spans="1:12" ht="20.100000000000001" customHeight="1">
      <c r="A464" s="22" t="s">
        <v>3821</v>
      </c>
      <c r="B464" s="28">
        <v>63747</v>
      </c>
      <c r="C464" s="7">
        <v>0</v>
      </c>
      <c r="D464" s="7">
        <v>0</v>
      </c>
      <c r="E464" s="7">
        <v>282066.40000000002</v>
      </c>
      <c r="F464" s="7">
        <f>C464+D464+E464</f>
        <v>282066.40000000002</v>
      </c>
      <c r="G464" s="5" t="s">
        <v>27</v>
      </c>
      <c r="H464" s="6" t="s">
        <v>3776</v>
      </c>
      <c r="I464" s="6" t="s">
        <v>2933</v>
      </c>
      <c r="J464" s="6" t="s">
        <v>3805</v>
      </c>
      <c r="K464" s="6" t="s">
        <v>27</v>
      </c>
      <c r="L464" s="6" t="s">
        <v>27</v>
      </c>
    </row>
    <row r="465" spans="1:13" ht="20.100000000000001" customHeight="1">
      <c r="A465" s="22" t="s">
        <v>3814</v>
      </c>
      <c r="B465" s="24"/>
      <c r="C465" s="7">
        <v>136500</v>
      </c>
      <c r="D465" s="7">
        <v>186725.7</v>
      </c>
      <c r="E465" s="7">
        <v>282066.40000000002</v>
      </c>
      <c r="F465" s="7">
        <f>C465+D465+E465</f>
        <v>605292.10000000009</v>
      </c>
      <c r="G465" s="5" t="s">
        <v>27</v>
      </c>
      <c r="H465" s="6" t="s">
        <v>3776</v>
      </c>
      <c r="I465" s="6" t="s">
        <v>2933</v>
      </c>
      <c r="J465" s="6" t="s">
        <v>2946</v>
      </c>
      <c r="K465" s="6" t="s">
        <v>27</v>
      </c>
      <c r="L465" s="6" t="s">
        <v>27</v>
      </c>
    </row>
    <row r="466" spans="1:13" ht="20.100000000000001" customHeight="1">
      <c r="A466" s="22" t="s">
        <v>3684</v>
      </c>
      <c r="B466" s="24"/>
      <c r="C466" s="7">
        <v>0</v>
      </c>
      <c r="D466" s="7">
        <v>0</v>
      </c>
      <c r="E466" s="7">
        <v>0</v>
      </c>
      <c r="F466" s="7">
        <v>0</v>
      </c>
      <c r="G466" s="5" t="s">
        <v>27</v>
      </c>
      <c r="H466" s="6" t="s">
        <v>3776</v>
      </c>
      <c r="I466" s="6" t="s">
        <v>2933</v>
      </c>
      <c r="J466" s="6" t="s">
        <v>27</v>
      </c>
      <c r="K466" s="6" t="s">
        <v>27</v>
      </c>
      <c r="L466" s="6" t="s">
        <v>27</v>
      </c>
    </row>
    <row r="467" spans="1:13" ht="20.100000000000001" customHeight="1">
      <c r="A467" s="22" t="s">
        <v>3822</v>
      </c>
      <c r="B467" s="24"/>
      <c r="C467" s="7">
        <v>0</v>
      </c>
      <c r="D467" s="7">
        <v>0</v>
      </c>
      <c r="E467" s="7">
        <v>59598.755000000005</v>
      </c>
      <c r="F467" s="7">
        <f>C467+D467+E467</f>
        <v>59598.755000000005</v>
      </c>
      <c r="G467" s="5" t="s">
        <v>27</v>
      </c>
      <c r="H467" s="6" t="s">
        <v>3776</v>
      </c>
      <c r="I467" s="6" t="s">
        <v>2933</v>
      </c>
      <c r="J467" s="6" t="s">
        <v>3806</v>
      </c>
      <c r="K467" s="6" t="s">
        <v>27</v>
      </c>
      <c r="L467" s="6" t="s">
        <v>27</v>
      </c>
    </row>
    <row r="468" spans="1:13" ht="20.100000000000001" customHeight="1">
      <c r="A468" s="22" t="s">
        <v>3814</v>
      </c>
      <c r="B468" s="24"/>
      <c r="C468" s="7">
        <v>0</v>
      </c>
      <c r="D468" s="7">
        <v>0</v>
      </c>
      <c r="E468" s="7">
        <v>59598.755000000005</v>
      </c>
      <c r="F468" s="7">
        <f>C468+D468+E468</f>
        <v>59598.755000000005</v>
      </c>
      <c r="G468" s="5" t="s">
        <v>27</v>
      </c>
      <c r="H468" s="6" t="s">
        <v>3776</v>
      </c>
      <c r="I468" s="6" t="s">
        <v>2933</v>
      </c>
      <c r="J468" s="6" t="s">
        <v>2946</v>
      </c>
      <c r="K468" s="6" t="s">
        <v>27</v>
      </c>
      <c r="L468" s="6" t="s">
        <v>27</v>
      </c>
    </row>
    <row r="469" spans="1:13" ht="20.100000000000001" customHeight="1">
      <c r="A469" s="22" t="s">
        <v>3684</v>
      </c>
      <c r="B469" s="24"/>
      <c r="C469" s="7">
        <v>0</v>
      </c>
      <c r="D469" s="7">
        <v>0</v>
      </c>
      <c r="E469" s="7">
        <v>0</v>
      </c>
      <c r="F469" s="7">
        <v>0</v>
      </c>
      <c r="G469" s="5" t="s">
        <v>27</v>
      </c>
      <c r="H469" s="6" t="s">
        <v>3776</v>
      </c>
      <c r="I469" s="6" t="s">
        <v>2933</v>
      </c>
      <c r="J469" s="6" t="s">
        <v>27</v>
      </c>
      <c r="K469" s="6" t="s">
        <v>27</v>
      </c>
      <c r="L469" s="6" t="s">
        <v>27</v>
      </c>
    </row>
    <row r="470" spans="1:13" ht="20.100000000000001" customHeight="1">
      <c r="A470" s="22" t="s">
        <v>3684</v>
      </c>
      <c r="B470" s="24"/>
      <c r="C470" s="7">
        <v>0</v>
      </c>
      <c r="D470" s="7">
        <v>0</v>
      </c>
      <c r="E470" s="7">
        <v>0</v>
      </c>
      <c r="F470" s="7">
        <v>0</v>
      </c>
      <c r="G470" s="5" t="s">
        <v>27</v>
      </c>
      <c r="H470" s="6" t="s">
        <v>3776</v>
      </c>
      <c r="I470" s="6" t="s">
        <v>2933</v>
      </c>
      <c r="J470" s="6" t="s">
        <v>2935</v>
      </c>
      <c r="K470" s="6" t="s">
        <v>27</v>
      </c>
      <c r="L470" s="6" t="s">
        <v>27</v>
      </c>
    </row>
    <row r="471" spans="1:13" ht="20.100000000000001" customHeight="1">
      <c r="A471" s="22" t="s">
        <v>3815</v>
      </c>
      <c r="B471" s="24"/>
      <c r="C471" s="4">
        <v>136500</v>
      </c>
      <c r="D471" s="4">
        <v>1378700.8</v>
      </c>
      <c r="E471" s="4">
        <v>341665.15500000003</v>
      </c>
      <c r="F471" s="4">
        <f>C471+D471+E471</f>
        <v>1856865.9550000001</v>
      </c>
      <c r="G471" s="3"/>
    </row>
    <row r="472" spans="1:13">
      <c r="C472" s="30"/>
      <c r="D472" s="30"/>
      <c r="E472" s="30"/>
      <c r="F472" s="30"/>
      <c r="G472" s="30"/>
    </row>
    <row r="473" spans="1:13" ht="27">
      <c r="A473" s="381" t="s">
        <v>4944</v>
      </c>
      <c r="B473" s="382"/>
      <c r="C473" s="383"/>
      <c r="D473" s="383"/>
      <c r="E473" s="383"/>
      <c r="F473" s="383"/>
      <c r="G473" s="384" t="s">
        <v>27</v>
      </c>
      <c r="H473" s="6" t="s">
        <v>3776</v>
      </c>
      <c r="J473" s="6" t="s">
        <v>3777</v>
      </c>
      <c r="K473" s="6" t="s">
        <v>3778</v>
      </c>
      <c r="L473" s="6" t="s">
        <v>135</v>
      </c>
    </row>
    <row r="474" spans="1:13" ht="20.100000000000001" customHeight="1">
      <c r="A474" s="22" t="s">
        <v>27</v>
      </c>
      <c r="B474" s="24"/>
      <c r="C474" s="7"/>
      <c r="D474" s="7"/>
      <c r="E474" s="7"/>
      <c r="F474" s="7"/>
      <c r="G474" s="5" t="s">
        <v>27</v>
      </c>
      <c r="H474" s="6" t="s">
        <v>3776</v>
      </c>
      <c r="I474" s="6" t="s">
        <v>2932</v>
      </c>
      <c r="J474" s="6" t="s">
        <v>27</v>
      </c>
      <c r="K474" s="6" t="s">
        <v>27</v>
      </c>
      <c r="L474" s="6" t="s">
        <v>27</v>
      </c>
      <c r="M474" s="2">
        <v>1</v>
      </c>
    </row>
    <row r="475" spans="1:13" ht="20.100000000000001" customHeight="1">
      <c r="A475" s="22" t="s">
        <v>3844</v>
      </c>
      <c r="B475" s="24">
        <v>200</v>
      </c>
      <c r="C475" s="7">
        <v>0</v>
      </c>
      <c r="D475" s="7">
        <v>0</v>
      </c>
      <c r="E475" s="7">
        <v>0</v>
      </c>
      <c r="F475" s="7">
        <v>0</v>
      </c>
      <c r="G475" s="5" t="s">
        <v>27</v>
      </c>
      <c r="H475" s="6" t="s">
        <v>3776</v>
      </c>
      <c r="I475" s="6" t="s">
        <v>2933</v>
      </c>
      <c r="J475" s="6" t="s">
        <v>3779</v>
      </c>
      <c r="K475" s="6" t="s">
        <v>27</v>
      </c>
      <c r="L475" s="6" t="s">
        <v>27</v>
      </c>
    </row>
    <row r="476" spans="1:13" ht="20.100000000000001" customHeight="1">
      <c r="A476" s="22" t="s">
        <v>3845</v>
      </c>
      <c r="B476" s="24">
        <v>1.1499999999999999</v>
      </c>
      <c r="C476" s="7">
        <v>0</v>
      </c>
      <c r="D476" s="7">
        <v>0</v>
      </c>
      <c r="E476" s="7">
        <v>0</v>
      </c>
      <c r="F476" s="7">
        <v>0</v>
      </c>
      <c r="G476" s="5" t="s">
        <v>27</v>
      </c>
      <c r="H476" s="6" t="s">
        <v>3776</v>
      </c>
      <c r="I476" s="6" t="s">
        <v>2933</v>
      </c>
      <c r="J476" s="6" t="s">
        <v>3780</v>
      </c>
      <c r="K476" s="6" t="s">
        <v>27</v>
      </c>
      <c r="L476" s="6" t="s">
        <v>27</v>
      </c>
    </row>
    <row r="477" spans="1:13" ht="20.100000000000001" customHeight="1">
      <c r="A477" s="22" t="s">
        <v>3847</v>
      </c>
      <c r="B477" s="24">
        <v>0</v>
      </c>
      <c r="C477" s="7">
        <v>0</v>
      </c>
      <c r="D477" s="7">
        <v>0</v>
      </c>
      <c r="E477" s="7">
        <v>0</v>
      </c>
      <c r="F477" s="7">
        <v>0</v>
      </c>
      <c r="G477" s="5" t="s">
        <v>27</v>
      </c>
      <c r="H477" s="6" t="s">
        <v>3776</v>
      </c>
      <c r="I477" s="6" t="s">
        <v>2933</v>
      </c>
      <c r="J477" s="6" t="s">
        <v>3781</v>
      </c>
      <c r="K477" s="6" t="s">
        <v>27</v>
      </c>
      <c r="L477" s="6" t="s">
        <v>27</v>
      </c>
    </row>
    <row r="478" spans="1:13" ht="20.100000000000001" customHeight="1">
      <c r="A478" s="22" t="s">
        <v>3846</v>
      </c>
      <c r="B478" s="24">
        <v>1.2</v>
      </c>
      <c r="C478" s="7">
        <v>0</v>
      </c>
      <c r="D478" s="7">
        <v>0</v>
      </c>
      <c r="E478" s="7">
        <v>0</v>
      </c>
      <c r="F478" s="7">
        <v>0</v>
      </c>
      <c r="G478" s="5" t="s">
        <v>27</v>
      </c>
      <c r="H478" s="6" t="s">
        <v>3776</v>
      </c>
      <c r="I478" s="6" t="s">
        <v>2933</v>
      </c>
      <c r="J478" s="6" t="s">
        <v>3782</v>
      </c>
      <c r="K478" s="6" t="s">
        <v>27</v>
      </c>
      <c r="L478" s="6" t="s">
        <v>27</v>
      </c>
    </row>
    <row r="479" spans="1:13" ht="20.100000000000001" customHeight="1">
      <c r="A479" s="22" t="s">
        <v>3848</v>
      </c>
      <c r="B479" s="24">
        <v>1</v>
      </c>
      <c r="C479" s="7">
        <v>0</v>
      </c>
      <c r="D479" s="7">
        <v>0</v>
      </c>
      <c r="E479" s="7">
        <v>0</v>
      </c>
      <c r="F479" s="7">
        <v>0</v>
      </c>
      <c r="G479" s="5" t="s">
        <v>27</v>
      </c>
      <c r="H479" s="6" t="s">
        <v>3776</v>
      </c>
      <c r="I479" s="6" t="s">
        <v>2933</v>
      </c>
      <c r="J479" s="6" t="s">
        <v>3783</v>
      </c>
      <c r="K479" s="6" t="s">
        <v>27</v>
      </c>
      <c r="L479" s="6" t="s">
        <v>27</v>
      </c>
    </row>
    <row r="480" spans="1:13" ht="20.100000000000001" customHeight="1">
      <c r="A480" s="22" t="s">
        <v>3849</v>
      </c>
      <c r="B480" s="24">
        <v>20</v>
      </c>
      <c r="C480" s="7">
        <v>0</v>
      </c>
      <c r="D480" s="7">
        <v>0</v>
      </c>
      <c r="E480" s="7">
        <v>0</v>
      </c>
      <c r="F480" s="7">
        <v>0</v>
      </c>
      <c r="G480" s="5" t="s">
        <v>27</v>
      </c>
      <c r="H480" s="6" t="s">
        <v>3776</v>
      </c>
      <c r="I480" s="6" t="s">
        <v>2933</v>
      </c>
      <c r="J480" s="6" t="s">
        <v>3784</v>
      </c>
      <c r="K480" s="6" t="s">
        <v>27</v>
      </c>
      <c r="L480" s="6" t="s">
        <v>27</v>
      </c>
    </row>
    <row r="481" spans="1:12" ht="20.100000000000001" customHeight="1">
      <c r="A481" s="22" t="s">
        <v>3850</v>
      </c>
      <c r="B481" s="24">
        <v>20</v>
      </c>
      <c r="C481" s="7">
        <v>0</v>
      </c>
      <c r="D481" s="7">
        <v>0</v>
      </c>
      <c r="E481" s="7">
        <v>0</v>
      </c>
      <c r="F481" s="7">
        <v>0</v>
      </c>
      <c r="G481" s="5" t="s">
        <v>27</v>
      </c>
      <c r="H481" s="6" t="s">
        <v>3776</v>
      </c>
      <c r="I481" s="6" t="s">
        <v>2933</v>
      </c>
      <c r="J481" s="6" t="s">
        <v>3785</v>
      </c>
      <c r="K481" s="6" t="s">
        <v>27</v>
      </c>
      <c r="L481" s="6" t="s">
        <v>27</v>
      </c>
    </row>
    <row r="482" spans="1:12" ht="20.100000000000001" customHeight="1">
      <c r="A482" s="22" t="s">
        <v>3809</v>
      </c>
      <c r="B482" s="24">
        <v>0</v>
      </c>
      <c r="C482" s="7">
        <v>0</v>
      </c>
      <c r="D482" s="7">
        <v>0</v>
      </c>
      <c r="E482" s="7">
        <v>0</v>
      </c>
      <c r="F482" s="7">
        <v>0</v>
      </c>
      <c r="G482" s="5" t="s">
        <v>27</v>
      </c>
      <c r="H482" s="6" t="s">
        <v>3776</v>
      </c>
      <c r="I482" s="6" t="s">
        <v>2933</v>
      </c>
      <c r="J482" s="6" t="s">
        <v>3786</v>
      </c>
      <c r="K482" s="6" t="s">
        <v>27</v>
      </c>
      <c r="L482" s="6" t="s">
        <v>27</v>
      </c>
    </row>
    <row r="483" spans="1:12" ht="20.100000000000001" customHeight="1">
      <c r="A483" s="22" t="s">
        <v>3842</v>
      </c>
      <c r="B483" s="24">
        <v>276</v>
      </c>
      <c r="C483" s="7">
        <v>0</v>
      </c>
      <c r="D483" s="7">
        <v>0</v>
      </c>
      <c r="E483" s="7">
        <v>0</v>
      </c>
      <c r="F483" s="7">
        <v>0</v>
      </c>
      <c r="G483" s="5" t="s">
        <v>27</v>
      </c>
      <c r="H483" s="6" t="s">
        <v>3776</v>
      </c>
      <c r="I483" s="6" t="s">
        <v>2933</v>
      </c>
      <c r="J483" s="6" t="s">
        <v>3787</v>
      </c>
      <c r="K483" s="6" t="s">
        <v>27</v>
      </c>
      <c r="L483" s="6" t="s">
        <v>27</v>
      </c>
    </row>
    <row r="484" spans="1:12" ht="20.100000000000001" customHeight="1">
      <c r="A484" s="22" t="s">
        <v>3843</v>
      </c>
      <c r="B484" s="24">
        <v>0.9</v>
      </c>
      <c r="C484" s="7">
        <v>0</v>
      </c>
      <c r="D484" s="7">
        <v>0</v>
      </c>
      <c r="E484" s="7">
        <v>0</v>
      </c>
      <c r="F484" s="7">
        <v>0</v>
      </c>
      <c r="G484" s="5" t="s">
        <v>27</v>
      </c>
      <c r="H484" s="6" t="s">
        <v>3776</v>
      </c>
      <c r="I484" s="6" t="s">
        <v>2933</v>
      </c>
      <c r="J484" s="6" t="s">
        <v>3788</v>
      </c>
      <c r="K484" s="6" t="s">
        <v>27</v>
      </c>
      <c r="L484" s="6" t="s">
        <v>27</v>
      </c>
    </row>
    <row r="485" spans="1:12" ht="20.100000000000001" customHeight="1">
      <c r="A485" s="22" t="s">
        <v>3841</v>
      </c>
      <c r="B485" s="24">
        <v>351.11099999999999</v>
      </c>
      <c r="C485" s="7">
        <v>0</v>
      </c>
      <c r="D485" s="7">
        <v>0</v>
      </c>
      <c r="E485" s="7">
        <v>0</v>
      </c>
      <c r="F485" s="7">
        <v>0</v>
      </c>
      <c r="G485" s="5" t="s">
        <v>27</v>
      </c>
      <c r="H485" s="6" t="s">
        <v>3776</v>
      </c>
      <c r="I485" s="6" t="s">
        <v>2933</v>
      </c>
      <c r="J485" s="6" t="s">
        <v>3789</v>
      </c>
      <c r="K485" s="6" t="s">
        <v>27</v>
      </c>
      <c r="L485" s="6" t="s">
        <v>27</v>
      </c>
    </row>
    <row r="486" spans="1:12" ht="20.100000000000001" customHeight="1">
      <c r="A486" s="22" t="s">
        <v>3840</v>
      </c>
      <c r="B486" s="24">
        <v>45</v>
      </c>
      <c r="C486" s="7">
        <v>0</v>
      </c>
      <c r="D486" s="7">
        <v>0</v>
      </c>
      <c r="E486" s="7">
        <v>0</v>
      </c>
      <c r="F486" s="7">
        <v>0</v>
      </c>
      <c r="G486" s="5" t="s">
        <v>27</v>
      </c>
      <c r="H486" s="6" t="s">
        <v>3776</v>
      </c>
      <c r="I486" s="6" t="s">
        <v>2933</v>
      </c>
      <c r="J486" s="6" t="s">
        <v>3790</v>
      </c>
      <c r="K486" s="6" t="s">
        <v>27</v>
      </c>
      <c r="L486" s="6" t="s">
        <v>27</v>
      </c>
    </row>
    <row r="487" spans="1:12" ht="20.100000000000001" customHeight="1">
      <c r="A487" s="22" t="s">
        <v>3851</v>
      </c>
      <c r="B487" s="24">
        <v>396.11099999999999</v>
      </c>
      <c r="C487" s="7">
        <v>0</v>
      </c>
      <c r="D487" s="7">
        <v>0</v>
      </c>
      <c r="E487" s="7">
        <v>0</v>
      </c>
      <c r="F487" s="7">
        <v>0</v>
      </c>
      <c r="G487" s="5" t="s">
        <v>27</v>
      </c>
      <c r="H487" s="6" t="s">
        <v>3776</v>
      </c>
      <c r="I487" s="6" t="s">
        <v>2933</v>
      </c>
      <c r="J487" s="6" t="s">
        <v>3791</v>
      </c>
      <c r="K487" s="6" t="s">
        <v>27</v>
      </c>
      <c r="L487" s="6" t="s">
        <v>27</v>
      </c>
    </row>
    <row r="488" spans="1:12" ht="20.100000000000001" customHeight="1">
      <c r="A488" s="22" t="s">
        <v>3839</v>
      </c>
      <c r="B488" s="24">
        <v>1.9810000000000001</v>
      </c>
      <c r="C488" s="7">
        <v>0</v>
      </c>
      <c r="D488" s="7">
        <v>0</v>
      </c>
      <c r="E488" s="7">
        <v>0</v>
      </c>
      <c r="F488" s="7">
        <v>0</v>
      </c>
      <c r="G488" s="5" t="s">
        <v>27</v>
      </c>
      <c r="H488" s="6" t="s">
        <v>3776</v>
      </c>
      <c r="I488" s="6" t="s">
        <v>2933</v>
      </c>
      <c r="J488" s="6" t="s">
        <v>3792</v>
      </c>
      <c r="K488" s="6" t="s">
        <v>27</v>
      </c>
      <c r="L488" s="6" t="s">
        <v>27</v>
      </c>
    </row>
    <row r="489" spans="1:12" ht="20.100000000000001" customHeight="1">
      <c r="A489" s="22" t="s">
        <v>3838</v>
      </c>
      <c r="B489" s="24">
        <v>0.151</v>
      </c>
      <c r="C489" s="7">
        <v>0</v>
      </c>
      <c r="D489" s="7">
        <v>0</v>
      </c>
      <c r="E489" s="7">
        <v>0</v>
      </c>
      <c r="F489" s="7">
        <v>0</v>
      </c>
      <c r="G489" s="5" t="s">
        <v>27</v>
      </c>
      <c r="H489" s="6" t="s">
        <v>3776</v>
      </c>
      <c r="I489" s="6" t="s">
        <v>2933</v>
      </c>
      <c r="J489" s="6" t="s">
        <v>3793</v>
      </c>
      <c r="K489" s="6" t="s">
        <v>27</v>
      </c>
      <c r="L489" s="6" t="s">
        <v>27</v>
      </c>
    </row>
    <row r="490" spans="1:12" ht="20.100000000000001" customHeight="1">
      <c r="A490" s="22" t="s">
        <v>3684</v>
      </c>
      <c r="B490" s="24"/>
      <c r="C490" s="7">
        <v>0</v>
      </c>
      <c r="D490" s="7">
        <v>0</v>
      </c>
      <c r="E490" s="7">
        <v>0</v>
      </c>
      <c r="F490" s="7">
        <v>0</v>
      </c>
      <c r="G490" s="5" t="s">
        <v>27</v>
      </c>
      <c r="H490" s="6" t="s">
        <v>3776</v>
      </c>
      <c r="I490" s="6" t="s">
        <v>2933</v>
      </c>
      <c r="J490" s="6" t="s">
        <v>27</v>
      </c>
      <c r="K490" s="6" t="s">
        <v>27</v>
      </c>
      <c r="L490" s="6" t="s">
        <v>27</v>
      </c>
    </row>
    <row r="491" spans="1:12" ht="20.100000000000001" customHeight="1">
      <c r="A491" s="22" t="s">
        <v>3810</v>
      </c>
      <c r="B491" s="24"/>
      <c r="C491" s="7">
        <v>0</v>
      </c>
      <c r="D491" s="7">
        <v>0</v>
      </c>
      <c r="E491" s="7">
        <v>0</v>
      </c>
      <c r="F491" s="7">
        <v>0</v>
      </c>
      <c r="G491" s="5" t="s">
        <v>27</v>
      </c>
      <c r="H491" s="6" t="s">
        <v>3776</v>
      </c>
      <c r="I491" s="6" t="s">
        <v>2933</v>
      </c>
      <c r="J491" s="6" t="s">
        <v>3794</v>
      </c>
      <c r="K491" s="6" t="s">
        <v>27</v>
      </c>
      <c r="L491" s="6" t="s">
        <v>27</v>
      </c>
    </row>
    <row r="492" spans="1:12" ht="20.100000000000001" customHeight="1">
      <c r="A492" s="22" t="s">
        <v>3684</v>
      </c>
      <c r="B492" s="24"/>
      <c r="C492" s="7">
        <v>0</v>
      </c>
      <c r="D492" s="7">
        <v>0</v>
      </c>
      <c r="E492" s="7">
        <v>0</v>
      </c>
      <c r="F492" s="7">
        <v>0</v>
      </c>
      <c r="G492" s="5" t="s">
        <v>27</v>
      </c>
      <c r="H492" s="6" t="s">
        <v>3776</v>
      </c>
      <c r="I492" s="6" t="s">
        <v>2933</v>
      </c>
      <c r="J492" s="6" t="s">
        <v>27</v>
      </c>
      <c r="K492" s="6" t="s">
        <v>27</v>
      </c>
      <c r="L492" s="6" t="s">
        <v>27</v>
      </c>
    </row>
    <row r="493" spans="1:12" ht="20.100000000000001" customHeight="1">
      <c r="A493" s="22" t="s">
        <v>3863</v>
      </c>
      <c r="B493" s="28">
        <v>216409</v>
      </c>
      <c r="C493" s="7">
        <v>0</v>
      </c>
      <c r="D493" s="7">
        <v>1074879.1000000001</v>
      </c>
      <c r="E493" s="7">
        <v>0</v>
      </c>
      <c r="F493" s="7">
        <f>C493+D493+E493</f>
        <v>1074879.1000000001</v>
      </c>
      <c r="G493" s="5" t="s">
        <v>27</v>
      </c>
      <c r="H493" s="6" t="s">
        <v>3776</v>
      </c>
      <c r="I493" s="6" t="s">
        <v>2933</v>
      </c>
      <c r="J493" s="6" t="s">
        <v>3795</v>
      </c>
      <c r="K493" s="6" t="s">
        <v>27</v>
      </c>
      <c r="L493" s="6" t="s">
        <v>27</v>
      </c>
    </row>
    <row r="494" spans="1:12" ht="20.100000000000001" customHeight="1">
      <c r="A494" s="22" t="s">
        <v>3864</v>
      </c>
      <c r="B494" s="28">
        <v>166063</v>
      </c>
      <c r="C494" s="7">
        <v>0</v>
      </c>
      <c r="D494" s="7">
        <v>412408.1</v>
      </c>
      <c r="E494" s="7">
        <v>0</v>
      </c>
      <c r="F494" s="7">
        <f>C494+D494+E494</f>
        <v>412408.1</v>
      </c>
      <c r="G494" s="5" t="s">
        <v>27</v>
      </c>
      <c r="H494" s="6" t="s">
        <v>3776</v>
      </c>
      <c r="I494" s="6" t="s">
        <v>2933</v>
      </c>
      <c r="J494" s="6" t="s">
        <v>3796</v>
      </c>
      <c r="K494" s="6" t="s">
        <v>27</v>
      </c>
      <c r="L494" s="6" t="s">
        <v>27</v>
      </c>
    </row>
    <row r="495" spans="1:12" ht="20.100000000000001" customHeight="1">
      <c r="A495" s="22" t="s">
        <v>3862</v>
      </c>
      <c r="B495" s="28">
        <v>138290</v>
      </c>
      <c r="C495" s="7">
        <v>0</v>
      </c>
      <c r="D495" s="7">
        <v>228957</v>
      </c>
      <c r="E495" s="7">
        <v>0</v>
      </c>
      <c r="F495" s="7">
        <f>C495+D495+E495</f>
        <v>228957</v>
      </c>
      <c r="G495" s="5" t="s">
        <v>27</v>
      </c>
      <c r="H495" s="6" t="s">
        <v>3776</v>
      </c>
      <c r="I495" s="6" t="s">
        <v>2933</v>
      </c>
      <c r="J495" s="6" t="s">
        <v>3797</v>
      </c>
      <c r="K495" s="6" t="s">
        <v>27</v>
      </c>
      <c r="L495" s="6" t="s">
        <v>27</v>
      </c>
    </row>
    <row r="496" spans="1:12" ht="20.100000000000001" customHeight="1">
      <c r="A496" s="22" t="s">
        <v>3811</v>
      </c>
      <c r="B496" s="28"/>
      <c r="C496" s="7">
        <v>0</v>
      </c>
      <c r="D496" s="7">
        <v>1716244.2000000002</v>
      </c>
      <c r="E496" s="7">
        <v>0</v>
      </c>
      <c r="F496" s="7">
        <f>C496+D496+E496</f>
        <v>1716244.2000000002</v>
      </c>
      <c r="G496" s="5" t="s">
        <v>27</v>
      </c>
      <c r="H496" s="6" t="s">
        <v>3776</v>
      </c>
      <c r="I496" s="6" t="s">
        <v>2933</v>
      </c>
      <c r="J496" s="6" t="s">
        <v>3798</v>
      </c>
      <c r="K496" s="6" t="s">
        <v>27</v>
      </c>
      <c r="L496" s="6" t="s">
        <v>27</v>
      </c>
    </row>
    <row r="497" spans="1:12" ht="20.100000000000001" customHeight="1">
      <c r="A497" s="22" t="s">
        <v>3812</v>
      </c>
      <c r="B497" s="24"/>
      <c r="C497" s="7">
        <v>0</v>
      </c>
      <c r="D497" s="7">
        <v>0</v>
      </c>
      <c r="E497" s="7">
        <v>0</v>
      </c>
      <c r="F497" s="7">
        <v>0</v>
      </c>
      <c r="G497" s="5" t="s">
        <v>27</v>
      </c>
      <c r="H497" s="6" t="s">
        <v>3776</v>
      </c>
      <c r="I497" s="6" t="s">
        <v>2933</v>
      </c>
      <c r="J497" s="6" t="s">
        <v>2961</v>
      </c>
      <c r="K497" s="6" t="s">
        <v>27</v>
      </c>
      <c r="L497" s="6" t="s">
        <v>27</v>
      </c>
    </row>
    <row r="498" spans="1:12" ht="20.100000000000001" customHeight="1">
      <c r="A498" s="22" t="s">
        <v>3813</v>
      </c>
      <c r="B498" s="24"/>
      <c r="C498" s="7">
        <v>0</v>
      </c>
      <c r="D498" s="7">
        <v>0</v>
      </c>
      <c r="E498" s="7">
        <v>0</v>
      </c>
      <c r="F498" s="7">
        <v>0</v>
      </c>
      <c r="G498" s="5" t="s">
        <v>27</v>
      </c>
      <c r="H498" s="6" t="s">
        <v>3776</v>
      </c>
      <c r="I498" s="6" t="s">
        <v>2933</v>
      </c>
      <c r="J498" s="6" t="s">
        <v>3799</v>
      </c>
      <c r="K498" s="6" t="s">
        <v>27</v>
      </c>
      <c r="L498" s="6" t="s">
        <v>27</v>
      </c>
    </row>
    <row r="499" spans="1:12" ht="20.100000000000001" customHeight="1">
      <c r="A499" s="22" t="s">
        <v>3684</v>
      </c>
      <c r="B499" s="24"/>
      <c r="C499" s="7">
        <v>0</v>
      </c>
      <c r="D499" s="7">
        <v>0</v>
      </c>
      <c r="E499" s="7">
        <v>0</v>
      </c>
      <c r="F499" s="7">
        <v>0</v>
      </c>
      <c r="G499" s="5" t="s">
        <v>27</v>
      </c>
      <c r="H499" s="6" t="s">
        <v>3776</v>
      </c>
      <c r="I499" s="6" t="s">
        <v>2933</v>
      </c>
      <c r="J499" s="6" t="s">
        <v>27</v>
      </c>
      <c r="K499" s="6" t="s">
        <v>27</v>
      </c>
      <c r="L499" s="6" t="s">
        <v>27</v>
      </c>
    </row>
    <row r="500" spans="1:12" ht="20.100000000000001" customHeight="1">
      <c r="A500" s="22" t="s">
        <v>3852</v>
      </c>
      <c r="B500" s="24">
        <v>1.756</v>
      </c>
      <c r="C500" s="7">
        <v>0</v>
      </c>
      <c r="D500" s="7">
        <v>0</v>
      </c>
      <c r="E500" s="7">
        <v>0</v>
      </c>
      <c r="F500" s="7">
        <v>0</v>
      </c>
      <c r="G500" s="5" t="s">
        <v>27</v>
      </c>
      <c r="H500" s="6" t="s">
        <v>3776</v>
      </c>
      <c r="I500" s="6" t="s">
        <v>2933</v>
      </c>
      <c r="J500" s="6" t="s">
        <v>3800</v>
      </c>
      <c r="K500" s="6" t="s">
        <v>27</v>
      </c>
      <c r="L500" s="6" t="s">
        <v>27</v>
      </c>
    </row>
    <row r="501" spans="1:12" ht="20.100000000000001" customHeight="1">
      <c r="A501" s="22" t="s">
        <v>3853</v>
      </c>
      <c r="B501" s="24">
        <v>0.17100000000000001</v>
      </c>
      <c r="C501" s="7">
        <v>0</v>
      </c>
      <c r="D501" s="7">
        <v>0</v>
      </c>
      <c r="E501" s="7">
        <v>0</v>
      </c>
      <c r="F501" s="7">
        <v>0</v>
      </c>
      <c r="G501" s="5" t="s">
        <v>27</v>
      </c>
      <c r="H501" s="6" t="s">
        <v>3776</v>
      </c>
      <c r="I501" s="6" t="s">
        <v>2933</v>
      </c>
      <c r="J501" s="6" t="s">
        <v>3801</v>
      </c>
      <c r="K501" s="6" t="s">
        <v>27</v>
      </c>
      <c r="L501" s="6" t="s">
        <v>27</v>
      </c>
    </row>
    <row r="502" spans="1:12" ht="20.100000000000001" customHeight="1">
      <c r="A502" s="22" t="s">
        <v>3684</v>
      </c>
      <c r="B502" s="24"/>
      <c r="C502" s="7">
        <v>0</v>
      </c>
      <c r="D502" s="7">
        <v>0</v>
      </c>
      <c r="E502" s="7">
        <v>0</v>
      </c>
      <c r="F502" s="7">
        <v>0</v>
      </c>
      <c r="G502" s="5" t="s">
        <v>27</v>
      </c>
      <c r="H502" s="6" t="s">
        <v>3776</v>
      </c>
      <c r="I502" s="6" t="s">
        <v>2933</v>
      </c>
      <c r="J502" s="6" t="s">
        <v>27</v>
      </c>
      <c r="K502" s="6" t="s">
        <v>27</v>
      </c>
      <c r="L502" s="6" t="s">
        <v>27</v>
      </c>
    </row>
    <row r="503" spans="1:12" ht="20.100000000000001" customHeight="1">
      <c r="A503" s="22" t="s">
        <v>3930</v>
      </c>
      <c r="B503" s="24"/>
      <c r="C503" s="7">
        <v>0</v>
      </c>
      <c r="D503" s="7">
        <v>0</v>
      </c>
      <c r="E503" s="7">
        <v>0</v>
      </c>
      <c r="F503" s="7">
        <v>0</v>
      </c>
      <c r="G503" s="5" t="s">
        <v>27</v>
      </c>
      <c r="H503" s="6" t="s">
        <v>3776</v>
      </c>
      <c r="I503" s="6" t="s">
        <v>2933</v>
      </c>
      <c r="J503" s="6" t="s">
        <v>3802</v>
      </c>
      <c r="K503" s="6" t="s">
        <v>27</v>
      </c>
      <c r="L503" s="6" t="s">
        <v>27</v>
      </c>
    </row>
    <row r="504" spans="1:12" ht="20.100000000000001" customHeight="1">
      <c r="A504" s="22" t="s">
        <v>3819</v>
      </c>
      <c r="B504" s="28">
        <v>30849</v>
      </c>
      <c r="C504" s="7">
        <v>180403.5</v>
      </c>
      <c r="D504" s="7">
        <v>0</v>
      </c>
      <c r="E504" s="7">
        <v>0</v>
      </c>
      <c r="F504" s="7">
        <f>C504+D504+E504</f>
        <v>180403.5</v>
      </c>
      <c r="G504" s="5" t="s">
        <v>27</v>
      </c>
      <c r="H504" s="6" t="s">
        <v>3776</v>
      </c>
      <c r="I504" s="6" t="s">
        <v>2933</v>
      </c>
      <c r="J504" s="6" t="s">
        <v>3803</v>
      </c>
      <c r="K504" s="6" t="s">
        <v>27</v>
      </c>
      <c r="L504" s="6" t="s">
        <v>27</v>
      </c>
    </row>
    <row r="505" spans="1:12" ht="20.100000000000001" customHeight="1">
      <c r="A505" s="22" t="s">
        <v>3820</v>
      </c>
      <c r="B505" s="28">
        <v>42200</v>
      </c>
      <c r="C505" s="7">
        <v>0</v>
      </c>
      <c r="D505" s="7">
        <v>246783.6</v>
      </c>
      <c r="E505" s="7">
        <v>0</v>
      </c>
      <c r="F505" s="7">
        <f>C505+D505+E505</f>
        <v>246783.6</v>
      </c>
      <c r="G505" s="5" t="s">
        <v>27</v>
      </c>
      <c r="H505" s="6" t="s">
        <v>3776</v>
      </c>
      <c r="I505" s="6" t="s">
        <v>2933</v>
      </c>
      <c r="J505" s="6" t="s">
        <v>3804</v>
      </c>
      <c r="K505" s="6" t="s">
        <v>27</v>
      </c>
      <c r="L505" s="6" t="s">
        <v>27</v>
      </c>
    </row>
    <row r="506" spans="1:12" ht="20.100000000000001" customHeight="1">
      <c r="A506" s="22" t="s">
        <v>3821</v>
      </c>
      <c r="B506" s="28">
        <v>63747</v>
      </c>
      <c r="C506" s="7">
        <v>0</v>
      </c>
      <c r="D506" s="7">
        <v>0</v>
      </c>
      <c r="E506" s="7">
        <v>372789.5</v>
      </c>
      <c r="F506" s="7">
        <f>C506+D506+E506</f>
        <v>372789.5</v>
      </c>
      <c r="G506" s="5" t="s">
        <v>27</v>
      </c>
      <c r="H506" s="6" t="s">
        <v>3776</v>
      </c>
      <c r="I506" s="6" t="s">
        <v>2933</v>
      </c>
      <c r="J506" s="6" t="s">
        <v>3805</v>
      </c>
      <c r="K506" s="6" t="s">
        <v>27</v>
      </c>
      <c r="L506" s="6" t="s">
        <v>27</v>
      </c>
    </row>
    <row r="507" spans="1:12" ht="20.100000000000001" customHeight="1">
      <c r="A507" s="22" t="s">
        <v>3814</v>
      </c>
      <c r="B507" s="24"/>
      <c r="C507" s="7">
        <v>180403.5</v>
      </c>
      <c r="D507" s="7">
        <v>246783.6</v>
      </c>
      <c r="E507" s="7">
        <v>372789.5</v>
      </c>
      <c r="F507" s="7">
        <f>C507+D507+E507</f>
        <v>799976.6</v>
      </c>
      <c r="G507" s="5" t="s">
        <v>27</v>
      </c>
      <c r="H507" s="6" t="s">
        <v>3776</v>
      </c>
      <c r="I507" s="6" t="s">
        <v>2933</v>
      </c>
      <c r="J507" s="6" t="s">
        <v>2946</v>
      </c>
      <c r="K507" s="6" t="s">
        <v>27</v>
      </c>
      <c r="L507" s="6" t="s">
        <v>27</v>
      </c>
    </row>
    <row r="508" spans="1:12" ht="20.100000000000001" customHeight="1">
      <c r="A508" s="22" t="s">
        <v>3684</v>
      </c>
      <c r="B508" s="24"/>
      <c r="C508" s="7">
        <v>0</v>
      </c>
      <c r="D508" s="7">
        <v>0</v>
      </c>
      <c r="E508" s="7">
        <v>0</v>
      </c>
      <c r="F508" s="7">
        <v>0</v>
      </c>
      <c r="G508" s="5" t="s">
        <v>27</v>
      </c>
      <c r="H508" s="6" t="s">
        <v>3776</v>
      </c>
      <c r="I508" s="6" t="s">
        <v>2933</v>
      </c>
      <c r="J508" s="6" t="s">
        <v>27</v>
      </c>
      <c r="K508" s="6" t="s">
        <v>27</v>
      </c>
      <c r="L508" s="6" t="s">
        <v>27</v>
      </c>
    </row>
    <row r="509" spans="1:12" ht="20.100000000000001" customHeight="1">
      <c r="A509" s="22" t="s">
        <v>3822</v>
      </c>
      <c r="B509" s="24"/>
      <c r="C509" s="7">
        <v>0</v>
      </c>
      <c r="D509" s="7">
        <v>0</v>
      </c>
      <c r="E509" s="7">
        <v>85812.210000000021</v>
      </c>
      <c r="F509" s="7">
        <f>C509+D509+E509</f>
        <v>85812.210000000021</v>
      </c>
      <c r="G509" s="5" t="s">
        <v>27</v>
      </c>
      <c r="H509" s="6" t="s">
        <v>3776</v>
      </c>
      <c r="I509" s="6" t="s">
        <v>2933</v>
      </c>
      <c r="J509" s="6" t="s">
        <v>3806</v>
      </c>
      <c r="K509" s="6" t="s">
        <v>27</v>
      </c>
      <c r="L509" s="6" t="s">
        <v>27</v>
      </c>
    </row>
    <row r="510" spans="1:12" ht="20.100000000000001" customHeight="1">
      <c r="A510" s="22" t="s">
        <v>3814</v>
      </c>
      <c r="B510" s="24"/>
      <c r="C510" s="7">
        <v>0</v>
      </c>
      <c r="D510" s="7">
        <v>0</v>
      </c>
      <c r="E510" s="7">
        <v>85812.210000000021</v>
      </c>
      <c r="F510" s="7">
        <f>C510+D510+E510</f>
        <v>85812.210000000021</v>
      </c>
      <c r="G510" s="5" t="s">
        <v>27</v>
      </c>
      <c r="H510" s="6" t="s">
        <v>3776</v>
      </c>
      <c r="I510" s="6" t="s">
        <v>2933</v>
      </c>
      <c r="J510" s="6" t="s">
        <v>2946</v>
      </c>
      <c r="K510" s="6" t="s">
        <v>27</v>
      </c>
      <c r="L510" s="6" t="s">
        <v>27</v>
      </c>
    </row>
    <row r="511" spans="1:12" ht="20.100000000000001" customHeight="1">
      <c r="A511" s="22" t="s">
        <v>3684</v>
      </c>
      <c r="B511" s="24"/>
      <c r="C511" s="7">
        <v>0</v>
      </c>
      <c r="D511" s="7">
        <v>0</v>
      </c>
      <c r="E511" s="7">
        <v>0</v>
      </c>
      <c r="F511" s="7">
        <v>0</v>
      </c>
      <c r="G511" s="5" t="s">
        <v>27</v>
      </c>
      <c r="H511" s="6" t="s">
        <v>3776</v>
      </c>
      <c r="I511" s="6" t="s">
        <v>2933</v>
      </c>
      <c r="J511" s="6" t="s">
        <v>27</v>
      </c>
      <c r="K511" s="6" t="s">
        <v>27</v>
      </c>
      <c r="L511" s="6" t="s">
        <v>27</v>
      </c>
    </row>
    <row r="512" spans="1:12" ht="20.100000000000001" customHeight="1">
      <c r="A512" s="22" t="s">
        <v>3684</v>
      </c>
      <c r="B512" s="24"/>
      <c r="C512" s="7">
        <v>0</v>
      </c>
      <c r="D512" s="7">
        <v>0</v>
      </c>
      <c r="E512" s="7">
        <v>0</v>
      </c>
      <c r="F512" s="7">
        <v>0</v>
      </c>
      <c r="G512" s="5" t="s">
        <v>27</v>
      </c>
      <c r="H512" s="6" t="s">
        <v>3776</v>
      </c>
      <c r="I512" s="6" t="s">
        <v>2933</v>
      </c>
      <c r="J512" s="6" t="s">
        <v>2935</v>
      </c>
      <c r="K512" s="6" t="s">
        <v>27</v>
      </c>
      <c r="L512" s="6" t="s">
        <v>27</v>
      </c>
    </row>
    <row r="513" spans="1:13" ht="20.100000000000001" customHeight="1">
      <c r="A513" s="22" t="s">
        <v>3815</v>
      </c>
      <c r="B513" s="24"/>
      <c r="C513" s="4">
        <v>180403.5</v>
      </c>
      <c r="D513" s="4">
        <v>1963027.8000000003</v>
      </c>
      <c r="E513" s="4">
        <v>458601.71</v>
      </c>
      <c r="F513" s="4">
        <f>C513+D513+E513</f>
        <v>2602033.0100000002</v>
      </c>
      <c r="G513" s="3"/>
    </row>
    <row r="515" spans="1:13" ht="27">
      <c r="A515" s="381" t="s">
        <v>3875</v>
      </c>
      <c r="B515" s="382"/>
      <c r="C515" s="383"/>
      <c r="D515" s="383"/>
      <c r="E515" s="383"/>
      <c r="F515" s="383"/>
      <c r="G515" s="384" t="s">
        <v>27</v>
      </c>
      <c r="H515" s="6" t="s">
        <v>3776</v>
      </c>
      <c r="J515" s="6" t="s">
        <v>3777</v>
      </c>
      <c r="K515" s="6" t="s">
        <v>3778</v>
      </c>
      <c r="L515" s="6" t="s">
        <v>135</v>
      </c>
    </row>
    <row r="516" spans="1:13" ht="20.100000000000001" customHeight="1">
      <c r="A516" s="22" t="s">
        <v>27</v>
      </c>
      <c r="B516" s="24"/>
      <c r="C516" s="7"/>
      <c r="D516" s="7"/>
      <c r="E516" s="7"/>
      <c r="F516" s="7"/>
      <c r="G516" s="5" t="s">
        <v>27</v>
      </c>
      <c r="H516" s="6" t="s">
        <v>3776</v>
      </c>
      <c r="I516" s="6" t="s">
        <v>2932</v>
      </c>
      <c r="J516" s="6" t="s">
        <v>27</v>
      </c>
      <c r="K516" s="6" t="s">
        <v>27</v>
      </c>
      <c r="L516" s="6" t="s">
        <v>27</v>
      </c>
      <c r="M516" s="2">
        <v>1</v>
      </c>
    </row>
    <row r="517" spans="1:13" ht="20.100000000000001" customHeight="1">
      <c r="A517" s="22" t="s">
        <v>3808</v>
      </c>
      <c r="B517" s="24">
        <v>99</v>
      </c>
      <c r="C517" s="7">
        <v>0</v>
      </c>
      <c r="D517" s="7">
        <v>0</v>
      </c>
      <c r="E517" s="7">
        <v>0</v>
      </c>
      <c r="F517" s="7">
        <v>0</v>
      </c>
      <c r="G517" s="5" t="s">
        <v>27</v>
      </c>
      <c r="H517" s="6" t="s">
        <v>3776</v>
      </c>
      <c r="I517" s="6" t="s">
        <v>2933</v>
      </c>
      <c r="J517" s="6" t="s">
        <v>3779</v>
      </c>
      <c r="K517" s="6" t="s">
        <v>27</v>
      </c>
      <c r="L517" s="6" t="s">
        <v>27</v>
      </c>
    </row>
    <row r="518" spans="1:13" ht="20.100000000000001" customHeight="1">
      <c r="A518" s="22" t="s">
        <v>3876</v>
      </c>
      <c r="B518" s="24">
        <v>1.25</v>
      </c>
      <c r="C518" s="7">
        <v>0</v>
      </c>
      <c r="D518" s="7">
        <v>0</v>
      </c>
      <c r="E518" s="7">
        <v>0</v>
      </c>
      <c r="F518" s="7">
        <v>0</v>
      </c>
      <c r="G518" s="5" t="s">
        <v>27</v>
      </c>
      <c r="H518" s="6" t="s">
        <v>3776</v>
      </c>
      <c r="I518" s="6" t="s">
        <v>2933</v>
      </c>
      <c r="J518" s="6" t="s">
        <v>3780</v>
      </c>
      <c r="K518" s="6" t="s">
        <v>27</v>
      </c>
      <c r="L518" s="6" t="s">
        <v>27</v>
      </c>
    </row>
    <row r="519" spans="1:13" ht="20.100000000000001" customHeight="1">
      <c r="A519" s="22" t="s">
        <v>3847</v>
      </c>
      <c r="B519" s="24">
        <v>0</v>
      </c>
      <c r="C519" s="7">
        <v>0</v>
      </c>
      <c r="D519" s="7">
        <v>0</v>
      </c>
      <c r="E519" s="7">
        <v>0</v>
      </c>
      <c r="F519" s="7">
        <v>0</v>
      </c>
      <c r="G519" s="5" t="s">
        <v>27</v>
      </c>
      <c r="H519" s="6" t="s">
        <v>3776</v>
      </c>
      <c r="I519" s="6" t="s">
        <v>2933</v>
      </c>
      <c r="J519" s="6" t="s">
        <v>3781</v>
      </c>
      <c r="K519" s="6" t="s">
        <v>27</v>
      </c>
      <c r="L519" s="6" t="s">
        <v>27</v>
      </c>
    </row>
    <row r="520" spans="1:13" ht="20.100000000000001" customHeight="1">
      <c r="A520" s="22" t="s">
        <v>3846</v>
      </c>
      <c r="B520" s="24">
        <v>1</v>
      </c>
      <c r="C520" s="7">
        <v>0</v>
      </c>
      <c r="D520" s="7">
        <v>0</v>
      </c>
      <c r="E520" s="7">
        <v>0</v>
      </c>
      <c r="F520" s="7">
        <v>0</v>
      </c>
      <c r="G520" s="5" t="s">
        <v>27</v>
      </c>
      <c r="H520" s="6" t="s">
        <v>3776</v>
      </c>
      <c r="I520" s="6" t="s">
        <v>2933</v>
      </c>
      <c r="J520" s="6" t="s">
        <v>3782</v>
      </c>
      <c r="K520" s="6" t="s">
        <v>27</v>
      </c>
      <c r="L520" s="6" t="s">
        <v>27</v>
      </c>
    </row>
    <row r="521" spans="1:13" ht="20.100000000000001" customHeight="1">
      <c r="A521" s="22" t="s">
        <v>3848</v>
      </c>
      <c r="B521" s="24">
        <v>1</v>
      </c>
      <c r="C521" s="7">
        <v>0</v>
      </c>
      <c r="D521" s="7">
        <v>0</v>
      </c>
      <c r="E521" s="7">
        <v>0</v>
      </c>
      <c r="F521" s="7">
        <v>0</v>
      </c>
      <c r="G521" s="5" t="s">
        <v>27</v>
      </c>
      <c r="H521" s="6" t="s">
        <v>3776</v>
      </c>
      <c r="I521" s="6" t="s">
        <v>2933</v>
      </c>
      <c r="J521" s="6" t="s">
        <v>3783</v>
      </c>
      <c r="K521" s="6" t="s">
        <v>27</v>
      </c>
      <c r="L521" s="6" t="s">
        <v>27</v>
      </c>
    </row>
    <row r="522" spans="1:13" ht="20.100000000000001" customHeight="1">
      <c r="A522" s="22" t="s">
        <v>3849</v>
      </c>
      <c r="B522" s="24">
        <v>20</v>
      </c>
      <c r="C522" s="7">
        <v>0</v>
      </c>
      <c r="D522" s="7">
        <v>0</v>
      </c>
      <c r="E522" s="7">
        <v>0</v>
      </c>
      <c r="F522" s="7">
        <v>0</v>
      </c>
      <c r="G522" s="5" t="s">
        <v>27</v>
      </c>
      <c r="H522" s="6" t="s">
        <v>3776</v>
      </c>
      <c r="I522" s="6" t="s">
        <v>2933</v>
      </c>
      <c r="J522" s="6" t="s">
        <v>3784</v>
      </c>
      <c r="K522" s="6" t="s">
        <v>27</v>
      </c>
      <c r="L522" s="6" t="s">
        <v>27</v>
      </c>
    </row>
    <row r="523" spans="1:13" ht="20.100000000000001" customHeight="1">
      <c r="A523" s="22" t="s">
        <v>3850</v>
      </c>
      <c r="B523" s="24">
        <v>20</v>
      </c>
      <c r="C523" s="7">
        <v>0</v>
      </c>
      <c r="D523" s="7">
        <v>0</v>
      </c>
      <c r="E523" s="7">
        <v>0</v>
      </c>
      <c r="F523" s="7">
        <v>0</v>
      </c>
      <c r="G523" s="5" t="s">
        <v>27</v>
      </c>
      <c r="H523" s="6" t="s">
        <v>3776</v>
      </c>
      <c r="I523" s="6" t="s">
        <v>2933</v>
      </c>
      <c r="J523" s="6" t="s">
        <v>3785</v>
      </c>
      <c r="K523" s="6" t="s">
        <v>27</v>
      </c>
      <c r="L523" s="6" t="s">
        <v>27</v>
      </c>
    </row>
    <row r="524" spans="1:13" ht="20.100000000000001" customHeight="1">
      <c r="A524" s="22" t="s">
        <v>3809</v>
      </c>
      <c r="B524" s="24">
        <v>0</v>
      </c>
      <c r="C524" s="7">
        <v>0</v>
      </c>
      <c r="D524" s="7">
        <v>0</v>
      </c>
      <c r="E524" s="7">
        <v>0</v>
      </c>
      <c r="F524" s="7">
        <v>0</v>
      </c>
      <c r="G524" s="5" t="s">
        <v>27</v>
      </c>
      <c r="H524" s="6" t="s">
        <v>3776</v>
      </c>
      <c r="I524" s="6" t="s">
        <v>2933</v>
      </c>
      <c r="J524" s="6" t="s">
        <v>3786</v>
      </c>
      <c r="K524" s="6" t="s">
        <v>27</v>
      </c>
      <c r="L524" s="6" t="s">
        <v>27</v>
      </c>
    </row>
    <row r="525" spans="1:13" ht="20.100000000000001" customHeight="1">
      <c r="A525" s="22" t="s">
        <v>3842</v>
      </c>
      <c r="B525" s="24">
        <v>123.75</v>
      </c>
      <c r="C525" s="7">
        <v>0</v>
      </c>
      <c r="D525" s="7">
        <v>0</v>
      </c>
      <c r="E525" s="7">
        <v>0</v>
      </c>
      <c r="F525" s="7">
        <v>0</v>
      </c>
      <c r="G525" s="5" t="s">
        <v>27</v>
      </c>
      <c r="H525" s="6" t="s">
        <v>3776</v>
      </c>
      <c r="I525" s="6" t="s">
        <v>2933</v>
      </c>
      <c r="J525" s="6" t="s">
        <v>3787</v>
      </c>
      <c r="K525" s="6" t="s">
        <v>27</v>
      </c>
      <c r="L525" s="6" t="s">
        <v>27</v>
      </c>
    </row>
    <row r="526" spans="1:13" ht="20.100000000000001" customHeight="1">
      <c r="A526" s="22" t="s">
        <v>3843</v>
      </c>
      <c r="B526" s="24">
        <v>0.7</v>
      </c>
      <c r="C526" s="7">
        <v>0</v>
      </c>
      <c r="D526" s="7">
        <v>0</v>
      </c>
      <c r="E526" s="7">
        <v>0</v>
      </c>
      <c r="F526" s="7">
        <v>0</v>
      </c>
      <c r="G526" s="5" t="s">
        <v>27</v>
      </c>
      <c r="H526" s="6" t="s">
        <v>3776</v>
      </c>
      <c r="I526" s="6" t="s">
        <v>2933</v>
      </c>
      <c r="J526" s="6" t="s">
        <v>3788</v>
      </c>
      <c r="K526" s="6" t="s">
        <v>27</v>
      </c>
      <c r="L526" s="6" t="s">
        <v>27</v>
      </c>
    </row>
    <row r="527" spans="1:13" ht="20.100000000000001" customHeight="1">
      <c r="A527" s="22" t="s">
        <v>3841</v>
      </c>
      <c r="B527" s="24">
        <v>233.929</v>
      </c>
      <c r="C527" s="7">
        <v>0</v>
      </c>
      <c r="D527" s="7">
        <v>0</v>
      </c>
      <c r="E527" s="7">
        <v>0</v>
      </c>
      <c r="F527" s="7">
        <v>0</v>
      </c>
      <c r="G527" s="5" t="s">
        <v>27</v>
      </c>
      <c r="H527" s="6" t="s">
        <v>3776</v>
      </c>
      <c r="I527" s="6" t="s">
        <v>2933</v>
      </c>
      <c r="J527" s="6" t="s">
        <v>3789</v>
      </c>
      <c r="K527" s="6" t="s">
        <v>27</v>
      </c>
      <c r="L527" s="6" t="s">
        <v>27</v>
      </c>
    </row>
    <row r="528" spans="1:13" ht="20.100000000000001" customHeight="1">
      <c r="A528" s="22" t="s">
        <v>3840</v>
      </c>
      <c r="B528" s="24">
        <v>25</v>
      </c>
      <c r="C528" s="7">
        <v>0</v>
      </c>
      <c r="D528" s="7">
        <v>0</v>
      </c>
      <c r="E528" s="7">
        <v>0</v>
      </c>
      <c r="F528" s="7">
        <v>0</v>
      </c>
      <c r="G528" s="5" t="s">
        <v>27</v>
      </c>
      <c r="H528" s="6" t="s">
        <v>3776</v>
      </c>
      <c r="I528" s="6" t="s">
        <v>2933</v>
      </c>
      <c r="J528" s="6" t="s">
        <v>3790</v>
      </c>
      <c r="K528" s="6" t="s">
        <v>27</v>
      </c>
      <c r="L528" s="6" t="s">
        <v>27</v>
      </c>
    </row>
    <row r="529" spans="1:12" ht="20.100000000000001" customHeight="1">
      <c r="A529" s="22" t="s">
        <v>3851</v>
      </c>
      <c r="B529" s="24">
        <v>258.92899999999997</v>
      </c>
      <c r="C529" s="7">
        <v>0</v>
      </c>
      <c r="D529" s="7">
        <v>0</v>
      </c>
      <c r="E529" s="7">
        <v>0</v>
      </c>
      <c r="F529" s="7">
        <v>0</v>
      </c>
      <c r="G529" s="5" t="s">
        <v>27</v>
      </c>
      <c r="H529" s="6" t="s">
        <v>3776</v>
      </c>
      <c r="I529" s="6" t="s">
        <v>2933</v>
      </c>
      <c r="J529" s="6" t="s">
        <v>3791</v>
      </c>
      <c r="K529" s="6" t="s">
        <v>27</v>
      </c>
      <c r="L529" s="6" t="s">
        <v>27</v>
      </c>
    </row>
    <row r="530" spans="1:12" ht="20.100000000000001" customHeight="1">
      <c r="A530" s="22" t="s">
        <v>3839</v>
      </c>
      <c r="B530" s="24">
        <v>2.6150000000000002</v>
      </c>
      <c r="C530" s="7">
        <v>0</v>
      </c>
      <c r="D530" s="7">
        <v>0</v>
      </c>
      <c r="E530" s="7">
        <v>0</v>
      </c>
      <c r="F530" s="7">
        <v>0</v>
      </c>
      <c r="G530" s="5" t="s">
        <v>27</v>
      </c>
      <c r="H530" s="6" t="s">
        <v>3776</v>
      </c>
      <c r="I530" s="6" t="s">
        <v>2933</v>
      </c>
      <c r="J530" s="6" t="s">
        <v>3792</v>
      </c>
      <c r="K530" s="6" t="s">
        <v>27</v>
      </c>
      <c r="L530" s="6" t="s">
        <v>27</v>
      </c>
    </row>
    <row r="531" spans="1:12" ht="20.100000000000001" customHeight="1">
      <c r="A531" s="22" t="s">
        <v>3838</v>
      </c>
      <c r="B531" s="24">
        <v>0.23200000000000001</v>
      </c>
      <c r="C531" s="7">
        <v>0</v>
      </c>
      <c r="D531" s="7">
        <v>0</v>
      </c>
      <c r="E531" s="7">
        <v>0</v>
      </c>
      <c r="F531" s="7">
        <v>0</v>
      </c>
      <c r="G531" s="5" t="s">
        <v>27</v>
      </c>
      <c r="H531" s="6" t="s">
        <v>3776</v>
      </c>
      <c r="I531" s="6" t="s">
        <v>2933</v>
      </c>
      <c r="J531" s="6" t="s">
        <v>3793</v>
      </c>
      <c r="K531" s="6" t="s">
        <v>27</v>
      </c>
      <c r="L531" s="6" t="s">
        <v>27</v>
      </c>
    </row>
    <row r="532" spans="1:12" ht="20.100000000000001" customHeight="1">
      <c r="A532" s="22" t="s">
        <v>3684</v>
      </c>
      <c r="B532" s="24"/>
      <c r="C532" s="7">
        <v>0</v>
      </c>
      <c r="D532" s="7">
        <v>0</v>
      </c>
      <c r="E532" s="7">
        <v>0</v>
      </c>
      <c r="F532" s="7">
        <v>0</v>
      </c>
      <c r="G532" s="5" t="s">
        <v>27</v>
      </c>
      <c r="H532" s="6" t="s">
        <v>3776</v>
      </c>
      <c r="I532" s="6" t="s">
        <v>2933</v>
      </c>
      <c r="J532" s="6" t="s">
        <v>27</v>
      </c>
      <c r="K532" s="6" t="s">
        <v>27</v>
      </c>
      <c r="L532" s="6" t="s">
        <v>27</v>
      </c>
    </row>
    <row r="533" spans="1:12" ht="20.100000000000001" customHeight="1">
      <c r="A533" s="22" t="s">
        <v>3810</v>
      </c>
      <c r="B533" s="24"/>
      <c r="C533" s="7">
        <v>0</v>
      </c>
      <c r="D533" s="7">
        <v>0</v>
      </c>
      <c r="E533" s="7">
        <v>0</v>
      </c>
      <c r="F533" s="7">
        <v>0</v>
      </c>
      <c r="G533" s="5" t="s">
        <v>27</v>
      </c>
      <c r="H533" s="6" t="s">
        <v>3776</v>
      </c>
      <c r="I533" s="6" t="s">
        <v>2933</v>
      </c>
      <c r="J533" s="6" t="s">
        <v>3794</v>
      </c>
      <c r="K533" s="6" t="s">
        <v>27</v>
      </c>
      <c r="L533" s="6" t="s">
        <v>27</v>
      </c>
    </row>
    <row r="534" spans="1:12" ht="20.100000000000001" customHeight="1">
      <c r="A534" s="22" t="s">
        <v>3684</v>
      </c>
      <c r="B534" s="24"/>
      <c r="C534" s="7">
        <v>0</v>
      </c>
      <c r="D534" s="7">
        <v>0</v>
      </c>
      <c r="E534" s="7">
        <v>0</v>
      </c>
      <c r="F534" s="7">
        <v>0</v>
      </c>
      <c r="G534" s="5" t="s">
        <v>27</v>
      </c>
      <c r="H534" s="6" t="s">
        <v>3776</v>
      </c>
      <c r="I534" s="6" t="s">
        <v>2933</v>
      </c>
      <c r="J534" s="6" t="s">
        <v>27</v>
      </c>
      <c r="K534" s="6" t="s">
        <v>27</v>
      </c>
      <c r="L534" s="6" t="s">
        <v>27</v>
      </c>
    </row>
    <row r="535" spans="1:12" ht="20.100000000000001" customHeight="1">
      <c r="A535" s="22" t="s">
        <v>3878</v>
      </c>
      <c r="B535" s="28">
        <v>216409</v>
      </c>
      <c r="C535" s="7">
        <v>0</v>
      </c>
      <c r="D535" s="7">
        <v>582998.4</v>
      </c>
      <c r="E535" s="7">
        <v>0</v>
      </c>
      <c r="F535" s="7">
        <f>C535+D535+E535</f>
        <v>582998.4</v>
      </c>
      <c r="G535" s="5" t="s">
        <v>27</v>
      </c>
      <c r="H535" s="6" t="s">
        <v>3776</v>
      </c>
      <c r="I535" s="6" t="s">
        <v>2933</v>
      </c>
      <c r="J535" s="6" t="s">
        <v>3795</v>
      </c>
      <c r="K535" s="6" t="s">
        <v>27</v>
      </c>
      <c r="L535" s="6" t="s">
        <v>27</v>
      </c>
    </row>
    <row r="536" spans="1:12" ht="20.100000000000001" customHeight="1">
      <c r="A536" s="22" t="s">
        <v>3879</v>
      </c>
      <c r="B536" s="28">
        <v>166063</v>
      </c>
      <c r="C536" s="7">
        <v>0</v>
      </c>
      <c r="D536" s="7">
        <v>178947.20000000001</v>
      </c>
      <c r="E536" s="7">
        <v>0</v>
      </c>
      <c r="F536" s="7">
        <f>C536+D536+E536</f>
        <v>178947.20000000001</v>
      </c>
      <c r="G536" s="5" t="s">
        <v>27</v>
      </c>
      <c r="H536" s="6" t="s">
        <v>3776</v>
      </c>
      <c r="I536" s="6" t="s">
        <v>2933</v>
      </c>
      <c r="J536" s="6" t="s">
        <v>3796</v>
      </c>
      <c r="K536" s="6" t="s">
        <v>27</v>
      </c>
      <c r="L536" s="6" t="s">
        <v>27</v>
      </c>
    </row>
    <row r="537" spans="1:12" ht="20.100000000000001" customHeight="1">
      <c r="A537" s="22" t="s">
        <v>3877</v>
      </c>
      <c r="B537" s="28">
        <v>138290</v>
      </c>
      <c r="C537" s="7">
        <v>0</v>
      </c>
      <c r="D537" s="7">
        <v>149019.4</v>
      </c>
      <c r="E537" s="7">
        <v>0</v>
      </c>
      <c r="F537" s="7">
        <f>C537+D537+E537</f>
        <v>149019.4</v>
      </c>
      <c r="G537" s="5" t="s">
        <v>27</v>
      </c>
      <c r="H537" s="6" t="s">
        <v>3776</v>
      </c>
      <c r="I537" s="6" t="s">
        <v>2933</v>
      </c>
      <c r="J537" s="6" t="s">
        <v>3797</v>
      </c>
      <c r="K537" s="6" t="s">
        <v>27</v>
      </c>
      <c r="L537" s="6" t="s">
        <v>27</v>
      </c>
    </row>
    <row r="538" spans="1:12" ht="20.100000000000001" customHeight="1">
      <c r="A538" s="22" t="s">
        <v>3811</v>
      </c>
      <c r="B538" s="28"/>
      <c r="C538" s="7">
        <v>0</v>
      </c>
      <c r="D538" s="7">
        <v>910965.00000000012</v>
      </c>
      <c r="E538" s="7">
        <v>0</v>
      </c>
      <c r="F538" s="7">
        <f>C538+D538+E538</f>
        <v>910965.00000000012</v>
      </c>
      <c r="G538" s="5" t="s">
        <v>27</v>
      </c>
      <c r="H538" s="6" t="s">
        <v>3776</v>
      </c>
      <c r="I538" s="6" t="s">
        <v>2933</v>
      </c>
      <c r="J538" s="6" t="s">
        <v>3798</v>
      </c>
      <c r="K538" s="6" t="s">
        <v>27</v>
      </c>
      <c r="L538" s="6" t="s">
        <v>27</v>
      </c>
    </row>
    <row r="539" spans="1:12" ht="20.100000000000001" customHeight="1">
      <c r="A539" s="22" t="s">
        <v>3812</v>
      </c>
      <c r="B539" s="24"/>
      <c r="C539" s="7">
        <v>0</v>
      </c>
      <c r="D539" s="7">
        <v>0</v>
      </c>
      <c r="E539" s="7">
        <v>0</v>
      </c>
      <c r="F539" s="7">
        <v>0</v>
      </c>
      <c r="G539" s="5" t="s">
        <v>27</v>
      </c>
      <c r="H539" s="6" t="s">
        <v>3776</v>
      </c>
      <c r="I539" s="6" t="s">
        <v>2933</v>
      </c>
      <c r="J539" s="6" t="s">
        <v>2961</v>
      </c>
      <c r="K539" s="6" t="s">
        <v>27</v>
      </c>
      <c r="L539" s="6" t="s">
        <v>27</v>
      </c>
    </row>
    <row r="540" spans="1:12" ht="20.100000000000001" customHeight="1">
      <c r="A540" s="22" t="s">
        <v>3813</v>
      </c>
      <c r="B540" s="24"/>
      <c r="C540" s="7">
        <v>0</v>
      </c>
      <c r="D540" s="7">
        <v>0</v>
      </c>
      <c r="E540" s="7">
        <v>0</v>
      </c>
      <c r="F540" s="7">
        <v>0</v>
      </c>
      <c r="G540" s="5" t="s">
        <v>27</v>
      </c>
      <c r="H540" s="6" t="s">
        <v>3776</v>
      </c>
      <c r="I540" s="6" t="s">
        <v>2933</v>
      </c>
      <c r="J540" s="6" t="s">
        <v>3799</v>
      </c>
      <c r="K540" s="6" t="s">
        <v>27</v>
      </c>
      <c r="L540" s="6" t="s">
        <v>27</v>
      </c>
    </row>
    <row r="541" spans="1:12" ht="20.100000000000001" customHeight="1">
      <c r="A541" s="22" t="s">
        <v>3684</v>
      </c>
      <c r="B541" s="24"/>
      <c r="C541" s="7">
        <v>0</v>
      </c>
      <c r="D541" s="7">
        <v>0</v>
      </c>
      <c r="E541" s="7">
        <v>0</v>
      </c>
      <c r="F541" s="7">
        <v>0</v>
      </c>
      <c r="G541" s="5" t="s">
        <v>27</v>
      </c>
      <c r="H541" s="6" t="s">
        <v>3776</v>
      </c>
      <c r="I541" s="6" t="s">
        <v>2933</v>
      </c>
      <c r="J541" s="6" t="s">
        <v>27</v>
      </c>
      <c r="K541" s="6" t="s">
        <v>27</v>
      </c>
      <c r="L541" s="6" t="s">
        <v>27</v>
      </c>
    </row>
    <row r="542" spans="1:12" ht="20.100000000000001" customHeight="1">
      <c r="A542" s="22" t="s">
        <v>3854</v>
      </c>
      <c r="B542" s="24">
        <v>2.363</v>
      </c>
      <c r="C542" s="7">
        <v>0</v>
      </c>
      <c r="D542" s="7">
        <v>0</v>
      </c>
      <c r="E542" s="7">
        <v>0</v>
      </c>
      <c r="F542" s="7">
        <v>0</v>
      </c>
      <c r="G542" s="5" t="s">
        <v>27</v>
      </c>
      <c r="H542" s="6" t="s">
        <v>3776</v>
      </c>
      <c r="I542" s="6" t="s">
        <v>2933</v>
      </c>
      <c r="J542" s="6" t="s">
        <v>3800</v>
      </c>
      <c r="K542" s="6" t="s">
        <v>27</v>
      </c>
      <c r="L542" s="6" t="s">
        <v>27</v>
      </c>
    </row>
    <row r="543" spans="1:12" ht="20.100000000000001" customHeight="1">
      <c r="A543" s="22" t="s">
        <v>3853</v>
      </c>
      <c r="B543" s="24">
        <v>0.25600000000000001</v>
      </c>
      <c r="C543" s="7">
        <v>0</v>
      </c>
      <c r="D543" s="7">
        <v>0</v>
      </c>
      <c r="E543" s="7">
        <v>0</v>
      </c>
      <c r="F543" s="7">
        <v>0</v>
      </c>
      <c r="G543" s="5" t="s">
        <v>27</v>
      </c>
      <c r="H543" s="6" t="s">
        <v>3776</v>
      </c>
      <c r="I543" s="6" t="s">
        <v>2933</v>
      </c>
      <c r="J543" s="6" t="s">
        <v>3801</v>
      </c>
      <c r="K543" s="6" t="s">
        <v>27</v>
      </c>
      <c r="L543" s="6" t="s">
        <v>27</v>
      </c>
    </row>
    <row r="544" spans="1:12" ht="20.100000000000001" customHeight="1">
      <c r="A544" s="22" t="s">
        <v>3684</v>
      </c>
      <c r="B544" s="24"/>
      <c r="C544" s="7">
        <v>0</v>
      </c>
      <c r="D544" s="7">
        <v>0</v>
      </c>
      <c r="E544" s="7">
        <v>0</v>
      </c>
      <c r="F544" s="7">
        <v>0</v>
      </c>
      <c r="G544" s="5" t="s">
        <v>27</v>
      </c>
      <c r="H544" s="6" t="s">
        <v>3776</v>
      </c>
      <c r="I544" s="6" t="s">
        <v>2933</v>
      </c>
      <c r="J544" s="6" t="s">
        <v>27</v>
      </c>
      <c r="K544" s="6" t="s">
        <v>27</v>
      </c>
      <c r="L544" s="6" t="s">
        <v>27</v>
      </c>
    </row>
    <row r="545" spans="1:13" ht="20.100000000000001" customHeight="1">
      <c r="A545" s="22" t="s">
        <v>3871</v>
      </c>
      <c r="B545" s="24"/>
      <c r="C545" s="7">
        <v>0</v>
      </c>
      <c r="D545" s="7">
        <v>0</v>
      </c>
      <c r="E545" s="7">
        <v>0</v>
      </c>
      <c r="F545" s="7">
        <v>0</v>
      </c>
      <c r="G545" s="5" t="s">
        <v>27</v>
      </c>
      <c r="H545" s="6" t="s">
        <v>3776</v>
      </c>
      <c r="I545" s="6" t="s">
        <v>2933</v>
      </c>
      <c r="J545" s="6" t="s">
        <v>3802</v>
      </c>
      <c r="K545" s="6" t="s">
        <v>27</v>
      </c>
      <c r="L545" s="6" t="s">
        <v>27</v>
      </c>
    </row>
    <row r="546" spans="1:13" ht="20.100000000000001" customHeight="1">
      <c r="A546" s="22" t="s">
        <v>3819</v>
      </c>
      <c r="B546" s="28">
        <v>30849</v>
      </c>
      <c r="C546" s="7">
        <v>120503.9</v>
      </c>
      <c r="D546" s="7">
        <v>0</v>
      </c>
      <c r="E546" s="7">
        <v>0</v>
      </c>
      <c r="F546" s="7">
        <f>C546+D546+E546</f>
        <v>120503.9</v>
      </c>
      <c r="G546" s="5" t="s">
        <v>27</v>
      </c>
      <c r="H546" s="6" t="s">
        <v>3776</v>
      </c>
      <c r="I546" s="6" t="s">
        <v>2933</v>
      </c>
      <c r="J546" s="6" t="s">
        <v>3803</v>
      </c>
      <c r="K546" s="6" t="s">
        <v>27</v>
      </c>
      <c r="L546" s="6" t="s">
        <v>27</v>
      </c>
    </row>
    <row r="547" spans="1:13" ht="20.100000000000001" customHeight="1">
      <c r="A547" s="22" t="s">
        <v>3820</v>
      </c>
      <c r="B547" s="28">
        <v>42200</v>
      </c>
      <c r="C547" s="7">
        <v>0</v>
      </c>
      <c r="D547" s="7">
        <v>164843.79999999999</v>
      </c>
      <c r="E547" s="7">
        <v>0</v>
      </c>
      <c r="F547" s="7">
        <f>C547+D547+E547</f>
        <v>164843.79999999999</v>
      </c>
      <c r="G547" s="5" t="s">
        <v>27</v>
      </c>
      <c r="H547" s="6" t="s">
        <v>3776</v>
      </c>
      <c r="I547" s="6" t="s">
        <v>2933</v>
      </c>
      <c r="J547" s="6" t="s">
        <v>3804</v>
      </c>
      <c r="K547" s="6" t="s">
        <v>27</v>
      </c>
      <c r="L547" s="6" t="s">
        <v>27</v>
      </c>
    </row>
    <row r="548" spans="1:13" ht="20.100000000000001" customHeight="1">
      <c r="A548" s="22" t="s">
        <v>3821</v>
      </c>
      <c r="B548" s="28">
        <v>63747</v>
      </c>
      <c r="C548" s="7">
        <v>0</v>
      </c>
      <c r="D548" s="7">
        <v>0</v>
      </c>
      <c r="E548" s="7">
        <v>249011.7</v>
      </c>
      <c r="F548" s="7">
        <f>C548+D548+E548</f>
        <v>249011.7</v>
      </c>
      <c r="G548" s="5" t="s">
        <v>27</v>
      </c>
      <c r="H548" s="6" t="s">
        <v>3776</v>
      </c>
      <c r="I548" s="6" t="s">
        <v>2933</v>
      </c>
      <c r="J548" s="6" t="s">
        <v>3805</v>
      </c>
      <c r="K548" s="6" t="s">
        <v>27</v>
      </c>
      <c r="L548" s="6" t="s">
        <v>27</v>
      </c>
    </row>
    <row r="549" spans="1:13" ht="20.100000000000001" customHeight="1">
      <c r="A549" s="22" t="s">
        <v>3814</v>
      </c>
      <c r="B549" s="24"/>
      <c r="C549" s="7">
        <v>120503.9</v>
      </c>
      <c r="D549" s="7">
        <v>164843.79999999999</v>
      </c>
      <c r="E549" s="7">
        <v>249011.7</v>
      </c>
      <c r="F549" s="7">
        <f>C549+D549+E549</f>
        <v>534359.39999999991</v>
      </c>
      <c r="G549" s="5" t="s">
        <v>27</v>
      </c>
      <c r="H549" s="6" t="s">
        <v>3776</v>
      </c>
      <c r="I549" s="6" t="s">
        <v>2933</v>
      </c>
      <c r="J549" s="6" t="s">
        <v>2946</v>
      </c>
      <c r="K549" s="6" t="s">
        <v>27</v>
      </c>
      <c r="L549" s="6" t="s">
        <v>27</v>
      </c>
    </row>
    <row r="550" spans="1:13" ht="20.100000000000001" customHeight="1">
      <c r="A550" s="22" t="s">
        <v>3684</v>
      </c>
      <c r="B550" s="24"/>
      <c r="C550" s="7">
        <v>0</v>
      </c>
      <c r="D550" s="7">
        <v>0</v>
      </c>
      <c r="E550" s="7">
        <v>0</v>
      </c>
      <c r="F550" s="7">
        <v>0</v>
      </c>
      <c r="G550" s="5" t="s">
        <v>27</v>
      </c>
      <c r="H550" s="6" t="s">
        <v>3776</v>
      </c>
      <c r="I550" s="6" t="s">
        <v>2933</v>
      </c>
      <c r="J550" s="6" t="s">
        <v>27</v>
      </c>
      <c r="K550" s="6" t="s">
        <v>27</v>
      </c>
      <c r="L550" s="6" t="s">
        <v>27</v>
      </c>
    </row>
    <row r="551" spans="1:13" ht="20.100000000000001" customHeight="1">
      <c r="A551" s="22" t="s">
        <v>3822</v>
      </c>
      <c r="B551" s="24"/>
      <c r="C551" s="7">
        <v>0</v>
      </c>
      <c r="D551" s="7">
        <v>0</v>
      </c>
      <c r="E551" s="7">
        <v>45548.250000000007</v>
      </c>
      <c r="F551" s="7">
        <f>C551+D551+E551</f>
        <v>45548.250000000007</v>
      </c>
      <c r="G551" s="5" t="s">
        <v>27</v>
      </c>
      <c r="H551" s="6" t="s">
        <v>3776</v>
      </c>
      <c r="I551" s="6" t="s">
        <v>2933</v>
      </c>
      <c r="J551" s="6" t="s">
        <v>3806</v>
      </c>
      <c r="K551" s="6" t="s">
        <v>27</v>
      </c>
      <c r="L551" s="6" t="s">
        <v>27</v>
      </c>
    </row>
    <row r="552" spans="1:13" ht="20.100000000000001" customHeight="1">
      <c r="A552" s="22" t="s">
        <v>3814</v>
      </c>
      <c r="B552" s="24"/>
      <c r="C552" s="7">
        <v>0</v>
      </c>
      <c r="D552" s="7">
        <v>0</v>
      </c>
      <c r="E552" s="7">
        <v>45548.250000000007</v>
      </c>
      <c r="F552" s="7">
        <f>C552+D552+E552</f>
        <v>45548.250000000007</v>
      </c>
      <c r="G552" s="5" t="s">
        <v>27</v>
      </c>
      <c r="H552" s="6" t="s">
        <v>3776</v>
      </c>
      <c r="I552" s="6" t="s">
        <v>2933</v>
      </c>
      <c r="J552" s="6" t="s">
        <v>2946</v>
      </c>
      <c r="K552" s="6" t="s">
        <v>27</v>
      </c>
      <c r="L552" s="6" t="s">
        <v>27</v>
      </c>
    </row>
    <row r="553" spans="1:13" ht="20.100000000000001" customHeight="1">
      <c r="A553" s="22" t="s">
        <v>3684</v>
      </c>
      <c r="B553" s="24"/>
      <c r="C553" s="7">
        <v>0</v>
      </c>
      <c r="D553" s="7">
        <v>0</v>
      </c>
      <c r="E553" s="7">
        <v>0</v>
      </c>
      <c r="F553" s="7">
        <v>0</v>
      </c>
      <c r="G553" s="5" t="s">
        <v>27</v>
      </c>
      <c r="H553" s="6" t="s">
        <v>3776</v>
      </c>
      <c r="I553" s="6" t="s">
        <v>2933</v>
      </c>
      <c r="J553" s="6" t="s">
        <v>27</v>
      </c>
      <c r="K553" s="6" t="s">
        <v>27</v>
      </c>
      <c r="L553" s="6" t="s">
        <v>27</v>
      </c>
    </row>
    <row r="554" spans="1:13" ht="20.100000000000001" customHeight="1">
      <c r="A554" s="22" t="s">
        <v>3684</v>
      </c>
      <c r="B554" s="24"/>
      <c r="C554" s="7">
        <v>0</v>
      </c>
      <c r="D554" s="7">
        <v>0</v>
      </c>
      <c r="E554" s="7">
        <v>0</v>
      </c>
      <c r="F554" s="7">
        <v>0</v>
      </c>
      <c r="G554" s="5" t="s">
        <v>27</v>
      </c>
      <c r="H554" s="6" t="s">
        <v>3776</v>
      </c>
      <c r="I554" s="6" t="s">
        <v>2933</v>
      </c>
      <c r="J554" s="6" t="s">
        <v>2935</v>
      </c>
      <c r="K554" s="6" t="s">
        <v>27</v>
      </c>
      <c r="L554" s="6" t="s">
        <v>27</v>
      </c>
    </row>
    <row r="555" spans="1:13" ht="20.100000000000001" customHeight="1">
      <c r="A555" s="22" t="s">
        <v>3815</v>
      </c>
      <c r="B555" s="24"/>
      <c r="C555" s="4">
        <v>120503.9</v>
      </c>
      <c r="D555" s="4">
        <v>1075808.8</v>
      </c>
      <c r="E555" s="4">
        <v>294559.95</v>
      </c>
      <c r="F555" s="4">
        <f>C555+D555+E555</f>
        <v>1490872.65</v>
      </c>
      <c r="G555" s="3"/>
    </row>
    <row r="556" spans="1:13">
      <c r="A556" s="22"/>
      <c r="B556" s="24"/>
      <c r="C556" s="29"/>
      <c r="D556" s="30"/>
      <c r="E556" s="30"/>
      <c r="F556" s="30"/>
    </row>
    <row r="557" spans="1:13" ht="27">
      <c r="A557" s="381" t="s">
        <v>3880</v>
      </c>
      <c r="B557" s="382"/>
      <c r="C557" s="383"/>
      <c r="D557" s="383"/>
      <c r="E557" s="383"/>
      <c r="F557" s="383"/>
      <c r="G557" s="384" t="s">
        <v>27</v>
      </c>
      <c r="H557" s="6" t="s">
        <v>3776</v>
      </c>
      <c r="J557" s="6" t="s">
        <v>3777</v>
      </c>
      <c r="K557" s="6" t="s">
        <v>3778</v>
      </c>
      <c r="L557" s="6" t="s">
        <v>135</v>
      </c>
    </row>
    <row r="558" spans="1:13" ht="20.100000000000001" customHeight="1">
      <c r="A558" s="22" t="s">
        <v>27</v>
      </c>
      <c r="B558" s="24"/>
      <c r="C558" s="7"/>
      <c r="D558" s="7"/>
      <c r="E558" s="7"/>
      <c r="F558" s="7"/>
      <c r="G558" s="5" t="s">
        <v>27</v>
      </c>
      <c r="H558" s="6" t="s">
        <v>3776</v>
      </c>
      <c r="I558" s="6" t="s">
        <v>2932</v>
      </c>
      <c r="J558" s="6" t="s">
        <v>27</v>
      </c>
      <c r="K558" s="6" t="s">
        <v>27</v>
      </c>
      <c r="L558" s="6" t="s">
        <v>27</v>
      </c>
      <c r="M558" s="2">
        <v>1</v>
      </c>
    </row>
    <row r="559" spans="1:13" ht="20.100000000000001" customHeight="1">
      <c r="A559" s="22" t="s">
        <v>3844</v>
      </c>
      <c r="B559" s="24">
        <v>150</v>
      </c>
      <c r="C559" s="7">
        <v>0</v>
      </c>
      <c r="D559" s="7">
        <v>0</v>
      </c>
      <c r="E559" s="7">
        <v>0</v>
      </c>
      <c r="F559" s="7">
        <v>0</v>
      </c>
      <c r="G559" s="5" t="s">
        <v>27</v>
      </c>
      <c r="H559" s="6" t="s">
        <v>3776</v>
      </c>
      <c r="I559" s="6" t="s">
        <v>2933</v>
      </c>
      <c r="J559" s="6" t="s">
        <v>3779</v>
      </c>
      <c r="K559" s="6" t="s">
        <v>27</v>
      </c>
      <c r="L559" s="6" t="s">
        <v>27</v>
      </c>
    </row>
    <row r="560" spans="1:13" ht="20.100000000000001" customHeight="1">
      <c r="A560" s="22" t="s">
        <v>3876</v>
      </c>
      <c r="B560" s="24">
        <v>1.25</v>
      </c>
      <c r="C560" s="7">
        <v>0</v>
      </c>
      <c r="D560" s="7">
        <v>0</v>
      </c>
      <c r="E560" s="7">
        <v>0</v>
      </c>
      <c r="F560" s="7">
        <v>0</v>
      </c>
      <c r="G560" s="5" t="s">
        <v>27</v>
      </c>
      <c r="H560" s="6" t="s">
        <v>3776</v>
      </c>
      <c r="I560" s="6" t="s">
        <v>2933</v>
      </c>
      <c r="J560" s="6" t="s">
        <v>3780</v>
      </c>
      <c r="K560" s="6" t="s">
        <v>27</v>
      </c>
      <c r="L560" s="6" t="s">
        <v>27</v>
      </c>
    </row>
    <row r="561" spans="1:12" ht="20.100000000000001" customHeight="1">
      <c r="A561" s="22" t="s">
        <v>3847</v>
      </c>
      <c r="B561" s="24">
        <v>0</v>
      </c>
      <c r="C561" s="7">
        <v>0</v>
      </c>
      <c r="D561" s="7">
        <v>0</v>
      </c>
      <c r="E561" s="7">
        <v>0</v>
      </c>
      <c r="F561" s="7">
        <v>0</v>
      </c>
      <c r="G561" s="5" t="s">
        <v>27</v>
      </c>
      <c r="H561" s="6" t="s">
        <v>3776</v>
      </c>
      <c r="I561" s="6" t="s">
        <v>2933</v>
      </c>
      <c r="J561" s="6" t="s">
        <v>3781</v>
      </c>
      <c r="K561" s="6" t="s">
        <v>27</v>
      </c>
      <c r="L561" s="6" t="s">
        <v>27</v>
      </c>
    </row>
    <row r="562" spans="1:12" ht="20.100000000000001" customHeight="1">
      <c r="A562" s="22" t="s">
        <v>3846</v>
      </c>
      <c r="B562" s="24">
        <v>1</v>
      </c>
      <c r="C562" s="7">
        <v>0</v>
      </c>
      <c r="D562" s="7">
        <v>0</v>
      </c>
      <c r="E562" s="7">
        <v>0</v>
      </c>
      <c r="F562" s="7">
        <v>0</v>
      </c>
      <c r="G562" s="5" t="s">
        <v>27</v>
      </c>
      <c r="H562" s="6" t="s">
        <v>3776</v>
      </c>
      <c r="I562" s="6" t="s">
        <v>2933</v>
      </c>
      <c r="J562" s="6" t="s">
        <v>3782</v>
      </c>
      <c r="K562" s="6" t="s">
        <v>27</v>
      </c>
      <c r="L562" s="6" t="s">
        <v>27</v>
      </c>
    </row>
    <row r="563" spans="1:12" ht="20.100000000000001" customHeight="1">
      <c r="A563" s="22" t="s">
        <v>3848</v>
      </c>
      <c r="B563" s="24">
        <v>1</v>
      </c>
      <c r="C563" s="7">
        <v>0</v>
      </c>
      <c r="D563" s="7">
        <v>0</v>
      </c>
      <c r="E563" s="7">
        <v>0</v>
      </c>
      <c r="F563" s="7">
        <v>0</v>
      </c>
      <c r="G563" s="5" t="s">
        <v>27</v>
      </c>
      <c r="H563" s="6" t="s">
        <v>3776</v>
      </c>
      <c r="I563" s="6" t="s">
        <v>2933</v>
      </c>
      <c r="J563" s="6" t="s">
        <v>3783</v>
      </c>
      <c r="K563" s="6" t="s">
        <v>27</v>
      </c>
      <c r="L563" s="6" t="s">
        <v>27</v>
      </c>
    </row>
    <row r="564" spans="1:12" ht="20.100000000000001" customHeight="1">
      <c r="A564" s="22" t="s">
        <v>3849</v>
      </c>
      <c r="B564" s="24">
        <v>20</v>
      </c>
      <c r="C564" s="7">
        <v>0</v>
      </c>
      <c r="D564" s="7">
        <v>0</v>
      </c>
      <c r="E564" s="7">
        <v>0</v>
      </c>
      <c r="F564" s="7">
        <v>0</v>
      </c>
      <c r="G564" s="5" t="s">
        <v>27</v>
      </c>
      <c r="H564" s="6" t="s">
        <v>3776</v>
      </c>
      <c r="I564" s="6" t="s">
        <v>2933</v>
      </c>
      <c r="J564" s="6" t="s">
        <v>3784</v>
      </c>
      <c r="K564" s="6" t="s">
        <v>27</v>
      </c>
      <c r="L564" s="6" t="s">
        <v>27</v>
      </c>
    </row>
    <row r="565" spans="1:12" ht="20.100000000000001" customHeight="1">
      <c r="A565" s="22" t="s">
        <v>3850</v>
      </c>
      <c r="B565" s="24">
        <v>20</v>
      </c>
      <c r="C565" s="7">
        <v>0</v>
      </c>
      <c r="D565" s="7">
        <v>0</v>
      </c>
      <c r="E565" s="7">
        <v>0</v>
      </c>
      <c r="F565" s="7">
        <v>0</v>
      </c>
      <c r="G565" s="5" t="s">
        <v>27</v>
      </c>
      <c r="H565" s="6" t="s">
        <v>3776</v>
      </c>
      <c r="I565" s="6" t="s">
        <v>2933</v>
      </c>
      <c r="J565" s="6" t="s">
        <v>3785</v>
      </c>
      <c r="K565" s="6" t="s">
        <v>27</v>
      </c>
      <c r="L565" s="6" t="s">
        <v>27</v>
      </c>
    </row>
    <row r="566" spans="1:12" ht="20.100000000000001" customHeight="1">
      <c r="A566" s="22" t="s">
        <v>3809</v>
      </c>
      <c r="B566" s="24">
        <v>0</v>
      </c>
      <c r="C566" s="7">
        <v>0</v>
      </c>
      <c r="D566" s="7">
        <v>0</v>
      </c>
      <c r="E566" s="7">
        <v>0</v>
      </c>
      <c r="F566" s="7">
        <v>0</v>
      </c>
      <c r="G566" s="5" t="s">
        <v>27</v>
      </c>
      <c r="H566" s="6" t="s">
        <v>3776</v>
      </c>
      <c r="I566" s="6" t="s">
        <v>2933</v>
      </c>
      <c r="J566" s="6" t="s">
        <v>3786</v>
      </c>
      <c r="K566" s="6" t="s">
        <v>27</v>
      </c>
      <c r="L566" s="6" t="s">
        <v>27</v>
      </c>
    </row>
    <row r="567" spans="1:12" ht="20.100000000000001" customHeight="1">
      <c r="A567" s="22" t="s">
        <v>3842</v>
      </c>
      <c r="B567" s="24">
        <v>187.5</v>
      </c>
      <c r="C567" s="7">
        <v>0</v>
      </c>
      <c r="D567" s="7">
        <v>0</v>
      </c>
      <c r="E567" s="7">
        <v>0</v>
      </c>
      <c r="F567" s="7">
        <v>0</v>
      </c>
      <c r="G567" s="5" t="s">
        <v>27</v>
      </c>
      <c r="H567" s="6" t="s">
        <v>3776</v>
      </c>
      <c r="I567" s="6" t="s">
        <v>2933</v>
      </c>
      <c r="J567" s="6" t="s">
        <v>3787</v>
      </c>
      <c r="K567" s="6" t="s">
        <v>27</v>
      </c>
      <c r="L567" s="6" t="s">
        <v>27</v>
      </c>
    </row>
    <row r="568" spans="1:12" ht="20.100000000000001" customHeight="1">
      <c r="A568" s="22" t="s">
        <v>3843</v>
      </c>
      <c r="B568" s="24">
        <v>0.8</v>
      </c>
      <c r="C568" s="7">
        <v>0</v>
      </c>
      <c r="D568" s="7">
        <v>0</v>
      </c>
      <c r="E568" s="7">
        <v>0</v>
      </c>
      <c r="F568" s="7">
        <v>0</v>
      </c>
      <c r="G568" s="5" t="s">
        <v>27</v>
      </c>
      <c r="H568" s="6" t="s">
        <v>3776</v>
      </c>
      <c r="I568" s="6" t="s">
        <v>2933</v>
      </c>
      <c r="J568" s="6" t="s">
        <v>3788</v>
      </c>
      <c r="K568" s="6" t="s">
        <v>27</v>
      </c>
      <c r="L568" s="6" t="s">
        <v>27</v>
      </c>
    </row>
    <row r="569" spans="1:12" ht="20.100000000000001" customHeight="1">
      <c r="A569" s="22" t="s">
        <v>3841</v>
      </c>
      <c r="B569" s="24">
        <v>284.375</v>
      </c>
      <c r="C569" s="7">
        <v>0</v>
      </c>
      <c r="D569" s="7">
        <v>0</v>
      </c>
      <c r="E569" s="7">
        <v>0</v>
      </c>
      <c r="F569" s="7">
        <v>0</v>
      </c>
      <c r="G569" s="5" t="s">
        <v>27</v>
      </c>
      <c r="H569" s="6" t="s">
        <v>3776</v>
      </c>
      <c r="I569" s="6" t="s">
        <v>2933</v>
      </c>
      <c r="J569" s="6" t="s">
        <v>3789</v>
      </c>
      <c r="K569" s="6" t="s">
        <v>27</v>
      </c>
      <c r="L569" s="6" t="s">
        <v>27</v>
      </c>
    </row>
    <row r="570" spans="1:12" ht="20.100000000000001" customHeight="1">
      <c r="A570" s="22" t="s">
        <v>3840</v>
      </c>
      <c r="B570" s="24">
        <v>35</v>
      </c>
      <c r="C570" s="7">
        <v>0</v>
      </c>
      <c r="D570" s="7">
        <v>0</v>
      </c>
      <c r="E570" s="7">
        <v>0</v>
      </c>
      <c r="F570" s="7">
        <v>0</v>
      </c>
      <c r="G570" s="5" t="s">
        <v>27</v>
      </c>
      <c r="H570" s="6" t="s">
        <v>3776</v>
      </c>
      <c r="I570" s="6" t="s">
        <v>2933</v>
      </c>
      <c r="J570" s="6" t="s">
        <v>3790</v>
      </c>
      <c r="K570" s="6" t="s">
        <v>27</v>
      </c>
      <c r="L570" s="6" t="s">
        <v>27</v>
      </c>
    </row>
    <row r="571" spans="1:12" ht="20.100000000000001" customHeight="1">
      <c r="A571" s="22" t="s">
        <v>3851</v>
      </c>
      <c r="B571" s="24">
        <v>319.375</v>
      </c>
      <c r="C571" s="7">
        <v>0</v>
      </c>
      <c r="D571" s="7">
        <v>0</v>
      </c>
      <c r="E571" s="7">
        <v>0</v>
      </c>
      <c r="F571" s="7">
        <v>0</v>
      </c>
      <c r="G571" s="5" t="s">
        <v>27</v>
      </c>
      <c r="H571" s="6" t="s">
        <v>3776</v>
      </c>
      <c r="I571" s="6" t="s">
        <v>2933</v>
      </c>
      <c r="J571" s="6" t="s">
        <v>3791</v>
      </c>
      <c r="K571" s="6" t="s">
        <v>27</v>
      </c>
      <c r="L571" s="6" t="s">
        <v>27</v>
      </c>
    </row>
    <row r="572" spans="1:12" ht="20.100000000000001" customHeight="1">
      <c r="A572" s="22" t="s">
        <v>3839</v>
      </c>
      <c r="B572" s="24">
        <v>2.129</v>
      </c>
      <c r="C572" s="7">
        <v>0</v>
      </c>
      <c r="D572" s="7">
        <v>0</v>
      </c>
      <c r="E572" s="7">
        <v>0</v>
      </c>
      <c r="F572" s="7">
        <v>0</v>
      </c>
      <c r="G572" s="5" t="s">
        <v>27</v>
      </c>
      <c r="H572" s="6" t="s">
        <v>3776</v>
      </c>
      <c r="I572" s="6" t="s">
        <v>2933</v>
      </c>
      <c r="J572" s="6" t="s">
        <v>3792</v>
      </c>
      <c r="K572" s="6" t="s">
        <v>27</v>
      </c>
      <c r="L572" s="6" t="s">
        <v>27</v>
      </c>
    </row>
    <row r="573" spans="1:12" ht="20.100000000000001" customHeight="1">
      <c r="A573" s="22" t="s">
        <v>3838</v>
      </c>
      <c r="B573" s="24">
        <v>0.188</v>
      </c>
      <c r="C573" s="7">
        <v>0</v>
      </c>
      <c r="D573" s="7">
        <v>0</v>
      </c>
      <c r="E573" s="7">
        <v>0</v>
      </c>
      <c r="F573" s="7">
        <v>0</v>
      </c>
      <c r="G573" s="5" t="s">
        <v>27</v>
      </c>
      <c r="H573" s="6" t="s">
        <v>3776</v>
      </c>
      <c r="I573" s="6" t="s">
        <v>2933</v>
      </c>
      <c r="J573" s="6" t="s">
        <v>3793</v>
      </c>
      <c r="K573" s="6" t="s">
        <v>27</v>
      </c>
      <c r="L573" s="6" t="s">
        <v>27</v>
      </c>
    </row>
    <row r="574" spans="1:12" ht="20.100000000000001" customHeight="1">
      <c r="A574" s="22" t="s">
        <v>3684</v>
      </c>
      <c r="B574" s="24"/>
      <c r="C574" s="7">
        <v>0</v>
      </c>
      <c r="D574" s="7">
        <v>0</v>
      </c>
      <c r="E574" s="7">
        <v>0</v>
      </c>
      <c r="F574" s="7">
        <v>0</v>
      </c>
      <c r="G574" s="5" t="s">
        <v>27</v>
      </c>
      <c r="H574" s="6" t="s">
        <v>3776</v>
      </c>
      <c r="I574" s="6" t="s">
        <v>2933</v>
      </c>
      <c r="J574" s="6" t="s">
        <v>27</v>
      </c>
      <c r="K574" s="6" t="s">
        <v>27</v>
      </c>
      <c r="L574" s="6" t="s">
        <v>27</v>
      </c>
    </row>
    <row r="575" spans="1:12" ht="20.100000000000001" customHeight="1">
      <c r="A575" s="22" t="s">
        <v>3810</v>
      </c>
      <c r="B575" s="24"/>
      <c r="C575" s="7">
        <v>0</v>
      </c>
      <c r="D575" s="7">
        <v>0</v>
      </c>
      <c r="E575" s="7">
        <v>0</v>
      </c>
      <c r="F575" s="7">
        <v>0</v>
      </c>
      <c r="G575" s="5" t="s">
        <v>27</v>
      </c>
      <c r="H575" s="6" t="s">
        <v>3776</v>
      </c>
      <c r="I575" s="6" t="s">
        <v>2933</v>
      </c>
      <c r="J575" s="6" t="s">
        <v>3794</v>
      </c>
      <c r="K575" s="6" t="s">
        <v>27</v>
      </c>
      <c r="L575" s="6" t="s">
        <v>27</v>
      </c>
    </row>
    <row r="576" spans="1:12" ht="20.100000000000001" customHeight="1">
      <c r="A576" s="22" t="s">
        <v>3684</v>
      </c>
      <c r="B576" s="24"/>
      <c r="C576" s="7">
        <v>0</v>
      </c>
      <c r="D576" s="7">
        <v>0</v>
      </c>
      <c r="E576" s="7">
        <v>0</v>
      </c>
      <c r="F576" s="7">
        <v>0</v>
      </c>
      <c r="G576" s="5" t="s">
        <v>27</v>
      </c>
      <c r="H576" s="6" t="s">
        <v>3776</v>
      </c>
      <c r="I576" s="6" t="s">
        <v>2933</v>
      </c>
      <c r="J576" s="6" t="s">
        <v>27</v>
      </c>
      <c r="K576" s="6" t="s">
        <v>27</v>
      </c>
      <c r="L576" s="6" t="s">
        <v>27</v>
      </c>
    </row>
    <row r="577" spans="1:12" ht="20.100000000000001" customHeight="1">
      <c r="A577" s="22" t="s">
        <v>3885</v>
      </c>
      <c r="B577" s="28">
        <v>216409</v>
      </c>
      <c r="C577" s="7">
        <v>0</v>
      </c>
      <c r="D577" s="7">
        <v>863333.8</v>
      </c>
      <c r="E577" s="7">
        <v>0</v>
      </c>
      <c r="F577" s="7">
        <f>C577+D577+E577</f>
        <v>863333.8</v>
      </c>
      <c r="G577" s="5" t="s">
        <v>27</v>
      </c>
      <c r="H577" s="6" t="s">
        <v>3776</v>
      </c>
      <c r="I577" s="6" t="s">
        <v>2933</v>
      </c>
      <c r="J577" s="6" t="s">
        <v>3795</v>
      </c>
      <c r="K577" s="6" t="s">
        <v>27</v>
      </c>
      <c r="L577" s="6" t="s">
        <v>27</v>
      </c>
    </row>
    <row r="578" spans="1:12" ht="20.100000000000001" customHeight="1">
      <c r="A578" s="22" t="s">
        <v>3886</v>
      </c>
      <c r="B578" s="28">
        <v>166063</v>
      </c>
      <c r="C578" s="7">
        <v>0</v>
      </c>
      <c r="D578" s="7">
        <v>220828.5</v>
      </c>
      <c r="E578" s="7">
        <v>0</v>
      </c>
      <c r="F578" s="7">
        <f>C578+D578+E578</f>
        <v>220828.5</v>
      </c>
      <c r="G578" s="5" t="s">
        <v>27</v>
      </c>
      <c r="H578" s="6" t="s">
        <v>3776</v>
      </c>
      <c r="I578" s="6" t="s">
        <v>2933</v>
      </c>
      <c r="J578" s="6" t="s">
        <v>3796</v>
      </c>
      <c r="K578" s="6" t="s">
        <v>27</v>
      </c>
      <c r="L578" s="6" t="s">
        <v>27</v>
      </c>
    </row>
    <row r="579" spans="1:12" ht="20.100000000000001" customHeight="1">
      <c r="A579" s="22" t="s">
        <v>3883</v>
      </c>
      <c r="B579" s="28">
        <v>138290</v>
      </c>
      <c r="C579" s="7">
        <v>0</v>
      </c>
      <c r="D579" s="7">
        <v>183896.3</v>
      </c>
      <c r="E579" s="7">
        <v>0</v>
      </c>
      <c r="F579" s="7">
        <f>C579+D579+E579</f>
        <v>183896.3</v>
      </c>
      <c r="G579" s="5" t="s">
        <v>27</v>
      </c>
      <c r="H579" s="6" t="s">
        <v>3776</v>
      </c>
      <c r="I579" s="6" t="s">
        <v>2933</v>
      </c>
      <c r="J579" s="6" t="s">
        <v>3797</v>
      </c>
      <c r="K579" s="6" t="s">
        <v>27</v>
      </c>
      <c r="L579" s="6" t="s">
        <v>27</v>
      </c>
    </row>
    <row r="580" spans="1:12" ht="20.100000000000001" customHeight="1">
      <c r="A580" s="22" t="s">
        <v>3811</v>
      </c>
      <c r="B580" s="28"/>
      <c r="C580" s="7">
        <v>0</v>
      </c>
      <c r="D580" s="7">
        <v>1268058.6000000001</v>
      </c>
      <c r="E580" s="7">
        <v>0</v>
      </c>
      <c r="F580" s="7">
        <f>C580+D580+E580</f>
        <v>1268058.6000000001</v>
      </c>
      <c r="G580" s="5" t="s">
        <v>27</v>
      </c>
      <c r="H580" s="6" t="s">
        <v>3776</v>
      </c>
      <c r="I580" s="6" t="s">
        <v>2933</v>
      </c>
      <c r="J580" s="6" t="s">
        <v>3798</v>
      </c>
      <c r="K580" s="6" t="s">
        <v>27</v>
      </c>
      <c r="L580" s="6" t="s">
        <v>27</v>
      </c>
    </row>
    <row r="581" spans="1:12" ht="20.100000000000001" customHeight="1">
      <c r="A581" s="22" t="s">
        <v>3812</v>
      </c>
      <c r="B581" s="24"/>
      <c r="C581" s="7">
        <v>0</v>
      </c>
      <c r="D581" s="7">
        <v>0</v>
      </c>
      <c r="E581" s="7">
        <v>0</v>
      </c>
      <c r="F581" s="7">
        <v>0</v>
      </c>
      <c r="G581" s="5" t="s">
        <v>27</v>
      </c>
      <c r="H581" s="6" t="s">
        <v>3776</v>
      </c>
      <c r="I581" s="6" t="s">
        <v>2933</v>
      </c>
      <c r="J581" s="6" t="s">
        <v>2961</v>
      </c>
      <c r="K581" s="6" t="s">
        <v>27</v>
      </c>
      <c r="L581" s="6" t="s">
        <v>27</v>
      </c>
    </row>
    <row r="582" spans="1:12" ht="20.100000000000001" customHeight="1">
      <c r="A582" s="22" t="s">
        <v>3813</v>
      </c>
      <c r="B582" s="24"/>
      <c r="C582" s="7">
        <v>0</v>
      </c>
      <c r="D582" s="7">
        <v>0</v>
      </c>
      <c r="E582" s="7">
        <v>0</v>
      </c>
      <c r="F582" s="7">
        <v>0</v>
      </c>
      <c r="G582" s="5" t="s">
        <v>27</v>
      </c>
      <c r="H582" s="6" t="s">
        <v>3776</v>
      </c>
      <c r="I582" s="6" t="s">
        <v>2933</v>
      </c>
      <c r="J582" s="6" t="s">
        <v>3799</v>
      </c>
      <c r="K582" s="6" t="s">
        <v>27</v>
      </c>
      <c r="L582" s="6" t="s">
        <v>27</v>
      </c>
    </row>
    <row r="583" spans="1:12" ht="20.100000000000001" customHeight="1">
      <c r="A583" s="22" t="s">
        <v>3684</v>
      </c>
      <c r="B583" s="24"/>
      <c r="C583" s="7">
        <v>0</v>
      </c>
      <c r="D583" s="7">
        <v>0</v>
      </c>
      <c r="E583" s="7">
        <v>0</v>
      </c>
      <c r="F583" s="7">
        <v>0</v>
      </c>
      <c r="G583" s="5" t="s">
        <v>27</v>
      </c>
      <c r="H583" s="6" t="s">
        <v>3776</v>
      </c>
      <c r="I583" s="6" t="s">
        <v>2933</v>
      </c>
      <c r="J583" s="6" t="s">
        <v>27</v>
      </c>
      <c r="K583" s="6" t="s">
        <v>27</v>
      </c>
      <c r="L583" s="6" t="s">
        <v>27</v>
      </c>
    </row>
    <row r="584" spans="1:12" ht="20.100000000000001" customHeight="1">
      <c r="A584" s="22" t="s">
        <v>3852</v>
      </c>
      <c r="B584" s="24">
        <v>1.8959999999999999</v>
      </c>
      <c r="C584" s="7">
        <v>0</v>
      </c>
      <c r="D584" s="7">
        <v>0</v>
      </c>
      <c r="E584" s="7">
        <v>0</v>
      </c>
      <c r="F584" s="7">
        <v>0</v>
      </c>
      <c r="G584" s="5" t="s">
        <v>27</v>
      </c>
      <c r="H584" s="6" t="s">
        <v>3776</v>
      </c>
      <c r="I584" s="6" t="s">
        <v>2933</v>
      </c>
      <c r="J584" s="6" t="s">
        <v>3800</v>
      </c>
      <c r="K584" s="6" t="s">
        <v>27</v>
      </c>
      <c r="L584" s="6" t="s">
        <v>27</v>
      </c>
    </row>
    <row r="585" spans="1:12" ht="20.100000000000001" customHeight="1">
      <c r="A585" s="22" t="s">
        <v>3853</v>
      </c>
      <c r="B585" s="24">
        <v>0.21099999999999999</v>
      </c>
      <c r="C585" s="7">
        <v>0</v>
      </c>
      <c r="D585" s="7">
        <v>0</v>
      </c>
      <c r="E585" s="7">
        <v>0</v>
      </c>
      <c r="F585" s="7">
        <v>0</v>
      </c>
      <c r="G585" s="5" t="s">
        <v>27</v>
      </c>
      <c r="H585" s="6" t="s">
        <v>3776</v>
      </c>
      <c r="I585" s="6" t="s">
        <v>2933</v>
      </c>
      <c r="J585" s="6" t="s">
        <v>3801</v>
      </c>
      <c r="K585" s="6" t="s">
        <v>27</v>
      </c>
      <c r="L585" s="6" t="s">
        <v>27</v>
      </c>
    </row>
    <row r="586" spans="1:12" ht="20.100000000000001" customHeight="1">
      <c r="A586" s="22" t="s">
        <v>3684</v>
      </c>
      <c r="B586" s="24"/>
      <c r="C586" s="7">
        <v>0</v>
      </c>
      <c r="D586" s="7">
        <v>0</v>
      </c>
      <c r="E586" s="7">
        <v>0</v>
      </c>
      <c r="F586" s="7">
        <v>0</v>
      </c>
      <c r="G586" s="5" t="s">
        <v>27</v>
      </c>
      <c r="H586" s="6" t="s">
        <v>3776</v>
      </c>
      <c r="I586" s="6" t="s">
        <v>2933</v>
      </c>
      <c r="J586" s="6" t="s">
        <v>27</v>
      </c>
      <c r="K586" s="6" t="s">
        <v>27</v>
      </c>
      <c r="L586" s="6" t="s">
        <v>27</v>
      </c>
    </row>
    <row r="587" spans="1:12" ht="20.100000000000001" customHeight="1">
      <c r="A587" s="22" t="s">
        <v>3872</v>
      </c>
      <c r="B587" s="24"/>
      <c r="C587" s="7">
        <v>0</v>
      </c>
      <c r="D587" s="7">
        <v>0</v>
      </c>
      <c r="E587" s="7">
        <v>0</v>
      </c>
      <c r="F587" s="7">
        <v>0</v>
      </c>
      <c r="G587" s="5" t="s">
        <v>27</v>
      </c>
      <c r="H587" s="6" t="s">
        <v>3776</v>
      </c>
      <c r="I587" s="6" t="s">
        <v>2933</v>
      </c>
      <c r="J587" s="6" t="s">
        <v>3802</v>
      </c>
      <c r="K587" s="6" t="s">
        <v>27</v>
      </c>
      <c r="L587" s="6" t="s">
        <v>27</v>
      </c>
    </row>
    <row r="588" spans="1:12" ht="20.100000000000001" customHeight="1">
      <c r="A588" s="22" t="s">
        <v>3819</v>
      </c>
      <c r="B588" s="28">
        <v>30849</v>
      </c>
      <c r="C588" s="7">
        <v>146203.79999999999</v>
      </c>
      <c r="D588" s="7">
        <v>0</v>
      </c>
      <c r="E588" s="7">
        <v>0</v>
      </c>
      <c r="F588" s="7">
        <f>C588+D588+E588</f>
        <v>146203.79999999999</v>
      </c>
      <c r="G588" s="5" t="s">
        <v>27</v>
      </c>
      <c r="H588" s="6" t="s">
        <v>3776</v>
      </c>
      <c r="I588" s="6" t="s">
        <v>2933</v>
      </c>
      <c r="J588" s="6" t="s">
        <v>3803</v>
      </c>
      <c r="K588" s="6" t="s">
        <v>27</v>
      </c>
      <c r="L588" s="6" t="s">
        <v>27</v>
      </c>
    </row>
    <row r="589" spans="1:12" ht="20.100000000000001" customHeight="1">
      <c r="A589" s="22" t="s">
        <v>3820</v>
      </c>
      <c r="B589" s="28">
        <v>42200</v>
      </c>
      <c r="C589" s="7">
        <v>0</v>
      </c>
      <c r="D589" s="7">
        <v>200000</v>
      </c>
      <c r="E589" s="7">
        <v>0</v>
      </c>
      <c r="F589" s="7">
        <f>C589+D589+E589</f>
        <v>200000</v>
      </c>
      <c r="G589" s="5" t="s">
        <v>27</v>
      </c>
      <c r="H589" s="6" t="s">
        <v>3776</v>
      </c>
      <c r="I589" s="6" t="s">
        <v>2933</v>
      </c>
      <c r="J589" s="6" t="s">
        <v>3804</v>
      </c>
      <c r="K589" s="6" t="s">
        <v>27</v>
      </c>
      <c r="L589" s="6" t="s">
        <v>27</v>
      </c>
    </row>
    <row r="590" spans="1:12" ht="20.100000000000001" customHeight="1">
      <c r="A590" s="22" t="s">
        <v>3821</v>
      </c>
      <c r="B590" s="28">
        <v>63747</v>
      </c>
      <c r="C590" s="7">
        <v>0</v>
      </c>
      <c r="D590" s="7">
        <v>0</v>
      </c>
      <c r="E590" s="7">
        <v>302118.5</v>
      </c>
      <c r="F590" s="7">
        <f>C590+D590+E590</f>
        <v>302118.5</v>
      </c>
      <c r="G590" s="5" t="s">
        <v>27</v>
      </c>
      <c r="H590" s="6" t="s">
        <v>3776</v>
      </c>
      <c r="I590" s="6" t="s">
        <v>2933</v>
      </c>
      <c r="J590" s="6" t="s">
        <v>3805</v>
      </c>
      <c r="K590" s="6" t="s">
        <v>27</v>
      </c>
      <c r="L590" s="6" t="s">
        <v>27</v>
      </c>
    </row>
    <row r="591" spans="1:12" ht="20.100000000000001" customHeight="1">
      <c r="A591" s="22" t="s">
        <v>3814</v>
      </c>
      <c r="B591" s="24"/>
      <c r="C591" s="7">
        <v>146203.79999999999</v>
      </c>
      <c r="D591" s="7">
        <v>200000</v>
      </c>
      <c r="E591" s="7">
        <v>302118.5</v>
      </c>
      <c r="F591" s="7">
        <f>C591+D591+E591</f>
        <v>648322.30000000005</v>
      </c>
      <c r="G591" s="5" t="s">
        <v>27</v>
      </c>
      <c r="H591" s="6" t="s">
        <v>3776</v>
      </c>
      <c r="I591" s="6" t="s">
        <v>2933</v>
      </c>
      <c r="J591" s="6" t="s">
        <v>2946</v>
      </c>
      <c r="K591" s="6" t="s">
        <v>27</v>
      </c>
      <c r="L591" s="6" t="s">
        <v>27</v>
      </c>
    </row>
    <row r="592" spans="1:12" ht="20.100000000000001" customHeight="1">
      <c r="A592" s="22" t="s">
        <v>3684</v>
      </c>
      <c r="B592" s="24"/>
      <c r="C592" s="7">
        <v>0</v>
      </c>
      <c r="D592" s="7">
        <v>0</v>
      </c>
      <c r="E592" s="7">
        <v>0</v>
      </c>
      <c r="F592" s="7">
        <v>0</v>
      </c>
      <c r="G592" s="5" t="s">
        <v>27</v>
      </c>
      <c r="H592" s="6" t="s">
        <v>3776</v>
      </c>
      <c r="I592" s="6" t="s">
        <v>2933</v>
      </c>
      <c r="J592" s="6" t="s">
        <v>27</v>
      </c>
      <c r="K592" s="6" t="s">
        <v>27</v>
      </c>
      <c r="L592" s="6" t="s">
        <v>27</v>
      </c>
    </row>
    <row r="593" spans="1:13" ht="20.100000000000001" customHeight="1">
      <c r="A593" s="22" t="s">
        <v>3822</v>
      </c>
      <c r="B593" s="24"/>
      <c r="C593" s="7">
        <v>0</v>
      </c>
      <c r="D593" s="7">
        <v>0</v>
      </c>
      <c r="E593" s="7">
        <v>63402.930000000008</v>
      </c>
      <c r="F593" s="7">
        <f>C593+D593+E593</f>
        <v>63402.930000000008</v>
      </c>
      <c r="G593" s="5" t="s">
        <v>27</v>
      </c>
      <c r="H593" s="6" t="s">
        <v>3776</v>
      </c>
      <c r="I593" s="6" t="s">
        <v>2933</v>
      </c>
      <c r="J593" s="6" t="s">
        <v>3806</v>
      </c>
      <c r="K593" s="6" t="s">
        <v>27</v>
      </c>
      <c r="L593" s="6" t="s">
        <v>27</v>
      </c>
    </row>
    <row r="594" spans="1:13" ht="20.100000000000001" customHeight="1">
      <c r="A594" s="22" t="s">
        <v>3814</v>
      </c>
      <c r="B594" s="24"/>
      <c r="C594" s="7">
        <v>0</v>
      </c>
      <c r="D594" s="7">
        <v>0</v>
      </c>
      <c r="E594" s="7">
        <v>63402.930000000008</v>
      </c>
      <c r="F594" s="7">
        <f>C594+D594+E594</f>
        <v>63402.930000000008</v>
      </c>
      <c r="G594" s="5" t="s">
        <v>27</v>
      </c>
      <c r="H594" s="6" t="s">
        <v>3776</v>
      </c>
      <c r="I594" s="6" t="s">
        <v>2933</v>
      </c>
      <c r="J594" s="6" t="s">
        <v>2946</v>
      </c>
      <c r="K594" s="6" t="s">
        <v>27</v>
      </c>
      <c r="L594" s="6" t="s">
        <v>27</v>
      </c>
    </row>
    <row r="595" spans="1:13" ht="20.100000000000001" customHeight="1">
      <c r="A595" s="22" t="s">
        <v>3684</v>
      </c>
      <c r="B595" s="24"/>
      <c r="C595" s="7">
        <v>0</v>
      </c>
      <c r="D595" s="7">
        <v>0</v>
      </c>
      <c r="E595" s="7">
        <v>0</v>
      </c>
      <c r="F595" s="7">
        <v>0</v>
      </c>
      <c r="G595" s="5" t="s">
        <v>27</v>
      </c>
      <c r="H595" s="6" t="s">
        <v>3776</v>
      </c>
      <c r="I595" s="6" t="s">
        <v>2933</v>
      </c>
      <c r="J595" s="6" t="s">
        <v>27</v>
      </c>
      <c r="K595" s="6" t="s">
        <v>27</v>
      </c>
      <c r="L595" s="6" t="s">
        <v>27</v>
      </c>
    </row>
    <row r="596" spans="1:13" ht="20.100000000000001" customHeight="1">
      <c r="A596" s="22" t="s">
        <v>3684</v>
      </c>
      <c r="B596" s="24"/>
      <c r="C596" s="7">
        <v>0</v>
      </c>
      <c r="D596" s="7">
        <v>0</v>
      </c>
      <c r="E596" s="7">
        <v>0</v>
      </c>
      <c r="F596" s="7">
        <v>0</v>
      </c>
      <c r="G596" s="5" t="s">
        <v>27</v>
      </c>
      <c r="H596" s="6" t="s">
        <v>3776</v>
      </c>
      <c r="I596" s="6" t="s">
        <v>2933</v>
      </c>
      <c r="J596" s="6" t="s">
        <v>2935</v>
      </c>
      <c r="K596" s="6" t="s">
        <v>27</v>
      </c>
      <c r="L596" s="6" t="s">
        <v>27</v>
      </c>
    </row>
    <row r="597" spans="1:13" ht="20.100000000000001" customHeight="1">
      <c r="A597" s="22" t="s">
        <v>3815</v>
      </c>
      <c r="B597" s="24"/>
      <c r="C597" s="4">
        <v>146203.79999999999</v>
      </c>
      <c r="D597" s="4">
        <v>1468058.6</v>
      </c>
      <c r="E597" s="4">
        <v>365521.43</v>
      </c>
      <c r="F597" s="4">
        <f>C597+D597+E597</f>
        <v>1979783.83</v>
      </c>
      <c r="G597" s="3"/>
    </row>
    <row r="598" spans="1:13">
      <c r="C598" s="30"/>
      <c r="D598" s="30"/>
      <c r="E598" s="30"/>
      <c r="F598" s="30"/>
      <c r="G598" s="30"/>
    </row>
    <row r="599" spans="1:13" ht="27">
      <c r="A599" s="381" t="s">
        <v>3884</v>
      </c>
      <c r="B599" s="382"/>
      <c r="C599" s="383"/>
      <c r="D599" s="383"/>
      <c r="E599" s="383"/>
      <c r="F599" s="383"/>
      <c r="G599" s="384" t="s">
        <v>27</v>
      </c>
      <c r="H599" s="6" t="s">
        <v>3776</v>
      </c>
      <c r="J599" s="6" t="s">
        <v>3777</v>
      </c>
      <c r="K599" s="6" t="s">
        <v>3778</v>
      </c>
      <c r="L599" s="6" t="s">
        <v>135</v>
      </c>
    </row>
    <row r="600" spans="1:13" ht="20.100000000000001" customHeight="1">
      <c r="A600" s="22" t="s">
        <v>27</v>
      </c>
      <c r="B600" s="24"/>
      <c r="C600" s="7"/>
      <c r="D600" s="7"/>
      <c r="E600" s="7"/>
      <c r="F600" s="7"/>
      <c r="G600" s="5" t="s">
        <v>27</v>
      </c>
      <c r="H600" s="6" t="s">
        <v>3776</v>
      </c>
      <c r="I600" s="6" t="s">
        <v>2932</v>
      </c>
      <c r="J600" s="6" t="s">
        <v>27</v>
      </c>
      <c r="K600" s="6" t="s">
        <v>27</v>
      </c>
      <c r="L600" s="6" t="s">
        <v>27</v>
      </c>
      <c r="M600" s="2">
        <v>1</v>
      </c>
    </row>
    <row r="601" spans="1:13" ht="20.100000000000001" customHeight="1">
      <c r="A601" s="22" t="s">
        <v>3844</v>
      </c>
      <c r="B601" s="24">
        <v>200</v>
      </c>
      <c r="C601" s="7">
        <v>0</v>
      </c>
      <c r="D601" s="7">
        <v>0</v>
      </c>
      <c r="E601" s="7">
        <v>0</v>
      </c>
      <c r="F601" s="7">
        <v>0</v>
      </c>
      <c r="G601" s="5" t="s">
        <v>27</v>
      </c>
      <c r="H601" s="6" t="s">
        <v>3776</v>
      </c>
      <c r="I601" s="6" t="s">
        <v>2933</v>
      </c>
      <c r="J601" s="6" t="s">
        <v>3779</v>
      </c>
      <c r="K601" s="6" t="s">
        <v>27</v>
      </c>
      <c r="L601" s="6" t="s">
        <v>27</v>
      </c>
    </row>
    <row r="602" spans="1:13" ht="20.100000000000001" customHeight="1">
      <c r="A602" s="22" t="s">
        <v>3876</v>
      </c>
      <c r="B602" s="24">
        <v>1.25</v>
      </c>
      <c r="C602" s="7">
        <v>0</v>
      </c>
      <c r="D602" s="7">
        <v>0</v>
      </c>
      <c r="E602" s="7">
        <v>0</v>
      </c>
      <c r="F602" s="7">
        <v>0</v>
      </c>
      <c r="G602" s="5" t="s">
        <v>27</v>
      </c>
      <c r="H602" s="6" t="s">
        <v>3776</v>
      </c>
      <c r="I602" s="6" t="s">
        <v>2933</v>
      </c>
      <c r="J602" s="6" t="s">
        <v>3780</v>
      </c>
      <c r="K602" s="6" t="s">
        <v>27</v>
      </c>
      <c r="L602" s="6" t="s">
        <v>27</v>
      </c>
    </row>
    <row r="603" spans="1:13" ht="20.100000000000001" customHeight="1">
      <c r="A603" s="22" t="s">
        <v>3847</v>
      </c>
      <c r="B603" s="24">
        <v>0</v>
      </c>
      <c r="C603" s="7">
        <v>0</v>
      </c>
      <c r="D603" s="7">
        <v>0</v>
      </c>
      <c r="E603" s="7">
        <v>0</v>
      </c>
      <c r="F603" s="7">
        <v>0</v>
      </c>
      <c r="G603" s="5" t="s">
        <v>27</v>
      </c>
      <c r="H603" s="6" t="s">
        <v>3776</v>
      </c>
      <c r="I603" s="6" t="s">
        <v>2933</v>
      </c>
      <c r="J603" s="6" t="s">
        <v>3781</v>
      </c>
      <c r="K603" s="6" t="s">
        <v>27</v>
      </c>
      <c r="L603" s="6" t="s">
        <v>27</v>
      </c>
    </row>
    <row r="604" spans="1:13" ht="20.100000000000001" customHeight="1">
      <c r="A604" s="22" t="s">
        <v>3846</v>
      </c>
      <c r="B604" s="24">
        <v>1</v>
      </c>
      <c r="C604" s="7">
        <v>0</v>
      </c>
      <c r="D604" s="7">
        <v>0</v>
      </c>
      <c r="E604" s="7">
        <v>0</v>
      </c>
      <c r="F604" s="7">
        <v>0</v>
      </c>
      <c r="G604" s="5" t="s">
        <v>27</v>
      </c>
      <c r="H604" s="6" t="s">
        <v>3776</v>
      </c>
      <c r="I604" s="6" t="s">
        <v>2933</v>
      </c>
      <c r="J604" s="6" t="s">
        <v>3782</v>
      </c>
      <c r="K604" s="6" t="s">
        <v>27</v>
      </c>
      <c r="L604" s="6" t="s">
        <v>27</v>
      </c>
    </row>
    <row r="605" spans="1:13" ht="20.100000000000001" customHeight="1">
      <c r="A605" s="22" t="s">
        <v>3848</v>
      </c>
      <c r="B605" s="24">
        <v>1</v>
      </c>
      <c r="C605" s="7">
        <v>0</v>
      </c>
      <c r="D605" s="7">
        <v>0</v>
      </c>
      <c r="E605" s="7">
        <v>0</v>
      </c>
      <c r="F605" s="7">
        <v>0</v>
      </c>
      <c r="G605" s="5" t="s">
        <v>27</v>
      </c>
      <c r="H605" s="6" t="s">
        <v>3776</v>
      </c>
      <c r="I605" s="6" t="s">
        <v>2933</v>
      </c>
      <c r="J605" s="6" t="s">
        <v>3783</v>
      </c>
      <c r="K605" s="6" t="s">
        <v>27</v>
      </c>
      <c r="L605" s="6" t="s">
        <v>27</v>
      </c>
    </row>
    <row r="606" spans="1:13" ht="20.100000000000001" customHeight="1">
      <c r="A606" s="22" t="s">
        <v>3849</v>
      </c>
      <c r="B606" s="24">
        <v>20</v>
      </c>
      <c r="C606" s="7">
        <v>0</v>
      </c>
      <c r="D606" s="7">
        <v>0</v>
      </c>
      <c r="E606" s="7">
        <v>0</v>
      </c>
      <c r="F606" s="7">
        <v>0</v>
      </c>
      <c r="G606" s="5" t="s">
        <v>27</v>
      </c>
      <c r="H606" s="6" t="s">
        <v>3776</v>
      </c>
      <c r="I606" s="6" t="s">
        <v>2933</v>
      </c>
      <c r="J606" s="6" t="s">
        <v>3784</v>
      </c>
      <c r="K606" s="6" t="s">
        <v>27</v>
      </c>
      <c r="L606" s="6" t="s">
        <v>27</v>
      </c>
    </row>
    <row r="607" spans="1:13" ht="20.100000000000001" customHeight="1">
      <c r="A607" s="22" t="s">
        <v>3850</v>
      </c>
      <c r="B607" s="24">
        <v>20</v>
      </c>
      <c r="C607" s="7">
        <v>0</v>
      </c>
      <c r="D607" s="7">
        <v>0</v>
      </c>
      <c r="E607" s="7">
        <v>0</v>
      </c>
      <c r="F607" s="7">
        <v>0</v>
      </c>
      <c r="G607" s="5" t="s">
        <v>27</v>
      </c>
      <c r="H607" s="6" t="s">
        <v>3776</v>
      </c>
      <c r="I607" s="6" t="s">
        <v>2933</v>
      </c>
      <c r="J607" s="6" t="s">
        <v>3785</v>
      </c>
      <c r="K607" s="6" t="s">
        <v>27</v>
      </c>
      <c r="L607" s="6" t="s">
        <v>27</v>
      </c>
    </row>
    <row r="608" spans="1:13" ht="20.100000000000001" customHeight="1">
      <c r="A608" s="22" t="s">
        <v>3809</v>
      </c>
      <c r="B608" s="24">
        <v>0</v>
      </c>
      <c r="C608" s="7">
        <v>0</v>
      </c>
      <c r="D608" s="7">
        <v>0</v>
      </c>
      <c r="E608" s="7">
        <v>0</v>
      </c>
      <c r="F608" s="7">
        <v>0</v>
      </c>
      <c r="G608" s="5" t="s">
        <v>27</v>
      </c>
      <c r="H608" s="6" t="s">
        <v>3776</v>
      </c>
      <c r="I608" s="6" t="s">
        <v>2933</v>
      </c>
      <c r="J608" s="6" t="s">
        <v>3786</v>
      </c>
      <c r="K608" s="6" t="s">
        <v>27</v>
      </c>
      <c r="L608" s="6" t="s">
        <v>27</v>
      </c>
    </row>
    <row r="609" spans="1:12" ht="20.100000000000001" customHeight="1">
      <c r="A609" s="22" t="s">
        <v>3842</v>
      </c>
      <c r="B609" s="24">
        <v>250</v>
      </c>
      <c r="C609" s="7">
        <v>0</v>
      </c>
      <c r="D609" s="7">
        <v>0</v>
      </c>
      <c r="E609" s="7">
        <v>0</v>
      </c>
      <c r="F609" s="7">
        <v>0</v>
      </c>
      <c r="G609" s="5" t="s">
        <v>27</v>
      </c>
      <c r="H609" s="6" t="s">
        <v>3776</v>
      </c>
      <c r="I609" s="6" t="s">
        <v>2933</v>
      </c>
      <c r="J609" s="6" t="s">
        <v>3787</v>
      </c>
      <c r="K609" s="6" t="s">
        <v>27</v>
      </c>
      <c r="L609" s="6" t="s">
        <v>27</v>
      </c>
    </row>
    <row r="610" spans="1:12" ht="20.100000000000001" customHeight="1">
      <c r="A610" s="22" t="s">
        <v>3843</v>
      </c>
      <c r="B610" s="24">
        <v>0.9</v>
      </c>
      <c r="C610" s="7">
        <v>0</v>
      </c>
      <c r="D610" s="7">
        <v>0</v>
      </c>
      <c r="E610" s="7">
        <v>0</v>
      </c>
      <c r="F610" s="7">
        <v>0</v>
      </c>
      <c r="G610" s="5" t="s">
        <v>27</v>
      </c>
      <c r="H610" s="6" t="s">
        <v>3776</v>
      </c>
      <c r="I610" s="6" t="s">
        <v>2933</v>
      </c>
      <c r="J610" s="6" t="s">
        <v>3788</v>
      </c>
      <c r="K610" s="6" t="s">
        <v>27</v>
      </c>
      <c r="L610" s="6" t="s">
        <v>27</v>
      </c>
    </row>
    <row r="611" spans="1:12" ht="20.100000000000001" customHeight="1">
      <c r="A611" s="22" t="s">
        <v>3841</v>
      </c>
      <c r="B611" s="24">
        <v>322.22199999999998</v>
      </c>
      <c r="C611" s="7">
        <v>0</v>
      </c>
      <c r="D611" s="7">
        <v>0</v>
      </c>
      <c r="E611" s="7">
        <v>0</v>
      </c>
      <c r="F611" s="7">
        <v>0</v>
      </c>
      <c r="G611" s="5" t="s">
        <v>27</v>
      </c>
      <c r="H611" s="6" t="s">
        <v>3776</v>
      </c>
      <c r="I611" s="6" t="s">
        <v>2933</v>
      </c>
      <c r="J611" s="6" t="s">
        <v>3789</v>
      </c>
      <c r="K611" s="6" t="s">
        <v>27</v>
      </c>
      <c r="L611" s="6" t="s">
        <v>27</v>
      </c>
    </row>
    <row r="612" spans="1:12" ht="20.100000000000001" customHeight="1">
      <c r="A612" s="22" t="s">
        <v>3840</v>
      </c>
      <c r="B612" s="24">
        <v>45</v>
      </c>
      <c r="C612" s="7">
        <v>0</v>
      </c>
      <c r="D612" s="7">
        <v>0</v>
      </c>
      <c r="E612" s="7">
        <v>0</v>
      </c>
      <c r="F612" s="7">
        <v>0</v>
      </c>
      <c r="G612" s="5" t="s">
        <v>27</v>
      </c>
      <c r="H612" s="6" t="s">
        <v>3776</v>
      </c>
      <c r="I612" s="6" t="s">
        <v>2933</v>
      </c>
      <c r="J612" s="6" t="s">
        <v>3790</v>
      </c>
      <c r="K612" s="6" t="s">
        <v>27</v>
      </c>
      <c r="L612" s="6" t="s">
        <v>27</v>
      </c>
    </row>
    <row r="613" spans="1:12" ht="20.100000000000001" customHeight="1">
      <c r="A613" s="22" t="s">
        <v>3851</v>
      </c>
      <c r="B613" s="24">
        <v>367.22199999999998</v>
      </c>
      <c r="C613" s="7">
        <v>0</v>
      </c>
      <c r="D613" s="7">
        <v>0</v>
      </c>
      <c r="E613" s="7">
        <v>0</v>
      </c>
      <c r="F613" s="7">
        <v>0</v>
      </c>
      <c r="G613" s="5" t="s">
        <v>27</v>
      </c>
      <c r="H613" s="6" t="s">
        <v>3776</v>
      </c>
      <c r="I613" s="6" t="s">
        <v>2933</v>
      </c>
      <c r="J613" s="6" t="s">
        <v>3791</v>
      </c>
      <c r="K613" s="6" t="s">
        <v>27</v>
      </c>
      <c r="L613" s="6" t="s">
        <v>27</v>
      </c>
    </row>
    <row r="614" spans="1:12" ht="20.100000000000001" customHeight="1">
      <c r="A614" s="22" t="s">
        <v>3839</v>
      </c>
      <c r="B614" s="24">
        <v>1.8360000000000001</v>
      </c>
      <c r="C614" s="7">
        <v>0</v>
      </c>
      <c r="D614" s="7">
        <v>0</v>
      </c>
      <c r="E614" s="7">
        <v>0</v>
      </c>
      <c r="F614" s="7">
        <v>0</v>
      </c>
      <c r="G614" s="5" t="s">
        <v>27</v>
      </c>
      <c r="H614" s="6" t="s">
        <v>3776</v>
      </c>
      <c r="I614" s="6" t="s">
        <v>2933</v>
      </c>
      <c r="J614" s="6" t="s">
        <v>3792</v>
      </c>
      <c r="K614" s="6" t="s">
        <v>27</v>
      </c>
      <c r="L614" s="6" t="s">
        <v>27</v>
      </c>
    </row>
    <row r="615" spans="1:12" ht="20.100000000000001" customHeight="1">
      <c r="A615" s="22" t="s">
        <v>3838</v>
      </c>
      <c r="B615" s="24">
        <v>0.16300000000000001</v>
      </c>
      <c r="C615" s="7">
        <v>0</v>
      </c>
      <c r="D615" s="7">
        <v>0</v>
      </c>
      <c r="E615" s="7">
        <v>0</v>
      </c>
      <c r="F615" s="7">
        <v>0</v>
      </c>
      <c r="G615" s="5" t="s">
        <v>27</v>
      </c>
      <c r="H615" s="6" t="s">
        <v>3776</v>
      </c>
      <c r="I615" s="6" t="s">
        <v>2933</v>
      </c>
      <c r="J615" s="6" t="s">
        <v>3793</v>
      </c>
      <c r="K615" s="6" t="s">
        <v>27</v>
      </c>
      <c r="L615" s="6" t="s">
        <v>27</v>
      </c>
    </row>
    <row r="616" spans="1:12" ht="20.100000000000001" customHeight="1">
      <c r="A616" s="22" t="s">
        <v>3684</v>
      </c>
      <c r="B616" s="24"/>
      <c r="C616" s="7">
        <v>0</v>
      </c>
      <c r="D616" s="7">
        <v>0</v>
      </c>
      <c r="E616" s="7">
        <v>0</v>
      </c>
      <c r="F616" s="7">
        <v>0</v>
      </c>
      <c r="G616" s="5" t="s">
        <v>27</v>
      </c>
      <c r="H616" s="6" t="s">
        <v>3776</v>
      </c>
      <c r="I616" s="6" t="s">
        <v>2933</v>
      </c>
      <c r="J616" s="6" t="s">
        <v>27</v>
      </c>
      <c r="K616" s="6" t="s">
        <v>27</v>
      </c>
      <c r="L616" s="6" t="s">
        <v>27</v>
      </c>
    </row>
    <row r="617" spans="1:12" ht="20.100000000000001" customHeight="1">
      <c r="A617" s="22" t="s">
        <v>3810</v>
      </c>
      <c r="B617" s="24"/>
      <c r="C617" s="7">
        <v>0</v>
      </c>
      <c r="D617" s="7">
        <v>0</v>
      </c>
      <c r="E617" s="7">
        <v>0</v>
      </c>
      <c r="F617" s="7">
        <v>0</v>
      </c>
      <c r="G617" s="5" t="s">
        <v>27</v>
      </c>
      <c r="H617" s="6" t="s">
        <v>3776</v>
      </c>
      <c r="I617" s="6" t="s">
        <v>2933</v>
      </c>
      <c r="J617" s="6" t="s">
        <v>3794</v>
      </c>
      <c r="K617" s="6" t="s">
        <v>27</v>
      </c>
      <c r="L617" s="6" t="s">
        <v>27</v>
      </c>
    </row>
    <row r="618" spans="1:12" ht="20.100000000000001" customHeight="1">
      <c r="A618" s="22" t="s">
        <v>3684</v>
      </c>
      <c r="B618" s="24"/>
      <c r="C618" s="7">
        <v>0</v>
      </c>
      <c r="D618" s="7">
        <v>0</v>
      </c>
      <c r="E618" s="7">
        <v>0</v>
      </c>
      <c r="F618" s="7">
        <v>0</v>
      </c>
      <c r="G618" s="5" t="s">
        <v>27</v>
      </c>
      <c r="H618" s="6" t="s">
        <v>3776</v>
      </c>
      <c r="I618" s="6" t="s">
        <v>2933</v>
      </c>
      <c r="J618" s="6" t="s">
        <v>27</v>
      </c>
      <c r="K618" s="6" t="s">
        <v>27</v>
      </c>
      <c r="L618" s="6" t="s">
        <v>27</v>
      </c>
    </row>
    <row r="619" spans="1:12" ht="20.100000000000001" customHeight="1">
      <c r="A619" s="22" t="s">
        <v>3887</v>
      </c>
      <c r="B619" s="28">
        <v>216409</v>
      </c>
      <c r="C619" s="7">
        <v>0</v>
      </c>
      <c r="D619" s="7">
        <v>995746.9</v>
      </c>
      <c r="E619" s="7">
        <v>0</v>
      </c>
      <c r="F619" s="7">
        <f>C619+D619+E619</f>
        <v>995746.9</v>
      </c>
      <c r="G619" s="5" t="s">
        <v>27</v>
      </c>
      <c r="H619" s="6" t="s">
        <v>3776</v>
      </c>
      <c r="I619" s="6" t="s">
        <v>2933</v>
      </c>
      <c r="J619" s="6" t="s">
        <v>3795</v>
      </c>
      <c r="K619" s="6" t="s">
        <v>27</v>
      </c>
      <c r="L619" s="6" t="s">
        <v>27</v>
      </c>
    </row>
    <row r="620" spans="1:12" ht="20.100000000000001" customHeight="1">
      <c r="A620" s="22" t="s">
        <v>3888</v>
      </c>
      <c r="B620" s="28">
        <v>166063</v>
      </c>
      <c r="C620" s="7">
        <v>0</v>
      </c>
      <c r="D620" s="7">
        <v>382046.8</v>
      </c>
      <c r="E620" s="7">
        <v>0</v>
      </c>
      <c r="F620" s="7">
        <f>C620+D620+E620</f>
        <v>382046.8</v>
      </c>
      <c r="G620" s="5" t="s">
        <v>27</v>
      </c>
      <c r="H620" s="6" t="s">
        <v>3776</v>
      </c>
      <c r="I620" s="6" t="s">
        <v>2933</v>
      </c>
      <c r="J620" s="6" t="s">
        <v>3796</v>
      </c>
      <c r="K620" s="6" t="s">
        <v>27</v>
      </c>
      <c r="L620" s="6" t="s">
        <v>27</v>
      </c>
    </row>
    <row r="621" spans="1:12" ht="20.100000000000001" customHeight="1">
      <c r="A621" s="22" t="s">
        <v>3889</v>
      </c>
      <c r="B621" s="28">
        <v>138290</v>
      </c>
      <c r="C621" s="7">
        <v>0</v>
      </c>
      <c r="D621" s="7">
        <v>212101.2</v>
      </c>
      <c r="E621" s="7">
        <v>0</v>
      </c>
      <c r="F621" s="7">
        <f>C621+D621+E621</f>
        <v>212101.2</v>
      </c>
      <c r="G621" s="5" t="s">
        <v>27</v>
      </c>
      <c r="H621" s="6" t="s">
        <v>3776</v>
      </c>
      <c r="I621" s="6" t="s">
        <v>2933</v>
      </c>
      <c r="J621" s="6" t="s">
        <v>3797</v>
      </c>
      <c r="K621" s="6" t="s">
        <v>27</v>
      </c>
      <c r="L621" s="6" t="s">
        <v>27</v>
      </c>
    </row>
    <row r="622" spans="1:12" ht="20.100000000000001" customHeight="1">
      <c r="A622" s="22" t="s">
        <v>3811</v>
      </c>
      <c r="B622" s="28"/>
      <c r="C622" s="7">
        <v>0</v>
      </c>
      <c r="D622" s="7">
        <v>1589894.9</v>
      </c>
      <c r="E622" s="7">
        <v>0</v>
      </c>
      <c r="F622" s="7">
        <f>C622+D622+E622</f>
        <v>1589894.9</v>
      </c>
      <c r="G622" s="5" t="s">
        <v>27</v>
      </c>
      <c r="H622" s="6" t="s">
        <v>3776</v>
      </c>
      <c r="I622" s="6" t="s">
        <v>2933</v>
      </c>
      <c r="J622" s="6" t="s">
        <v>3798</v>
      </c>
      <c r="K622" s="6" t="s">
        <v>27</v>
      </c>
      <c r="L622" s="6" t="s">
        <v>27</v>
      </c>
    </row>
    <row r="623" spans="1:12" ht="20.100000000000001" customHeight="1">
      <c r="A623" s="22" t="s">
        <v>3812</v>
      </c>
      <c r="B623" s="24"/>
      <c r="C623" s="7">
        <v>0</v>
      </c>
      <c r="D623" s="7">
        <v>0</v>
      </c>
      <c r="E623" s="7">
        <v>0</v>
      </c>
      <c r="F623" s="7">
        <v>0</v>
      </c>
      <c r="G623" s="5" t="s">
        <v>27</v>
      </c>
      <c r="H623" s="6" t="s">
        <v>3776</v>
      </c>
      <c r="I623" s="6" t="s">
        <v>2933</v>
      </c>
      <c r="J623" s="6" t="s">
        <v>2961</v>
      </c>
      <c r="K623" s="6" t="s">
        <v>27</v>
      </c>
      <c r="L623" s="6" t="s">
        <v>27</v>
      </c>
    </row>
    <row r="624" spans="1:12" ht="20.100000000000001" customHeight="1">
      <c r="A624" s="22" t="s">
        <v>3813</v>
      </c>
      <c r="B624" s="24"/>
      <c r="C624" s="7">
        <v>0</v>
      </c>
      <c r="D624" s="7">
        <v>0</v>
      </c>
      <c r="E624" s="7">
        <v>0</v>
      </c>
      <c r="F624" s="7">
        <v>0</v>
      </c>
      <c r="G624" s="5" t="s">
        <v>27</v>
      </c>
      <c r="H624" s="6" t="s">
        <v>3776</v>
      </c>
      <c r="I624" s="6" t="s">
        <v>2933</v>
      </c>
      <c r="J624" s="6" t="s">
        <v>3799</v>
      </c>
      <c r="K624" s="6" t="s">
        <v>27</v>
      </c>
      <c r="L624" s="6" t="s">
        <v>27</v>
      </c>
    </row>
    <row r="625" spans="1:12" ht="20.100000000000001" customHeight="1">
      <c r="A625" s="22" t="s">
        <v>3684</v>
      </c>
      <c r="B625" s="24"/>
      <c r="C625" s="7">
        <v>0</v>
      </c>
      <c r="D625" s="7">
        <v>0</v>
      </c>
      <c r="E625" s="7">
        <v>0</v>
      </c>
      <c r="F625" s="7">
        <v>0</v>
      </c>
      <c r="G625" s="5" t="s">
        <v>27</v>
      </c>
      <c r="H625" s="6" t="s">
        <v>3776</v>
      </c>
      <c r="I625" s="6" t="s">
        <v>2933</v>
      </c>
      <c r="J625" s="6" t="s">
        <v>27</v>
      </c>
      <c r="K625" s="6" t="s">
        <v>27</v>
      </c>
      <c r="L625" s="6" t="s">
        <v>27</v>
      </c>
    </row>
    <row r="626" spans="1:12" ht="20.100000000000001" customHeight="1">
      <c r="A626" s="22" t="s">
        <v>3852</v>
      </c>
      <c r="B626" s="24">
        <v>1.611</v>
      </c>
      <c r="C626" s="7">
        <v>0</v>
      </c>
      <c r="D626" s="7">
        <v>0</v>
      </c>
      <c r="E626" s="7">
        <v>0</v>
      </c>
      <c r="F626" s="7">
        <v>0</v>
      </c>
      <c r="G626" s="5" t="s">
        <v>27</v>
      </c>
      <c r="H626" s="6" t="s">
        <v>3776</v>
      </c>
      <c r="I626" s="6" t="s">
        <v>2933</v>
      </c>
      <c r="J626" s="6" t="s">
        <v>3800</v>
      </c>
      <c r="K626" s="6" t="s">
        <v>27</v>
      </c>
      <c r="L626" s="6" t="s">
        <v>27</v>
      </c>
    </row>
    <row r="627" spans="1:12" ht="20.100000000000001" customHeight="1">
      <c r="A627" s="22" t="s">
        <v>3853</v>
      </c>
      <c r="B627" s="24">
        <v>0.186</v>
      </c>
      <c r="C627" s="7">
        <v>0</v>
      </c>
      <c r="D627" s="7">
        <v>0</v>
      </c>
      <c r="E627" s="7">
        <v>0</v>
      </c>
      <c r="F627" s="7">
        <v>0</v>
      </c>
      <c r="G627" s="5" t="s">
        <v>27</v>
      </c>
      <c r="H627" s="6" t="s">
        <v>3776</v>
      </c>
      <c r="I627" s="6" t="s">
        <v>2933</v>
      </c>
      <c r="J627" s="6" t="s">
        <v>3801</v>
      </c>
      <c r="K627" s="6" t="s">
        <v>27</v>
      </c>
      <c r="L627" s="6" t="s">
        <v>27</v>
      </c>
    </row>
    <row r="628" spans="1:12" ht="20.100000000000001" customHeight="1">
      <c r="A628" s="22" t="s">
        <v>3684</v>
      </c>
      <c r="B628" s="24"/>
      <c r="C628" s="7">
        <v>0</v>
      </c>
      <c r="D628" s="7">
        <v>0</v>
      </c>
      <c r="E628" s="7">
        <v>0</v>
      </c>
      <c r="F628" s="7">
        <v>0</v>
      </c>
      <c r="G628" s="5" t="s">
        <v>27</v>
      </c>
      <c r="H628" s="6" t="s">
        <v>3776</v>
      </c>
      <c r="I628" s="6" t="s">
        <v>2933</v>
      </c>
      <c r="J628" s="6" t="s">
        <v>27</v>
      </c>
      <c r="K628" s="6" t="s">
        <v>27</v>
      </c>
      <c r="L628" s="6" t="s">
        <v>27</v>
      </c>
    </row>
    <row r="629" spans="1:12" ht="20.100000000000001" customHeight="1">
      <c r="A629" s="22" t="s">
        <v>3871</v>
      </c>
      <c r="B629" s="24"/>
      <c r="C629" s="7">
        <v>0</v>
      </c>
      <c r="D629" s="7">
        <v>0</v>
      </c>
      <c r="E629" s="7">
        <v>0</v>
      </c>
      <c r="F629" s="7">
        <v>0</v>
      </c>
      <c r="G629" s="5" t="s">
        <v>27</v>
      </c>
      <c r="H629" s="6" t="s">
        <v>3776</v>
      </c>
      <c r="I629" s="6" t="s">
        <v>2933</v>
      </c>
      <c r="J629" s="6" t="s">
        <v>3802</v>
      </c>
      <c r="K629" s="6" t="s">
        <v>27</v>
      </c>
      <c r="L629" s="6" t="s">
        <v>27</v>
      </c>
    </row>
    <row r="630" spans="1:12" ht="20.100000000000001" customHeight="1">
      <c r="A630" s="22" t="s">
        <v>3819</v>
      </c>
      <c r="B630" s="28">
        <v>30849</v>
      </c>
      <c r="C630" s="7">
        <v>165854.79999999999</v>
      </c>
      <c r="D630" s="7">
        <v>0</v>
      </c>
      <c r="E630" s="7">
        <v>0</v>
      </c>
      <c r="F630" s="7">
        <f>C630+D630+E630</f>
        <v>165854.79999999999</v>
      </c>
      <c r="G630" s="5" t="s">
        <v>27</v>
      </c>
      <c r="H630" s="6" t="s">
        <v>3776</v>
      </c>
      <c r="I630" s="6" t="s">
        <v>2933</v>
      </c>
      <c r="J630" s="6" t="s">
        <v>3803</v>
      </c>
      <c r="K630" s="6" t="s">
        <v>27</v>
      </c>
      <c r="L630" s="6" t="s">
        <v>27</v>
      </c>
    </row>
    <row r="631" spans="1:12" ht="20.100000000000001" customHeight="1">
      <c r="A631" s="22" t="s">
        <v>3820</v>
      </c>
      <c r="B631" s="28">
        <v>42200</v>
      </c>
      <c r="C631" s="7">
        <v>0</v>
      </c>
      <c r="D631" s="7">
        <v>226881.7</v>
      </c>
      <c r="E631" s="7">
        <v>0</v>
      </c>
      <c r="F631" s="7">
        <f>C631+D631+E631</f>
        <v>226881.7</v>
      </c>
      <c r="G631" s="5" t="s">
        <v>27</v>
      </c>
      <c r="H631" s="6" t="s">
        <v>3776</v>
      </c>
      <c r="I631" s="6" t="s">
        <v>2933</v>
      </c>
      <c r="J631" s="6" t="s">
        <v>3804</v>
      </c>
      <c r="K631" s="6" t="s">
        <v>27</v>
      </c>
      <c r="L631" s="6" t="s">
        <v>27</v>
      </c>
    </row>
    <row r="632" spans="1:12" ht="20.100000000000001" customHeight="1">
      <c r="A632" s="22" t="s">
        <v>3821</v>
      </c>
      <c r="B632" s="28">
        <v>63747</v>
      </c>
      <c r="C632" s="7">
        <v>0</v>
      </c>
      <c r="D632" s="7">
        <v>0</v>
      </c>
      <c r="E632" s="7">
        <v>342725.8</v>
      </c>
      <c r="F632" s="7">
        <f>C632+D632+E632</f>
        <v>342725.8</v>
      </c>
      <c r="G632" s="5" t="s">
        <v>27</v>
      </c>
      <c r="H632" s="6" t="s">
        <v>3776</v>
      </c>
      <c r="I632" s="6" t="s">
        <v>2933</v>
      </c>
      <c r="J632" s="6" t="s">
        <v>3805</v>
      </c>
      <c r="K632" s="6" t="s">
        <v>27</v>
      </c>
      <c r="L632" s="6" t="s">
        <v>27</v>
      </c>
    </row>
    <row r="633" spans="1:12" ht="20.100000000000001" customHeight="1">
      <c r="A633" s="22" t="s">
        <v>3814</v>
      </c>
      <c r="B633" s="24"/>
      <c r="C633" s="7">
        <v>165854.79999999999</v>
      </c>
      <c r="D633" s="7">
        <v>226881.7</v>
      </c>
      <c r="E633" s="7">
        <v>342725.8</v>
      </c>
      <c r="F633" s="7">
        <f>C633+D633+E633</f>
        <v>735462.3</v>
      </c>
      <c r="G633" s="5" t="s">
        <v>27</v>
      </c>
      <c r="H633" s="6" t="s">
        <v>3776</v>
      </c>
      <c r="I633" s="6" t="s">
        <v>2933</v>
      </c>
      <c r="J633" s="6" t="s">
        <v>2946</v>
      </c>
      <c r="K633" s="6" t="s">
        <v>27</v>
      </c>
      <c r="L633" s="6" t="s">
        <v>27</v>
      </c>
    </row>
    <row r="634" spans="1:12" ht="20.100000000000001" customHeight="1">
      <c r="A634" s="22" t="s">
        <v>3684</v>
      </c>
      <c r="B634" s="24"/>
      <c r="C634" s="7">
        <v>0</v>
      </c>
      <c r="D634" s="7">
        <v>0</v>
      </c>
      <c r="E634" s="7">
        <v>0</v>
      </c>
      <c r="F634" s="7">
        <v>0</v>
      </c>
      <c r="G634" s="5" t="s">
        <v>27</v>
      </c>
      <c r="H634" s="6" t="s">
        <v>3776</v>
      </c>
      <c r="I634" s="6" t="s">
        <v>2933</v>
      </c>
      <c r="J634" s="6" t="s">
        <v>27</v>
      </c>
      <c r="K634" s="6" t="s">
        <v>27</v>
      </c>
      <c r="L634" s="6" t="s">
        <v>27</v>
      </c>
    </row>
    <row r="635" spans="1:12" ht="20.100000000000001" customHeight="1">
      <c r="A635" s="22" t="s">
        <v>3822</v>
      </c>
      <c r="B635" s="24"/>
      <c r="C635" s="7">
        <v>0</v>
      </c>
      <c r="D635" s="7">
        <v>0</v>
      </c>
      <c r="E635" s="7">
        <v>79494.744999999995</v>
      </c>
      <c r="F635" s="7">
        <f>C635+D635+E635</f>
        <v>79494.744999999995</v>
      </c>
      <c r="G635" s="5" t="s">
        <v>27</v>
      </c>
      <c r="H635" s="6" t="s">
        <v>3776</v>
      </c>
      <c r="I635" s="6" t="s">
        <v>2933</v>
      </c>
      <c r="J635" s="6" t="s">
        <v>3806</v>
      </c>
      <c r="K635" s="6" t="s">
        <v>27</v>
      </c>
      <c r="L635" s="6" t="s">
        <v>27</v>
      </c>
    </row>
    <row r="636" spans="1:12" ht="20.100000000000001" customHeight="1">
      <c r="A636" s="22" t="s">
        <v>3814</v>
      </c>
      <c r="B636" s="24"/>
      <c r="C636" s="7">
        <v>0</v>
      </c>
      <c r="D636" s="7">
        <v>0</v>
      </c>
      <c r="E636" s="7">
        <v>79494.744999999995</v>
      </c>
      <c r="F636" s="7">
        <f>C636+D636+E636</f>
        <v>79494.744999999995</v>
      </c>
      <c r="G636" s="5" t="s">
        <v>27</v>
      </c>
      <c r="H636" s="6" t="s">
        <v>3776</v>
      </c>
      <c r="I636" s="6" t="s">
        <v>2933</v>
      </c>
      <c r="J636" s="6" t="s">
        <v>2946</v>
      </c>
      <c r="K636" s="6" t="s">
        <v>27</v>
      </c>
      <c r="L636" s="6" t="s">
        <v>27</v>
      </c>
    </row>
    <row r="637" spans="1:12" ht="20.100000000000001" customHeight="1">
      <c r="A637" s="22" t="s">
        <v>3684</v>
      </c>
      <c r="B637" s="24"/>
      <c r="C637" s="7">
        <v>0</v>
      </c>
      <c r="D637" s="7">
        <v>0</v>
      </c>
      <c r="E637" s="7">
        <v>0</v>
      </c>
      <c r="F637" s="7">
        <v>0</v>
      </c>
      <c r="G637" s="5" t="s">
        <v>27</v>
      </c>
      <c r="H637" s="6" t="s">
        <v>3776</v>
      </c>
      <c r="I637" s="6" t="s">
        <v>2933</v>
      </c>
      <c r="J637" s="6" t="s">
        <v>27</v>
      </c>
      <c r="K637" s="6" t="s">
        <v>27</v>
      </c>
      <c r="L637" s="6" t="s">
        <v>27</v>
      </c>
    </row>
    <row r="638" spans="1:12" ht="20.100000000000001" customHeight="1">
      <c r="A638" s="22" t="s">
        <v>3684</v>
      </c>
      <c r="B638" s="24"/>
      <c r="C638" s="7">
        <v>0</v>
      </c>
      <c r="D638" s="7">
        <v>0</v>
      </c>
      <c r="E638" s="7">
        <v>0</v>
      </c>
      <c r="F638" s="7">
        <v>0</v>
      </c>
      <c r="G638" s="5" t="s">
        <v>27</v>
      </c>
      <c r="H638" s="6" t="s">
        <v>3776</v>
      </c>
      <c r="I638" s="6" t="s">
        <v>2933</v>
      </c>
      <c r="J638" s="6" t="s">
        <v>2935</v>
      </c>
      <c r="K638" s="6" t="s">
        <v>27</v>
      </c>
      <c r="L638" s="6" t="s">
        <v>27</v>
      </c>
    </row>
    <row r="639" spans="1:12" ht="20.100000000000001" customHeight="1">
      <c r="A639" s="22" t="s">
        <v>3815</v>
      </c>
      <c r="B639" s="24"/>
      <c r="C639" s="4">
        <v>165854.79999999999</v>
      </c>
      <c r="D639" s="4">
        <v>1816776.5999999999</v>
      </c>
      <c r="E639" s="4">
        <v>422220.54499999998</v>
      </c>
      <c r="F639" s="4">
        <f>C639+D639+E639</f>
        <v>2404851.9449999998</v>
      </c>
      <c r="G639" s="3"/>
    </row>
    <row r="641" spans="1:13" ht="27">
      <c r="A641" s="381" t="s">
        <v>3890</v>
      </c>
      <c r="B641" s="382"/>
      <c r="C641" s="383"/>
      <c r="D641" s="383"/>
      <c r="E641" s="383"/>
      <c r="F641" s="383"/>
      <c r="G641" s="384" t="s">
        <v>27</v>
      </c>
      <c r="H641" s="6" t="s">
        <v>3776</v>
      </c>
      <c r="J641" s="6" t="s">
        <v>3777</v>
      </c>
      <c r="K641" s="6" t="s">
        <v>3778</v>
      </c>
      <c r="L641" s="6" t="s">
        <v>135</v>
      </c>
    </row>
    <row r="642" spans="1:13" ht="20.100000000000001" customHeight="1">
      <c r="A642" s="22" t="s">
        <v>27</v>
      </c>
      <c r="B642" s="24"/>
      <c r="C642" s="7"/>
      <c r="D642" s="7"/>
      <c r="E642" s="7"/>
      <c r="F642" s="7"/>
      <c r="G642" s="5" t="s">
        <v>27</v>
      </c>
      <c r="H642" s="6" t="s">
        <v>3776</v>
      </c>
      <c r="I642" s="6" t="s">
        <v>2932</v>
      </c>
      <c r="J642" s="6" t="s">
        <v>27</v>
      </c>
      <c r="K642" s="6" t="s">
        <v>27</v>
      </c>
      <c r="L642" s="6" t="s">
        <v>27</v>
      </c>
      <c r="M642" s="2">
        <v>1</v>
      </c>
    </row>
    <row r="643" spans="1:13" ht="20.100000000000001" customHeight="1">
      <c r="A643" s="22" t="s">
        <v>3808</v>
      </c>
      <c r="B643" s="24">
        <v>99</v>
      </c>
      <c r="C643" s="7">
        <v>0</v>
      </c>
      <c r="D643" s="7">
        <v>0</v>
      </c>
      <c r="E643" s="7">
        <v>0</v>
      </c>
      <c r="F643" s="7">
        <v>0</v>
      </c>
      <c r="G643" s="5" t="s">
        <v>27</v>
      </c>
      <c r="H643" s="6" t="s">
        <v>3776</v>
      </c>
      <c r="I643" s="6" t="s">
        <v>2933</v>
      </c>
      <c r="J643" s="6" t="s">
        <v>3779</v>
      </c>
      <c r="K643" s="6" t="s">
        <v>27</v>
      </c>
      <c r="L643" s="6" t="s">
        <v>27</v>
      </c>
    </row>
    <row r="644" spans="1:13" ht="20.100000000000001" customHeight="1">
      <c r="A644" s="22" t="s">
        <v>3876</v>
      </c>
      <c r="B644" s="24">
        <v>1.25</v>
      </c>
      <c r="C644" s="7">
        <v>0</v>
      </c>
      <c r="D644" s="7">
        <v>0</v>
      </c>
      <c r="E644" s="7">
        <v>0</v>
      </c>
      <c r="F644" s="7">
        <v>0</v>
      </c>
      <c r="G644" s="5" t="s">
        <v>27</v>
      </c>
      <c r="H644" s="6" t="s">
        <v>3776</v>
      </c>
      <c r="I644" s="6" t="s">
        <v>2933</v>
      </c>
      <c r="J644" s="6" t="s">
        <v>3780</v>
      </c>
      <c r="K644" s="6" t="s">
        <v>27</v>
      </c>
      <c r="L644" s="6" t="s">
        <v>27</v>
      </c>
    </row>
    <row r="645" spans="1:13" ht="20.100000000000001" customHeight="1">
      <c r="A645" s="22" t="s">
        <v>3847</v>
      </c>
      <c r="B645" s="24">
        <v>0</v>
      </c>
      <c r="C645" s="7">
        <v>0</v>
      </c>
      <c r="D645" s="7">
        <v>0</v>
      </c>
      <c r="E645" s="7">
        <v>0</v>
      </c>
      <c r="F645" s="7">
        <v>0</v>
      </c>
      <c r="G645" s="5" t="s">
        <v>27</v>
      </c>
      <c r="H645" s="6" t="s">
        <v>3776</v>
      </c>
      <c r="I645" s="6" t="s">
        <v>2933</v>
      </c>
      <c r="J645" s="6" t="s">
        <v>3781</v>
      </c>
      <c r="K645" s="6" t="s">
        <v>27</v>
      </c>
      <c r="L645" s="6" t="s">
        <v>27</v>
      </c>
    </row>
    <row r="646" spans="1:13" ht="20.100000000000001" customHeight="1">
      <c r="A646" s="22" t="s">
        <v>3846</v>
      </c>
      <c r="B646" s="24">
        <v>1</v>
      </c>
      <c r="C646" s="7">
        <v>0</v>
      </c>
      <c r="D646" s="7">
        <v>0</v>
      </c>
      <c r="E646" s="7">
        <v>0</v>
      </c>
      <c r="F646" s="7">
        <v>0</v>
      </c>
      <c r="G646" s="5" t="s">
        <v>27</v>
      </c>
      <c r="H646" s="6" t="s">
        <v>3776</v>
      </c>
      <c r="I646" s="6" t="s">
        <v>2933</v>
      </c>
      <c r="J646" s="6" t="s">
        <v>3782</v>
      </c>
      <c r="K646" s="6" t="s">
        <v>27</v>
      </c>
      <c r="L646" s="6" t="s">
        <v>27</v>
      </c>
    </row>
    <row r="647" spans="1:13" ht="20.100000000000001" customHeight="1">
      <c r="A647" s="22" t="s">
        <v>3848</v>
      </c>
      <c r="B647" s="24">
        <v>1.2</v>
      </c>
      <c r="C647" s="7">
        <v>0</v>
      </c>
      <c r="D647" s="7">
        <v>0</v>
      </c>
      <c r="E647" s="7">
        <v>0</v>
      </c>
      <c r="F647" s="7">
        <v>0</v>
      </c>
      <c r="G647" s="5" t="s">
        <v>27</v>
      </c>
      <c r="H647" s="6" t="s">
        <v>3776</v>
      </c>
      <c r="I647" s="6" t="s">
        <v>2933</v>
      </c>
      <c r="J647" s="6" t="s">
        <v>3783</v>
      </c>
      <c r="K647" s="6" t="s">
        <v>27</v>
      </c>
      <c r="L647" s="6" t="s">
        <v>27</v>
      </c>
    </row>
    <row r="648" spans="1:13" ht="20.100000000000001" customHeight="1">
      <c r="A648" s="22" t="s">
        <v>3849</v>
      </c>
      <c r="B648" s="24">
        <v>20</v>
      </c>
      <c r="C648" s="7">
        <v>0</v>
      </c>
      <c r="D648" s="7">
        <v>0</v>
      </c>
      <c r="E648" s="7">
        <v>0</v>
      </c>
      <c r="F648" s="7">
        <v>0</v>
      </c>
      <c r="G648" s="5" t="s">
        <v>27</v>
      </c>
      <c r="H648" s="6" t="s">
        <v>3776</v>
      </c>
      <c r="I648" s="6" t="s">
        <v>2933</v>
      </c>
      <c r="J648" s="6" t="s">
        <v>3784</v>
      </c>
      <c r="K648" s="6" t="s">
        <v>27</v>
      </c>
      <c r="L648" s="6" t="s">
        <v>27</v>
      </c>
    </row>
    <row r="649" spans="1:13" ht="20.100000000000001" customHeight="1">
      <c r="A649" s="22" t="s">
        <v>3850</v>
      </c>
      <c r="B649" s="24">
        <v>20</v>
      </c>
      <c r="C649" s="7">
        <v>0</v>
      </c>
      <c r="D649" s="7">
        <v>0</v>
      </c>
      <c r="E649" s="7">
        <v>0</v>
      </c>
      <c r="F649" s="7">
        <v>0</v>
      </c>
      <c r="G649" s="5" t="s">
        <v>27</v>
      </c>
      <c r="H649" s="6" t="s">
        <v>3776</v>
      </c>
      <c r="I649" s="6" t="s">
        <v>2933</v>
      </c>
      <c r="J649" s="6" t="s">
        <v>3785</v>
      </c>
      <c r="K649" s="6" t="s">
        <v>27</v>
      </c>
      <c r="L649" s="6" t="s">
        <v>27</v>
      </c>
    </row>
    <row r="650" spans="1:13" ht="20.100000000000001" customHeight="1">
      <c r="A650" s="22" t="s">
        <v>3809</v>
      </c>
      <c r="B650" s="24">
        <v>0</v>
      </c>
      <c r="C650" s="7">
        <v>0</v>
      </c>
      <c r="D650" s="7">
        <v>0</v>
      </c>
      <c r="E650" s="7">
        <v>0</v>
      </c>
      <c r="F650" s="7">
        <v>0</v>
      </c>
      <c r="G650" s="5" t="s">
        <v>27</v>
      </c>
      <c r="H650" s="6" t="s">
        <v>3776</v>
      </c>
      <c r="I650" s="6" t="s">
        <v>2933</v>
      </c>
      <c r="J650" s="6" t="s">
        <v>3786</v>
      </c>
      <c r="K650" s="6" t="s">
        <v>27</v>
      </c>
      <c r="L650" s="6" t="s">
        <v>27</v>
      </c>
    </row>
    <row r="651" spans="1:13" ht="20.100000000000001" customHeight="1">
      <c r="A651" s="22" t="s">
        <v>3842</v>
      </c>
      <c r="B651" s="24">
        <v>148.5</v>
      </c>
      <c r="C651" s="7">
        <v>0</v>
      </c>
      <c r="D651" s="7">
        <v>0</v>
      </c>
      <c r="E651" s="7">
        <v>0</v>
      </c>
      <c r="F651" s="7">
        <v>0</v>
      </c>
      <c r="G651" s="5" t="s">
        <v>27</v>
      </c>
      <c r="H651" s="6" t="s">
        <v>3776</v>
      </c>
      <c r="I651" s="6" t="s">
        <v>2933</v>
      </c>
      <c r="J651" s="6" t="s">
        <v>3787</v>
      </c>
      <c r="K651" s="6" t="s">
        <v>27</v>
      </c>
      <c r="L651" s="6" t="s">
        <v>27</v>
      </c>
    </row>
    <row r="652" spans="1:13" ht="20.100000000000001" customHeight="1">
      <c r="A652" s="22" t="s">
        <v>3843</v>
      </c>
      <c r="B652" s="24">
        <v>0.7</v>
      </c>
      <c r="C652" s="7">
        <v>0</v>
      </c>
      <c r="D652" s="7">
        <v>0</v>
      </c>
      <c r="E652" s="7">
        <v>0</v>
      </c>
      <c r="F652" s="7">
        <v>0</v>
      </c>
      <c r="G652" s="5" t="s">
        <v>27</v>
      </c>
      <c r="H652" s="6" t="s">
        <v>3776</v>
      </c>
      <c r="I652" s="6" t="s">
        <v>2933</v>
      </c>
      <c r="J652" s="6" t="s">
        <v>3788</v>
      </c>
      <c r="K652" s="6" t="s">
        <v>27</v>
      </c>
      <c r="L652" s="6" t="s">
        <v>27</v>
      </c>
    </row>
    <row r="653" spans="1:13" ht="20.100000000000001" customHeight="1">
      <c r="A653" s="22" t="s">
        <v>3841</v>
      </c>
      <c r="B653" s="24">
        <v>269.286</v>
      </c>
      <c r="C653" s="7">
        <v>0</v>
      </c>
      <c r="D653" s="7">
        <v>0</v>
      </c>
      <c r="E653" s="7">
        <v>0</v>
      </c>
      <c r="F653" s="7">
        <v>0</v>
      </c>
      <c r="G653" s="5" t="s">
        <v>27</v>
      </c>
      <c r="H653" s="6" t="s">
        <v>3776</v>
      </c>
      <c r="I653" s="6" t="s">
        <v>2933</v>
      </c>
      <c r="J653" s="6" t="s">
        <v>3789</v>
      </c>
      <c r="K653" s="6" t="s">
        <v>27</v>
      </c>
      <c r="L653" s="6" t="s">
        <v>27</v>
      </c>
    </row>
    <row r="654" spans="1:13" ht="20.100000000000001" customHeight="1">
      <c r="A654" s="22" t="s">
        <v>3840</v>
      </c>
      <c r="B654" s="24">
        <v>25</v>
      </c>
      <c r="C654" s="7">
        <v>0</v>
      </c>
      <c r="D654" s="7">
        <v>0</v>
      </c>
      <c r="E654" s="7">
        <v>0</v>
      </c>
      <c r="F654" s="7">
        <v>0</v>
      </c>
      <c r="G654" s="5" t="s">
        <v>27</v>
      </c>
      <c r="H654" s="6" t="s">
        <v>3776</v>
      </c>
      <c r="I654" s="6" t="s">
        <v>2933</v>
      </c>
      <c r="J654" s="6" t="s">
        <v>3790</v>
      </c>
      <c r="K654" s="6" t="s">
        <v>27</v>
      </c>
      <c r="L654" s="6" t="s">
        <v>27</v>
      </c>
    </row>
    <row r="655" spans="1:13" ht="20.100000000000001" customHeight="1">
      <c r="A655" s="22" t="s">
        <v>3851</v>
      </c>
      <c r="B655" s="24">
        <v>294.286</v>
      </c>
      <c r="C655" s="7">
        <v>0</v>
      </c>
      <c r="D655" s="7">
        <v>0</v>
      </c>
      <c r="E655" s="7">
        <v>0</v>
      </c>
      <c r="F655" s="7">
        <v>0</v>
      </c>
      <c r="G655" s="5" t="s">
        <v>27</v>
      </c>
      <c r="H655" s="6" t="s">
        <v>3776</v>
      </c>
      <c r="I655" s="6" t="s">
        <v>2933</v>
      </c>
      <c r="J655" s="6" t="s">
        <v>3791</v>
      </c>
      <c r="K655" s="6" t="s">
        <v>27</v>
      </c>
      <c r="L655" s="6" t="s">
        <v>27</v>
      </c>
    </row>
    <row r="656" spans="1:13" ht="20.100000000000001" customHeight="1">
      <c r="A656" s="22" t="s">
        <v>3839</v>
      </c>
      <c r="B656" s="24">
        <v>2.9729999999999999</v>
      </c>
      <c r="C656" s="7">
        <v>0</v>
      </c>
      <c r="D656" s="7">
        <v>0</v>
      </c>
      <c r="E656" s="7">
        <v>0</v>
      </c>
      <c r="F656" s="7">
        <v>0</v>
      </c>
      <c r="G656" s="5" t="s">
        <v>27</v>
      </c>
      <c r="H656" s="6" t="s">
        <v>3776</v>
      </c>
      <c r="I656" s="6" t="s">
        <v>2933</v>
      </c>
      <c r="J656" s="6" t="s">
        <v>3792</v>
      </c>
      <c r="K656" s="6" t="s">
        <v>27</v>
      </c>
      <c r="L656" s="6" t="s">
        <v>27</v>
      </c>
    </row>
    <row r="657" spans="1:12" ht="20.100000000000001" customHeight="1">
      <c r="A657" s="22" t="s">
        <v>3838</v>
      </c>
      <c r="B657" s="24">
        <v>0.20399999999999999</v>
      </c>
      <c r="C657" s="7">
        <v>0</v>
      </c>
      <c r="D657" s="7">
        <v>0</v>
      </c>
      <c r="E657" s="7">
        <v>0</v>
      </c>
      <c r="F657" s="7">
        <v>0</v>
      </c>
      <c r="G657" s="5" t="s">
        <v>27</v>
      </c>
      <c r="H657" s="6" t="s">
        <v>3776</v>
      </c>
      <c r="I657" s="6" t="s">
        <v>2933</v>
      </c>
      <c r="J657" s="6" t="s">
        <v>3793</v>
      </c>
      <c r="K657" s="6" t="s">
        <v>27</v>
      </c>
      <c r="L657" s="6" t="s">
        <v>27</v>
      </c>
    </row>
    <row r="658" spans="1:12" ht="20.100000000000001" customHeight="1">
      <c r="A658" s="22" t="s">
        <v>3684</v>
      </c>
      <c r="B658" s="24"/>
      <c r="C658" s="7">
        <v>0</v>
      </c>
      <c r="D658" s="7">
        <v>0</v>
      </c>
      <c r="E658" s="7">
        <v>0</v>
      </c>
      <c r="F658" s="7">
        <v>0</v>
      </c>
      <c r="G658" s="5" t="s">
        <v>27</v>
      </c>
      <c r="H658" s="6" t="s">
        <v>3776</v>
      </c>
      <c r="I658" s="6" t="s">
        <v>2933</v>
      </c>
      <c r="J658" s="6" t="s">
        <v>27</v>
      </c>
      <c r="K658" s="6" t="s">
        <v>27</v>
      </c>
      <c r="L658" s="6" t="s">
        <v>27</v>
      </c>
    </row>
    <row r="659" spans="1:12" ht="20.100000000000001" customHeight="1">
      <c r="A659" s="22" t="s">
        <v>3810</v>
      </c>
      <c r="B659" s="24"/>
      <c r="C659" s="7">
        <v>0</v>
      </c>
      <c r="D659" s="7">
        <v>0</v>
      </c>
      <c r="E659" s="7">
        <v>0</v>
      </c>
      <c r="F659" s="7">
        <v>0</v>
      </c>
      <c r="G659" s="5" t="s">
        <v>27</v>
      </c>
      <c r="H659" s="6" t="s">
        <v>3776</v>
      </c>
      <c r="I659" s="6" t="s">
        <v>2933</v>
      </c>
      <c r="J659" s="6" t="s">
        <v>3794</v>
      </c>
      <c r="K659" s="6" t="s">
        <v>27</v>
      </c>
      <c r="L659" s="6" t="s">
        <v>27</v>
      </c>
    </row>
    <row r="660" spans="1:12" ht="20.100000000000001" customHeight="1">
      <c r="A660" s="22" t="s">
        <v>3684</v>
      </c>
      <c r="B660" s="24"/>
      <c r="C660" s="7">
        <v>0</v>
      </c>
      <c r="D660" s="7">
        <v>0</v>
      </c>
      <c r="E660" s="7">
        <v>0</v>
      </c>
      <c r="F660" s="7">
        <v>0</v>
      </c>
      <c r="G660" s="5" t="s">
        <v>27</v>
      </c>
      <c r="H660" s="6" t="s">
        <v>3776</v>
      </c>
      <c r="I660" s="6" t="s">
        <v>2933</v>
      </c>
      <c r="J660" s="6" t="s">
        <v>27</v>
      </c>
      <c r="K660" s="6" t="s">
        <v>27</v>
      </c>
      <c r="L660" s="6" t="s">
        <v>27</v>
      </c>
    </row>
    <row r="661" spans="1:12" ht="20.100000000000001" customHeight="1">
      <c r="A661" s="22" t="s">
        <v>3891</v>
      </c>
      <c r="B661" s="28">
        <v>216409</v>
      </c>
      <c r="C661" s="7">
        <v>0</v>
      </c>
      <c r="D661" s="7">
        <v>663017.80000000005</v>
      </c>
      <c r="E661" s="7">
        <v>0</v>
      </c>
      <c r="F661" s="7">
        <f>C661+D661+E661</f>
        <v>663017.80000000005</v>
      </c>
      <c r="G661" s="5" t="s">
        <v>27</v>
      </c>
      <c r="H661" s="6" t="s">
        <v>3776</v>
      </c>
      <c r="I661" s="6" t="s">
        <v>2933</v>
      </c>
      <c r="J661" s="6" t="s">
        <v>3795</v>
      </c>
      <c r="K661" s="6" t="s">
        <v>27</v>
      </c>
      <c r="L661" s="6" t="s">
        <v>27</v>
      </c>
    </row>
    <row r="662" spans="1:12" ht="20.100000000000001" customHeight="1">
      <c r="A662" s="22" t="s">
        <v>3892</v>
      </c>
      <c r="B662" s="28">
        <v>166063</v>
      </c>
      <c r="C662" s="7">
        <v>0</v>
      </c>
      <c r="D662" s="7">
        <v>203508.6</v>
      </c>
      <c r="E662" s="7">
        <v>0</v>
      </c>
      <c r="F662" s="7">
        <f>C662+D662+E662</f>
        <v>203508.6</v>
      </c>
      <c r="G662" s="5" t="s">
        <v>27</v>
      </c>
      <c r="H662" s="6" t="s">
        <v>3776</v>
      </c>
      <c r="I662" s="6" t="s">
        <v>2933</v>
      </c>
      <c r="J662" s="6" t="s">
        <v>3796</v>
      </c>
      <c r="K662" s="6" t="s">
        <v>27</v>
      </c>
      <c r="L662" s="6" t="s">
        <v>27</v>
      </c>
    </row>
    <row r="663" spans="1:12" ht="20.100000000000001" customHeight="1">
      <c r="A663" s="22" t="s">
        <v>3893</v>
      </c>
      <c r="B663" s="28">
        <v>138290</v>
      </c>
      <c r="C663" s="7">
        <v>0</v>
      </c>
      <c r="D663" s="7">
        <v>169473</v>
      </c>
      <c r="E663" s="7">
        <v>0</v>
      </c>
      <c r="F663" s="7">
        <f>C663+D663+E663</f>
        <v>169473</v>
      </c>
      <c r="G663" s="5" t="s">
        <v>27</v>
      </c>
      <c r="H663" s="6" t="s">
        <v>3776</v>
      </c>
      <c r="I663" s="6" t="s">
        <v>2933</v>
      </c>
      <c r="J663" s="6" t="s">
        <v>3797</v>
      </c>
      <c r="K663" s="6" t="s">
        <v>27</v>
      </c>
      <c r="L663" s="6" t="s">
        <v>27</v>
      </c>
    </row>
    <row r="664" spans="1:12" ht="20.100000000000001" customHeight="1">
      <c r="A664" s="22" t="s">
        <v>3811</v>
      </c>
      <c r="B664" s="28"/>
      <c r="C664" s="7">
        <v>0</v>
      </c>
      <c r="D664" s="7">
        <v>1035999.4</v>
      </c>
      <c r="E664" s="7">
        <v>0</v>
      </c>
      <c r="F664" s="7">
        <f>C664+D664+E664</f>
        <v>1035999.4</v>
      </c>
      <c r="G664" s="5" t="s">
        <v>27</v>
      </c>
      <c r="H664" s="6" t="s">
        <v>3776</v>
      </c>
      <c r="I664" s="6" t="s">
        <v>2933</v>
      </c>
      <c r="J664" s="6" t="s">
        <v>3798</v>
      </c>
      <c r="K664" s="6" t="s">
        <v>27</v>
      </c>
      <c r="L664" s="6" t="s">
        <v>27</v>
      </c>
    </row>
    <row r="665" spans="1:12" ht="20.100000000000001" customHeight="1">
      <c r="A665" s="22" t="s">
        <v>3812</v>
      </c>
      <c r="B665" s="24"/>
      <c r="C665" s="7">
        <v>0</v>
      </c>
      <c r="D665" s="7">
        <v>0</v>
      </c>
      <c r="E665" s="7">
        <v>0</v>
      </c>
      <c r="F665" s="7">
        <v>0</v>
      </c>
      <c r="G665" s="5" t="s">
        <v>27</v>
      </c>
      <c r="H665" s="6" t="s">
        <v>3776</v>
      </c>
      <c r="I665" s="6" t="s">
        <v>2933</v>
      </c>
      <c r="J665" s="6" t="s">
        <v>2961</v>
      </c>
      <c r="K665" s="6" t="s">
        <v>27</v>
      </c>
      <c r="L665" s="6" t="s">
        <v>27</v>
      </c>
    </row>
    <row r="666" spans="1:12" ht="20.100000000000001" customHeight="1">
      <c r="A666" s="22" t="s">
        <v>3813</v>
      </c>
      <c r="B666" s="24"/>
      <c r="C666" s="7">
        <v>0</v>
      </c>
      <c r="D666" s="7">
        <v>0</v>
      </c>
      <c r="E666" s="7">
        <v>0</v>
      </c>
      <c r="F666" s="7">
        <v>0</v>
      </c>
      <c r="G666" s="5" t="s">
        <v>27</v>
      </c>
      <c r="H666" s="6" t="s">
        <v>3776</v>
      </c>
      <c r="I666" s="6" t="s">
        <v>2933</v>
      </c>
      <c r="J666" s="6" t="s">
        <v>3799</v>
      </c>
      <c r="K666" s="6" t="s">
        <v>27</v>
      </c>
      <c r="L666" s="6" t="s">
        <v>27</v>
      </c>
    </row>
    <row r="667" spans="1:12" ht="20.100000000000001" customHeight="1">
      <c r="A667" s="22" t="s">
        <v>3684</v>
      </c>
      <c r="B667" s="24"/>
      <c r="C667" s="7">
        <v>0</v>
      </c>
      <c r="D667" s="7">
        <v>0</v>
      </c>
      <c r="E667" s="7">
        <v>0</v>
      </c>
      <c r="F667" s="7">
        <v>0</v>
      </c>
      <c r="G667" s="5" t="s">
        <v>27</v>
      </c>
      <c r="H667" s="6" t="s">
        <v>3776</v>
      </c>
      <c r="I667" s="6" t="s">
        <v>2933</v>
      </c>
      <c r="J667" s="6" t="s">
        <v>27</v>
      </c>
      <c r="K667" s="6" t="s">
        <v>27</v>
      </c>
      <c r="L667" s="6" t="s">
        <v>27</v>
      </c>
    </row>
    <row r="668" spans="1:12" ht="20.100000000000001" customHeight="1">
      <c r="A668" s="22" t="s">
        <v>3854</v>
      </c>
      <c r="B668" s="24">
        <v>2.72</v>
      </c>
      <c r="C668" s="7">
        <v>0</v>
      </c>
      <c r="D668" s="7">
        <v>0</v>
      </c>
      <c r="E668" s="7">
        <v>0</v>
      </c>
      <c r="F668" s="7">
        <v>0</v>
      </c>
      <c r="G668" s="5" t="s">
        <v>27</v>
      </c>
      <c r="H668" s="6" t="s">
        <v>3776</v>
      </c>
      <c r="I668" s="6" t="s">
        <v>2933</v>
      </c>
      <c r="J668" s="6" t="s">
        <v>3800</v>
      </c>
      <c r="K668" s="6" t="s">
        <v>27</v>
      </c>
      <c r="L668" s="6" t="s">
        <v>27</v>
      </c>
    </row>
    <row r="669" spans="1:12" ht="20.100000000000001" customHeight="1">
      <c r="A669" s="22" t="s">
        <v>3853</v>
      </c>
      <c r="B669" s="24">
        <v>0.223</v>
      </c>
      <c r="C669" s="7">
        <v>0</v>
      </c>
      <c r="D669" s="7">
        <v>0</v>
      </c>
      <c r="E669" s="7">
        <v>0</v>
      </c>
      <c r="F669" s="7">
        <v>0</v>
      </c>
      <c r="G669" s="5" t="s">
        <v>27</v>
      </c>
      <c r="H669" s="6" t="s">
        <v>3776</v>
      </c>
      <c r="I669" s="6" t="s">
        <v>2933</v>
      </c>
      <c r="J669" s="6" t="s">
        <v>3801</v>
      </c>
      <c r="K669" s="6" t="s">
        <v>27</v>
      </c>
      <c r="L669" s="6" t="s">
        <v>27</v>
      </c>
    </row>
    <row r="670" spans="1:12" ht="20.100000000000001" customHeight="1">
      <c r="A670" s="22" t="s">
        <v>3684</v>
      </c>
      <c r="B670" s="24"/>
      <c r="C670" s="7">
        <v>0</v>
      </c>
      <c r="D670" s="7">
        <v>0</v>
      </c>
      <c r="E670" s="7">
        <v>0</v>
      </c>
      <c r="F670" s="7">
        <v>0</v>
      </c>
      <c r="G670" s="5" t="s">
        <v>27</v>
      </c>
      <c r="H670" s="6" t="s">
        <v>3776</v>
      </c>
      <c r="I670" s="6" t="s">
        <v>2933</v>
      </c>
      <c r="J670" s="6" t="s">
        <v>27</v>
      </c>
      <c r="K670" s="6" t="s">
        <v>27</v>
      </c>
      <c r="L670" s="6" t="s">
        <v>27</v>
      </c>
    </row>
    <row r="671" spans="1:12" ht="20.100000000000001" customHeight="1">
      <c r="A671" s="22" t="s">
        <v>3871</v>
      </c>
      <c r="B671" s="24"/>
      <c r="C671" s="7">
        <v>0</v>
      </c>
      <c r="D671" s="7">
        <v>0</v>
      </c>
      <c r="E671" s="7">
        <v>0</v>
      </c>
      <c r="F671" s="7">
        <v>0</v>
      </c>
      <c r="G671" s="5" t="s">
        <v>27</v>
      </c>
      <c r="H671" s="6" t="s">
        <v>3776</v>
      </c>
      <c r="I671" s="6" t="s">
        <v>2933</v>
      </c>
      <c r="J671" s="6" t="s">
        <v>3802</v>
      </c>
      <c r="K671" s="6" t="s">
        <v>27</v>
      </c>
      <c r="L671" s="6" t="s">
        <v>27</v>
      </c>
    </row>
    <row r="672" spans="1:12" ht="20.100000000000001" customHeight="1">
      <c r="A672" s="22" t="s">
        <v>3819</v>
      </c>
      <c r="B672" s="28">
        <v>30849</v>
      </c>
      <c r="C672" s="7">
        <v>138336.29999999999</v>
      </c>
      <c r="D672" s="7">
        <v>0</v>
      </c>
      <c r="E672" s="7">
        <v>0</v>
      </c>
      <c r="F672" s="7">
        <f>C672+D672+E672</f>
        <v>138336.29999999999</v>
      </c>
      <c r="G672" s="5" t="s">
        <v>27</v>
      </c>
      <c r="H672" s="6" t="s">
        <v>3776</v>
      </c>
      <c r="I672" s="6" t="s">
        <v>2933</v>
      </c>
      <c r="J672" s="6" t="s">
        <v>3803</v>
      </c>
      <c r="K672" s="6" t="s">
        <v>27</v>
      </c>
      <c r="L672" s="6" t="s">
        <v>27</v>
      </c>
    </row>
    <row r="673" spans="1:13" ht="20.100000000000001" customHeight="1">
      <c r="A673" s="22" t="s">
        <v>3820</v>
      </c>
      <c r="B673" s="28">
        <v>42200</v>
      </c>
      <c r="C673" s="7">
        <v>0</v>
      </c>
      <c r="D673" s="7">
        <v>189237.7</v>
      </c>
      <c r="E673" s="7">
        <v>0</v>
      </c>
      <c r="F673" s="7">
        <f>C673+D673+E673</f>
        <v>189237.7</v>
      </c>
      <c r="G673" s="5" t="s">
        <v>27</v>
      </c>
      <c r="H673" s="6" t="s">
        <v>3776</v>
      </c>
      <c r="I673" s="6" t="s">
        <v>2933</v>
      </c>
      <c r="J673" s="6" t="s">
        <v>3804</v>
      </c>
      <c r="K673" s="6" t="s">
        <v>27</v>
      </c>
      <c r="L673" s="6" t="s">
        <v>27</v>
      </c>
    </row>
    <row r="674" spans="1:13" ht="20.100000000000001" customHeight="1">
      <c r="A674" s="22" t="s">
        <v>3821</v>
      </c>
      <c r="B674" s="28">
        <v>63747</v>
      </c>
      <c r="C674" s="7">
        <v>0</v>
      </c>
      <c r="D674" s="7">
        <v>0</v>
      </c>
      <c r="E674" s="7">
        <v>285861</v>
      </c>
      <c r="F674" s="7">
        <f>C674+D674+E674</f>
        <v>285861</v>
      </c>
      <c r="G674" s="5" t="s">
        <v>27</v>
      </c>
      <c r="H674" s="6" t="s">
        <v>3776</v>
      </c>
      <c r="I674" s="6" t="s">
        <v>2933</v>
      </c>
      <c r="J674" s="6" t="s">
        <v>3805</v>
      </c>
      <c r="K674" s="6" t="s">
        <v>27</v>
      </c>
      <c r="L674" s="6" t="s">
        <v>27</v>
      </c>
    </row>
    <row r="675" spans="1:13" ht="20.100000000000001" customHeight="1">
      <c r="A675" s="22" t="s">
        <v>3814</v>
      </c>
      <c r="B675" s="24"/>
      <c r="C675" s="7">
        <v>138336.29999999999</v>
      </c>
      <c r="D675" s="7">
        <v>189237.7</v>
      </c>
      <c r="E675" s="7">
        <v>285861</v>
      </c>
      <c r="F675" s="7">
        <f>C675+D675+E675</f>
        <v>613435</v>
      </c>
      <c r="G675" s="5" t="s">
        <v>27</v>
      </c>
      <c r="H675" s="6" t="s">
        <v>3776</v>
      </c>
      <c r="I675" s="6" t="s">
        <v>2933</v>
      </c>
      <c r="J675" s="6" t="s">
        <v>2946</v>
      </c>
      <c r="K675" s="6" t="s">
        <v>27</v>
      </c>
      <c r="L675" s="6" t="s">
        <v>27</v>
      </c>
    </row>
    <row r="676" spans="1:13" ht="20.100000000000001" customHeight="1">
      <c r="A676" s="22" t="s">
        <v>3684</v>
      </c>
      <c r="B676" s="24"/>
      <c r="C676" s="7">
        <v>0</v>
      </c>
      <c r="D676" s="7">
        <v>0</v>
      </c>
      <c r="E676" s="7">
        <v>0</v>
      </c>
      <c r="F676" s="7">
        <v>0</v>
      </c>
      <c r="G676" s="5" t="s">
        <v>27</v>
      </c>
      <c r="H676" s="6" t="s">
        <v>3776</v>
      </c>
      <c r="I676" s="6" t="s">
        <v>2933</v>
      </c>
      <c r="J676" s="6" t="s">
        <v>27</v>
      </c>
      <c r="K676" s="6" t="s">
        <v>27</v>
      </c>
      <c r="L676" s="6" t="s">
        <v>27</v>
      </c>
    </row>
    <row r="677" spans="1:13" ht="20.100000000000001" customHeight="1">
      <c r="A677" s="22" t="s">
        <v>3822</v>
      </c>
      <c r="B677" s="24"/>
      <c r="C677" s="7">
        <v>0</v>
      </c>
      <c r="D677" s="7">
        <v>0</v>
      </c>
      <c r="E677" s="7">
        <v>51799.97</v>
      </c>
      <c r="F677" s="7">
        <f>C677+D677+E677</f>
        <v>51799.97</v>
      </c>
      <c r="G677" s="5" t="s">
        <v>27</v>
      </c>
      <c r="H677" s="6" t="s">
        <v>3776</v>
      </c>
      <c r="I677" s="6" t="s">
        <v>2933</v>
      </c>
      <c r="J677" s="6" t="s">
        <v>3806</v>
      </c>
      <c r="K677" s="6" t="s">
        <v>27</v>
      </c>
      <c r="L677" s="6" t="s">
        <v>27</v>
      </c>
    </row>
    <row r="678" spans="1:13" ht="20.100000000000001" customHeight="1">
      <c r="A678" s="22" t="s">
        <v>3814</v>
      </c>
      <c r="B678" s="24"/>
      <c r="C678" s="7">
        <v>0</v>
      </c>
      <c r="D678" s="7">
        <v>0</v>
      </c>
      <c r="E678" s="7">
        <v>51799.97</v>
      </c>
      <c r="F678" s="7">
        <f>C678+D678+E678</f>
        <v>51799.97</v>
      </c>
      <c r="G678" s="5" t="s">
        <v>27</v>
      </c>
      <c r="H678" s="6" t="s">
        <v>3776</v>
      </c>
      <c r="I678" s="6" t="s">
        <v>2933</v>
      </c>
      <c r="J678" s="6" t="s">
        <v>2946</v>
      </c>
      <c r="K678" s="6" t="s">
        <v>27</v>
      </c>
      <c r="L678" s="6" t="s">
        <v>27</v>
      </c>
    </row>
    <row r="679" spans="1:13" ht="20.100000000000001" customHeight="1">
      <c r="A679" s="22" t="s">
        <v>3684</v>
      </c>
      <c r="B679" s="24"/>
      <c r="C679" s="7">
        <v>0</v>
      </c>
      <c r="D679" s="7">
        <v>0</v>
      </c>
      <c r="E679" s="7">
        <v>0</v>
      </c>
      <c r="F679" s="7">
        <v>0</v>
      </c>
      <c r="G679" s="5" t="s">
        <v>27</v>
      </c>
      <c r="H679" s="6" t="s">
        <v>3776</v>
      </c>
      <c r="I679" s="6" t="s">
        <v>2933</v>
      </c>
      <c r="J679" s="6" t="s">
        <v>27</v>
      </c>
      <c r="K679" s="6" t="s">
        <v>27</v>
      </c>
      <c r="L679" s="6" t="s">
        <v>27</v>
      </c>
    </row>
    <row r="680" spans="1:13" ht="20.100000000000001" customHeight="1">
      <c r="A680" s="22" t="s">
        <v>3684</v>
      </c>
      <c r="B680" s="24"/>
      <c r="C680" s="7">
        <v>0</v>
      </c>
      <c r="D680" s="7">
        <v>0</v>
      </c>
      <c r="E680" s="7">
        <v>0</v>
      </c>
      <c r="F680" s="7">
        <v>0</v>
      </c>
      <c r="G680" s="5" t="s">
        <v>27</v>
      </c>
      <c r="H680" s="6" t="s">
        <v>3776</v>
      </c>
      <c r="I680" s="6" t="s">
        <v>2933</v>
      </c>
      <c r="J680" s="6" t="s">
        <v>2935</v>
      </c>
      <c r="K680" s="6" t="s">
        <v>27</v>
      </c>
      <c r="L680" s="6" t="s">
        <v>27</v>
      </c>
    </row>
    <row r="681" spans="1:13" ht="20.100000000000001" customHeight="1">
      <c r="A681" s="22" t="s">
        <v>3815</v>
      </c>
      <c r="B681" s="24"/>
      <c r="C681" s="4">
        <v>138336.29999999999</v>
      </c>
      <c r="D681" s="4">
        <v>1225237.1000000001</v>
      </c>
      <c r="E681" s="4">
        <v>337660.97</v>
      </c>
      <c r="F681" s="4">
        <f>C681+D681+E681</f>
        <v>1701234.37</v>
      </c>
      <c r="G681" s="3"/>
    </row>
    <row r="682" spans="1:13">
      <c r="A682" s="22"/>
      <c r="B682" s="24"/>
      <c r="C682" s="29"/>
      <c r="D682" s="30"/>
      <c r="E682" s="30"/>
      <c r="F682" s="30"/>
    </row>
    <row r="683" spans="1:13" ht="27">
      <c r="A683" s="381" t="s">
        <v>4945</v>
      </c>
      <c r="B683" s="382"/>
      <c r="C683" s="383"/>
      <c r="D683" s="383"/>
      <c r="E683" s="383"/>
      <c r="F683" s="383"/>
      <c r="G683" s="384" t="s">
        <v>27</v>
      </c>
      <c r="H683" s="6" t="s">
        <v>3776</v>
      </c>
      <c r="J683" s="6" t="s">
        <v>3777</v>
      </c>
      <c r="K683" s="6" t="s">
        <v>3778</v>
      </c>
      <c r="L683" s="6" t="s">
        <v>135</v>
      </c>
    </row>
    <row r="684" spans="1:13" ht="20.100000000000001" customHeight="1">
      <c r="A684" s="22" t="s">
        <v>27</v>
      </c>
      <c r="B684" s="24"/>
      <c r="C684" s="7"/>
      <c r="D684" s="7"/>
      <c r="E684" s="7"/>
      <c r="F684" s="7"/>
      <c r="G684" s="5" t="s">
        <v>27</v>
      </c>
      <c r="H684" s="6" t="s">
        <v>3776</v>
      </c>
      <c r="I684" s="6" t="s">
        <v>2932</v>
      </c>
      <c r="J684" s="6" t="s">
        <v>27</v>
      </c>
      <c r="K684" s="6" t="s">
        <v>27</v>
      </c>
      <c r="L684" s="6" t="s">
        <v>27</v>
      </c>
      <c r="M684" s="2">
        <v>1</v>
      </c>
    </row>
    <row r="685" spans="1:13" ht="20.100000000000001" customHeight="1">
      <c r="A685" s="22" t="s">
        <v>3844</v>
      </c>
      <c r="B685" s="24">
        <v>150</v>
      </c>
      <c r="C685" s="7">
        <v>0</v>
      </c>
      <c r="D685" s="7">
        <v>0</v>
      </c>
      <c r="E685" s="7">
        <v>0</v>
      </c>
      <c r="F685" s="7">
        <v>0</v>
      </c>
      <c r="G685" s="5" t="s">
        <v>27</v>
      </c>
      <c r="H685" s="6" t="s">
        <v>3776</v>
      </c>
      <c r="I685" s="6" t="s">
        <v>2933</v>
      </c>
      <c r="J685" s="6" t="s">
        <v>3779</v>
      </c>
      <c r="K685" s="6" t="s">
        <v>27</v>
      </c>
      <c r="L685" s="6" t="s">
        <v>27</v>
      </c>
    </row>
    <row r="686" spans="1:13" ht="20.100000000000001" customHeight="1">
      <c r="A686" s="22" t="s">
        <v>3876</v>
      </c>
      <c r="B686" s="24">
        <v>1.25</v>
      </c>
      <c r="C686" s="7">
        <v>0</v>
      </c>
      <c r="D686" s="7">
        <v>0</v>
      </c>
      <c r="E686" s="7">
        <v>0</v>
      </c>
      <c r="F686" s="7">
        <v>0</v>
      </c>
      <c r="G686" s="5" t="s">
        <v>27</v>
      </c>
      <c r="H686" s="6" t="s">
        <v>3776</v>
      </c>
      <c r="I686" s="6" t="s">
        <v>2933</v>
      </c>
      <c r="J686" s="6" t="s">
        <v>3780</v>
      </c>
      <c r="K686" s="6" t="s">
        <v>27</v>
      </c>
      <c r="L686" s="6" t="s">
        <v>27</v>
      </c>
    </row>
    <row r="687" spans="1:13" ht="20.100000000000001" customHeight="1">
      <c r="A687" s="22" t="s">
        <v>3847</v>
      </c>
      <c r="B687" s="24">
        <v>0</v>
      </c>
      <c r="C687" s="7">
        <v>0</v>
      </c>
      <c r="D687" s="7">
        <v>0</v>
      </c>
      <c r="E687" s="7">
        <v>0</v>
      </c>
      <c r="F687" s="7">
        <v>0</v>
      </c>
      <c r="G687" s="5" t="s">
        <v>27</v>
      </c>
      <c r="H687" s="6" t="s">
        <v>3776</v>
      </c>
      <c r="I687" s="6" t="s">
        <v>2933</v>
      </c>
      <c r="J687" s="6" t="s">
        <v>3781</v>
      </c>
      <c r="K687" s="6" t="s">
        <v>27</v>
      </c>
      <c r="L687" s="6" t="s">
        <v>27</v>
      </c>
    </row>
    <row r="688" spans="1:13" ht="20.100000000000001" customHeight="1">
      <c r="A688" s="22" t="s">
        <v>3846</v>
      </c>
      <c r="B688" s="24">
        <v>1</v>
      </c>
      <c r="C688" s="7">
        <v>0</v>
      </c>
      <c r="D688" s="7">
        <v>0</v>
      </c>
      <c r="E688" s="7">
        <v>0</v>
      </c>
      <c r="F688" s="7">
        <v>0</v>
      </c>
      <c r="G688" s="5" t="s">
        <v>27</v>
      </c>
      <c r="H688" s="6" t="s">
        <v>3776</v>
      </c>
      <c r="I688" s="6" t="s">
        <v>2933</v>
      </c>
      <c r="J688" s="6" t="s">
        <v>3782</v>
      </c>
      <c r="K688" s="6" t="s">
        <v>27</v>
      </c>
      <c r="L688" s="6" t="s">
        <v>27</v>
      </c>
    </row>
    <row r="689" spans="1:12" ht="20.100000000000001" customHeight="1">
      <c r="A689" s="22" t="s">
        <v>3848</v>
      </c>
      <c r="B689" s="24">
        <v>1.2</v>
      </c>
      <c r="C689" s="7">
        <v>0</v>
      </c>
      <c r="D689" s="7">
        <v>0</v>
      </c>
      <c r="E689" s="7">
        <v>0</v>
      </c>
      <c r="F689" s="7">
        <v>0</v>
      </c>
      <c r="G689" s="5" t="s">
        <v>27</v>
      </c>
      <c r="H689" s="6" t="s">
        <v>3776</v>
      </c>
      <c r="I689" s="6" t="s">
        <v>2933</v>
      </c>
      <c r="J689" s="6" t="s">
        <v>3783</v>
      </c>
      <c r="K689" s="6" t="s">
        <v>27</v>
      </c>
      <c r="L689" s="6" t="s">
        <v>27</v>
      </c>
    </row>
    <row r="690" spans="1:12" ht="20.100000000000001" customHeight="1">
      <c r="A690" s="22" t="s">
        <v>3849</v>
      </c>
      <c r="B690" s="24">
        <v>20</v>
      </c>
      <c r="C690" s="7">
        <v>0</v>
      </c>
      <c r="D690" s="7">
        <v>0</v>
      </c>
      <c r="E690" s="7">
        <v>0</v>
      </c>
      <c r="F690" s="7">
        <v>0</v>
      </c>
      <c r="G690" s="5" t="s">
        <v>27</v>
      </c>
      <c r="H690" s="6" t="s">
        <v>3776</v>
      </c>
      <c r="I690" s="6" t="s">
        <v>2933</v>
      </c>
      <c r="J690" s="6" t="s">
        <v>3784</v>
      </c>
      <c r="K690" s="6" t="s">
        <v>27</v>
      </c>
      <c r="L690" s="6" t="s">
        <v>27</v>
      </c>
    </row>
    <row r="691" spans="1:12" ht="20.100000000000001" customHeight="1">
      <c r="A691" s="22" t="s">
        <v>3850</v>
      </c>
      <c r="B691" s="24">
        <v>20</v>
      </c>
      <c r="C691" s="7">
        <v>0</v>
      </c>
      <c r="D691" s="7">
        <v>0</v>
      </c>
      <c r="E691" s="7">
        <v>0</v>
      </c>
      <c r="F691" s="7">
        <v>0</v>
      </c>
      <c r="G691" s="5" t="s">
        <v>27</v>
      </c>
      <c r="H691" s="6" t="s">
        <v>3776</v>
      </c>
      <c r="I691" s="6" t="s">
        <v>2933</v>
      </c>
      <c r="J691" s="6" t="s">
        <v>3785</v>
      </c>
      <c r="K691" s="6" t="s">
        <v>27</v>
      </c>
      <c r="L691" s="6" t="s">
        <v>27</v>
      </c>
    </row>
    <row r="692" spans="1:12" ht="20.100000000000001" customHeight="1">
      <c r="A692" s="22" t="s">
        <v>3809</v>
      </c>
      <c r="B692" s="24">
        <v>0</v>
      </c>
      <c r="C692" s="7">
        <v>0</v>
      </c>
      <c r="D692" s="7">
        <v>0</v>
      </c>
      <c r="E692" s="7">
        <v>0</v>
      </c>
      <c r="F692" s="7">
        <v>0</v>
      </c>
      <c r="G692" s="5" t="s">
        <v>27</v>
      </c>
      <c r="H692" s="6" t="s">
        <v>3776</v>
      </c>
      <c r="I692" s="6" t="s">
        <v>2933</v>
      </c>
      <c r="J692" s="6" t="s">
        <v>3786</v>
      </c>
      <c r="K692" s="6" t="s">
        <v>27</v>
      </c>
      <c r="L692" s="6" t="s">
        <v>27</v>
      </c>
    </row>
    <row r="693" spans="1:12" ht="20.100000000000001" customHeight="1">
      <c r="A693" s="22" t="s">
        <v>3842</v>
      </c>
      <c r="B693" s="24">
        <v>225</v>
      </c>
      <c r="C693" s="7">
        <v>0</v>
      </c>
      <c r="D693" s="7">
        <v>0</v>
      </c>
      <c r="E693" s="7">
        <v>0</v>
      </c>
      <c r="F693" s="7">
        <v>0</v>
      </c>
      <c r="G693" s="5" t="s">
        <v>27</v>
      </c>
      <c r="H693" s="6" t="s">
        <v>3776</v>
      </c>
      <c r="I693" s="6" t="s">
        <v>2933</v>
      </c>
      <c r="J693" s="6" t="s">
        <v>3787</v>
      </c>
      <c r="K693" s="6" t="s">
        <v>27</v>
      </c>
      <c r="L693" s="6" t="s">
        <v>27</v>
      </c>
    </row>
    <row r="694" spans="1:12" ht="20.100000000000001" customHeight="1">
      <c r="A694" s="22" t="s">
        <v>3843</v>
      </c>
      <c r="B694" s="24">
        <v>0.8</v>
      </c>
      <c r="C694" s="7">
        <v>0</v>
      </c>
      <c r="D694" s="7">
        <v>0</v>
      </c>
      <c r="E694" s="7">
        <v>0</v>
      </c>
      <c r="F694" s="7">
        <v>0</v>
      </c>
      <c r="G694" s="5" t="s">
        <v>27</v>
      </c>
      <c r="H694" s="6" t="s">
        <v>3776</v>
      </c>
      <c r="I694" s="6" t="s">
        <v>2933</v>
      </c>
      <c r="J694" s="6" t="s">
        <v>3788</v>
      </c>
      <c r="K694" s="6" t="s">
        <v>27</v>
      </c>
      <c r="L694" s="6" t="s">
        <v>27</v>
      </c>
    </row>
    <row r="695" spans="1:12" ht="20.100000000000001" customHeight="1">
      <c r="A695" s="22" t="s">
        <v>3841</v>
      </c>
      <c r="B695" s="24">
        <v>331.25</v>
      </c>
      <c r="C695" s="7">
        <v>0</v>
      </c>
      <c r="D695" s="7">
        <v>0</v>
      </c>
      <c r="E695" s="7">
        <v>0</v>
      </c>
      <c r="F695" s="7">
        <v>0</v>
      </c>
      <c r="G695" s="5" t="s">
        <v>27</v>
      </c>
      <c r="H695" s="6" t="s">
        <v>3776</v>
      </c>
      <c r="I695" s="6" t="s">
        <v>2933</v>
      </c>
      <c r="J695" s="6" t="s">
        <v>3789</v>
      </c>
      <c r="K695" s="6" t="s">
        <v>27</v>
      </c>
      <c r="L695" s="6" t="s">
        <v>27</v>
      </c>
    </row>
    <row r="696" spans="1:12" ht="20.100000000000001" customHeight="1">
      <c r="A696" s="22" t="s">
        <v>3840</v>
      </c>
      <c r="B696" s="24">
        <v>35</v>
      </c>
      <c r="C696" s="7">
        <v>0</v>
      </c>
      <c r="D696" s="7">
        <v>0</v>
      </c>
      <c r="E696" s="7">
        <v>0</v>
      </c>
      <c r="F696" s="7">
        <v>0</v>
      </c>
      <c r="G696" s="5" t="s">
        <v>27</v>
      </c>
      <c r="H696" s="6" t="s">
        <v>3776</v>
      </c>
      <c r="I696" s="6" t="s">
        <v>2933</v>
      </c>
      <c r="J696" s="6" t="s">
        <v>3790</v>
      </c>
      <c r="K696" s="6" t="s">
        <v>27</v>
      </c>
      <c r="L696" s="6" t="s">
        <v>27</v>
      </c>
    </row>
    <row r="697" spans="1:12" ht="20.100000000000001" customHeight="1">
      <c r="A697" s="22" t="s">
        <v>3851</v>
      </c>
      <c r="B697" s="24">
        <v>366.25</v>
      </c>
      <c r="C697" s="7">
        <v>0</v>
      </c>
      <c r="D697" s="7">
        <v>0</v>
      </c>
      <c r="E697" s="7">
        <v>0</v>
      </c>
      <c r="F697" s="7">
        <v>0</v>
      </c>
      <c r="G697" s="5" t="s">
        <v>27</v>
      </c>
      <c r="H697" s="6" t="s">
        <v>3776</v>
      </c>
      <c r="I697" s="6" t="s">
        <v>2933</v>
      </c>
      <c r="J697" s="6" t="s">
        <v>3791</v>
      </c>
      <c r="K697" s="6" t="s">
        <v>27</v>
      </c>
      <c r="L697" s="6" t="s">
        <v>27</v>
      </c>
    </row>
    <row r="698" spans="1:12" ht="20.100000000000001" customHeight="1">
      <c r="A698" s="22" t="s">
        <v>3839</v>
      </c>
      <c r="B698" s="24">
        <v>2.4420000000000002</v>
      </c>
      <c r="C698" s="7">
        <v>0</v>
      </c>
      <c r="D698" s="7">
        <v>0</v>
      </c>
      <c r="E698" s="7">
        <v>0</v>
      </c>
      <c r="F698" s="7">
        <v>0</v>
      </c>
      <c r="G698" s="5" t="s">
        <v>27</v>
      </c>
      <c r="H698" s="6" t="s">
        <v>3776</v>
      </c>
      <c r="I698" s="6" t="s">
        <v>2933</v>
      </c>
      <c r="J698" s="6" t="s">
        <v>3792</v>
      </c>
      <c r="K698" s="6" t="s">
        <v>27</v>
      </c>
      <c r="L698" s="6" t="s">
        <v>27</v>
      </c>
    </row>
    <row r="699" spans="1:12" ht="20.100000000000001" customHeight="1">
      <c r="A699" s="22" t="s">
        <v>3838</v>
      </c>
      <c r="B699" s="24">
        <v>0.16400000000000001</v>
      </c>
      <c r="C699" s="7">
        <v>0</v>
      </c>
      <c r="D699" s="7">
        <v>0</v>
      </c>
      <c r="E699" s="7">
        <v>0</v>
      </c>
      <c r="F699" s="7">
        <v>0</v>
      </c>
      <c r="G699" s="5" t="s">
        <v>27</v>
      </c>
      <c r="H699" s="6" t="s">
        <v>3776</v>
      </c>
      <c r="I699" s="6" t="s">
        <v>2933</v>
      </c>
      <c r="J699" s="6" t="s">
        <v>3793</v>
      </c>
      <c r="K699" s="6" t="s">
        <v>27</v>
      </c>
      <c r="L699" s="6" t="s">
        <v>27</v>
      </c>
    </row>
    <row r="700" spans="1:12" ht="20.100000000000001" customHeight="1">
      <c r="A700" s="22" t="s">
        <v>3684</v>
      </c>
      <c r="B700" s="24"/>
      <c r="C700" s="7">
        <v>0</v>
      </c>
      <c r="D700" s="7">
        <v>0</v>
      </c>
      <c r="E700" s="7">
        <v>0</v>
      </c>
      <c r="F700" s="7">
        <v>0</v>
      </c>
      <c r="G700" s="5" t="s">
        <v>27</v>
      </c>
      <c r="H700" s="6" t="s">
        <v>3776</v>
      </c>
      <c r="I700" s="6" t="s">
        <v>2933</v>
      </c>
      <c r="J700" s="6" t="s">
        <v>27</v>
      </c>
      <c r="K700" s="6" t="s">
        <v>27</v>
      </c>
      <c r="L700" s="6" t="s">
        <v>27</v>
      </c>
    </row>
    <row r="701" spans="1:12" ht="20.100000000000001" customHeight="1">
      <c r="A701" s="22" t="s">
        <v>3810</v>
      </c>
      <c r="B701" s="24"/>
      <c r="C701" s="7">
        <v>0</v>
      </c>
      <c r="D701" s="7">
        <v>0</v>
      </c>
      <c r="E701" s="7">
        <v>0</v>
      </c>
      <c r="F701" s="7">
        <v>0</v>
      </c>
      <c r="G701" s="5" t="s">
        <v>27</v>
      </c>
      <c r="H701" s="6" t="s">
        <v>3776</v>
      </c>
      <c r="I701" s="6" t="s">
        <v>2933</v>
      </c>
      <c r="J701" s="6" t="s">
        <v>3794</v>
      </c>
      <c r="K701" s="6" t="s">
        <v>27</v>
      </c>
      <c r="L701" s="6" t="s">
        <v>27</v>
      </c>
    </row>
    <row r="702" spans="1:12" ht="20.100000000000001" customHeight="1">
      <c r="A702" s="22" t="s">
        <v>3684</v>
      </c>
      <c r="B702" s="24"/>
      <c r="C702" s="7">
        <v>0</v>
      </c>
      <c r="D702" s="7">
        <v>0</v>
      </c>
      <c r="E702" s="7">
        <v>0</v>
      </c>
      <c r="F702" s="7">
        <v>0</v>
      </c>
      <c r="G702" s="5" t="s">
        <v>27</v>
      </c>
      <c r="H702" s="6" t="s">
        <v>3776</v>
      </c>
      <c r="I702" s="6" t="s">
        <v>2933</v>
      </c>
      <c r="J702" s="6" t="s">
        <v>27</v>
      </c>
      <c r="K702" s="6" t="s">
        <v>27</v>
      </c>
      <c r="L702" s="6" t="s">
        <v>27</v>
      </c>
    </row>
    <row r="703" spans="1:12" ht="20.100000000000001" customHeight="1">
      <c r="A703" s="22" t="s">
        <v>3894</v>
      </c>
      <c r="B703" s="28">
        <v>216409</v>
      </c>
      <c r="C703" s="7">
        <v>0</v>
      </c>
      <c r="D703" s="7">
        <v>989675.3</v>
      </c>
      <c r="E703" s="7">
        <v>0</v>
      </c>
      <c r="F703" s="7">
        <f>C703+D703+E703</f>
        <v>989675.3</v>
      </c>
      <c r="G703" s="5" t="s">
        <v>27</v>
      </c>
      <c r="H703" s="6" t="s">
        <v>3776</v>
      </c>
      <c r="I703" s="6" t="s">
        <v>2933</v>
      </c>
      <c r="J703" s="6" t="s">
        <v>3795</v>
      </c>
      <c r="K703" s="6" t="s">
        <v>27</v>
      </c>
      <c r="L703" s="6" t="s">
        <v>27</v>
      </c>
    </row>
    <row r="704" spans="1:12" ht="20.100000000000001" customHeight="1">
      <c r="A704" s="22" t="s">
        <v>3895</v>
      </c>
      <c r="B704" s="28">
        <v>166063</v>
      </c>
      <c r="C704" s="7">
        <v>0</v>
      </c>
      <c r="D704" s="7">
        <v>253144.8</v>
      </c>
      <c r="E704" s="7">
        <v>0</v>
      </c>
      <c r="F704" s="7">
        <f>C704+D704+E704</f>
        <v>253144.8</v>
      </c>
      <c r="G704" s="5" t="s">
        <v>27</v>
      </c>
      <c r="H704" s="6" t="s">
        <v>3776</v>
      </c>
      <c r="I704" s="6" t="s">
        <v>2933</v>
      </c>
      <c r="J704" s="6" t="s">
        <v>3796</v>
      </c>
      <c r="K704" s="6" t="s">
        <v>27</v>
      </c>
      <c r="L704" s="6" t="s">
        <v>27</v>
      </c>
    </row>
    <row r="705" spans="1:12" ht="20.100000000000001" customHeight="1">
      <c r="A705" s="22" t="s">
        <v>3896</v>
      </c>
      <c r="B705" s="28">
        <v>138290</v>
      </c>
      <c r="C705" s="7">
        <v>0</v>
      </c>
      <c r="D705" s="7">
        <v>210807.9</v>
      </c>
      <c r="E705" s="7">
        <v>0</v>
      </c>
      <c r="F705" s="7">
        <f>C705+D705+E705</f>
        <v>210807.9</v>
      </c>
      <c r="G705" s="5" t="s">
        <v>27</v>
      </c>
      <c r="H705" s="6" t="s">
        <v>3776</v>
      </c>
      <c r="I705" s="6" t="s">
        <v>2933</v>
      </c>
      <c r="J705" s="6" t="s">
        <v>3797</v>
      </c>
      <c r="K705" s="6" t="s">
        <v>27</v>
      </c>
      <c r="L705" s="6" t="s">
        <v>27</v>
      </c>
    </row>
    <row r="706" spans="1:12" ht="20.100000000000001" customHeight="1">
      <c r="A706" s="22" t="s">
        <v>3811</v>
      </c>
      <c r="B706" s="28"/>
      <c r="C706" s="7">
        <v>0</v>
      </c>
      <c r="D706" s="7">
        <v>1453628</v>
      </c>
      <c r="E706" s="7">
        <v>0</v>
      </c>
      <c r="F706" s="7">
        <f>C706+D706+E706</f>
        <v>1453628</v>
      </c>
      <c r="G706" s="5" t="s">
        <v>27</v>
      </c>
      <c r="H706" s="6" t="s">
        <v>3776</v>
      </c>
      <c r="I706" s="6" t="s">
        <v>2933</v>
      </c>
      <c r="J706" s="6" t="s">
        <v>3798</v>
      </c>
      <c r="K706" s="6" t="s">
        <v>27</v>
      </c>
      <c r="L706" s="6" t="s">
        <v>27</v>
      </c>
    </row>
    <row r="707" spans="1:12" ht="20.100000000000001" customHeight="1">
      <c r="A707" s="22" t="s">
        <v>3812</v>
      </c>
      <c r="B707" s="24"/>
      <c r="C707" s="7">
        <v>0</v>
      </c>
      <c r="D707" s="7">
        <v>0</v>
      </c>
      <c r="E707" s="7">
        <v>0</v>
      </c>
      <c r="F707" s="7">
        <v>0</v>
      </c>
      <c r="G707" s="5" t="s">
        <v>27</v>
      </c>
      <c r="H707" s="6" t="s">
        <v>3776</v>
      </c>
      <c r="I707" s="6" t="s">
        <v>2933</v>
      </c>
      <c r="J707" s="6" t="s">
        <v>2961</v>
      </c>
      <c r="K707" s="6" t="s">
        <v>27</v>
      </c>
      <c r="L707" s="6" t="s">
        <v>27</v>
      </c>
    </row>
    <row r="708" spans="1:12" ht="20.100000000000001" customHeight="1">
      <c r="A708" s="22" t="s">
        <v>3813</v>
      </c>
      <c r="B708" s="24"/>
      <c r="C708" s="7">
        <v>0</v>
      </c>
      <c r="D708" s="7">
        <v>0</v>
      </c>
      <c r="E708" s="7">
        <v>0</v>
      </c>
      <c r="F708" s="7">
        <v>0</v>
      </c>
      <c r="G708" s="5" t="s">
        <v>27</v>
      </c>
      <c r="H708" s="6" t="s">
        <v>3776</v>
      </c>
      <c r="I708" s="6" t="s">
        <v>2933</v>
      </c>
      <c r="J708" s="6" t="s">
        <v>3799</v>
      </c>
      <c r="K708" s="6" t="s">
        <v>27</v>
      </c>
      <c r="L708" s="6" t="s">
        <v>27</v>
      </c>
    </row>
    <row r="709" spans="1:12" ht="20.100000000000001" customHeight="1">
      <c r="A709" s="22" t="s">
        <v>3684</v>
      </c>
      <c r="B709" s="24"/>
      <c r="C709" s="7">
        <v>0</v>
      </c>
      <c r="D709" s="7">
        <v>0</v>
      </c>
      <c r="E709" s="7">
        <v>0</v>
      </c>
      <c r="F709" s="7">
        <v>0</v>
      </c>
      <c r="G709" s="5" t="s">
        <v>27</v>
      </c>
      <c r="H709" s="6" t="s">
        <v>3776</v>
      </c>
      <c r="I709" s="6" t="s">
        <v>2933</v>
      </c>
      <c r="J709" s="6" t="s">
        <v>27</v>
      </c>
      <c r="K709" s="6" t="s">
        <v>27</v>
      </c>
      <c r="L709" s="6" t="s">
        <v>27</v>
      </c>
    </row>
    <row r="710" spans="1:12" ht="20.100000000000001" customHeight="1">
      <c r="A710" s="22" t="s">
        <v>3852</v>
      </c>
      <c r="B710" s="24">
        <v>2.2080000000000002</v>
      </c>
      <c r="C710" s="7">
        <v>0</v>
      </c>
      <c r="D710" s="7">
        <v>0</v>
      </c>
      <c r="E710" s="7">
        <v>0</v>
      </c>
      <c r="F710" s="7">
        <v>0</v>
      </c>
      <c r="G710" s="5" t="s">
        <v>27</v>
      </c>
      <c r="H710" s="6" t="s">
        <v>3776</v>
      </c>
      <c r="I710" s="6" t="s">
        <v>2933</v>
      </c>
      <c r="J710" s="6" t="s">
        <v>3800</v>
      </c>
      <c r="K710" s="6" t="s">
        <v>27</v>
      </c>
      <c r="L710" s="6" t="s">
        <v>27</v>
      </c>
    </row>
    <row r="711" spans="1:12" ht="20.100000000000001" customHeight="1">
      <c r="A711" s="22" t="s">
        <v>3853</v>
      </c>
      <c r="B711" s="24">
        <v>0.18099999999999999</v>
      </c>
      <c r="C711" s="7">
        <v>0</v>
      </c>
      <c r="D711" s="7">
        <v>0</v>
      </c>
      <c r="E711" s="7">
        <v>0</v>
      </c>
      <c r="F711" s="7">
        <v>0</v>
      </c>
      <c r="G711" s="5" t="s">
        <v>27</v>
      </c>
      <c r="H711" s="6" t="s">
        <v>3776</v>
      </c>
      <c r="I711" s="6" t="s">
        <v>2933</v>
      </c>
      <c r="J711" s="6" t="s">
        <v>3801</v>
      </c>
      <c r="K711" s="6" t="s">
        <v>27</v>
      </c>
      <c r="L711" s="6" t="s">
        <v>27</v>
      </c>
    </row>
    <row r="712" spans="1:12" ht="20.100000000000001" customHeight="1">
      <c r="A712" s="22" t="s">
        <v>3684</v>
      </c>
      <c r="B712" s="24"/>
      <c r="C712" s="7">
        <v>0</v>
      </c>
      <c r="D712" s="7">
        <v>0</v>
      </c>
      <c r="E712" s="7">
        <v>0</v>
      </c>
      <c r="F712" s="7">
        <v>0</v>
      </c>
      <c r="G712" s="5" t="s">
        <v>27</v>
      </c>
      <c r="H712" s="6" t="s">
        <v>3776</v>
      </c>
      <c r="I712" s="6" t="s">
        <v>2933</v>
      </c>
      <c r="J712" s="6" t="s">
        <v>27</v>
      </c>
      <c r="K712" s="6" t="s">
        <v>27</v>
      </c>
      <c r="L712" s="6" t="s">
        <v>27</v>
      </c>
    </row>
    <row r="713" spans="1:12" ht="20.100000000000001" customHeight="1">
      <c r="A713" s="22" t="s">
        <v>3872</v>
      </c>
      <c r="B713" s="24"/>
      <c r="C713" s="7">
        <v>0</v>
      </c>
      <c r="D713" s="7">
        <v>0</v>
      </c>
      <c r="E713" s="7">
        <v>0</v>
      </c>
      <c r="F713" s="7">
        <v>0</v>
      </c>
      <c r="G713" s="5" t="s">
        <v>27</v>
      </c>
      <c r="H713" s="6" t="s">
        <v>3776</v>
      </c>
      <c r="I713" s="6" t="s">
        <v>2933</v>
      </c>
      <c r="J713" s="6" t="s">
        <v>3802</v>
      </c>
      <c r="K713" s="6" t="s">
        <v>27</v>
      </c>
      <c r="L713" s="6" t="s">
        <v>27</v>
      </c>
    </row>
    <row r="714" spans="1:12" ht="20.100000000000001" customHeight="1">
      <c r="A714" s="22" t="s">
        <v>3819</v>
      </c>
      <c r="B714" s="28">
        <v>30849</v>
      </c>
      <c r="C714" s="7">
        <v>170436.5</v>
      </c>
      <c r="D714" s="7">
        <v>0</v>
      </c>
      <c r="E714" s="7">
        <v>0</v>
      </c>
      <c r="F714" s="7">
        <f>C714+D714+E714</f>
        <v>170436.5</v>
      </c>
      <c r="G714" s="5" t="s">
        <v>27</v>
      </c>
      <c r="H714" s="6" t="s">
        <v>3776</v>
      </c>
      <c r="I714" s="6" t="s">
        <v>2933</v>
      </c>
      <c r="J714" s="6" t="s">
        <v>3803</v>
      </c>
      <c r="K714" s="6" t="s">
        <v>27</v>
      </c>
      <c r="L714" s="6" t="s">
        <v>27</v>
      </c>
    </row>
    <row r="715" spans="1:12" ht="20.100000000000001" customHeight="1">
      <c r="A715" s="22" t="s">
        <v>3820</v>
      </c>
      <c r="B715" s="28">
        <v>42200</v>
      </c>
      <c r="C715" s="7">
        <v>0</v>
      </c>
      <c r="D715" s="7">
        <v>233149.2</v>
      </c>
      <c r="E715" s="7">
        <v>0</v>
      </c>
      <c r="F715" s="7">
        <f>C715+D715+E715</f>
        <v>233149.2</v>
      </c>
      <c r="G715" s="5" t="s">
        <v>27</v>
      </c>
      <c r="H715" s="6" t="s">
        <v>3776</v>
      </c>
      <c r="I715" s="6" t="s">
        <v>2933</v>
      </c>
      <c r="J715" s="6" t="s">
        <v>3804</v>
      </c>
      <c r="K715" s="6" t="s">
        <v>27</v>
      </c>
      <c r="L715" s="6" t="s">
        <v>27</v>
      </c>
    </row>
    <row r="716" spans="1:12" ht="20.100000000000001" customHeight="1">
      <c r="A716" s="22" t="s">
        <v>3821</v>
      </c>
      <c r="B716" s="28">
        <v>63747</v>
      </c>
      <c r="C716" s="7">
        <v>0</v>
      </c>
      <c r="D716" s="7">
        <v>0</v>
      </c>
      <c r="E716" s="7">
        <v>352193.4</v>
      </c>
      <c r="F716" s="7">
        <f>C716+D716+E716</f>
        <v>352193.4</v>
      </c>
      <c r="G716" s="5" t="s">
        <v>27</v>
      </c>
      <c r="H716" s="6" t="s">
        <v>3776</v>
      </c>
      <c r="I716" s="6" t="s">
        <v>2933</v>
      </c>
      <c r="J716" s="6" t="s">
        <v>3805</v>
      </c>
      <c r="K716" s="6" t="s">
        <v>27</v>
      </c>
      <c r="L716" s="6" t="s">
        <v>27</v>
      </c>
    </row>
    <row r="717" spans="1:12" ht="20.100000000000001" customHeight="1">
      <c r="A717" s="22" t="s">
        <v>3814</v>
      </c>
      <c r="B717" s="24"/>
      <c r="C717" s="7">
        <v>170436.5</v>
      </c>
      <c r="D717" s="7">
        <v>233149.2</v>
      </c>
      <c r="E717" s="7">
        <v>352193.4</v>
      </c>
      <c r="F717" s="7">
        <f>C717+D717+E717</f>
        <v>755779.10000000009</v>
      </c>
      <c r="G717" s="5" t="s">
        <v>27</v>
      </c>
      <c r="H717" s="6" t="s">
        <v>3776</v>
      </c>
      <c r="I717" s="6" t="s">
        <v>2933</v>
      </c>
      <c r="J717" s="6" t="s">
        <v>2946</v>
      </c>
      <c r="K717" s="6" t="s">
        <v>27</v>
      </c>
      <c r="L717" s="6" t="s">
        <v>27</v>
      </c>
    </row>
    <row r="718" spans="1:12" ht="20.100000000000001" customHeight="1">
      <c r="A718" s="22" t="s">
        <v>3684</v>
      </c>
      <c r="B718" s="24"/>
      <c r="C718" s="7">
        <v>0</v>
      </c>
      <c r="D718" s="7">
        <v>0</v>
      </c>
      <c r="E718" s="7">
        <v>0</v>
      </c>
      <c r="F718" s="7">
        <v>0</v>
      </c>
      <c r="G718" s="5" t="s">
        <v>27</v>
      </c>
      <c r="H718" s="6" t="s">
        <v>3776</v>
      </c>
      <c r="I718" s="6" t="s">
        <v>2933</v>
      </c>
      <c r="J718" s="6" t="s">
        <v>27</v>
      </c>
      <c r="K718" s="6" t="s">
        <v>27</v>
      </c>
      <c r="L718" s="6" t="s">
        <v>27</v>
      </c>
    </row>
    <row r="719" spans="1:12" ht="20.100000000000001" customHeight="1">
      <c r="A719" s="22" t="s">
        <v>3822</v>
      </c>
      <c r="B719" s="24"/>
      <c r="C719" s="7">
        <v>0</v>
      </c>
      <c r="D719" s="7">
        <v>0</v>
      </c>
      <c r="E719" s="7">
        <v>72681.400000000009</v>
      </c>
      <c r="F719" s="7">
        <f>C719+D719+E719</f>
        <v>72681.400000000009</v>
      </c>
      <c r="G719" s="5" t="s">
        <v>27</v>
      </c>
      <c r="H719" s="6" t="s">
        <v>3776</v>
      </c>
      <c r="I719" s="6" t="s">
        <v>2933</v>
      </c>
      <c r="J719" s="6" t="s">
        <v>3806</v>
      </c>
      <c r="K719" s="6" t="s">
        <v>27</v>
      </c>
      <c r="L719" s="6" t="s">
        <v>27</v>
      </c>
    </row>
    <row r="720" spans="1:12" ht="20.100000000000001" customHeight="1">
      <c r="A720" s="22" t="s">
        <v>3814</v>
      </c>
      <c r="B720" s="24"/>
      <c r="C720" s="7">
        <v>0</v>
      </c>
      <c r="D720" s="7">
        <v>0</v>
      </c>
      <c r="E720" s="7">
        <v>72681.400000000009</v>
      </c>
      <c r="F720" s="7">
        <f>C720+D720+E720</f>
        <v>72681.400000000009</v>
      </c>
      <c r="G720" s="5" t="s">
        <v>27</v>
      </c>
      <c r="H720" s="6" t="s">
        <v>3776</v>
      </c>
      <c r="I720" s="6" t="s">
        <v>2933</v>
      </c>
      <c r="J720" s="6" t="s">
        <v>2946</v>
      </c>
      <c r="K720" s="6" t="s">
        <v>27</v>
      </c>
      <c r="L720" s="6" t="s">
        <v>27</v>
      </c>
    </row>
    <row r="721" spans="1:13" ht="20.100000000000001" customHeight="1">
      <c r="A721" s="22" t="s">
        <v>3684</v>
      </c>
      <c r="B721" s="24"/>
      <c r="C721" s="7">
        <v>0</v>
      </c>
      <c r="D721" s="7">
        <v>0</v>
      </c>
      <c r="E721" s="7">
        <v>0</v>
      </c>
      <c r="F721" s="7">
        <v>0</v>
      </c>
      <c r="G721" s="5" t="s">
        <v>27</v>
      </c>
      <c r="H721" s="6" t="s">
        <v>3776</v>
      </c>
      <c r="I721" s="6" t="s">
        <v>2933</v>
      </c>
      <c r="J721" s="6" t="s">
        <v>27</v>
      </c>
      <c r="K721" s="6" t="s">
        <v>27</v>
      </c>
      <c r="L721" s="6" t="s">
        <v>27</v>
      </c>
    </row>
    <row r="722" spans="1:13" ht="20.100000000000001" customHeight="1">
      <c r="A722" s="22" t="s">
        <v>3684</v>
      </c>
      <c r="B722" s="24"/>
      <c r="C722" s="7">
        <v>0</v>
      </c>
      <c r="D722" s="7">
        <v>0</v>
      </c>
      <c r="E722" s="7">
        <v>0</v>
      </c>
      <c r="F722" s="7">
        <v>0</v>
      </c>
      <c r="G722" s="5" t="s">
        <v>27</v>
      </c>
      <c r="H722" s="6" t="s">
        <v>3776</v>
      </c>
      <c r="I722" s="6" t="s">
        <v>2933</v>
      </c>
      <c r="J722" s="6" t="s">
        <v>2935</v>
      </c>
      <c r="K722" s="6" t="s">
        <v>27</v>
      </c>
      <c r="L722" s="6" t="s">
        <v>27</v>
      </c>
    </row>
    <row r="723" spans="1:13" ht="20.100000000000001" customHeight="1">
      <c r="A723" s="22" t="s">
        <v>3815</v>
      </c>
      <c r="B723" s="24"/>
      <c r="C723" s="4">
        <v>170436.5</v>
      </c>
      <c r="D723" s="4">
        <v>1686777.2</v>
      </c>
      <c r="E723" s="4">
        <v>424874.80000000005</v>
      </c>
      <c r="F723" s="4">
        <f>C723+D723+E723</f>
        <v>2282088.5</v>
      </c>
      <c r="G723" s="3"/>
    </row>
    <row r="724" spans="1:13">
      <c r="C724" s="30"/>
      <c r="D724" s="30"/>
      <c r="E724" s="30"/>
      <c r="F724" s="30"/>
      <c r="G724" s="30"/>
    </row>
    <row r="725" spans="1:13" ht="27">
      <c r="A725" s="381" t="s">
        <v>4946</v>
      </c>
      <c r="B725" s="382"/>
      <c r="C725" s="383"/>
      <c r="D725" s="383"/>
      <c r="E725" s="383"/>
      <c r="F725" s="383"/>
      <c r="G725" s="384" t="s">
        <v>27</v>
      </c>
      <c r="H725" s="6" t="s">
        <v>3776</v>
      </c>
      <c r="J725" s="6" t="s">
        <v>3777</v>
      </c>
      <c r="K725" s="6" t="s">
        <v>3778</v>
      </c>
      <c r="L725" s="6" t="s">
        <v>135</v>
      </c>
    </row>
    <row r="726" spans="1:13" ht="20.100000000000001" customHeight="1">
      <c r="A726" s="22" t="s">
        <v>27</v>
      </c>
      <c r="B726" s="24"/>
      <c r="C726" s="7"/>
      <c r="D726" s="7"/>
      <c r="E726" s="7"/>
      <c r="F726" s="7"/>
      <c r="G726" s="5" t="s">
        <v>27</v>
      </c>
      <c r="H726" s="6" t="s">
        <v>3776</v>
      </c>
      <c r="I726" s="6" t="s">
        <v>2932</v>
      </c>
      <c r="J726" s="6" t="s">
        <v>27</v>
      </c>
      <c r="K726" s="6" t="s">
        <v>27</v>
      </c>
      <c r="L726" s="6" t="s">
        <v>27</v>
      </c>
      <c r="M726" s="2">
        <v>1</v>
      </c>
    </row>
    <row r="727" spans="1:13" ht="20.100000000000001" customHeight="1">
      <c r="A727" s="22" t="s">
        <v>3844</v>
      </c>
      <c r="B727" s="24">
        <v>200</v>
      </c>
      <c r="C727" s="7">
        <v>0</v>
      </c>
      <c r="D727" s="7">
        <v>0</v>
      </c>
      <c r="E727" s="7">
        <v>0</v>
      </c>
      <c r="F727" s="7">
        <v>0</v>
      </c>
      <c r="G727" s="5" t="s">
        <v>27</v>
      </c>
      <c r="H727" s="6" t="s">
        <v>3776</v>
      </c>
      <c r="I727" s="6" t="s">
        <v>2933</v>
      </c>
      <c r="J727" s="6" t="s">
        <v>3779</v>
      </c>
      <c r="K727" s="6" t="s">
        <v>27</v>
      </c>
      <c r="L727" s="6" t="s">
        <v>27</v>
      </c>
    </row>
    <row r="728" spans="1:13" ht="20.100000000000001" customHeight="1">
      <c r="A728" s="22" t="s">
        <v>3876</v>
      </c>
      <c r="B728" s="24">
        <v>1.25</v>
      </c>
      <c r="C728" s="7">
        <v>0</v>
      </c>
      <c r="D728" s="7">
        <v>0</v>
      </c>
      <c r="E728" s="7">
        <v>0</v>
      </c>
      <c r="F728" s="7">
        <v>0</v>
      </c>
      <c r="G728" s="5" t="s">
        <v>27</v>
      </c>
      <c r="H728" s="6" t="s">
        <v>3776</v>
      </c>
      <c r="I728" s="6" t="s">
        <v>2933</v>
      </c>
      <c r="J728" s="6" t="s">
        <v>3780</v>
      </c>
      <c r="K728" s="6" t="s">
        <v>27</v>
      </c>
      <c r="L728" s="6" t="s">
        <v>27</v>
      </c>
    </row>
    <row r="729" spans="1:13" ht="20.100000000000001" customHeight="1">
      <c r="A729" s="22" t="s">
        <v>3847</v>
      </c>
      <c r="B729" s="24">
        <v>0</v>
      </c>
      <c r="C729" s="7">
        <v>0</v>
      </c>
      <c r="D729" s="7">
        <v>0</v>
      </c>
      <c r="E729" s="7">
        <v>0</v>
      </c>
      <c r="F729" s="7">
        <v>0</v>
      </c>
      <c r="G729" s="5" t="s">
        <v>27</v>
      </c>
      <c r="H729" s="6" t="s">
        <v>3776</v>
      </c>
      <c r="I729" s="6" t="s">
        <v>2933</v>
      </c>
      <c r="J729" s="6" t="s">
        <v>3781</v>
      </c>
      <c r="K729" s="6" t="s">
        <v>27</v>
      </c>
      <c r="L729" s="6" t="s">
        <v>27</v>
      </c>
    </row>
    <row r="730" spans="1:13" ht="20.100000000000001" customHeight="1">
      <c r="A730" s="22" t="s">
        <v>3846</v>
      </c>
      <c r="B730" s="24">
        <v>1</v>
      </c>
      <c r="C730" s="7">
        <v>0</v>
      </c>
      <c r="D730" s="7">
        <v>0</v>
      </c>
      <c r="E730" s="7">
        <v>0</v>
      </c>
      <c r="F730" s="7">
        <v>0</v>
      </c>
      <c r="G730" s="5" t="s">
        <v>27</v>
      </c>
      <c r="H730" s="6" t="s">
        <v>3776</v>
      </c>
      <c r="I730" s="6" t="s">
        <v>2933</v>
      </c>
      <c r="J730" s="6" t="s">
        <v>3782</v>
      </c>
      <c r="K730" s="6" t="s">
        <v>27</v>
      </c>
      <c r="L730" s="6" t="s">
        <v>27</v>
      </c>
    </row>
    <row r="731" spans="1:13" ht="20.100000000000001" customHeight="1">
      <c r="A731" s="22" t="s">
        <v>3848</v>
      </c>
      <c r="B731" s="24">
        <v>1.2</v>
      </c>
      <c r="C731" s="7">
        <v>0</v>
      </c>
      <c r="D731" s="7">
        <v>0</v>
      </c>
      <c r="E731" s="7">
        <v>0</v>
      </c>
      <c r="F731" s="7">
        <v>0</v>
      </c>
      <c r="G731" s="5" t="s">
        <v>27</v>
      </c>
      <c r="H731" s="6" t="s">
        <v>3776</v>
      </c>
      <c r="I731" s="6" t="s">
        <v>2933</v>
      </c>
      <c r="J731" s="6" t="s">
        <v>3783</v>
      </c>
      <c r="K731" s="6" t="s">
        <v>27</v>
      </c>
      <c r="L731" s="6" t="s">
        <v>27</v>
      </c>
    </row>
    <row r="732" spans="1:13" ht="20.100000000000001" customHeight="1">
      <c r="A732" s="22" t="s">
        <v>3849</v>
      </c>
      <c r="B732" s="24">
        <v>20</v>
      </c>
      <c r="C732" s="7">
        <v>0</v>
      </c>
      <c r="D732" s="7">
        <v>0</v>
      </c>
      <c r="E732" s="7">
        <v>0</v>
      </c>
      <c r="F732" s="7">
        <v>0</v>
      </c>
      <c r="G732" s="5" t="s">
        <v>27</v>
      </c>
      <c r="H732" s="6" t="s">
        <v>3776</v>
      </c>
      <c r="I732" s="6" t="s">
        <v>2933</v>
      </c>
      <c r="J732" s="6" t="s">
        <v>3784</v>
      </c>
      <c r="K732" s="6" t="s">
        <v>27</v>
      </c>
      <c r="L732" s="6" t="s">
        <v>27</v>
      </c>
    </row>
    <row r="733" spans="1:13" ht="20.100000000000001" customHeight="1">
      <c r="A733" s="22" t="s">
        <v>3850</v>
      </c>
      <c r="B733" s="24">
        <v>20</v>
      </c>
      <c r="C733" s="7">
        <v>0</v>
      </c>
      <c r="D733" s="7">
        <v>0</v>
      </c>
      <c r="E733" s="7">
        <v>0</v>
      </c>
      <c r="F733" s="7">
        <v>0</v>
      </c>
      <c r="G733" s="5" t="s">
        <v>27</v>
      </c>
      <c r="H733" s="6" t="s">
        <v>3776</v>
      </c>
      <c r="I733" s="6" t="s">
        <v>2933</v>
      </c>
      <c r="J733" s="6" t="s">
        <v>3785</v>
      </c>
      <c r="K733" s="6" t="s">
        <v>27</v>
      </c>
      <c r="L733" s="6" t="s">
        <v>27</v>
      </c>
    </row>
    <row r="734" spans="1:13" ht="20.100000000000001" customHeight="1">
      <c r="A734" s="22" t="s">
        <v>3809</v>
      </c>
      <c r="B734" s="24">
        <v>0</v>
      </c>
      <c r="C734" s="7">
        <v>0</v>
      </c>
      <c r="D734" s="7">
        <v>0</v>
      </c>
      <c r="E734" s="7">
        <v>0</v>
      </c>
      <c r="F734" s="7">
        <v>0</v>
      </c>
      <c r="G734" s="5" t="s">
        <v>27</v>
      </c>
      <c r="H734" s="6" t="s">
        <v>3776</v>
      </c>
      <c r="I734" s="6" t="s">
        <v>2933</v>
      </c>
      <c r="J734" s="6" t="s">
        <v>3786</v>
      </c>
      <c r="K734" s="6" t="s">
        <v>27</v>
      </c>
      <c r="L734" s="6" t="s">
        <v>27</v>
      </c>
    </row>
    <row r="735" spans="1:13" ht="20.100000000000001" customHeight="1">
      <c r="A735" s="22" t="s">
        <v>3842</v>
      </c>
      <c r="B735" s="24">
        <v>300</v>
      </c>
      <c r="C735" s="7">
        <v>0</v>
      </c>
      <c r="D735" s="7">
        <v>0</v>
      </c>
      <c r="E735" s="7">
        <v>0</v>
      </c>
      <c r="F735" s="7">
        <v>0</v>
      </c>
      <c r="G735" s="5" t="s">
        <v>27</v>
      </c>
      <c r="H735" s="6" t="s">
        <v>3776</v>
      </c>
      <c r="I735" s="6" t="s">
        <v>2933</v>
      </c>
      <c r="J735" s="6" t="s">
        <v>3787</v>
      </c>
      <c r="K735" s="6" t="s">
        <v>27</v>
      </c>
      <c r="L735" s="6" t="s">
        <v>27</v>
      </c>
    </row>
    <row r="736" spans="1:13" ht="20.100000000000001" customHeight="1">
      <c r="A736" s="22" t="s">
        <v>3843</v>
      </c>
      <c r="B736" s="24">
        <v>0.9</v>
      </c>
      <c r="C736" s="7">
        <v>0</v>
      </c>
      <c r="D736" s="7">
        <v>0</v>
      </c>
      <c r="E736" s="7">
        <v>0</v>
      </c>
      <c r="F736" s="7">
        <v>0</v>
      </c>
      <c r="G736" s="5" t="s">
        <v>27</v>
      </c>
      <c r="H736" s="6" t="s">
        <v>3776</v>
      </c>
      <c r="I736" s="6" t="s">
        <v>2933</v>
      </c>
      <c r="J736" s="6" t="s">
        <v>3788</v>
      </c>
      <c r="K736" s="6" t="s">
        <v>27</v>
      </c>
      <c r="L736" s="6" t="s">
        <v>27</v>
      </c>
    </row>
    <row r="737" spans="1:12" ht="20.100000000000001" customHeight="1">
      <c r="A737" s="22" t="s">
        <v>3841</v>
      </c>
      <c r="B737" s="24">
        <v>377.77800000000002</v>
      </c>
      <c r="C737" s="7">
        <v>0</v>
      </c>
      <c r="D737" s="7">
        <v>0</v>
      </c>
      <c r="E737" s="7">
        <v>0</v>
      </c>
      <c r="F737" s="7">
        <v>0</v>
      </c>
      <c r="G737" s="5" t="s">
        <v>27</v>
      </c>
      <c r="H737" s="6" t="s">
        <v>3776</v>
      </c>
      <c r="I737" s="6" t="s">
        <v>2933</v>
      </c>
      <c r="J737" s="6" t="s">
        <v>3789</v>
      </c>
      <c r="K737" s="6" t="s">
        <v>27</v>
      </c>
      <c r="L737" s="6" t="s">
        <v>27</v>
      </c>
    </row>
    <row r="738" spans="1:12" ht="20.100000000000001" customHeight="1">
      <c r="A738" s="22" t="s">
        <v>3840</v>
      </c>
      <c r="B738" s="24">
        <v>45</v>
      </c>
      <c r="C738" s="7">
        <v>0</v>
      </c>
      <c r="D738" s="7">
        <v>0</v>
      </c>
      <c r="E738" s="7">
        <v>0</v>
      </c>
      <c r="F738" s="7">
        <v>0</v>
      </c>
      <c r="G738" s="5" t="s">
        <v>27</v>
      </c>
      <c r="H738" s="6" t="s">
        <v>3776</v>
      </c>
      <c r="I738" s="6" t="s">
        <v>2933</v>
      </c>
      <c r="J738" s="6" t="s">
        <v>3790</v>
      </c>
      <c r="K738" s="6" t="s">
        <v>27</v>
      </c>
      <c r="L738" s="6" t="s">
        <v>27</v>
      </c>
    </row>
    <row r="739" spans="1:12" ht="20.100000000000001" customHeight="1">
      <c r="A739" s="22" t="s">
        <v>3851</v>
      </c>
      <c r="B739" s="24">
        <v>422.77800000000002</v>
      </c>
      <c r="C739" s="7">
        <v>0</v>
      </c>
      <c r="D739" s="7">
        <v>0</v>
      </c>
      <c r="E739" s="7">
        <v>0</v>
      </c>
      <c r="F739" s="7">
        <v>0</v>
      </c>
      <c r="G739" s="5" t="s">
        <v>27</v>
      </c>
      <c r="H739" s="6" t="s">
        <v>3776</v>
      </c>
      <c r="I739" s="6" t="s">
        <v>2933</v>
      </c>
      <c r="J739" s="6" t="s">
        <v>3791</v>
      </c>
      <c r="K739" s="6" t="s">
        <v>27</v>
      </c>
      <c r="L739" s="6" t="s">
        <v>27</v>
      </c>
    </row>
    <row r="740" spans="1:12" ht="20.100000000000001" customHeight="1">
      <c r="A740" s="22" t="s">
        <v>3839</v>
      </c>
      <c r="B740" s="24">
        <v>2.1139999999999999</v>
      </c>
      <c r="C740" s="7">
        <v>0</v>
      </c>
      <c r="D740" s="7">
        <v>0</v>
      </c>
      <c r="E740" s="7">
        <v>0</v>
      </c>
      <c r="F740" s="7">
        <v>0</v>
      </c>
      <c r="G740" s="5" t="s">
        <v>27</v>
      </c>
      <c r="H740" s="6" t="s">
        <v>3776</v>
      </c>
      <c r="I740" s="6" t="s">
        <v>2933</v>
      </c>
      <c r="J740" s="6" t="s">
        <v>3792</v>
      </c>
      <c r="K740" s="6" t="s">
        <v>27</v>
      </c>
      <c r="L740" s="6" t="s">
        <v>27</v>
      </c>
    </row>
    <row r="741" spans="1:12" ht="20.100000000000001" customHeight="1">
      <c r="A741" s="22" t="s">
        <v>3838</v>
      </c>
      <c r="B741" s="24">
        <v>0.14199999999999999</v>
      </c>
      <c r="C741" s="7">
        <v>0</v>
      </c>
      <c r="D741" s="7">
        <v>0</v>
      </c>
      <c r="E741" s="7">
        <v>0</v>
      </c>
      <c r="F741" s="7">
        <v>0</v>
      </c>
      <c r="G741" s="5" t="s">
        <v>27</v>
      </c>
      <c r="H741" s="6" t="s">
        <v>3776</v>
      </c>
      <c r="I741" s="6" t="s">
        <v>2933</v>
      </c>
      <c r="J741" s="6" t="s">
        <v>3793</v>
      </c>
      <c r="K741" s="6" t="s">
        <v>27</v>
      </c>
      <c r="L741" s="6" t="s">
        <v>27</v>
      </c>
    </row>
    <row r="742" spans="1:12" ht="20.100000000000001" customHeight="1">
      <c r="A742" s="22" t="s">
        <v>3684</v>
      </c>
      <c r="B742" s="24"/>
      <c r="C742" s="7">
        <v>0</v>
      </c>
      <c r="D742" s="7">
        <v>0</v>
      </c>
      <c r="E742" s="7">
        <v>0</v>
      </c>
      <c r="F742" s="7">
        <v>0</v>
      </c>
      <c r="G742" s="5" t="s">
        <v>27</v>
      </c>
      <c r="H742" s="6" t="s">
        <v>3776</v>
      </c>
      <c r="I742" s="6" t="s">
        <v>2933</v>
      </c>
      <c r="J742" s="6" t="s">
        <v>27</v>
      </c>
      <c r="K742" s="6" t="s">
        <v>27</v>
      </c>
      <c r="L742" s="6" t="s">
        <v>27</v>
      </c>
    </row>
    <row r="743" spans="1:12" ht="20.100000000000001" customHeight="1">
      <c r="A743" s="22" t="s">
        <v>3810</v>
      </c>
      <c r="B743" s="24"/>
      <c r="C743" s="7">
        <v>0</v>
      </c>
      <c r="D743" s="7">
        <v>0</v>
      </c>
      <c r="E743" s="7">
        <v>0</v>
      </c>
      <c r="F743" s="7">
        <v>0</v>
      </c>
      <c r="G743" s="5" t="s">
        <v>27</v>
      </c>
      <c r="H743" s="6" t="s">
        <v>3776</v>
      </c>
      <c r="I743" s="6" t="s">
        <v>2933</v>
      </c>
      <c r="J743" s="6" t="s">
        <v>3794</v>
      </c>
      <c r="K743" s="6" t="s">
        <v>27</v>
      </c>
      <c r="L743" s="6" t="s">
        <v>27</v>
      </c>
    </row>
    <row r="744" spans="1:12" ht="20.100000000000001" customHeight="1">
      <c r="A744" s="22" t="s">
        <v>3684</v>
      </c>
      <c r="B744" s="24"/>
      <c r="C744" s="7">
        <v>0</v>
      </c>
      <c r="D744" s="7">
        <v>0</v>
      </c>
      <c r="E744" s="7">
        <v>0</v>
      </c>
      <c r="F744" s="7">
        <v>0</v>
      </c>
      <c r="G744" s="5" t="s">
        <v>27</v>
      </c>
      <c r="H744" s="6" t="s">
        <v>3776</v>
      </c>
      <c r="I744" s="6" t="s">
        <v>2933</v>
      </c>
      <c r="J744" s="6" t="s">
        <v>27</v>
      </c>
      <c r="K744" s="6" t="s">
        <v>27</v>
      </c>
      <c r="L744" s="6" t="s">
        <v>27</v>
      </c>
    </row>
    <row r="745" spans="1:12" ht="20.100000000000001" customHeight="1">
      <c r="A745" s="22" t="s">
        <v>3897</v>
      </c>
      <c r="B745" s="28">
        <v>216409</v>
      </c>
      <c r="C745" s="7">
        <v>0</v>
      </c>
      <c r="D745" s="7">
        <v>1143005.3</v>
      </c>
      <c r="E745" s="7">
        <v>0</v>
      </c>
      <c r="F745" s="7">
        <f>C745+D745+E745</f>
        <v>1143005.3</v>
      </c>
      <c r="G745" s="5" t="s">
        <v>27</v>
      </c>
      <c r="H745" s="6" t="s">
        <v>3776</v>
      </c>
      <c r="I745" s="6" t="s">
        <v>2933</v>
      </c>
      <c r="J745" s="6" t="s">
        <v>3795</v>
      </c>
      <c r="K745" s="6" t="s">
        <v>27</v>
      </c>
      <c r="L745" s="6" t="s">
        <v>27</v>
      </c>
    </row>
    <row r="746" spans="1:12" ht="20.100000000000001" customHeight="1">
      <c r="A746" s="22" t="s">
        <v>3898</v>
      </c>
      <c r="B746" s="28">
        <v>166063</v>
      </c>
      <c r="C746" s="7">
        <v>0</v>
      </c>
      <c r="D746" s="7">
        <v>438546.7</v>
      </c>
      <c r="E746" s="7">
        <v>0</v>
      </c>
      <c r="F746" s="7">
        <f>C746+D746+E746</f>
        <v>438546.7</v>
      </c>
      <c r="G746" s="5" t="s">
        <v>27</v>
      </c>
      <c r="H746" s="6" t="s">
        <v>3776</v>
      </c>
      <c r="I746" s="6" t="s">
        <v>2933</v>
      </c>
      <c r="J746" s="6" t="s">
        <v>3796</v>
      </c>
      <c r="K746" s="6" t="s">
        <v>27</v>
      </c>
      <c r="L746" s="6" t="s">
        <v>27</v>
      </c>
    </row>
    <row r="747" spans="1:12" ht="20.100000000000001" customHeight="1">
      <c r="A747" s="22" t="s">
        <v>3899</v>
      </c>
      <c r="B747" s="28">
        <v>138290</v>
      </c>
      <c r="C747" s="7">
        <v>0</v>
      </c>
      <c r="D747" s="7">
        <v>243468.3</v>
      </c>
      <c r="E747" s="7">
        <v>0</v>
      </c>
      <c r="F747" s="7">
        <f>C747+D747+E747</f>
        <v>243468.3</v>
      </c>
      <c r="G747" s="5" t="s">
        <v>27</v>
      </c>
      <c r="H747" s="6" t="s">
        <v>3776</v>
      </c>
      <c r="I747" s="6" t="s">
        <v>2933</v>
      </c>
      <c r="J747" s="6" t="s">
        <v>3797</v>
      </c>
      <c r="K747" s="6" t="s">
        <v>27</v>
      </c>
      <c r="L747" s="6" t="s">
        <v>27</v>
      </c>
    </row>
    <row r="748" spans="1:12" ht="20.100000000000001" customHeight="1">
      <c r="A748" s="22" t="s">
        <v>3811</v>
      </c>
      <c r="B748" s="28"/>
      <c r="C748" s="7">
        <v>0</v>
      </c>
      <c r="D748" s="7">
        <v>1825020.3</v>
      </c>
      <c r="E748" s="7">
        <v>0</v>
      </c>
      <c r="F748" s="7">
        <f>C748+D748+E748</f>
        <v>1825020.3</v>
      </c>
      <c r="G748" s="5" t="s">
        <v>27</v>
      </c>
      <c r="H748" s="6" t="s">
        <v>3776</v>
      </c>
      <c r="I748" s="6" t="s">
        <v>2933</v>
      </c>
      <c r="J748" s="6" t="s">
        <v>3798</v>
      </c>
      <c r="K748" s="6" t="s">
        <v>27</v>
      </c>
      <c r="L748" s="6" t="s">
        <v>27</v>
      </c>
    </row>
    <row r="749" spans="1:12" ht="20.100000000000001" customHeight="1">
      <c r="A749" s="22" t="s">
        <v>3812</v>
      </c>
      <c r="B749" s="24"/>
      <c r="C749" s="7">
        <v>0</v>
      </c>
      <c r="D749" s="7">
        <v>0</v>
      </c>
      <c r="E749" s="7">
        <v>0</v>
      </c>
      <c r="F749" s="7">
        <v>0</v>
      </c>
      <c r="G749" s="5" t="s">
        <v>27</v>
      </c>
      <c r="H749" s="6" t="s">
        <v>3776</v>
      </c>
      <c r="I749" s="6" t="s">
        <v>2933</v>
      </c>
      <c r="J749" s="6" t="s">
        <v>2961</v>
      </c>
      <c r="K749" s="6" t="s">
        <v>27</v>
      </c>
      <c r="L749" s="6" t="s">
        <v>27</v>
      </c>
    </row>
    <row r="750" spans="1:12" ht="20.100000000000001" customHeight="1">
      <c r="A750" s="22" t="s">
        <v>3813</v>
      </c>
      <c r="B750" s="24"/>
      <c r="C750" s="7">
        <v>0</v>
      </c>
      <c r="D750" s="7">
        <v>0</v>
      </c>
      <c r="E750" s="7">
        <v>0</v>
      </c>
      <c r="F750" s="7">
        <v>0</v>
      </c>
      <c r="G750" s="5" t="s">
        <v>27</v>
      </c>
      <c r="H750" s="6" t="s">
        <v>3776</v>
      </c>
      <c r="I750" s="6" t="s">
        <v>2933</v>
      </c>
      <c r="J750" s="6" t="s">
        <v>3799</v>
      </c>
      <c r="K750" s="6" t="s">
        <v>27</v>
      </c>
      <c r="L750" s="6" t="s">
        <v>27</v>
      </c>
    </row>
    <row r="751" spans="1:12" ht="20.100000000000001" customHeight="1">
      <c r="A751" s="22" t="s">
        <v>3684</v>
      </c>
      <c r="B751" s="24"/>
      <c r="C751" s="7">
        <v>0</v>
      </c>
      <c r="D751" s="7">
        <v>0</v>
      </c>
      <c r="E751" s="7">
        <v>0</v>
      </c>
      <c r="F751" s="7">
        <v>0</v>
      </c>
      <c r="G751" s="5" t="s">
        <v>27</v>
      </c>
      <c r="H751" s="6" t="s">
        <v>3776</v>
      </c>
      <c r="I751" s="6" t="s">
        <v>2933</v>
      </c>
      <c r="J751" s="6" t="s">
        <v>27</v>
      </c>
      <c r="K751" s="6" t="s">
        <v>27</v>
      </c>
      <c r="L751" s="6" t="s">
        <v>27</v>
      </c>
    </row>
    <row r="752" spans="1:12" ht="20.100000000000001" customHeight="1">
      <c r="A752" s="22" t="s">
        <v>3852</v>
      </c>
      <c r="B752" s="24">
        <v>1.889</v>
      </c>
      <c r="C752" s="7">
        <v>0</v>
      </c>
      <c r="D752" s="7">
        <v>0</v>
      </c>
      <c r="E752" s="7">
        <v>0</v>
      </c>
      <c r="F752" s="7">
        <v>0</v>
      </c>
      <c r="G752" s="5" t="s">
        <v>27</v>
      </c>
      <c r="H752" s="6" t="s">
        <v>3776</v>
      </c>
      <c r="I752" s="6" t="s">
        <v>2933</v>
      </c>
      <c r="J752" s="6" t="s">
        <v>3800</v>
      </c>
      <c r="K752" s="6" t="s">
        <v>27</v>
      </c>
      <c r="L752" s="6" t="s">
        <v>27</v>
      </c>
    </row>
    <row r="753" spans="1:13" ht="20.100000000000001" customHeight="1">
      <c r="A753" s="22" t="s">
        <v>3853</v>
      </c>
      <c r="B753" s="24">
        <v>0.159</v>
      </c>
      <c r="C753" s="7">
        <v>0</v>
      </c>
      <c r="D753" s="7">
        <v>0</v>
      </c>
      <c r="E753" s="7">
        <v>0</v>
      </c>
      <c r="F753" s="7">
        <v>0</v>
      </c>
      <c r="G753" s="5" t="s">
        <v>27</v>
      </c>
      <c r="H753" s="6" t="s">
        <v>3776</v>
      </c>
      <c r="I753" s="6" t="s">
        <v>2933</v>
      </c>
      <c r="J753" s="6" t="s">
        <v>3801</v>
      </c>
      <c r="K753" s="6" t="s">
        <v>27</v>
      </c>
      <c r="L753" s="6" t="s">
        <v>27</v>
      </c>
    </row>
    <row r="754" spans="1:13" ht="20.100000000000001" customHeight="1">
      <c r="A754" s="22" t="s">
        <v>3684</v>
      </c>
      <c r="B754" s="24"/>
      <c r="C754" s="7">
        <v>0</v>
      </c>
      <c r="D754" s="7">
        <v>0</v>
      </c>
      <c r="E754" s="7">
        <v>0</v>
      </c>
      <c r="F754" s="7">
        <v>0</v>
      </c>
      <c r="G754" s="5" t="s">
        <v>27</v>
      </c>
      <c r="H754" s="6" t="s">
        <v>3776</v>
      </c>
      <c r="I754" s="6" t="s">
        <v>2933</v>
      </c>
      <c r="J754" s="6" t="s">
        <v>27</v>
      </c>
      <c r="K754" s="6" t="s">
        <v>27</v>
      </c>
      <c r="L754" s="6" t="s">
        <v>27</v>
      </c>
    </row>
    <row r="755" spans="1:13" ht="20.100000000000001" customHeight="1">
      <c r="A755" s="22" t="s">
        <v>3871</v>
      </c>
      <c r="B755" s="24"/>
      <c r="C755" s="7">
        <v>0</v>
      </c>
      <c r="D755" s="7">
        <v>0</v>
      </c>
      <c r="E755" s="7">
        <v>0</v>
      </c>
      <c r="F755" s="7">
        <v>0</v>
      </c>
      <c r="G755" s="5" t="s">
        <v>27</v>
      </c>
      <c r="H755" s="6" t="s">
        <v>3776</v>
      </c>
      <c r="I755" s="6" t="s">
        <v>2933</v>
      </c>
      <c r="J755" s="6" t="s">
        <v>3802</v>
      </c>
      <c r="K755" s="6" t="s">
        <v>27</v>
      </c>
      <c r="L755" s="6" t="s">
        <v>27</v>
      </c>
    </row>
    <row r="756" spans="1:13" ht="20.100000000000001" customHeight="1">
      <c r="A756" s="22" t="s">
        <v>3819</v>
      </c>
      <c r="B756" s="28">
        <v>30849</v>
      </c>
      <c r="C756" s="7">
        <v>194018.9</v>
      </c>
      <c r="D756" s="7">
        <v>0</v>
      </c>
      <c r="E756" s="7">
        <v>0</v>
      </c>
      <c r="F756" s="7">
        <f>C756+D756+E756</f>
        <v>194018.9</v>
      </c>
      <c r="G756" s="5" t="s">
        <v>27</v>
      </c>
      <c r="H756" s="6" t="s">
        <v>3776</v>
      </c>
      <c r="I756" s="6" t="s">
        <v>2933</v>
      </c>
      <c r="J756" s="6" t="s">
        <v>3803</v>
      </c>
      <c r="K756" s="6" t="s">
        <v>27</v>
      </c>
      <c r="L756" s="6" t="s">
        <v>27</v>
      </c>
    </row>
    <row r="757" spans="1:13" ht="20.100000000000001" customHeight="1">
      <c r="A757" s="22" t="s">
        <v>3820</v>
      </c>
      <c r="B757" s="28">
        <v>42200</v>
      </c>
      <c r="C757" s="7">
        <v>0</v>
      </c>
      <c r="D757" s="7">
        <v>265408.8</v>
      </c>
      <c r="E757" s="7">
        <v>0</v>
      </c>
      <c r="F757" s="7">
        <f>C757+D757+E757</f>
        <v>265408.8</v>
      </c>
      <c r="G757" s="5" t="s">
        <v>27</v>
      </c>
      <c r="H757" s="6" t="s">
        <v>3776</v>
      </c>
      <c r="I757" s="6" t="s">
        <v>2933</v>
      </c>
      <c r="J757" s="6" t="s">
        <v>3804</v>
      </c>
      <c r="K757" s="6" t="s">
        <v>27</v>
      </c>
      <c r="L757" s="6" t="s">
        <v>27</v>
      </c>
    </row>
    <row r="758" spans="1:13" ht="20.100000000000001" customHeight="1">
      <c r="A758" s="22" t="s">
        <v>3821</v>
      </c>
      <c r="B758" s="28">
        <v>63747</v>
      </c>
      <c r="C758" s="7">
        <v>0</v>
      </c>
      <c r="D758" s="7">
        <v>0</v>
      </c>
      <c r="E758" s="7">
        <v>400924.5</v>
      </c>
      <c r="F758" s="7">
        <f>C758+D758+E758</f>
        <v>400924.5</v>
      </c>
      <c r="G758" s="5" t="s">
        <v>27</v>
      </c>
      <c r="H758" s="6" t="s">
        <v>3776</v>
      </c>
      <c r="I758" s="6" t="s">
        <v>2933</v>
      </c>
      <c r="J758" s="6" t="s">
        <v>3805</v>
      </c>
      <c r="K758" s="6" t="s">
        <v>27</v>
      </c>
      <c r="L758" s="6" t="s">
        <v>27</v>
      </c>
    </row>
    <row r="759" spans="1:13" ht="20.100000000000001" customHeight="1">
      <c r="A759" s="22" t="s">
        <v>3814</v>
      </c>
      <c r="B759" s="24"/>
      <c r="C759" s="7">
        <v>194018.9</v>
      </c>
      <c r="D759" s="7">
        <v>265408.8</v>
      </c>
      <c r="E759" s="7">
        <v>400924.5</v>
      </c>
      <c r="F759" s="7">
        <f>C759+D759+E759</f>
        <v>860352.2</v>
      </c>
      <c r="G759" s="5" t="s">
        <v>27</v>
      </c>
      <c r="H759" s="6" t="s">
        <v>3776</v>
      </c>
      <c r="I759" s="6" t="s">
        <v>2933</v>
      </c>
      <c r="J759" s="6" t="s">
        <v>2946</v>
      </c>
      <c r="K759" s="6" t="s">
        <v>27</v>
      </c>
      <c r="L759" s="6" t="s">
        <v>27</v>
      </c>
    </row>
    <row r="760" spans="1:13" ht="20.100000000000001" customHeight="1">
      <c r="A760" s="22" t="s">
        <v>3684</v>
      </c>
      <c r="B760" s="24"/>
      <c r="C760" s="7">
        <v>0</v>
      </c>
      <c r="D760" s="7">
        <v>0</v>
      </c>
      <c r="E760" s="7">
        <v>0</v>
      </c>
      <c r="F760" s="7">
        <v>0</v>
      </c>
      <c r="G760" s="5" t="s">
        <v>27</v>
      </c>
      <c r="H760" s="6" t="s">
        <v>3776</v>
      </c>
      <c r="I760" s="6" t="s">
        <v>2933</v>
      </c>
      <c r="J760" s="6" t="s">
        <v>27</v>
      </c>
      <c r="K760" s="6" t="s">
        <v>27</v>
      </c>
      <c r="L760" s="6" t="s">
        <v>27</v>
      </c>
    </row>
    <row r="761" spans="1:13" ht="20.100000000000001" customHeight="1">
      <c r="A761" s="22" t="s">
        <v>3822</v>
      </c>
      <c r="B761" s="24"/>
      <c r="C761" s="7">
        <v>0</v>
      </c>
      <c r="D761" s="7">
        <v>0</v>
      </c>
      <c r="E761" s="7">
        <v>91251.015000000014</v>
      </c>
      <c r="F761" s="7">
        <f>C761+D761+E761</f>
        <v>91251.015000000014</v>
      </c>
      <c r="G761" s="5" t="s">
        <v>27</v>
      </c>
      <c r="H761" s="6" t="s">
        <v>3776</v>
      </c>
      <c r="I761" s="6" t="s">
        <v>2933</v>
      </c>
      <c r="J761" s="6" t="s">
        <v>3806</v>
      </c>
      <c r="K761" s="6" t="s">
        <v>27</v>
      </c>
      <c r="L761" s="6" t="s">
        <v>27</v>
      </c>
    </row>
    <row r="762" spans="1:13" ht="20.100000000000001" customHeight="1">
      <c r="A762" s="22" t="s">
        <v>3814</v>
      </c>
      <c r="B762" s="24"/>
      <c r="C762" s="7">
        <v>0</v>
      </c>
      <c r="D762" s="7">
        <v>0</v>
      </c>
      <c r="E762" s="7">
        <v>91251.015000000014</v>
      </c>
      <c r="F762" s="7">
        <f>C762+D762+E762</f>
        <v>91251.015000000014</v>
      </c>
      <c r="G762" s="5" t="s">
        <v>27</v>
      </c>
      <c r="H762" s="6" t="s">
        <v>3776</v>
      </c>
      <c r="I762" s="6" t="s">
        <v>2933</v>
      </c>
      <c r="J762" s="6" t="s">
        <v>2946</v>
      </c>
      <c r="K762" s="6" t="s">
        <v>27</v>
      </c>
      <c r="L762" s="6" t="s">
        <v>27</v>
      </c>
    </row>
    <row r="763" spans="1:13" ht="20.100000000000001" customHeight="1">
      <c r="A763" s="22" t="s">
        <v>3684</v>
      </c>
      <c r="B763" s="24"/>
      <c r="C763" s="7">
        <v>0</v>
      </c>
      <c r="D763" s="7">
        <v>0</v>
      </c>
      <c r="E763" s="7">
        <v>0</v>
      </c>
      <c r="F763" s="7">
        <v>0</v>
      </c>
      <c r="G763" s="5" t="s">
        <v>27</v>
      </c>
      <c r="H763" s="6" t="s">
        <v>3776</v>
      </c>
      <c r="I763" s="6" t="s">
        <v>2933</v>
      </c>
      <c r="J763" s="6" t="s">
        <v>27</v>
      </c>
      <c r="K763" s="6" t="s">
        <v>27</v>
      </c>
      <c r="L763" s="6" t="s">
        <v>27</v>
      </c>
    </row>
    <row r="764" spans="1:13" ht="20.100000000000001" customHeight="1">
      <c r="A764" s="22" t="s">
        <v>3684</v>
      </c>
      <c r="B764" s="24"/>
      <c r="C764" s="7">
        <v>0</v>
      </c>
      <c r="D764" s="7">
        <v>0</v>
      </c>
      <c r="E764" s="7">
        <v>0</v>
      </c>
      <c r="F764" s="7">
        <v>0</v>
      </c>
      <c r="G764" s="5" t="s">
        <v>27</v>
      </c>
      <c r="H764" s="6" t="s">
        <v>3776</v>
      </c>
      <c r="I764" s="6" t="s">
        <v>2933</v>
      </c>
      <c r="J764" s="6" t="s">
        <v>2935</v>
      </c>
      <c r="K764" s="6" t="s">
        <v>27</v>
      </c>
      <c r="L764" s="6" t="s">
        <v>27</v>
      </c>
    </row>
    <row r="765" spans="1:13" ht="20.100000000000001" customHeight="1">
      <c r="A765" s="22" t="s">
        <v>3815</v>
      </c>
      <c r="B765" s="24"/>
      <c r="C765" s="4">
        <v>194018.9</v>
      </c>
      <c r="D765" s="4">
        <v>2090429.1</v>
      </c>
      <c r="E765" s="4">
        <v>492175.51500000001</v>
      </c>
      <c r="F765" s="4">
        <f>C765+D765+E765</f>
        <v>2776623.5150000001</v>
      </c>
      <c r="G765" s="3"/>
    </row>
    <row r="767" spans="1:13" ht="27">
      <c r="A767" s="381" t="s">
        <v>4947</v>
      </c>
      <c r="B767" s="382"/>
      <c r="C767" s="383"/>
      <c r="D767" s="383"/>
      <c r="E767" s="383"/>
      <c r="F767" s="383"/>
      <c r="G767" s="384" t="s">
        <v>27</v>
      </c>
      <c r="H767" s="6" t="s">
        <v>3776</v>
      </c>
      <c r="J767" s="6" t="s">
        <v>3777</v>
      </c>
      <c r="K767" s="6" t="s">
        <v>3778</v>
      </c>
      <c r="L767" s="6" t="s">
        <v>135</v>
      </c>
    </row>
    <row r="768" spans="1:13" ht="20.100000000000001" customHeight="1">
      <c r="A768" s="22" t="s">
        <v>27</v>
      </c>
      <c r="B768" s="24"/>
      <c r="C768" s="7"/>
      <c r="D768" s="7"/>
      <c r="E768" s="7"/>
      <c r="F768" s="7"/>
      <c r="G768" s="5" t="s">
        <v>27</v>
      </c>
      <c r="H768" s="6" t="s">
        <v>3776</v>
      </c>
      <c r="I768" s="6" t="s">
        <v>2932</v>
      </c>
      <c r="J768" s="6" t="s">
        <v>27</v>
      </c>
      <c r="K768" s="6" t="s">
        <v>27</v>
      </c>
      <c r="L768" s="6" t="s">
        <v>27</v>
      </c>
      <c r="M768" s="2">
        <v>1</v>
      </c>
    </row>
    <row r="769" spans="1:12" ht="20.100000000000001" customHeight="1">
      <c r="A769" s="22" t="s">
        <v>3808</v>
      </c>
      <c r="B769" s="24">
        <v>99</v>
      </c>
      <c r="C769" s="7">
        <v>0</v>
      </c>
      <c r="D769" s="7">
        <v>0</v>
      </c>
      <c r="E769" s="7">
        <v>0</v>
      </c>
      <c r="F769" s="7">
        <v>0</v>
      </c>
      <c r="G769" s="5" t="s">
        <v>27</v>
      </c>
      <c r="H769" s="6" t="s">
        <v>3776</v>
      </c>
      <c r="I769" s="6" t="s">
        <v>2933</v>
      </c>
      <c r="J769" s="6" t="s">
        <v>3779</v>
      </c>
      <c r="K769" s="6" t="s">
        <v>27</v>
      </c>
      <c r="L769" s="6" t="s">
        <v>27</v>
      </c>
    </row>
    <row r="770" spans="1:12" ht="20.100000000000001" customHeight="1">
      <c r="A770" s="22" t="s">
        <v>3876</v>
      </c>
      <c r="B770" s="24">
        <v>1.25</v>
      </c>
      <c r="C770" s="7">
        <v>0</v>
      </c>
      <c r="D770" s="7">
        <v>0</v>
      </c>
      <c r="E770" s="7">
        <v>0</v>
      </c>
      <c r="F770" s="7">
        <v>0</v>
      </c>
      <c r="G770" s="5" t="s">
        <v>27</v>
      </c>
      <c r="H770" s="6" t="s">
        <v>3776</v>
      </c>
      <c r="I770" s="6" t="s">
        <v>2933</v>
      </c>
      <c r="J770" s="6" t="s">
        <v>3780</v>
      </c>
      <c r="K770" s="6" t="s">
        <v>27</v>
      </c>
      <c r="L770" s="6" t="s">
        <v>27</v>
      </c>
    </row>
    <row r="771" spans="1:12" ht="20.100000000000001" customHeight="1">
      <c r="A771" s="22" t="s">
        <v>3847</v>
      </c>
      <c r="B771" s="24">
        <v>0</v>
      </c>
      <c r="C771" s="7">
        <v>0</v>
      </c>
      <c r="D771" s="7">
        <v>0</v>
      </c>
      <c r="E771" s="7">
        <v>0</v>
      </c>
      <c r="F771" s="7">
        <v>0</v>
      </c>
      <c r="G771" s="5" t="s">
        <v>27</v>
      </c>
      <c r="H771" s="6" t="s">
        <v>3776</v>
      </c>
      <c r="I771" s="6" t="s">
        <v>2933</v>
      </c>
      <c r="J771" s="6" t="s">
        <v>3781</v>
      </c>
      <c r="K771" s="6" t="s">
        <v>27</v>
      </c>
      <c r="L771" s="6" t="s">
        <v>27</v>
      </c>
    </row>
    <row r="772" spans="1:12" ht="20.100000000000001" customHeight="1">
      <c r="A772" s="22" t="s">
        <v>3846</v>
      </c>
      <c r="B772" s="24">
        <v>1.2</v>
      </c>
      <c r="C772" s="7">
        <v>0</v>
      </c>
      <c r="D772" s="7">
        <v>0</v>
      </c>
      <c r="E772" s="7">
        <v>0</v>
      </c>
      <c r="F772" s="7">
        <v>0</v>
      </c>
      <c r="G772" s="5" t="s">
        <v>27</v>
      </c>
      <c r="H772" s="6" t="s">
        <v>3776</v>
      </c>
      <c r="I772" s="6" t="s">
        <v>2933</v>
      </c>
      <c r="J772" s="6" t="s">
        <v>3782</v>
      </c>
      <c r="K772" s="6" t="s">
        <v>27</v>
      </c>
      <c r="L772" s="6" t="s">
        <v>27</v>
      </c>
    </row>
    <row r="773" spans="1:12" ht="20.100000000000001" customHeight="1">
      <c r="A773" s="22" t="s">
        <v>3848</v>
      </c>
      <c r="B773" s="24">
        <v>1</v>
      </c>
      <c r="C773" s="7">
        <v>0</v>
      </c>
      <c r="D773" s="7">
        <v>0</v>
      </c>
      <c r="E773" s="7">
        <v>0</v>
      </c>
      <c r="F773" s="7">
        <v>0</v>
      </c>
      <c r="G773" s="5" t="s">
        <v>27</v>
      </c>
      <c r="H773" s="6" t="s">
        <v>3776</v>
      </c>
      <c r="I773" s="6" t="s">
        <v>2933</v>
      </c>
      <c r="J773" s="6" t="s">
        <v>3783</v>
      </c>
      <c r="K773" s="6" t="s">
        <v>27</v>
      </c>
      <c r="L773" s="6" t="s">
        <v>27</v>
      </c>
    </row>
    <row r="774" spans="1:12" ht="20.100000000000001" customHeight="1">
      <c r="A774" s="22" t="s">
        <v>3849</v>
      </c>
      <c r="B774" s="24">
        <v>20</v>
      </c>
      <c r="C774" s="7">
        <v>0</v>
      </c>
      <c r="D774" s="7">
        <v>0</v>
      </c>
      <c r="E774" s="7">
        <v>0</v>
      </c>
      <c r="F774" s="7">
        <v>0</v>
      </c>
      <c r="G774" s="5" t="s">
        <v>27</v>
      </c>
      <c r="H774" s="6" t="s">
        <v>3776</v>
      </c>
      <c r="I774" s="6" t="s">
        <v>2933</v>
      </c>
      <c r="J774" s="6" t="s">
        <v>3784</v>
      </c>
      <c r="K774" s="6" t="s">
        <v>27</v>
      </c>
      <c r="L774" s="6" t="s">
        <v>27</v>
      </c>
    </row>
    <row r="775" spans="1:12" ht="20.100000000000001" customHeight="1">
      <c r="A775" s="22" t="s">
        <v>3850</v>
      </c>
      <c r="B775" s="24">
        <v>20</v>
      </c>
      <c r="C775" s="7">
        <v>0</v>
      </c>
      <c r="D775" s="7">
        <v>0</v>
      </c>
      <c r="E775" s="7">
        <v>0</v>
      </c>
      <c r="F775" s="7">
        <v>0</v>
      </c>
      <c r="G775" s="5" t="s">
        <v>27</v>
      </c>
      <c r="H775" s="6" t="s">
        <v>3776</v>
      </c>
      <c r="I775" s="6" t="s">
        <v>2933</v>
      </c>
      <c r="J775" s="6" t="s">
        <v>3785</v>
      </c>
      <c r="K775" s="6" t="s">
        <v>27</v>
      </c>
      <c r="L775" s="6" t="s">
        <v>27</v>
      </c>
    </row>
    <row r="776" spans="1:12" ht="20.100000000000001" customHeight="1">
      <c r="A776" s="22" t="s">
        <v>3809</v>
      </c>
      <c r="B776" s="24">
        <v>0</v>
      </c>
      <c r="C776" s="7">
        <v>0</v>
      </c>
      <c r="D776" s="7">
        <v>0</v>
      </c>
      <c r="E776" s="7">
        <v>0</v>
      </c>
      <c r="F776" s="7">
        <v>0</v>
      </c>
      <c r="G776" s="5" t="s">
        <v>27</v>
      </c>
      <c r="H776" s="6" t="s">
        <v>3776</v>
      </c>
      <c r="I776" s="6" t="s">
        <v>2933</v>
      </c>
      <c r="J776" s="6" t="s">
        <v>3786</v>
      </c>
      <c r="K776" s="6" t="s">
        <v>27</v>
      </c>
      <c r="L776" s="6" t="s">
        <v>27</v>
      </c>
    </row>
    <row r="777" spans="1:12" ht="20.100000000000001" customHeight="1">
      <c r="A777" s="22" t="s">
        <v>3842</v>
      </c>
      <c r="B777" s="24">
        <v>148.5</v>
      </c>
      <c r="C777" s="7">
        <v>0</v>
      </c>
      <c r="D777" s="7">
        <v>0</v>
      </c>
      <c r="E777" s="7">
        <v>0</v>
      </c>
      <c r="F777" s="7">
        <v>0</v>
      </c>
      <c r="G777" s="5" t="s">
        <v>27</v>
      </c>
      <c r="H777" s="6" t="s">
        <v>3776</v>
      </c>
      <c r="I777" s="6" t="s">
        <v>2933</v>
      </c>
      <c r="J777" s="6" t="s">
        <v>3787</v>
      </c>
      <c r="K777" s="6" t="s">
        <v>27</v>
      </c>
      <c r="L777" s="6" t="s">
        <v>27</v>
      </c>
    </row>
    <row r="778" spans="1:12" ht="20.100000000000001" customHeight="1">
      <c r="A778" s="22" t="s">
        <v>3843</v>
      </c>
      <c r="B778" s="24">
        <v>0.7</v>
      </c>
      <c r="C778" s="7">
        <v>0</v>
      </c>
      <c r="D778" s="7">
        <v>0</v>
      </c>
      <c r="E778" s="7">
        <v>0</v>
      </c>
      <c r="F778" s="7">
        <v>0</v>
      </c>
      <c r="G778" s="5" t="s">
        <v>27</v>
      </c>
      <c r="H778" s="6" t="s">
        <v>3776</v>
      </c>
      <c r="I778" s="6" t="s">
        <v>2933</v>
      </c>
      <c r="J778" s="6" t="s">
        <v>3788</v>
      </c>
      <c r="K778" s="6" t="s">
        <v>27</v>
      </c>
      <c r="L778" s="6" t="s">
        <v>27</v>
      </c>
    </row>
    <row r="779" spans="1:12" ht="20.100000000000001" customHeight="1">
      <c r="A779" s="22" t="s">
        <v>3841</v>
      </c>
      <c r="B779" s="24">
        <v>269.286</v>
      </c>
      <c r="C779" s="7">
        <v>0</v>
      </c>
      <c r="D779" s="7">
        <v>0</v>
      </c>
      <c r="E779" s="7">
        <v>0</v>
      </c>
      <c r="F779" s="7">
        <v>0</v>
      </c>
      <c r="G779" s="5" t="s">
        <v>27</v>
      </c>
      <c r="H779" s="6" t="s">
        <v>3776</v>
      </c>
      <c r="I779" s="6" t="s">
        <v>2933</v>
      </c>
      <c r="J779" s="6" t="s">
        <v>3789</v>
      </c>
      <c r="K779" s="6" t="s">
        <v>27</v>
      </c>
      <c r="L779" s="6" t="s">
        <v>27</v>
      </c>
    </row>
    <row r="780" spans="1:12" ht="20.100000000000001" customHeight="1">
      <c r="A780" s="22" t="s">
        <v>3840</v>
      </c>
      <c r="B780" s="24">
        <v>25</v>
      </c>
      <c r="C780" s="7">
        <v>0</v>
      </c>
      <c r="D780" s="7">
        <v>0</v>
      </c>
      <c r="E780" s="7">
        <v>0</v>
      </c>
      <c r="F780" s="7">
        <v>0</v>
      </c>
      <c r="G780" s="5" t="s">
        <v>27</v>
      </c>
      <c r="H780" s="6" t="s">
        <v>3776</v>
      </c>
      <c r="I780" s="6" t="s">
        <v>2933</v>
      </c>
      <c r="J780" s="6" t="s">
        <v>3790</v>
      </c>
      <c r="K780" s="6" t="s">
        <v>27</v>
      </c>
      <c r="L780" s="6" t="s">
        <v>27</v>
      </c>
    </row>
    <row r="781" spans="1:12" ht="20.100000000000001" customHeight="1">
      <c r="A781" s="22" t="s">
        <v>3851</v>
      </c>
      <c r="B781" s="24">
        <v>294.286</v>
      </c>
      <c r="C781" s="7">
        <v>0</v>
      </c>
      <c r="D781" s="7">
        <v>0</v>
      </c>
      <c r="E781" s="7">
        <v>0</v>
      </c>
      <c r="F781" s="7">
        <v>0</v>
      </c>
      <c r="G781" s="5" t="s">
        <v>27</v>
      </c>
      <c r="H781" s="6" t="s">
        <v>3776</v>
      </c>
      <c r="I781" s="6" t="s">
        <v>2933</v>
      </c>
      <c r="J781" s="6" t="s">
        <v>3791</v>
      </c>
      <c r="K781" s="6" t="s">
        <v>27</v>
      </c>
      <c r="L781" s="6" t="s">
        <v>27</v>
      </c>
    </row>
    <row r="782" spans="1:12" ht="20.100000000000001" customHeight="1">
      <c r="A782" s="22" t="s">
        <v>3839</v>
      </c>
      <c r="B782" s="24">
        <v>2.9729999999999999</v>
      </c>
      <c r="C782" s="7">
        <v>0</v>
      </c>
      <c r="D782" s="7">
        <v>0</v>
      </c>
      <c r="E782" s="7">
        <v>0</v>
      </c>
      <c r="F782" s="7">
        <v>0</v>
      </c>
      <c r="G782" s="5" t="s">
        <v>27</v>
      </c>
      <c r="H782" s="6" t="s">
        <v>3776</v>
      </c>
      <c r="I782" s="6" t="s">
        <v>2933</v>
      </c>
      <c r="J782" s="6" t="s">
        <v>3792</v>
      </c>
      <c r="K782" s="6" t="s">
        <v>27</v>
      </c>
      <c r="L782" s="6" t="s">
        <v>27</v>
      </c>
    </row>
    <row r="783" spans="1:12" ht="20.100000000000001" customHeight="1">
      <c r="A783" s="22" t="s">
        <v>3838</v>
      </c>
      <c r="B783" s="24">
        <v>0.20399999999999999</v>
      </c>
      <c r="C783" s="7">
        <v>0</v>
      </c>
      <c r="D783" s="7">
        <v>0</v>
      </c>
      <c r="E783" s="7">
        <v>0</v>
      </c>
      <c r="F783" s="7">
        <v>0</v>
      </c>
      <c r="G783" s="5" t="s">
        <v>27</v>
      </c>
      <c r="H783" s="6" t="s">
        <v>3776</v>
      </c>
      <c r="I783" s="6" t="s">
        <v>2933</v>
      </c>
      <c r="J783" s="6" t="s">
        <v>3793</v>
      </c>
      <c r="K783" s="6" t="s">
        <v>27</v>
      </c>
      <c r="L783" s="6" t="s">
        <v>27</v>
      </c>
    </row>
    <row r="784" spans="1:12" ht="20.100000000000001" customHeight="1">
      <c r="A784" s="22" t="s">
        <v>3684</v>
      </c>
      <c r="B784" s="24"/>
      <c r="C784" s="7">
        <v>0</v>
      </c>
      <c r="D784" s="7">
        <v>0</v>
      </c>
      <c r="E784" s="7">
        <v>0</v>
      </c>
      <c r="F784" s="7">
        <v>0</v>
      </c>
      <c r="G784" s="5" t="s">
        <v>27</v>
      </c>
      <c r="H784" s="6" t="s">
        <v>3776</v>
      </c>
      <c r="I784" s="6" t="s">
        <v>2933</v>
      </c>
      <c r="J784" s="6" t="s">
        <v>27</v>
      </c>
      <c r="K784" s="6" t="s">
        <v>27</v>
      </c>
      <c r="L784" s="6" t="s">
        <v>27</v>
      </c>
    </row>
    <row r="785" spans="1:12" ht="20.100000000000001" customHeight="1">
      <c r="A785" s="22" t="s">
        <v>3810</v>
      </c>
      <c r="B785" s="24"/>
      <c r="C785" s="7">
        <v>0</v>
      </c>
      <c r="D785" s="7">
        <v>0</v>
      </c>
      <c r="E785" s="7">
        <v>0</v>
      </c>
      <c r="F785" s="7">
        <v>0</v>
      </c>
      <c r="G785" s="5" t="s">
        <v>27</v>
      </c>
      <c r="H785" s="6" t="s">
        <v>3776</v>
      </c>
      <c r="I785" s="6" t="s">
        <v>2933</v>
      </c>
      <c r="J785" s="6" t="s">
        <v>3794</v>
      </c>
      <c r="K785" s="6" t="s">
        <v>27</v>
      </c>
      <c r="L785" s="6" t="s">
        <v>27</v>
      </c>
    </row>
    <row r="786" spans="1:12" ht="20.100000000000001" customHeight="1">
      <c r="A786" s="22" t="s">
        <v>3684</v>
      </c>
      <c r="B786" s="24"/>
      <c r="C786" s="7">
        <v>0</v>
      </c>
      <c r="D786" s="7">
        <v>0</v>
      </c>
      <c r="E786" s="7">
        <v>0</v>
      </c>
      <c r="F786" s="7">
        <v>0</v>
      </c>
      <c r="G786" s="5" t="s">
        <v>27</v>
      </c>
      <c r="H786" s="6" t="s">
        <v>3776</v>
      </c>
      <c r="I786" s="6" t="s">
        <v>2933</v>
      </c>
      <c r="J786" s="6" t="s">
        <v>27</v>
      </c>
      <c r="K786" s="6" t="s">
        <v>27</v>
      </c>
      <c r="L786" s="6" t="s">
        <v>27</v>
      </c>
    </row>
    <row r="787" spans="1:12" ht="20.100000000000001" customHeight="1">
      <c r="A787" s="22" t="s">
        <v>3901</v>
      </c>
      <c r="B787" s="28">
        <v>216409</v>
      </c>
      <c r="C787" s="7">
        <v>0</v>
      </c>
      <c r="D787" s="7">
        <v>663017.80000000005</v>
      </c>
      <c r="E787" s="7">
        <v>0</v>
      </c>
      <c r="F787" s="7">
        <f>C787+D787+E787</f>
        <v>663017.80000000005</v>
      </c>
      <c r="G787" s="5" t="s">
        <v>27</v>
      </c>
      <c r="H787" s="6" t="s">
        <v>3776</v>
      </c>
      <c r="I787" s="6" t="s">
        <v>2933</v>
      </c>
      <c r="J787" s="6" t="s">
        <v>3795</v>
      </c>
      <c r="K787" s="6" t="s">
        <v>27</v>
      </c>
      <c r="L787" s="6" t="s">
        <v>27</v>
      </c>
    </row>
    <row r="788" spans="1:12" ht="20.100000000000001" customHeight="1">
      <c r="A788" s="22" t="s">
        <v>3902</v>
      </c>
      <c r="B788" s="28">
        <v>166063</v>
      </c>
      <c r="C788" s="7">
        <v>0</v>
      </c>
      <c r="D788" s="7">
        <v>203508.6</v>
      </c>
      <c r="E788" s="7">
        <v>0</v>
      </c>
      <c r="F788" s="7">
        <f>C788+D788+E788</f>
        <v>203508.6</v>
      </c>
      <c r="G788" s="5" t="s">
        <v>27</v>
      </c>
      <c r="H788" s="6" t="s">
        <v>3776</v>
      </c>
      <c r="I788" s="6" t="s">
        <v>2933</v>
      </c>
      <c r="J788" s="6" t="s">
        <v>3796</v>
      </c>
      <c r="K788" s="6" t="s">
        <v>27</v>
      </c>
      <c r="L788" s="6" t="s">
        <v>27</v>
      </c>
    </row>
    <row r="789" spans="1:12" ht="20.100000000000001" customHeight="1">
      <c r="A789" s="22" t="s">
        <v>3903</v>
      </c>
      <c r="B789" s="28">
        <v>138290</v>
      </c>
      <c r="C789" s="7">
        <v>0</v>
      </c>
      <c r="D789" s="7">
        <v>169473</v>
      </c>
      <c r="E789" s="7">
        <v>0</v>
      </c>
      <c r="F789" s="7">
        <f>C789+D789+E789</f>
        <v>169473</v>
      </c>
      <c r="G789" s="5" t="s">
        <v>27</v>
      </c>
      <c r="H789" s="6" t="s">
        <v>3776</v>
      </c>
      <c r="I789" s="6" t="s">
        <v>2933</v>
      </c>
      <c r="J789" s="6" t="s">
        <v>3797</v>
      </c>
      <c r="K789" s="6" t="s">
        <v>27</v>
      </c>
      <c r="L789" s="6" t="s">
        <v>27</v>
      </c>
    </row>
    <row r="790" spans="1:12" ht="20.100000000000001" customHeight="1">
      <c r="A790" s="22" t="s">
        <v>3811</v>
      </c>
      <c r="B790" s="28"/>
      <c r="C790" s="7">
        <v>0</v>
      </c>
      <c r="D790" s="7">
        <v>1035999.4</v>
      </c>
      <c r="E790" s="7">
        <v>0</v>
      </c>
      <c r="F790" s="7">
        <f>C790+D790+E790</f>
        <v>1035999.4</v>
      </c>
      <c r="G790" s="5" t="s">
        <v>27</v>
      </c>
      <c r="H790" s="6" t="s">
        <v>3776</v>
      </c>
      <c r="I790" s="6" t="s">
        <v>2933</v>
      </c>
      <c r="J790" s="6" t="s">
        <v>3798</v>
      </c>
      <c r="K790" s="6" t="s">
        <v>27</v>
      </c>
      <c r="L790" s="6" t="s">
        <v>27</v>
      </c>
    </row>
    <row r="791" spans="1:12" ht="20.100000000000001" customHeight="1">
      <c r="A791" s="22" t="s">
        <v>3812</v>
      </c>
      <c r="B791" s="24"/>
      <c r="C791" s="7">
        <v>0</v>
      </c>
      <c r="D791" s="7">
        <v>0</v>
      </c>
      <c r="E791" s="7">
        <v>0</v>
      </c>
      <c r="F791" s="7">
        <v>0</v>
      </c>
      <c r="G791" s="5" t="s">
        <v>27</v>
      </c>
      <c r="H791" s="6" t="s">
        <v>3776</v>
      </c>
      <c r="I791" s="6" t="s">
        <v>2933</v>
      </c>
      <c r="J791" s="6" t="s">
        <v>2961</v>
      </c>
      <c r="K791" s="6" t="s">
        <v>27</v>
      </c>
      <c r="L791" s="6" t="s">
        <v>27</v>
      </c>
    </row>
    <row r="792" spans="1:12" ht="20.100000000000001" customHeight="1">
      <c r="A792" s="22" t="s">
        <v>3813</v>
      </c>
      <c r="B792" s="24"/>
      <c r="C792" s="7">
        <v>0</v>
      </c>
      <c r="D792" s="7">
        <v>0</v>
      </c>
      <c r="E792" s="7">
        <v>0</v>
      </c>
      <c r="F792" s="7">
        <v>0</v>
      </c>
      <c r="G792" s="5" t="s">
        <v>27</v>
      </c>
      <c r="H792" s="6" t="s">
        <v>3776</v>
      </c>
      <c r="I792" s="6" t="s">
        <v>2933</v>
      </c>
      <c r="J792" s="6" t="s">
        <v>3799</v>
      </c>
      <c r="K792" s="6" t="s">
        <v>27</v>
      </c>
      <c r="L792" s="6" t="s">
        <v>27</v>
      </c>
    </row>
    <row r="793" spans="1:12" ht="20.100000000000001" customHeight="1">
      <c r="A793" s="22" t="s">
        <v>3684</v>
      </c>
      <c r="B793" s="24"/>
      <c r="C793" s="7">
        <v>0</v>
      </c>
      <c r="D793" s="7">
        <v>0</v>
      </c>
      <c r="E793" s="7">
        <v>0</v>
      </c>
      <c r="F793" s="7">
        <v>0</v>
      </c>
      <c r="G793" s="5" t="s">
        <v>27</v>
      </c>
      <c r="H793" s="6" t="s">
        <v>3776</v>
      </c>
      <c r="I793" s="6" t="s">
        <v>2933</v>
      </c>
      <c r="J793" s="6" t="s">
        <v>27</v>
      </c>
      <c r="K793" s="6" t="s">
        <v>27</v>
      </c>
      <c r="L793" s="6" t="s">
        <v>27</v>
      </c>
    </row>
    <row r="794" spans="1:12" ht="20.100000000000001" customHeight="1">
      <c r="A794" s="22" t="s">
        <v>3854</v>
      </c>
      <c r="B794" s="24">
        <v>2.72</v>
      </c>
      <c r="C794" s="7">
        <v>0</v>
      </c>
      <c r="D794" s="7">
        <v>0</v>
      </c>
      <c r="E794" s="7">
        <v>0</v>
      </c>
      <c r="F794" s="7">
        <v>0</v>
      </c>
      <c r="G794" s="5" t="s">
        <v>27</v>
      </c>
      <c r="H794" s="6" t="s">
        <v>3776</v>
      </c>
      <c r="I794" s="6" t="s">
        <v>2933</v>
      </c>
      <c r="J794" s="6" t="s">
        <v>3800</v>
      </c>
      <c r="K794" s="6" t="s">
        <v>27</v>
      </c>
      <c r="L794" s="6" t="s">
        <v>27</v>
      </c>
    </row>
    <row r="795" spans="1:12" ht="20.100000000000001" customHeight="1">
      <c r="A795" s="22" t="s">
        <v>3853</v>
      </c>
      <c r="B795" s="24">
        <v>0.223</v>
      </c>
      <c r="C795" s="7">
        <v>0</v>
      </c>
      <c r="D795" s="7">
        <v>0</v>
      </c>
      <c r="E795" s="7">
        <v>0</v>
      </c>
      <c r="F795" s="7">
        <v>0</v>
      </c>
      <c r="G795" s="5" t="s">
        <v>27</v>
      </c>
      <c r="H795" s="6" t="s">
        <v>3776</v>
      </c>
      <c r="I795" s="6" t="s">
        <v>2933</v>
      </c>
      <c r="J795" s="6" t="s">
        <v>3801</v>
      </c>
      <c r="K795" s="6" t="s">
        <v>27</v>
      </c>
      <c r="L795" s="6" t="s">
        <v>27</v>
      </c>
    </row>
    <row r="796" spans="1:12" ht="20.100000000000001" customHeight="1">
      <c r="A796" s="22" t="s">
        <v>3684</v>
      </c>
      <c r="B796" s="24"/>
      <c r="C796" s="7">
        <v>0</v>
      </c>
      <c r="D796" s="7">
        <v>0</v>
      </c>
      <c r="E796" s="7">
        <v>0</v>
      </c>
      <c r="F796" s="7">
        <v>0</v>
      </c>
      <c r="G796" s="5" t="s">
        <v>27</v>
      </c>
      <c r="H796" s="6" t="s">
        <v>3776</v>
      </c>
      <c r="I796" s="6" t="s">
        <v>2933</v>
      </c>
      <c r="J796" s="6" t="s">
        <v>27</v>
      </c>
      <c r="K796" s="6" t="s">
        <v>27</v>
      </c>
      <c r="L796" s="6" t="s">
        <v>27</v>
      </c>
    </row>
    <row r="797" spans="1:12" ht="20.100000000000001" customHeight="1">
      <c r="A797" s="22" t="s">
        <v>3871</v>
      </c>
      <c r="B797" s="24"/>
      <c r="C797" s="7">
        <v>0</v>
      </c>
      <c r="D797" s="7">
        <v>0</v>
      </c>
      <c r="E797" s="7">
        <v>0</v>
      </c>
      <c r="F797" s="7">
        <v>0</v>
      </c>
      <c r="G797" s="5" t="s">
        <v>27</v>
      </c>
      <c r="H797" s="6" t="s">
        <v>3776</v>
      </c>
      <c r="I797" s="6" t="s">
        <v>2933</v>
      </c>
      <c r="J797" s="6" t="s">
        <v>3802</v>
      </c>
      <c r="K797" s="6" t="s">
        <v>27</v>
      </c>
      <c r="L797" s="6" t="s">
        <v>27</v>
      </c>
    </row>
    <row r="798" spans="1:12" ht="20.100000000000001" customHeight="1">
      <c r="A798" s="22" t="s">
        <v>3819</v>
      </c>
      <c r="B798" s="28">
        <v>30849</v>
      </c>
      <c r="C798" s="7">
        <v>138336.29999999999</v>
      </c>
      <c r="D798" s="7">
        <v>0</v>
      </c>
      <c r="E798" s="7">
        <v>0</v>
      </c>
      <c r="F798" s="7">
        <f>C798+D798+E798</f>
        <v>138336.29999999999</v>
      </c>
      <c r="G798" s="5" t="s">
        <v>27</v>
      </c>
      <c r="H798" s="6" t="s">
        <v>3776</v>
      </c>
      <c r="I798" s="6" t="s">
        <v>2933</v>
      </c>
      <c r="J798" s="6" t="s">
        <v>3803</v>
      </c>
      <c r="K798" s="6" t="s">
        <v>27</v>
      </c>
      <c r="L798" s="6" t="s">
        <v>27</v>
      </c>
    </row>
    <row r="799" spans="1:12" ht="20.100000000000001" customHeight="1">
      <c r="A799" s="22" t="s">
        <v>3820</v>
      </c>
      <c r="B799" s="28">
        <v>42200</v>
      </c>
      <c r="C799" s="7">
        <v>0</v>
      </c>
      <c r="D799" s="7">
        <v>189237.7</v>
      </c>
      <c r="E799" s="7">
        <v>0</v>
      </c>
      <c r="F799" s="7">
        <f>C799+D799+E799</f>
        <v>189237.7</v>
      </c>
      <c r="G799" s="5" t="s">
        <v>27</v>
      </c>
      <c r="H799" s="6" t="s">
        <v>3776</v>
      </c>
      <c r="I799" s="6" t="s">
        <v>2933</v>
      </c>
      <c r="J799" s="6" t="s">
        <v>3804</v>
      </c>
      <c r="K799" s="6" t="s">
        <v>27</v>
      </c>
      <c r="L799" s="6" t="s">
        <v>27</v>
      </c>
    </row>
    <row r="800" spans="1:12" ht="20.100000000000001" customHeight="1">
      <c r="A800" s="22" t="s">
        <v>3821</v>
      </c>
      <c r="B800" s="28">
        <v>63747</v>
      </c>
      <c r="C800" s="7">
        <v>0</v>
      </c>
      <c r="D800" s="7">
        <v>0</v>
      </c>
      <c r="E800" s="7">
        <v>285861</v>
      </c>
      <c r="F800" s="7">
        <f>C800+D800+E800</f>
        <v>285861</v>
      </c>
      <c r="G800" s="5" t="s">
        <v>27</v>
      </c>
      <c r="H800" s="6" t="s">
        <v>3776</v>
      </c>
      <c r="I800" s="6" t="s">
        <v>2933</v>
      </c>
      <c r="J800" s="6" t="s">
        <v>3805</v>
      </c>
      <c r="K800" s="6" t="s">
        <v>27</v>
      </c>
      <c r="L800" s="6" t="s">
        <v>27</v>
      </c>
    </row>
    <row r="801" spans="1:13" ht="20.100000000000001" customHeight="1">
      <c r="A801" s="22" t="s">
        <v>3814</v>
      </c>
      <c r="B801" s="24"/>
      <c r="C801" s="7">
        <v>138336.29999999999</v>
      </c>
      <c r="D801" s="7">
        <v>189237.7</v>
      </c>
      <c r="E801" s="7">
        <v>285861</v>
      </c>
      <c r="F801" s="7">
        <f>C801+D801+E801</f>
        <v>613435</v>
      </c>
      <c r="G801" s="5" t="s">
        <v>27</v>
      </c>
      <c r="H801" s="6" t="s">
        <v>3776</v>
      </c>
      <c r="I801" s="6" t="s">
        <v>2933</v>
      </c>
      <c r="J801" s="6" t="s">
        <v>2946</v>
      </c>
      <c r="K801" s="6" t="s">
        <v>27</v>
      </c>
      <c r="L801" s="6" t="s">
        <v>27</v>
      </c>
    </row>
    <row r="802" spans="1:13" ht="20.100000000000001" customHeight="1">
      <c r="A802" s="22" t="s">
        <v>3684</v>
      </c>
      <c r="B802" s="24"/>
      <c r="C802" s="7">
        <v>0</v>
      </c>
      <c r="D802" s="7">
        <v>0</v>
      </c>
      <c r="E802" s="7">
        <v>0</v>
      </c>
      <c r="F802" s="7">
        <v>0</v>
      </c>
      <c r="G802" s="5" t="s">
        <v>27</v>
      </c>
      <c r="H802" s="6" t="s">
        <v>3776</v>
      </c>
      <c r="I802" s="6" t="s">
        <v>2933</v>
      </c>
      <c r="J802" s="6" t="s">
        <v>27</v>
      </c>
      <c r="K802" s="6" t="s">
        <v>27</v>
      </c>
      <c r="L802" s="6" t="s">
        <v>27</v>
      </c>
    </row>
    <row r="803" spans="1:13" ht="20.100000000000001" customHeight="1">
      <c r="A803" s="22" t="s">
        <v>3822</v>
      </c>
      <c r="B803" s="24"/>
      <c r="C803" s="7">
        <v>0</v>
      </c>
      <c r="D803" s="7">
        <v>0</v>
      </c>
      <c r="E803" s="7">
        <v>51799.97</v>
      </c>
      <c r="F803" s="7">
        <f>C803+D803+E803</f>
        <v>51799.97</v>
      </c>
      <c r="G803" s="5" t="s">
        <v>27</v>
      </c>
      <c r="H803" s="6" t="s">
        <v>3776</v>
      </c>
      <c r="I803" s="6" t="s">
        <v>2933</v>
      </c>
      <c r="J803" s="6" t="s">
        <v>3806</v>
      </c>
      <c r="K803" s="6" t="s">
        <v>27</v>
      </c>
      <c r="L803" s="6" t="s">
        <v>27</v>
      </c>
    </row>
    <row r="804" spans="1:13" ht="20.100000000000001" customHeight="1">
      <c r="A804" s="22" t="s">
        <v>3814</v>
      </c>
      <c r="B804" s="24"/>
      <c r="C804" s="7">
        <v>0</v>
      </c>
      <c r="D804" s="7">
        <v>0</v>
      </c>
      <c r="E804" s="7">
        <v>51799.97</v>
      </c>
      <c r="F804" s="7">
        <f>C804+D804+E804</f>
        <v>51799.97</v>
      </c>
      <c r="G804" s="5" t="s">
        <v>27</v>
      </c>
      <c r="H804" s="6" t="s">
        <v>3776</v>
      </c>
      <c r="I804" s="6" t="s">
        <v>2933</v>
      </c>
      <c r="J804" s="6" t="s">
        <v>2946</v>
      </c>
      <c r="K804" s="6" t="s">
        <v>27</v>
      </c>
      <c r="L804" s="6" t="s">
        <v>27</v>
      </c>
    </row>
    <row r="805" spans="1:13" ht="20.100000000000001" customHeight="1">
      <c r="A805" s="22" t="s">
        <v>3684</v>
      </c>
      <c r="B805" s="24"/>
      <c r="C805" s="7">
        <v>0</v>
      </c>
      <c r="D805" s="7">
        <v>0</v>
      </c>
      <c r="E805" s="7">
        <v>0</v>
      </c>
      <c r="F805" s="7">
        <v>0</v>
      </c>
      <c r="G805" s="5" t="s">
        <v>27</v>
      </c>
      <c r="H805" s="6" t="s">
        <v>3776</v>
      </c>
      <c r="I805" s="6" t="s">
        <v>2933</v>
      </c>
      <c r="J805" s="6" t="s">
        <v>27</v>
      </c>
      <c r="K805" s="6" t="s">
        <v>27</v>
      </c>
      <c r="L805" s="6" t="s">
        <v>27</v>
      </c>
    </row>
    <row r="806" spans="1:13" ht="20.100000000000001" customHeight="1">
      <c r="A806" s="22" t="s">
        <v>3684</v>
      </c>
      <c r="B806" s="24"/>
      <c r="C806" s="7">
        <v>0</v>
      </c>
      <c r="D806" s="7">
        <v>0</v>
      </c>
      <c r="E806" s="7">
        <v>0</v>
      </c>
      <c r="F806" s="7">
        <v>0</v>
      </c>
      <c r="G806" s="5" t="s">
        <v>27</v>
      </c>
      <c r="H806" s="6" t="s">
        <v>3776</v>
      </c>
      <c r="I806" s="6" t="s">
        <v>2933</v>
      </c>
      <c r="J806" s="6" t="s">
        <v>2935</v>
      </c>
      <c r="K806" s="6" t="s">
        <v>27</v>
      </c>
      <c r="L806" s="6" t="s">
        <v>27</v>
      </c>
    </row>
    <row r="807" spans="1:13" ht="20.100000000000001" customHeight="1">
      <c r="A807" s="22" t="s">
        <v>3815</v>
      </c>
      <c r="B807" s="24"/>
      <c r="C807" s="4">
        <v>138336.29999999999</v>
      </c>
      <c r="D807" s="4">
        <v>1225237.1000000001</v>
      </c>
      <c r="E807" s="4">
        <v>337660.97</v>
      </c>
      <c r="F807" s="4">
        <f>C807+D807+E807</f>
        <v>1701234.37</v>
      </c>
      <c r="G807" s="3"/>
    </row>
    <row r="808" spans="1:13">
      <c r="A808" s="22"/>
      <c r="B808" s="24"/>
      <c r="C808" s="29"/>
      <c r="D808" s="30"/>
      <c r="E808" s="30"/>
      <c r="F808" s="30"/>
    </row>
    <row r="809" spans="1:13" ht="27">
      <c r="A809" s="381" t="s">
        <v>4948</v>
      </c>
      <c r="B809" s="382"/>
      <c r="C809" s="383"/>
      <c r="D809" s="383"/>
      <c r="E809" s="383"/>
      <c r="F809" s="383"/>
      <c r="G809" s="384" t="s">
        <v>27</v>
      </c>
      <c r="H809" s="6" t="s">
        <v>3776</v>
      </c>
      <c r="J809" s="6" t="s">
        <v>3777</v>
      </c>
      <c r="K809" s="6" t="s">
        <v>3778</v>
      </c>
      <c r="L809" s="6" t="s">
        <v>135</v>
      </c>
    </row>
    <row r="810" spans="1:13" ht="20.100000000000001" customHeight="1">
      <c r="A810" s="22" t="s">
        <v>27</v>
      </c>
      <c r="B810" s="24"/>
      <c r="C810" s="7"/>
      <c r="D810" s="7"/>
      <c r="E810" s="7"/>
      <c r="F810" s="7"/>
      <c r="G810" s="5" t="s">
        <v>27</v>
      </c>
      <c r="H810" s="6" t="s">
        <v>3776</v>
      </c>
      <c r="I810" s="6" t="s">
        <v>2932</v>
      </c>
      <c r="J810" s="6" t="s">
        <v>27</v>
      </c>
      <c r="K810" s="6" t="s">
        <v>27</v>
      </c>
      <c r="L810" s="6" t="s">
        <v>27</v>
      </c>
      <c r="M810" s="2">
        <v>1</v>
      </c>
    </row>
    <row r="811" spans="1:13" ht="20.100000000000001" customHeight="1">
      <c r="A811" s="22" t="s">
        <v>3844</v>
      </c>
      <c r="B811" s="24">
        <v>150</v>
      </c>
      <c r="C811" s="7">
        <v>0</v>
      </c>
      <c r="D811" s="7">
        <v>0</v>
      </c>
      <c r="E811" s="7">
        <v>0</v>
      </c>
      <c r="F811" s="7">
        <v>0</v>
      </c>
      <c r="G811" s="5" t="s">
        <v>27</v>
      </c>
      <c r="H811" s="6" t="s">
        <v>3776</v>
      </c>
      <c r="I811" s="6" t="s">
        <v>2933</v>
      </c>
      <c r="J811" s="6" t="s">
        <v>3779</v>
      </c>
      <c r="K811" s="6" t="s">
        <v>27</v>
      </c>
      <c r="L811" s="6" t="s">
        <v>27</v>
      </c>
    </row>
    <row r="812" spans="1:13" ht="20.100000000000001" customHeight="1">
      <c r="A812" s="22" t="s">
        <v>3876</v>
      </c>
      <c r="B812" s="24">
        <v>1.25</v>
      </c>
      <c r="C812" s="7">
        <v>0</v>
      </c>
      <c r="D812" s="7">
        <v>0</v>
      </c>
      <c r="E812" s="7">
        <v>0</v>
      </c>
      <c r="F812" s="7">
        <v>0</v>
      </c>
      <c r="G812" s="5" t="s">
        <v>27</v>
      </c>
      <c r="H812" s="6" t="s">
        <v>3776</v>
      </c>
      <c r="I812" s="6" t="s">
        <v>2933</v>
      </c>
      <c r="J812" s="6" t="s">
        <v>3780</v>
      </c>
      <c r="K812" s="6" t="s">
        <v>27</v>
      </c>
      <c r="L812" s="6" t="s">
        <v>27</v>
      </c>
    </row>
    <row r="813" spans="1:13" ht="20.100000000000001" customHeight="1">
      <c r="A813" s="22" t="s">
        <v>3847</v>
      </c>
      <c r="B813" s="24">
        <v>0</v>
      </c>
      <c r="C813" s="7">
        <v>0</v>
      </c>
      <c r="D813" s="7">
        <v>0</v>
      </c>
      <c r="E813" s="7">
        <v>0</v>
      </c>
      <c r="F813" s="7">
        <v>0</v>
      </c>
      <c r="G813" s="5" t="s">
        <v>27</v>
      </c>
      <c r="H813" s="6" t="s">
        <v>3776</v>
      </c>
      <c r="I813" s="6" t="s">
        <v>2933</v>
      </c>
      <c r="J813" s="6" t="s">
        <v>3781</v>
      </c>
      <c r="K813" s="6" t="s">
        <v>27</v>
      </c>
      <c r="L813" s="6" t="s">
        <v>27</v>
      </c>
    </row>
    <row r="814" spans="1:13" ht="20.100000000000001" customHeight="1">
      <c r="A814" s="22" t="s">
        <v>3846</v>
      </c>
      <c r="B814" s="24">
        <v>1.2</v>
      </c>
      <c r="C814" s="7">
        <v>0</v>
      </c>
      <c r="D814" s="7">
        <v>0</v>
      </c>
      <c r="E814" s="7">
        <v>0</v>
      </c>
      <c r="F814" s="7">
        <v>0</v>
      </c>
      <c r="G814" s="5" t="s">
        <v>27</v>
      </c>
      <c r="H814" s="6" t="s">
        <v>3776</v>
      </c>
      <c r="I814" s="6" t="s">
        <v>2933</v>
      </c>
      <c r="J814" s="6" t="s">
        <v>3782</v>
      </c>
      <c r="K814" s="6" t="s">
        <v>27</v>
      </c>
      <c r="L814" s="6" t="s">
        <v>27</v>
      </c>
    </row>
    <row r="815" spans="1:13" ht="20.100000000000001" customHeight="1">
      <c r="A815" s="22" t="s">
        <v>3848</v>
      </c>
      <c r="B815" s="24">
        <v>1</v>
      </c>
      <c r="C815" s="7">
        <v>0</v>
      </c>
      <c r="D815" s="7">
        <v>0</v>
      </c>
      <c r="E815" s="7">
        <v>0</v>
      </c>
      <c r="F815" s="7">
        <v>0</v>
      </c>
      <c r="G815" s="5" t="s">
        <v>27</v>
      </c>
      <c r="H815" s="6" t="s">
        <v>3776</v>
      </c>
      <c r="I815" s="6" t="s">
        <v>2933</v>
      </c>
      <c r="J815" s="6" t="s">
        <v>3783</v>
      </c>
      <c r="K815" s="6" t="s">
        <v>27</v>
      </c>
      <c r="L815" s="6" t="s">
        <v>27</v>
      </c>
    </row>
    <row r="816" spans="1:13" ht="20.100000000000001" customHeight="1">
      <c r="A816" s="22" t="s">
        <v>3849</v>
      </c>
      <c r="B816" s="24">
        <v>20</v>
      </c>
      <c r="C816" s="7">
        <v>0</v>
      </c>
      <c r="D816" s="7">
        <v>0</v>
      </c>
      <c r="E816" s="7">
        <v>0</v>
      </c>
      <c r="F816" s="7">
        <v>0</v>
      </c>
      <c r="G816" s="5" t="s">
        <v>27</v>
      </c>
      <c r="H816" s="6" t="s">
        <v>3776</v>
      </c>
      <c r="I816" s="6" t="s">
        <v>2933</v>
      </c>
      <c r="J816" s="6" t="s">
        <v>3784</v>
      </c>
      <c r="K816" s="6" t="s">
        <v>27</v>
      </c>
      <c r="L816" s="6" t="s">
        <v>27</v>
      </c>
    </row>
    <row r="817" spans="1:12" ht="20.100000000000001" customHeight="1">
      <c r="A817" s="22" t="s">
        <v>3850</v>
      </c>
      <c r="B817" s="24">
        <v>20</v>
      </c>
      <c r="C817" s="7">
        <v>0</v>
      </c>
      <c r="D817" s="7">
        <v>0</v>
      </c>
      <c r="E817" s="7">
        <v>0</v>
      </c>
      <c r="F817" s="7">
        <v>0</v>
      </c>
      <c r="G817" s="5" t="s">
        <v>27</v>
      </c>
      <c r="H817" s="6" t="s">
        <v>3776</v>
      </c>
      <c r="I817" s="6" t="s">
        <v>2933</v>
      </c>
      <c r="J817" s="6" t="s">
        <v>3785</v>
      </c>
      <c r="K817" s="6" t="s">
        <v>27</v>
      </c>
      <c r="L817" s="6" t="s">
        <v>27</v>
      </c>
    </row>
    <row r="818" spans="1:12" ht="20.100000000000001" customHeight="1">
      <c r="A818" s="22" t="s">
        <v>3809</v>
      </c>
      <c r="B818" s="24">
        <v>0</v>
      </c>
      <c r="C818" s="7">
        <v>0</v>
      </c>
      <c r="D818" s="7">
        <v>0</v>
      </c>
      <c r="E818" s="7">
        <v>0</v>
      </c>
      <c r="F818" s="7">
        <v>0</v>
      </c>
      <c r="G818" s="5" t="s">
        <v>27</v>
      </c>
      <c r="H818" s="6" t="s">
        <v>3776</v>
      </c>
      <c r="I818" s="6" t="s">
        <v>2933</v>
      </c>
      <c r="J818" s="6" t="s">
        <v>3786</v>
      </c>
      <c r="K818" s="6" t="s">
        <v>27</v>
      </c>
      <c r="L818" s="6" t="s">
        <v>27</v>
      </c>
    </row>
    <row r="819" spans="1:12" ht="20.100000000000001" customHeight="1">
      <c r="A819" s="22" t="s">
        <v>3842</v>
      </c>
      <c r="B819" s="24">
        <v>225</v>
      </c>
      <c r="C819" s="7">
        <v>0</v>
      </c>
      <c r="D819" s="7">
        <v>0</v>
      </c>
      <c r="E819" s="7">
        <v>0</v>
      </c>
      <c r="F819" s="7">
        <v>0</v>
      </c>
      <c r="G819" s="5" t="s">
        <v>27</v>
      </c>
      <c r="H819" s="6" t="s">
        <v>3776</v>
      </c>
      <c r="I819" s="6" t="s">
        <v>2933</v>
      </c>
      <c r="J819" s="6" t="s">
        <v>3787</v>
      </c>
      <c r="K819" s="6" t="s">
        <v>27</v>
      </c>
      <c r="L819" s="6" t="s">
        <v>27</v>
      </c>
    </row>
    <row r="820" spans="1:12" ht="20.100000000000001" customHeight="1">
      <c r="A820" s="22" t="s">
        <v>3843</v>
      </c>
      <c r="B820" s="24">
        <v>0.8</v>
      </c>
      <c r="C820" s="7">
        <v>0</v>
      </c>
      <c r="D820" s="7">
        <v>0</v>
      </c>
      <c r="E820" s="7">
        <v>0</v>
      </c>
      <c r="F820" s="7">
        <v>0</v>
      </c>
      <c r="G820" s="5" t="s">
        <v>27</v>
      </c>
      <c r="H820" s="6" t="s">
        <v>3776</v>
      </c>
      <c r="I820" s="6" t="s">
        <v>2933</v>
      </c>
      <c r="J820" s="6" t="s">
        <v>3788</v>
      </c>
      <c r="K820" s="6" t="s">
        <v>27</v>
      </c>
      <c r="L820" s="6" t="s">
        <v>27</v>
      </c>
    </row>
    <row r="821" spans="1:12" ht="20.100000000000001" customHeight="1">
      <c r="A821" s="22" t="s">
        <v>3841</v>
      </c>
      <c r="B821" s="24">
        <v>331.25</v>
      </c>
      <c r="C821" s="7">
        <v>0</v>
      </c>
      <c r="D821" s="7">
        <v>0</v>
      </c>
      <c r="E821" s="7">
        <v>0</v>
      </c>
      <c r="F821" s="7">
        <v>0</v>
      </c>
      <c r="G821" s="5" t="s">
        <v>27</v>
      </c>
      <c r="H821" s="6" t="s">
        <v>3776</v>
      </c>
      <c r="I821" s="6" t="s">
        <v>2933</v>
      </c>
      <c r="J821" s="6" t="s">
        <v>3789</v>
      </c>
      <c r="K821" s="6" t="s">
        <v>27</v>
      </c>
      <c r="L821" s="6" t="s">
        <v>27</v>
      </c>
    </row>
    <row r="822" spans="1:12" ht="20.100000000000001" customHeight="1">
      <c r="A822" s="22" t="s">
        <v>3840</v>
      </c>
      <c r="B822" s="24">
        <v>35</v>
      </c>
      <c r="C822" s="7">
        <v>0</v>
      </c>
      <c r="D822" s="7">
        <v>0</v>
      </c>
      <c r="E822" s="7">
        <v>0</v>
      </c>
      <c r="F822" s="7">
        <v>0</v>
      </c>
      <c r="G822" s="5" t="s">
        <v>27</v>
      </c>
      <c r="H822" s="6" t="s">
        <v>3776</v>
      </c>
      <c r="I822" s="6" t="s">
        <v>2933</v>
      </c>
      <c r="J822" s="6" t="s">
        <v>3790</v>
      </c>
      <c r="K822" s="6" t="s">
        <v>27</v>
      </c>
      <c r="L822" s="6" t="s">
        <v>27</v>
      </c>
    </row>
    <row r="823" spans="1:12" ht="20.100000000000001" customHeight="1">
      <c r="A823" s="22" t="s">
        <v>3851</v>
      </c>
      <c r="B823" s="24">
        <v>366.25</v>
      </c>
      <c r="C823" s="7">
        <v>0</v>
      </c>
      <c r="D823" s="7">
        <v>0</v>
      </c>
      <c r="E823" s="7">
        <v>0</v>
      </c>
      <c r="F823" s="7">
        <v>0</v>
      </c>
      <c r="G823" s="5" t="s">
        <v>27</v>
      </c>
      <c r="H823" s="6" t="s">
        <v>3776</v>
      </c>
      <c r="I823" s="6" t="s">
        <v>2933</v>
      </c>
      <c r="J823" s="6" t="s">
        <v>3791</v>
      </c>
      <c r="K823" s="6" t="s">
        <v>27</v>
      </c>
      <c r="L823" s="6" t="s">
        <v>27</v>
      </c>
    </row>
    <row r="824" spans="1:12" ht="20.100000000000001" customHeight="1">
      <c r="A824" s="22" t="s">
        <v>3839</v>
      </c>
      <c r="B824" s="24">
        <v>2.4420000000000002</v>
      </c>
      <c r="C824" s="7">
        <v>0</v>
      </c>
      <c r="D824" s="7">
        <v>0</v>
      </c>
      <c r="E824" s="7">
        <v>0</v>
      </c>
      <c r="F824" s="7">
        <v>0</v>
      </c>
      <c r="G824" s="5" t="s">
        <v>27</v>
      </c>
      <c r="H824" s="6" t="s">
        <v>3776</v>
      </c>
      <c r="I824" s="6" t="s">
        <v>2933</v>
      </c>
      <c r="J824" s="6" t="s">
        <v>3792</v>
      </c>
      <c r="K824" s="6" t="s">
        <v>27</v>
      </c>
      <c r="L824" s="6" t="s">
        <v>27</v>
      </c>
    </row>
    <row r="825" spans="1:12" ht="20.100000000000001" customHeight="1">
      <c r="A825" s="22" t="s">
        <v>3838</v>
      </c>
      <c r="B825" s="24">
        <v>0.16400000000000001</v>
      </c>
      <c r="C825" s="7">
        <v>0</v>
      </c>
      <c r="D825" s="7">
        <v>0</v>
      </c>
      <c r="E825" s="7">
        <v>0</v>
      </c>
      <c r="F825" s="7">
        <v>0</v>
      </c>
      <c r="G825" s="5" t="s">
        <v>27</v>
      </c>
      <c r="H825" s="6" t="s">
        <v>3776</v>
      </c>
      <c r="I825" s="6" t="s">
        <v>2933</v>
      </c>
      <c r="J825" s="6" t="s">
        <v>3793</v>
      </c>
      <c r="K825" s="6" t="s">
        <v>27</v>
      </c>
      <c r="L825" s="6" t="s">
        <v>27</v>
      </c>
    </row>
    <row r="826" spans="1:12" ht="20.100000000000001" customHeight="1">
      <c r="A826" s="22" t="s">
        <v>3684</v>
      </c>
      <c r="B826" s="24"/>
      <c r="C826" s="7">
        <v>0</v>
      </c>
      <c r="D826" s="7">
        <v>0</v>
      </c>
      <c r="E826" s="7">
        <v>0</v>
      </c>
      <c r="F826" s="7">
        <v>0</v>
      </c>
      <c r="G826" s="5" t="s">
        <v>27</v>
      </c>
      <c r="H826" s="6" t="s">
        <v>3776</v>
      </c>
      <c r="I826" s="6" t="s">
        <v>2933</v>
      </c>
      <c r="J826" s="6" t="s">
        <v>27</v>
      </c>
      <c r="K826" s="6" t="s">
        <v>27</v>
      </c>
      <c r="L826" s="6" t="s">
        <v>27</v>
      </c>
    </row>
    <row r="827" spans="1:12" ht="20.100000000000001" customHeight="1">
      <c r="A827" s="22" t="s">
        <v>3810</v>
      </c>
      <c r="B827" s="24"/>
      <c r="C827" s="7">
        <v>0</v>
      </c>
      <c r="D827" s="7">
        <v>0</v>
      </c>
      <c r="E827" s="7">
        <v>0</v>
      </c>
      <c r="F827" s="7">
        <v>0</v>
      </c>
      <c r="G827" s="5" t="s">
        <v>27</v>
      </c>
      <c r="H827" s="6" t="s">
        <v>3776</v>
      </c>
      <c r="I827" s="6" t="s">
        <v>2933</v>
      </c>
      <c r="J827" s="6" t="s">
        <v>3794</v>
      </c>
      <c r="K827" s="6" t="s">
        <v>27</v>
      </c>
      <c r="L827" s="6" t="s">
        <v>27</v>
      </c>
    </row>
    <row r="828" spans="1:12" ht="20.100000000000001" customHeight="1">
      <c r="A828" s="22" t="s">
        <v>3684</v>
      </c>
      <c r="B828" s="24"/>
      <c r="C828" s="7">
        <v>0</v>
      </c>
      <c r="D828" s="7">
        <v>0</v>
      </c>
      <c r="E828" s="7">
        <v>0</v>
      </c>
      <c r="F828" s="7">
        <v>0</v>
      </c>
      <c r="G828" s="5" t="s">
        <v>27</v>
      </c>
      <c r="H828" s="6" t="s">
        <v>3776</v>
      </c>
      <c r="I828" s="6" t="s">
        <v>2933</v>
      </c>
      <c r="J828" s="6" t="s">
        <v>27</v>
      </c>
      <c r="K828" s="6" t="s">
        <v>27</v>
      </c>
      <c r="L828" s="6" t="s">
        <v>27</v>
      </c>
    </row>
    <row r="829" spans="1:12" ht="20.100000000000001" customHeight="1">
      <c r="A829" s="22" t="s">
        <v>3894</v>
      </c>
      <c r="B829" s="28">
        <v>216409</v>
      </c>
      <c r="C829" s="7">
        <v>0</v>
      </c>
      <c r="D829" s="7">
        <v>989675.3</v>
      </c>
      <c r="E829" s="7">
        <v>0</v>
      </c>
      <c r="F829" s="7">
        <f>C829+D829+E829</f>
        <v>989675.3</v>
      </c>
      <c r="G829" s="5" t="s">
        <v>27</v>
      </c>
      <c r="H829" s="6" t="s">
        <v>3776</v>
      </c>
      <c r="I829" s="6" t="s">
        <v>2933</v>
      </c>
      <c r="J829" s="6" t="s">
        <v>3795</v>
      </c>
      <c r="K829" s="6" t="s">
        <v>27</v>
      </c>
      <c r="L829" s="6" t="s">
        <v>27</v>
      </c>
    </row>
    <row r="830" spans="1:12" ht="20.100000000000001" customHeight="1">
      <c r="A830" s="22" t="s">
        <v>3895</v>
      </c>
      <c r="B830" s="28">
        <v>166063</v>
      </c>
      <c r="C830" s="7">
        <v>0</v>
      </c>
      <c r="D830" s="7">
        <v>253144.8</v>
      </c>
      <c r="E830" s="7">
        <v>0</v>
      </c>
      <c r="F830" s="7">
        <f>C830+D830+E830</f>
        <v>253144.8</v>
      </c>
      <c r="G830" s="5" t="s">
        <v>27</v>
      </c>
      <c r="H830" s="6" t="s">
        <v>3776</v>
      </c>
      <c r="I830" s="6" t="s">
        <v>2933</v>
      </c>
      <c r="J830" s="6" t="s">
        <v>3796</v>
      </c>
      <c r="K830" s="6" t="s">
        <v>27</v>
      </c>
      <c r="L830" s="6" t="s">
        <v>27</v>
      </c>
    </row>
    <row r="831" spans="1:12" ht="20.100000000000001" customHeight="1">
      <c r="A831" s="22" t="s">
        <v>3904</v>
      </c>
      <c r="B831" s="28">
        <v>138290</v>
      </c>
      <c r="C831" s="7">
        <v>0</v>
      </c>
      <c r="D831" s="7">
        <v>210807.9</v>
      </c>
      <c r="E831" s="7">
        <v>0</v>
      </c>
      <c r="F831" s="7">
        <f>C831+D831+E831</f>
        <v>210807.9</v>
      </c>
      <c r="G831" s="5" t="s">
        <v>27</v>
      </c>
      <c r="H831" s="6" t="s">
        <v>3776</v>
      </c>
      <c r="I831" s="6" t="s">
        <v>2933</v>
      </c>
      <c r="J831" s="6" t="s">
        <v>3797</v>
      </c>
      <c r="K831" s="6" t="s">
        <v>27</v>
      </c>
      <c r="L831" s="6" t="s">
        <v>27</v>
      </c>
    </row>
    <row r="832" spans="1:12" ht="20.100000000000001" customHeight="1">
      <c r="A832" s="22" t="s">
        <v>3811</v>
      </c>
      <c r="B832" s="28"/>
      <c r="C832" s="7">
        <v>0</v>
      </c>
      <c r="D832" s="7">
        <v>1453628</v>
      </c>
      <c r="E832" s="7">
        <v>0</v>
      </c>
      <c r="F832" s="7">
        <f>C832+D832+E832</f>
        <v>1453628</v>
      </c>
      <c r="G832" s="5" t="s">
        <v>27</v>
      </c>
      <c r="H832" s="6" t="s">
        <v>3776</v>
      </c>
      <c r="I832" s="6" t="s">
        <v>2933</v>
      </c>
      <c r="J832" s="6" t="s">
        <v>3798</v>
      </c>
      <c r="K832" s="6" t="s">
        <v>27</v>
      </c>
      <c r="L832" s="6" t="s">
        <v>27</v>
      </c>
    </row>
    <row r="833" spans="1:12" ht="20.100000000000001" customHeight="1">
      <c r="A833" s="22" t="s">
        <v>3812</v>
      </c>
      <c r="B833" s="24"/>
      <c r="C833" s="7">
        <v>0</v>
      </c>
      <c r="D833" s="7">
        <v>0</v>
      </c>
      <c r="E833" s="7">
        <v>0</v>
      </c>
      <c r="F833" s="7">
        <v>0</v>
      </c>
      <c r="G833" s="5" t="s">
        <v>27</v>
      </c>
      <c r="H833" s="6" t="s">
        <v>3776</v>
      </c>
      <c r="I833" s="6" t="s">
        <v>2933</v>
      </c>
      <c r="J833" s="6" t="s">
        <v>2961</v>
      </c>
      <c r="K833" s="6" t="s">
        <v>27</v>
      </c>
      <c r="L833" s="6" t="s">
        <v>27</v>
      </c>
    </row>
    <row r="834" spans="1:12" ht="20.100000000000001" customHeight="1">
      <c r="A834" s="22" t="s">
        <v>3813</v>
      </c>
      <c r="B834" s="24"/>
      <c r="C834" s="7">
        <v>0</v>
      </c>
      <c r="D834" s="7">
        <v>0</v>
      </c>
      <c r="E834" s="7">
        <v>0</v>
      </c>
      <c r="F834" s="7">
        <v>0</v>
      </c>
      <c r="G834" s="5" t="s">
        <v>27</v>
      </c>
      <c r="H834" s="6" t="s">
        <v>3776</v>
      </c>
      <c r="I834" s="6" t="s">
        <v>2933</v>
      </c>
      <c r="J834" s="6" t="s">
        <v>3799</v>
      </c>
      <c r="K834" s="6" t="s">
        <v>27</v>
      </c>
      <c r="L834" s="6" t="s">
        <v>27</v>
      </c>
    </row>
    <row r="835" spans="1:12" ht="20.100000000000001" customHeight="1">
      <c r="A835" s="22" t="s">
        <v>3684</v>
      </c>
      <c r="B835" s="24"/>
      <c r="C835" s="7">
        <v>0</v>
      </c>
      <c r="D835" s="7">
        <v>0</v>
      </c>
      <c r="E835" s="7">
        <v>0</v>
      </c>
      <c r="F835" s="7">
        <v>0</v>
      </c>
      <c r="G835" s="5" t="s">
        <v>27</v>
      </c>
      <c r="H835" s="6" t="s">
        <v>3776</v>
      </c>
      <c r="I835" s="6" t="s">
        <v>2933</v>
      </c>
      <c r="J835" s="6" t="s">
        <v>27</v>
      </c>
      <c r="K835" s="6" t="s">
        <v>27</v>
      </c>
      <c r="L835" s="6" t="s">
        <v>27</v>
      </c>
    </row>
    <row r="836" spans="1:12" ht="20.100000000000001" customHeight="1">
      <c r="A836" s="22" t="s">
        <v>3852</v>
      </c>
      <c r="B836" s="24">
        <v>2.2080000000000002</v>
      </c>
      <c r="C836" s="7">
        <v>0</v>
      </c>
      <c r="D836" s="7">
        <v>0</v>
      </c>
      <c r="E836" s="7">
        <v>0</v>
      </c>
      <c r="F836" s="7">
        <v>0</v>
      </c>
      <c r="G836" s="5" t="s">
        <v>27</v>
      </c>
      <c r="H836" s="6" t="s">
        <v>3776</v>
      </c>
      <c r="I836" s="6" t="s">
        <v>2933</v>
      </c>
      <c r="J836" s="6" t="s">
        <v>3800</v>
      </c>
      <c r="K836" s="6" t="s">
        <v>27</v>
      </c>
      <c r="L836" s="6" t="s">
        <v>27</v>
      </c>
    </row>
    <row r="837" spans="1:12" ht="20.100000000000001" customHeight="1">
      <c r="A837" s="22" t="s">
        <v>3853</v>
      </c>
      <c r="B837" s="24">
        <v>0.18099999999999999</v>
      </c>
      <c r="C837" s="7">
        <v>0</v>
      </c>
      <c r="D837" s="7">
        <v>0</v>
      </c>
      <c r="E837" s="7">
        <v>0</v>
      </c>
      <c r="F837" s="7">
        <v>0</v>
      </c>
      <c r="G837" s="5" t="s">
        <v>27</v>
      </c>
      <c r="H837" s="6" t="s">
        <v>3776</v>
      </c>
      <c r="I837" s="6" t="s">
        <v>2933</v>
      </c>
      <c r="J837" s="6" t="s">
        <v>3801</v>
      </c>
      <c r="K837" s="6" t="s">
        <v>27</v>
      </c>
      <c r="L837" s="6" t="s">
        <v>27</v>
      </c>
    </row>
    <row r="838" spans="1:12" ht="20.100000000000001" customHeight="1">
      <c r="A838" s="22" t="s">
        <v>3684</v>
      </c>
      <c r="B838" s="24"/>
      <c r="C838" s="7">
        <v>0</v>
      </c>
      <c r="D838" s="7">
        <v>0</v>
      </c>
      <c r="E838" s="7">
        <v>0</v>
      </c>
      <c r="F838" s="7">
        <v>0</v>
      </c>
      <c r="G838" s="5" t="s">
        <v>27</v>
      </c>
      <c r="H838" s="6" t="s">
        <v>3776</v>
      </c>
      <c r="I838" s="6" t="s">
        <v>2933</v>
      </c>
      <c r="J838" s="6" t="s">
        <v>27</v>
      </c>
      <c r="K838" s="6" t="s">
        <v>27</v>
      </c>
      <c r="L838" s="6" t="s">
        <v>27</v>
      </c>
    </row>
    <row r="839" spans="1:12" ht="20.100000000000001" customHeight="1">
      <c r="A839" s="22" t="s">
        <v>3872</v>
      </c>
      <c r="B839" s="24"/>
      <c r="C839" s="7">
        <v>0</v>
      </c>
      <c r="D839" s="7">
        <v>0</v>
      </c>
      <c r="E839" s="7">
        <v>0</v>
      </c>
      <c r="F839" s="7">
        <v>0</v>
      </c>
      <c r="G839" s="5" t="s">
        <v>27</v>
      </c>
      <c r="H839" s="6" t="s">
        <v>3776</v>
      </c>
      <c r="I839" s="6" t="s">
        <v>2933</v>
      </c>
      <c r="J839" s="6" t="s">
        <v>3802</v>
      </c>
      <c r="K839" s="6" t="s">
        <v>27</v>
      </c>
      <c r="L839" s="6" t="s">
        <v>27</v>
      </c>
    </row>
    <row r="840" spans="1:12" ht="20.100000000000001" customHeight="1">
      <c r="A840" s="22" t="s">
        <v>3819</v>
      </c>
      <c r="B840" s="28">
        <v>30849</v>
      </c>
      <c r="C840" s="7">
        <v>170436.5</v>
      </c>
      <c r="D840" s="7">
        <v>0</v>
      </c>
      <c r="E840" s="7">
        <v>0</v>
      </c>
      <c r="F840" s="7">
        <f>C840+D840+E840</f>
        <v>170436.5</v>
      </c>
      <c r="G840" s="5" t="s">
        <v>27</v>
      </c>
      <c r="H840" s="6" t="s">
        <v>3776</v>
      </c>
      <c r="I840" s="6" t="s">
        <v>2933</v>
      </c>
      <c r="J840" s="6" t="s">
        <v>3803</v>
      </c>
      <c r="K840" s="6" t="s">
        <v>27</v>
      </c>
      <c r="L840" s="6" t="s">
        <v>27</v>
      </c>
    </row>
    <row r="841" spans="1:12" ht="20.100000000000001" customHeight="1">
      <c r="A841" s="22" t="s">
        <v>3820</v>
      </c>
      <c r="B841" s="28">
        <v>42200</v>
      </c>
      <c r="C841" s="7">
        <v>0</v>
      </c>
      <c r="D841" s="7">
        <v>233149.2</v>
      </c>
      <c r="E841" s="7">
        <v>0</v>
      </c>
      <c r="F841" s="7">
        <f>C841+D841+E841</f>
        <v>233149.2</v>
      </c>
      <c r="G841" s="5" t="s">
        <v>27</v>
      </c>
      <c r="H841" s="6" t="s">
        <v>3776</v>
      </c>
      <c r="I841" s="6" t="s">
        <v>2933</v>
      </c>
      <c r="J841" s="6" t="s">
        <v>3804</v>
      </c>
      <c r="K841" s="6" t="s">
        <v>27</v>
      </c>
      <c r="L841" s="6" t="s">
        <v>27</v>
      </c>
    </row>
    <row r="842" spans="1:12" ht="20.100000000000001" customHeight="1">
      <c r="A842" s="22" t="s">
        <v>3821</v>
      </c>
      <c r="B842" s="28">
        <v>63747</v>
      </c>
      <c r="C842" s="7">
        <v>0</v>
      </c>
      <c r="D842" s="7">
        <v>0</v>
      </c>
      <c r="E842" s="7">
        <v>352193.4</v>
      </c>
      <c r="F842" s="7">
        <f>C842+D842+E842</f>
        <v>352193.4</v>
      </c>
      <c r="G842" s="5" t="s">
        <v>27</v>
      </c>
      <c r="H842" s="6" t="s">
        <v>3776</v>
      </c>
      <c r="I842" s="6" t="s">
        <v>2933</v>
      </c>
      <c r="J842" s="6" t="s">
        <v>3805</v>
      </c>
      <c r="K842" s="6" t="s">
        <v>27</v>
      </c>
      <c r="L842" s="6" t="s">
        <v>27</v>
      </c>
    </row>
    <row r="843" spans="1:12" ht="20.100000000000001" customHeight="1">
      <c r="A843" s="22" t="s">
        <v>3814</v>
      </c>
      <c r="B843" s="24"/>
      <c r="C843" s="7">
        <v>170436.5</v>
      </c>
      <c r="D843" s="7">
        <v>233149.2</v>
      </c>
      <c r="E843" s="7">
        <v>352193.4</v>
      </c>
      <c r="F843" s="7">
        <f>C843+D843+E843</f>
        <v>755779.10000000009</v>
      </c>
      <c r="G843" s="5" t="s">
        <v>27</v>
      </c>
      <c r="H843" s="6" t="s">
        <v>3776</v>
      </c>
      <c r="I843" s="6" t="s">
        <v>2933</v>
      </c>
      <c r="J843" s="6" t="s">
        <v>2946</v>
      </c>
      <c r="K843" s="6" t="s">
        <v>27</v>
      </c>
      <c r="L843" s="6" t="s">
        <v>27</v>
      </c>
    </row>
    <row r="844" spans="1:12" ht="20.100000000000001" customHeight="1">
      <c r="A844" s="22" t="s">
        <v>3684</v>
      </c>
      <c r="B844" s="24"/>
      <c r="C844" s="7">
        <v>0</v>
      </c>
      <c r="D844" s="7">
        <v>0</v>
      </c>
      <c r="E844" s="7">
        <v>0</v>
      </c>
      <c r="F844" s="7">
        <v>0</v>
      </c>
      <c r="G844" s="5" t="s">
        <v>27</v>
      </c>
      <c r="H844" s="6" t="s">
        <v>3776</v>
      </c>
      <c r="I844" s="6" t="s">
        <v>2933</v>
      </c>
      <c r="J844" s="6" t="s">
        <v>27</v>
      </c>
      <c r="K844" s="6" t="s">
        <v>27</v>
      </c>
      <c r="L844" s="6" t="s">
        <v>27</v>
      </c>
    </row>
    <row r="845" spans="1:12" ht="20.100000000000001" customHeight="1">
      <c r="A845" s="22" t="s">
        <v>3822</v>
      </c>
      <c r="B845" s="24"/>
      <c r="C845" s="7">
        <v>0</v>
      </c>
      <c r="D845" s="7">
        <v>0</v>
      </c>
      <c r="E845" s="7">
        <v>72681.400000000009</v>
      </c>
      <c r="F845" s="7">
        <f>C845+D845+E845</f>
        <v>72681.400000000009</v>
      </c>
      <c r="G845" s="5" t="s">
        <v>27</v>
      </c>
      <c r="H845" s="6" t="s">
        <v>3776</v>
      </c>
      <c r="I845" s="6" t="s">
        <v>2933</v>
      </c>
      <c r="J845" s="6" t="s">
        <v>3806</v>
      </c>
      <c r="K845" s="6" t="s">
        <v>27</v>
      </c>
      <c r="L845" s="6" t="s">
        <v>27</v>
      </c>
    </row>
    <row r="846" spans="1:12" ht="20.100000000000001" customHeight="1">
      <c r="A846" s="22" t="s">
        <v>3814</v>
      </c>
      <c r="B846" s="24"/>
      <c r="C846" s="7">
        <v>0</v>
      </c>
      <c r="D846" s="7">
        <v>0</v>
      </c>
      <c r="E846" s="7">
        <v>72681.400000000009</v>
      </c>
      <c r="F846" s="7">
        <f>C846+D846+E846</f>
        <v>72681.400000000009</v>
      </c>
      <c r="G846" s="5" t="s">
        <v>27</v>
      </c>
      <c r="H846" s="6" t="s">
        <v>3776</v>
      </c>
      <c r="I846" s="6" t="s">
        <v>2933</v>
      </c>
      <c r="J846" s="6" t="s">
        <v>2946</v>
      </c>
      <c r="K846" s="6" t="s">
        <v>27</v>
      </c>
      <c r="L846" s="6" t="s">
        <v>27</v>
      </c>
    </row>
    <row r="847" spans="1:12" ht="20.100000000000001" customHeight="1">
      <c r="A847" s="22" t="s">
        <v>3684</v>
      </c>
      <c r="B847" s="24"/>
      <c r="C847" s="7">
        <v>0</v>
      </c>
      <c r="D847" s="7">
        <v>0</v>
      </c>
      <c r="E847" s="7">
        <v>0</v>
      </c>
      <c r="F847" s="7">
        <v>0</v>
      </c>
      <c r="G847" s="5" t="s">
        <v>27</v>
      </c>
      <c r="H847" s="6" t="s">
        <v>3776</v>
      </c>
      <c r="I847" s="6" t="s">
        <v>2933</v>
      </c>
      <c r="J847" s="6" t="s">
        <v>27</v>
      </c>
      <c r="K847" s="6" t="s">
        <v>27</v>
      </c>
      <c r="L847" s="6" t="s">
        <v>27</v>
      </c>
    </row>
    <row r="848" spans="1:12" ht="20.100000000000001" customHeight="1">
      <c r="A848" s="22" t="s">
        <v>3684</v>
      </c>
      <c r="B848" s="24"/>
      <c r="C848" s="7">
        <v>0</v>
      </c>
      <c r="D848" s="7">
        <v>0</v>
      </c>
      <c r="E848" s="7">
        <v>0</v>
      </c>
      <c r="F848" s="7">
        <v>0</v>
      </c>
      <c r="G848" s="5" t="s">
        <v>27</v>
      </c>
      <c r="H848" s="6" t="s">
        <v>3776</v>
      </c>
      <c r="I848" s="6" t="s">
        <v>2933</v>
      </c>
      <c r="J848" s="6" t="s">
        <v>2935</v>
      </c>
      <c r="K848" s="6" t="s">
        <v>27</v>
      </c>
      <c r="L848" s="6" t="s">
        <v>27</v>
      </c>
    </row>
    <row r="849" spans="1:13" ht="20.100000000000001" customHeight="1">
      <c r="A849" s="22" t="s">
        <v>3815</v>
      </c>
      <c r="B849" s="24"/>
      <c r="C849" s="4">
        <v>170436.5</v>
      </c>
      <c r="D849" s="4">
        <v>1686777.2</v>
      </c>
      <c r="E849" s="4">
        <v>424874.80000000005</v>
      </c>
      <c r="F849" s="4">
        <f>C849+D849+E849</f>
        <v>2282088.5</v>
      </c>
      <c r="G849" s="3"/>
    </row>
    <row r="850" spans="1:13">
      <c r="C850" s="30"/>
      <c r="D850" s="30"/>
      <c r="E850" s="30"/>
      <c r="F850" s="30"/>
      <c r="G850" s="30"/>
    </row>
    <row r="851" spans="1:13" ht="27">
      <c r="A851" s="381" t="s">
        <v>3905</v>
      </c>
      <c r="B851" s="382"/>
      <c r="C851" s="383"/>
      <c r="D851" s="383"/>
      <c r="E851" s="383"/>
      <c r="F851" s="383"/>
      <c r="G851" s="384" t="s">
        <v>27</v>
      </c>
      <c r="H851" s="6" t="s">
        <v>3776</v>
      </c>
      <c r="J851" s="6" t="s">
        <v>3777</v>
      </c>
      <c r="K851" s="6" t="s">
        <v>3778</v>
      </c>
      <c r="L851" s="6" t="s">
        <v>135</v>
      </c>
    </row>
    <row r="852" spans="1:13" ht="20.100000000000001" customHeight="1">
      <c r="A852" s="22" t="s">
        <v>27</v>
      </c>
      <c r="B852" s="24"/>
      <c r="C852" s="7"/>
      <c r="D852" s="7"/>
      <c r="E852" s="7"/>
      <c r="F852" s="7"/>
      <c r="G852" s="5" t="s">
        <v>27</v>
      </c>
      <c r="H852" s="6" t="s">
        <v>3776</v>
      </c>
      <c r="I852" s="6" t="s">
        <v>2932</v>
      </c>
      <c r="J852" s="6" t="s">
        <v>27</v>
      </c>
      <c r="K852" s="6" t="s">
        <v>27</v>
      </c>
      <c r="L852" s="6" t="s">
        <v>27</v>
      </c>
      <c r="M852" s="2">
        <v>1</v>
      </c>
    </row>
    <row r="853" spans="1:13" ht="20.100000000000001" customHeight="1">
      <c r="A853" s="22" t="s">
        <v>3844</v>
      </c>
      <c r="B853" s="24">
        <v>200</v>
      </c>
      <c r="C853" s="7">
        <v>0</v>
      </c>
      <c r="D853" s="7">
        <v>0</v>
      </c>
      <c r="E853" s="7">
        <v>0</v>
      </c>
      <c r="F853" s="7">
        <v>0</v>
      </c>
      <c r="G853" s="5" t="s">
        <v>27</v>
      </c>
      <c r="H853" s="6" t="s">
        <v>3776</v>
      </c>
      <c r="I853" s="6" t="s">
        <v>2933</v>
      </c>
      <c r="J853" s="6" t="s">
        <v>3779</v>
      </c>
      <c r="K853" s="6" t="s">
        <v>27</v>
      </c>
      <c r="L853" s="6" t="s">
        <v>27</v>
      </c>
    </row>
    <row r="854" spans="1:13" ht="20.100000000000001" customHeight="1">
      <c r="A854" s="22" t="s">
        <v>3876</v>
      </c>
      <c r="B854" s="24">
        <v>1.25</v>
      </c>
      <c r="C854" s="7">
        <v>0</v>
      </c>
      <c r="D854" s="7">
        <v>0</v>
      </c>
      <c r="E854" s="7">
        <v>0</v>
      </c>
      <c r="F854" s="7">
        <v>0</v>
      </c>
      <c r="G854" s="5" t="s">
        <v>27</v>
      </c>
      <c r="H854" s="6" t="s">
        <v>3776</v>
      </c>
      <c r="I854" s="6" t="s">
        <v>2933</v>
      </c>
      <c r="J854" s="6" t="s">
        <v>3780</v>
      </c>
      <c r="K854" s="6" t="s">
        <v>27</v>
      </c>
      <c r="L854" s="6" t="s">
        <v>27</v>
      </c>
    </row>
    <row r="855" spans="1:13" ht="20.100000000000001" customHeight="1">
      <c r="A855" s="22" t="s">
        <v>3847</v>
      </c>
      <c r="B855" s="24">
        <v>0</v>
      </c>
      <c r="C855" s="7">
        <v>0</v>
      </c>
      <c r="D855" s="7">
        <v>0</v>
      </c>
      <c r="E855" s="7">
        <v>0</v>
      </c>
      <c r="F855" s="7">
        <v>0</v>
      </c>
      <c r="G855" s="5" t="s">
        <v>27</v>
      </c>
      <c r="H855" s="6" t="s">
        <v>3776</v>
      </c>
      <c r="I855" s="6" t="s">
        <v>2933</v>
      </c>
      <c r="J855" s="6" t="s">
        <v>3781</v>
      </c>
      <c r="K855" s="6" t="s">
        <v>27</v>
      </c>
      <c r="L855" s="6" t="s">
        <v>27</v>
      </c>
    </row>
    <row r="856" spans="1:13" ht="20.100000000000001" customHeight="1">
      <c r="A856" s="22" t="s">
        <v>3846</v>
      </c>
      <c r="B856" s="24">
        <v>1.2</v>
      </c>
      <c r="C856" s="7">
        <v>0</v>
      </c>
      <c r="D856" s="7">
        <v>0</v>
      </c>
      <c r="E856" s="7">
        <v>0</v>
      </c>
      <c r="F856" s="7">
        <v>0</v>
      </c>
      <c r="G856" s="5" t="s">
        <v>27</v>
      </c>
      <c r="H856" s="6" t="s">
        <v>3776</v>
      </c>
      <c r="I856" s="6" t="s">
        <v>2933</v>
      </c>
      <c r="J856" s="6" t="s">
        <v>3782</v>
      </c>
      <c r="K856" s="6" t="s">
        <v>27</v>
      </c>
      <c r="L856" s="6" t="s">
        <v>27</v>
      </c>
    </row>
    <row r="857" spans="1:13" ht="20.100000000000001" customHeight="1">
      <c r="A857" s="22" t="s">
        <v>3848</v>
      </c>
      <c r="B857" s="24">
        <v>1</v>
      </c>
      <c r="C857" s="7">
        <v>0</v>
      </c>
      <c r="D857" s="7">
        <v>0</v>
      </c>
      <c r="E857" s="7">
        <v>0</v>
      </c>
      <c r="F857" s="7">
        <v>0</v>
      </c>
      <c r="G857" s="5" t="s">
        <v>27</v>
      </c>
      <c r="H857" s="6" t="s">
        <v>3776</v>
      </c>
      <c r="I857" s="6" t="s">
        <v>2933</v>
      </c>
      <c r="J857" s="6" t="s">
        <v>3783</v>
      </c>
      <c r="K857" s="6" t="s">
        <v>27</v>
      </c>
      <c r="L857" s="6" t="s">
        <v>27</v>
      </c>
    </row>
    <row r="858" spans="1:13" ht="20.100000000000001" customHeight="1">
      <c r="A858" s="22" t="s">
        <v>3849</v>
      </c>
      <c r="B858" s="24">
        <v>20</v>
      </c>
      <c r="C858" s="7">
        <v>0</v>
      </c>
      <c r="D858" s="7">
        <v>0</v>
      </c>
      <c r="E858" s="7">
        <v>0</v>
      </c>
      <c r="F858" s="7">
        <v>0</v>
      </c>
      <c r="G858" s="5" t="s">
        <v>27</v>
      </c>
      <c r="H858" s="6" t="s">
        <v>3776</v>
      </c>
      <c r="I858" s="6" t="s">
        <v>2933</v>
      </c>
      <c r="J858" s="6" t="s">
        <v>3784</v>
      </c>
      <c r="K858" s="6" t="s">
        <v>27</v>
      </c>
      <c r="L858" s="6" t="s">
        <v>27</v>
      </c>
    </row>
    <row r="859" spans="1:13" ht="20.100000000000001" customHeight="1">
      <c r="A859" s="22" t="s">
        <v>3850</v>
      </c>
      <c r="B859" s="24">
        <v>20</v>
      </c>
      <c r="C859" s="7">
        <v>0</v>
      </c>
      <c r="D859" s="7">
        <v>0</v>
      </c>
      <c r="E859" s="7">
        <v>0</v>
      </c>
      <c r="F859" s="7">
        <v>0</v>
      </c>
      <c r="G859" s="5" t="s">
        <v>27</v>
      </c>
      <c r="H859" s="6" t="s">
        <v>3776</v>
      </c>
      <c r="I859" s="6" t="s">
        <v>2933</v>
      </c>
      <c r="J859" s="6" t="s">
        <v>3785</v>
      </c>
      <c r="K859" s="6" t="s">
        <v>27</v>
      </c>
      <c r="L859" s="6" t="s">
        <v>27</v>
      </c>
    </row>
    <row r="860" spans="1:13" ht="20.100000000000001" customHeight="1">
      <c r="A860" s="22" t="s">
        <v>3809</v>
      </c>
      <c r="B860" s="24">
        <v>0</v>
      </c>
      <c r="C860" s="7">
        <v>0</v>
      </c>
      <c r="D860" s="7">
        <v>0</v>
      </c>
      <c r="E860" s="7">
        <v>0</v>
      </c>
      <c r="F860" s="7">
        <v>0</v>
      </c>
      <c r="G860" s="5" t="s">
        <v>27</v>
      </c>
      <c r="H860" s="6" t="s">
        <v>3776</v>
      </c>
      <c r="I860" s="6" t="s">
        <v>2933</v>
      </c>
      <c r="J860" s="6" t="s">
        <v>3786</v>
      </c>
      <c r="K860" s="6" t="s">
        <v>27</v>
      </c>
      <c r="L860" s="6" t="s">
        <v>27</v>
      </c>
    </row>
    <row r="861" spans="1:13" ht="20.100000000000001" customHeight="1">
      <c r="A861" s="22" t="s">
        <v>3842</v>
      </c>
      <c r="B861" s="24">
        <v>300</v>
      </c>
      <c r="C861" s="7">
        <v>0</v>
      </c>
      <c r="D861" s="7">
        <v>0</v>
      </c>
      <c r="E861" s="7">
        <v>0</v>
      </c>
      <c r="F861" s="7">
        <v>0</v>
      </c>
      <c r="G861" s="5" t="s">
        <v>27</v>
      </c>
      <c r="H861" s="6" t="s">
        <v>3776</v>
      </c>
      <c r="I861" s="6" t="s">
        <v>2933</v>
      </c>
      <c r="J861" s="6" t="s">
        <v>3787</v>
      </c>
      <c r="K861" s="6" t="s">
        <v>27</v>
      </c>
      <c r="L861" s="6" t="s">
        <v>27</v>
      </c>
    </row>
    <row r="862" spans="1:13" ht="20.100000000000001" customHeight="1">
      <c r="A862" s="22" t="s">
        <v>3843</v>
      </c>
      <c r="B862" s="24">
        <v>0.9</v>
      </c>
      <c r="C862" s="7">
        <v>0</v>
      </c>
      <c r="D862" s="7">
        <v>0</v>
      </c>
      <c r="E862" s="7">
        <v>0</v>
      </c>
      <c r="F862" s="7">
        <v>0</v>
      </c>
      <c r="G862" s="5" t="s">
        <v>27</v>
      </c>
      <c r="H862" s="6" t="s">
        <v>3776</v>
      </c>
      <c r="I862" s="6" t="s">
        <v>2933</v>
      </c>
      <c r="J862" s="6" t="s">
        <v>3788</v>
      </c>
      <c r="K862" s="6" t="s">
        <v>27</v>
      </c>
      <c r="L862" s="6" t="s">
        <v>27</v>
      </c>
    </row>
    <row r="863" spans="1:13" ht="20.100000000000001" customHeight="1">
      <c r="A863" s="22" t="s">
        <v>3841</v>
      </c>
      <c r="B863" s="24">
        <v>377.77800000000002</v>
      </c>
      <c r="C863" s="7">
        <v>0</v>
      </c>
      <c r="D863" s="7">
        <v>0</v>
      </c>
      <c r="E863" s="7">
        <v>0</v>
      </c>
      <c r="F863" s="7">
        <v>0</v>
      </c>
      <c r="G863" s="5" t="s">
        <v>27</v>
      </c>
      <c r="H863" s="6" t="s">
        <v>3776</v>
      </c>
      <c r="I863" s="6" t="s">
        <v>2933</v>
      </c>
      <c r="J863" s="6" t="s">
        <v>3789</v>
      </c>
      <c r="K863" s="6" t="s">
        <v>27</v>
      </c>
      <c r="L863" s="6" t="s">
        <v>27</v>
      </c>
    </row>
    <row r="864" spans="1:13" ht="20.100000000000001" customHeight="1">
      <c r="A864" s="22" t="s">
        <v>3840</v>
      </c>
      <c r="B864" s="24">
        <v>45</v>
      </c>
      <c r="C864" s="7">
        <v>0</v>
      </c>
      <c r="D864" s="7">
        <v>0</v>
      </c>
      <c r="E864" s="7">
        <v>0</v>
      </c>
      <c r="F864" s="7">
        <v>0</v>
      </c>
      <c r="G864" s="5" t="s">
        <v>27</v>
      </c>
      <c r="H864" s="6" t="s">
        <v>3776</v>
      </c>
      <c r="I864" s="6" t="s">
        <v>2933</v>
      </c>
      <c r="J864" s="6" t="s">
        <v>3790</v>
      </c>
      <c r="K864" s="6" t="s">
        <v>27</v>
      </c>
      <c r="L864" s="6" t="s">
        <v>27</v>
      </c>
    </row>
    <row r="865" spans="1:12" ht="20.100000000000001" customHeight="1">
      <c r="A865" s="22" t="s">
        <v>3851</v>
      </c>
      <c r="B865" s="24">
        <v>422.77800000000002</v>
      </c>
      <c r="C865" s="7">
        <v>0</v>
      </c>
      <c r="D865" s="7">
        <v>0</v>
      </c>
      <c r="E865" s="7">
        <v>0</v>
      </c>
      <c r="F865" s="7">
        <v>0</v>
      </c>
      <c r="G865" s="5" t="s">
        <v>27</v>
      </c>
      <c r="H865" s="6" t="s">
        <v>3776</v>
      </c>
      <c r="I865" s="6" t="s">
        <v>2933</v>
      </c>
      <c r="J865" s="6" t="s">
        <v>3791</v>
      </c>
      <c r="K865" s="6" t="s">
        <v>27</v>
      </c>
      <c r="L865" s="6" t="s">
        <v>27</v>
      </c>
    </row>
    <row r="866" spans="1:12" ht="20.100000000000001" customHeight="1">
      <c r="A866" s="22" t="s">
        <v>3839</v>
      </c>
      <c r="B866" s="24">
        <v>2.1139999999999999</v>
      </c>
      <c r="C866" s="7">
        <v>0</v>
      </c>
      <c r="D866" s="7">
        <v>0</v>
      </c>
      <c r="E866" s="7">
        <v>0</v>
      </c>
      <c r="F866" s="7">
        <v>0</v>
      </c>
      <c r="G866" s="5" t="s">
        <v>27</v>
      </c>
      <c r="H866" s="6" t="s">
        <v>3776</v>
      </c>
      <c r="I866" s="6" t="s">
        <v>2933</v>
      </c>
      <c r="J866" s="6" t="s">
        <v>3792</v>
      </c>
      <c r="K866" s="6" t="s">
        <v>27</v>
      </c>
      <c r="L866" s="6" t="s">
        <v>27</v>
      </c>
    </row>
    <row r="867" spans="1:12" ht="20.100000000000001" customHeight="1">
      <c r="A867" s="22" t="s">
        <v>3838</v>
      </c>
      <c r="B867" s="24">
        <v>0.14199999999999999</v>
      </c>
      <c r="C867" s="7">
        <v>0</v>
      </c>
      <c r="D867" s="7">
        <v>0</v>
      </c>
      <c r="E867" s="7">
        <v>0</v>
      </c>
      <c r="F867" s="7">
        <v>0</v>
      </c>
      <c r="G867" s="5" t="s">
        <v>27</v>
      </c>
      <c r="H867" s="6" t="s">
        <v>3776</v>
      </c>
      <c r="I867" s="6" t="s">
        <v>2933</v>
      </c>
      <c r="J867" s="6" t="s">
        <v>3793</v>
      </c>
      <c r="K867" s="6" t="s">
        <v>27</v>
      </c>
      <c r="L867" s="6" t="s">
        <v>27</v>
      </c>
    </row>
    <row r="868" spans="1:12" ht="20.100000000000001" customHeight="1">
      <c r="A868" s="22" t="s">
        <v>3684</v>
      </c>
      <c r="B868" s="24"/>
      <c r="C868" s="7">
        <v>0</v>
      </c>
      <c r="D868" s="7">
        <v>0</v>
      </c>
      <c r="E868" s="7">
        <v>0</v>
      </c>
      <c r="F868" s="7">
        <v>0</v>
      </c>
      <c r="G868" s="5" t="s">
        <v>27</v>
      </c>
      <c r="H868" s="6" t="s">
        <v>3776</v>
      </c>
      <c r="I868" s="6" t="s">
        <v>2933</v>
      </c>
      <c r="J868" s="6" t="s">
        <v>27</v>
      </c>
      <c r="K868" s="6" t="s">
        <v>27</v>
      </c>
      <c r="L868" s="6" t="s">
        <v>27</v>
      </c>
    </row>
    <row r="869" spans="1:12" ht="20.100000000000001" customHeight="1">
      <c r="A869" s="22" t="s">
        <v>3810</v>
      </c>
      <c r="B869" s="24"/>
      <c r="C869" s="7">
        <v>0</v>
      </c>
      <c r="D869" s="7">
        <v>0</v>
      </c>
      <c r="E869" s="7">
        <v>0</v>
      </c>
      <c r="F869" s="7">
        <v>0</v>
      </c>
      <c r="G869" s="5" t="s">
        <v>27</v>
      </c>
      <c r="H869" s="6" t="s">
        <v>3776</v>
      </c>
      <c r="I869" s="6" t="s">
        <v>2933</v>
      </c>
      <c r="J869" s="6" t="s">
        <v>3794</v>
      </c>
      <c r="K869" s="6" t="s">
        <v>27</v>
      </c>
      <c r="L869" s="6" t="s">
        <v>27</v>
      </c>
    </row>
    <row r="870" spans="1:12" ht="20.100000000000001" customHeight="1">
      <c r="A870" s="22" t="s">
        <v>3684</v>
      </c>
      <c r="B870" s="24"/>
      <c r="C870" s="7">
        <v>0</v>
      </c>
      <c r="D870" s="7">
        <v>0</v>
      </c>
      <c r="E870" s="7">
        <v>0</v>
      </c>
      <c r="F870" s="7">
        <v>0</v>
      </c>
      <c r="G870" s="5" t="s">
        <v>27</v>
      </c>
      <c r="H870" s="6" t="s">
        <v>3776</v>
      </c>
      <c r="I870" s="6" t="s">
        <v>2933</v>
      </c>
      <c r="J870" s="6" t="s">
        <v>27</v>
      </c>
      <c r="K870" s="6" t="s">
        <v>27</v>
      </c>
      <c r="L870" s="6" t="s">
        <v>27</v>
      </c>
    </row>
    <row r="871" spans="1:12" ht="20.100000000000001" customHeight="1">
      <c r="A871" s="22" t="s">
        <v>3906</v>
      </c>
      <c r="B871" s="28">
        <v>216409</v>
      </c>
      <c r="C871" s="7">
        <v>0</v>
      </c>
      <c r="D871" s="7">
        <v>1143005.3</v>
      </c>
      <c r="E871" s="7">
        <v>0</v>
      </c>
      <c r="F871" s="7">
        <f>C871+D871+E871</f>
        <v>1143005.3</v>
      </c>
      <c r="G871" s="5" t="s">
        <v>27</v>
      </c>
      <c r="H871" s="6" t="s">
        <v>3776</v>
      </c>
      <c r="I871" s="6" t="s">
        <v>2933</v>
      </c>
      <c r="J871" s="6" t="s">
        <v>3795</v>
      </c>
      <c r="K871" s="6" t="s">
        <v>27</v>
      </c>
      <c r="L871" s="6" t="s">
        <v>27</v>
      </c>
    </row>
    <row r="872" spans="1:12" ht="20.100000000000001" customHeight="1">
      <c r="A872" s="22" t="s">
        <v>3898</v>
      </c>
      <c r="B872" s="28">
        <v>166063</v>
      </c>
      <c r="C872" s="7">
        <v>0</v>
      </c>
      <c r="D872" s="7">
        <v>438546.7</v>
      </c>
      <c r="E872" s="7">
        <v>0</v>
      </c>
      <c r="F872" s="7">
        <f>C872+D872+E872</f>
        <v>438546.7</v>
      </c>
      <c r="G872" s="5" t="s">
        <v>27</v>
      </c>
      <c r="H872" s="6" t="s">
        <v>3776</v>
      </c>
      <c r="I872" s="6" t="s">
        <v>2933</v>
      </c>
      <c r="J872" s="6" t="s">
        <v>3796</v>
      </c>
      <c r="K872" s="6" t="s">
        <v>27</v>
      </c>
      <c r="L872" s="6" t="s">
        <v>27</v>
      </c>
    </row>
    <row r="873" spans="1:12" ht="20.100000000000001" customHeight="1">
      <c r="A873" s="22" t="s">
        <v>3907</v>
      </c>
      <c r="B873" s="28">
        <v>138290</v>
      </c>
      <c r="C873" s="7">
        <v>0</v>
      </c>
      <c r="D873" s="7">
        <v>243468.3</v>
      </c>
      <c r="E873" s="7">
        <v>0</v>
      </c>
      <c r="F873" s="7">
        <f>C873+D873+E873</f>
        <v>243468.3</v>
      </c>
      <c r="G873" s="5" t="s">
        <v>27</v>
      </c>
      <c r="H873" s="6" t="s">
        <v>3776</v>
      </c>
      <c r="I873" s="6" t="s">
        <v>2933</v>
      </c>
      <c r="J873" s="6" t="s">
        <v>3797</v>
      </c>
      <c r="K873" s="6" t="s">
        <v>27</v>
      </c>
      <c r="L873" s="6" t="s">
        <v>27</v>
      </c>
    </row>
    <row r="874" spans="1:12" ht="20.100000000000001" customHeight="1">
      <c r="A874" s="22" t="s">
        <v>3811</v>
      </c>
      <c r="B874" s="28"/>
      <c r="C874" s="7">
        <v>0</v>
      </c>
      <c r="D874" s="7">
        <v>1825020.3</v>
      </c>
      <c r="E874" s="7">
        <v>0</v>
      </c>
      <c r="F874" s="7">
        <f>C874+D874+E874</f>
        <v>1825020.3</v>
      </c>
      <c r="G874" s="5" t="s">
        <v>27</v>
      </c>
      <c r="H874" s="6" t="s">
        <v>3776</v>
      </c>
      <c r="I874" s="6" t="s">
        <v>2933</v>
      </c>
      <c r="J874" s="6" t="s">
        <v>3798</v>
      </c>
      <c r="K874" s="6" t="s">
        <v>27</v>
      </c>
      <c r="L874" s="6" t="s">
        <v>27</v>
      </c>
    </row>
    <row r="875" spans="1:12" ht="20.100000000000001" customHeight="1">
      <c r="A875" s="22" t="s">
        <v>3812</v>
      </c>
      <c r="B875" s="24"/>
      <c r="C875" s="7">
        <v>0</v>
      </c>
      <c r="D875" s="7">
        <v>0</v>
      </c>
      <c r="E875" s="7">
        <v>0</v>
      </c>
      <c r="F875" s="7">
        <v>0</v>
      </c>
      <c r="G875" s="5" t="s">
        <v>27</v>
      </c>
      <c r="H875" s="6" t="s">
        <v>3776</v>
      </c>
      <c r="I875" s="6" t="s">
        <v>2933</v>
      </c>
      <c r="J875" s="6" t="s">
        <v>2961</v>
      </c>
      <c r="K875" s="6" t="s">
        <v>27</v>
      </c>
      <c r="L875" s="6" t="s">
        <v>27</v>
      </c>
    </row>
    <row r="876" spans="1:12" ht="20.100000000000001" customHeight="1">
      <c r="A876" s="22" t="s">
        <v>3813</v>
      </c>
      <c r="B876" s="24"/>
      <c r="C876" s="7">
        <v>0</v>
      </c>
      <c r="D876" s="7">
        <v>0</v>
      </c>
      <c r="E876" s="7">
        <v>0</v>
      </c>
      <c r="F876" s="7">
        <v>0</v>
      </c>
      <c r="G876" s="5" t="s">
        <v>27</v>
      </c>
      <c r="H876" s="6" t="s">
        <v>3776</v>
      </c>
      <c r="I876" s="6" t="s">
        <v>2933</v>
      </c>
      <c r="J876" s="6" t="s">
        <v>3799</v>
      </c>
      <c r="K876" s="6" t="s">
        <v>27</v>
      </c>
      <c r="L876" s="6" t="s">
        <v>27</v>
      </c>
    </row>
    <row r="877" spans="1:12" ht="20.100000000000001" customHeight="1">
      <c r="A877" s="22" t="s">
        <v>3684</v>
      </c>
      <c r="B877" s="24"/>
      <c r="C877" s="7">
        <v>0</v>
      </c>
      <c r="D877" s="7">
        <v>0</v>
      </c>
      <c r="E877" s="7">
        <v>0</v>
      </c>
      <c r="F877" s="7">
        <v>0</v>
      </c>
      <c r="G877" s="5" t="s">
        <v>27</v>
      </c>
      <c r="H877" s="6" t="s">
        <v>3776</v>
      </c>
      <c r="I877" s="6" t="s">
        <v>2933</v>
      </c>
      <c r="J877" s="6" t="s">
        <v>27</v>
      </c>
      <c r="K877" s="6" t="s">
        <v>27</v>
      </c>
      <c r="L877" s="6" t="s">
        <v>27</v>
      </c>
    </row>
    <row r="878" spans="1:12" ht="20.100000000000001" customHeight="1">
      <c r="A878" s="22" t="s">
        <v>3852</v>
      </c>
      <c r="B878" s="24">
        <v>1.889</v>
      </c>
      <c r="C878" s="7">
        <v>0</v>
      </c>
      <c r="D878" s="7">
        <v>0</v>
      </c>
      <c r="E878" s="7">
        <v>0</v>
      </c>
      <c r="F878" s="7">
        <v>0</v>
      </c>
      <c r="G878" s="5" t="s">
        <v>27</v>
      </c>
      <c r="H878" s="6" t="s">
        <v>3776</v>
      </c>
      <c r="I878" s="6" t="s">
        <v>2933</v>
      </c>
      <c r="J878" s="6" t="s">
        <v>3800</v>
      </c>
      <c r="K878" s="6" t="s">
        <v>27</v>
      </c>
      <c r="L878" s="6" t="s">
        <v>27</v>
      </c>
    </row>
    <row r="879" spans="1:12" ht="20.100000000000001" customHeight="1">
      <c r="A879" s="22" t="s">
        <v>3853</v>
      </c>
      <c r="B879" s="24">
        <v>0.159</v>
      </c>
      <c r="C879" s="7">
        <v>0</v>
      </c>
      <c r="D879" s="7">
        <v>0</v>
      </c>
      <c r="E879" s="7">
        <v>0</v>
      </c>
      <c r="F879" s="7">
        <v>0</v>
      </c>
      <c r="G879" s="5" t="s">
        <v>27</v>
      </c>
      <c r="H879" s="6" t="s">
        <v>3776</v>
      </c>
      <c r="I879" s="6" t="s">
        <v>2933</v>
      </c>
      <c r="J879" s="6" t="s">
        <v>3801</v>
      </c>
      <c r="K879" s="6" t="s">
        <v>27</v>
      </c>
      <c r="L879" s="6" t="s">
        <v>27</v>
      </c>
    </row>
    <row r="880" spans="1:12" ht="20.100000000000001" customHeight="1">
      <c r="A880" s="22" t="s">
        <v>3684</v>
      </c>
      <c r="B880" s="24"/>
      <c r="C880" s="7">
        <v>0</v>
      </c>
      <c r="D880" s="7">
        <v>0</v>
      </c>
      <c r="E880" s="7">
        <v>0</v>
      </c>
      <c r="F880" s="7">
        <v>0</v>
      </c>
      <c r="G880" s="5" t="s">
        <v>27</v>
      </c>
      <c r="H880" s="6" t="s">
        <v>3776</v>
      </c>
      <c r="I880" s="6" t="s">
        <v>2933</v>
      </c>
      <c r="J880" s="6" t="s">
        <v>27</v>
      </c>
      <c r="K880" s="6" t="s">
        <v>27</v>
      </c>
      <c r="L880" s="6" t="s">
        <v>27</v>
      </c>
    </row>
    <row r="881" spans="1:13" ht="20.100000000000001" customHeight="1">
      <c r="A881" s="22" t="s">
        <v>3871</v>
      </c>
      <c r="B881" s="24"/>
      <c r="C881" s="7">
        <v>0</v>
      </c>
      <c r="D881" s="7">
        <v>0</v>
      </c>
      <c r="E881" s="7">
        <v>0</v>
      </c>
      <c r="F881" s="7">
        <v>0</v>
      </c>
      <c r="G881" s="5" t="s">
        <v>27</v>
      </c>
      <c r="H881" s="6" t="s">
        <v>3776</v>
      </c>
      <c r="I881" s="6" t="s">
        <v>2933</v>
      </c>
      <c r="J881" s="6" t="s">
        <v>3802</v>
      </c>
      <c r="K881" s="6" t="s">
        <v>27</v>
      </c>
      <c r="L881" s="6" t="s">
        <v>27</v>
      </c>
    </row>
    <row r="882" spans="1:13" ht="20.100000000000001" customHeight="1">
      <c r="A882" s="22" t="s">
        <v>3819</v>
      </c>
      <c r="B882" s="28">
        <v>30849</v>
      </c>
      <c r="C882" s="7">
        <v>194018.9</v>
      </c>
      <c r="D882" s="7">
        <v>0</v>
      </c>
      <c r="E882" s="7">
        <v>0</v>
      </c>
      <c r="F882" s="7">
        <f>C882+D882+E882</f>
        <v>194018.9</v>
      </c>
      <c r="G882" s="5" t="s">
        <v>27</v>
      </c>
      <c r="H882" s="6" t="s">
        <v>3776</v>
      </c>
      <c r="I882" s="6" t="s">
        <v>2933</v>
      </c>
      <c r="J882" s="6" t="s">
        <v>3803</v>
      </c>
      <c r="K882" s="6" t="s">
        <v>27</v>
      </c>
      <c r="L882" s="6" t="s">
        <v>27</v>
      </c>
    </row>
    <row r="883" spans="1:13" ht="20.100000000000001" customHeight="1">
      <c r="A883" s="22" t="s">
        <v>3820</v>
      </c>
      <c r="B883" s="28">
        <v>42200</v>
      </c>
      <c r="C883" s="7">
        <v>0</v>
      </c>
      <c r="D883" s="7">
        <v>265408.8</v>
      </c>
      <c r="E883" s="7">
        <v>0</v>
      </c>
      <c r="F883" s="7">
        <f>C883+D883+E883</f>
        <v>265408.8</v>
      </c>
      <c r="G883" s="5" t="s">
        <v>27</v>
      </c>
      <c r="H883" s="6" t="s">
        <v>3776</v>
      </c>
      <c r="I883" s="6" t="s">
        <v>2933</v>
      </c>
      <c r="J883" s="6" t="s">
        <v>3804</v>
      </c>
      <c r="K883" s="6" t="s">
        <v>27</v>
      </c>
      <c r="L883" s="6" t="s">
        <v>27</v>
      </c>
    </row>
    <row r="884" spans="1:13" ht="20.100000000000001" customHeight="1">
      <c r="A884" s="22" t="s">
        <v>3821</v>
      </c>
      <c r="B884" s="28">
        <v>63747</v>
      </c>
      <c r="C884" s="7">
        <v>0</v>
      </c>
      <c r="D884" s="7">
        <v>0</v>
      </c>
      <c r="E884" s="7">
        <v>400924.5</v>
      </c>
      <c r="F884" s="7">
        <f>C884+D884+E884</f>
        <v>400924.5</v>
      </c>
      <c r="G884" s="5" t="s">
        <v>27</v>
      </c>
      <c r="H884" s="6" t="s">
        <v>3776</v>
      </c>
      <c r="I884" s="6" t="s">
        <v>2933</v>
      </c>
      <c r="J884" s="6" t="s">
        <v>3805</v>
      </c>
      <c r="K884" s="6" t="s">
        <v>27</v>
      </c>
      <c r="L884" s="6" t="s">
        <v>27</v>
      </c>
    </row>
    <row r="885" spans="1:13" ht="20.100000000000001" customHeight="1">
      <c r="A885" s="22" t="s">
        <v>3814</v>
      </c>
      <c r="B885" s="24"/>
      <c r="C885" s="7">
        <v>194018.9</v>
      </c>
      <c r="D885" s="7">
        <v>265408.8</v>
      </c>
      <c r="E885" s="7">
        <v>400924.5</v>
      </c>
      <c r="F885" s="7">
        <f>C885+D885+E885</f>
        <v>860352.2</v>
      </c>
      <c r="G885" s="5" t="s">
        <v>27</v>
      </c>
      <c r="H885" s="6" t="s">
        <v>3776</v>
      </c>
      <c r="I885" s="6" t="s">
        <v>2933</v>
      </c>
      <c r="J885" s="6" t="s">
        <v>2946</v>
      </c>
      <c r="K885" s="6" t="s">
        <v>27</v>
      </c>
      <c r="L885" s="6" t="s">
        <v>27</v>
      </c>
    </row>
    <row r="886" spans="1:13" ht="20.100000000000001" customHeight="1">
      <c r="A886" s="22" t="s">
        <v>3684</v>
      </c>
      <c r="B886" s="24"/>
      <c r="C886" s="7">
        <v>0</v>
      </c>
      <c r="D886" s="7">
        <v>0</v>
      </c>
      <c r="E886" s="7">
        <v>0</v>
      </c>
      <c r="F886" s="7">
        <v>0</v>
      </c>
      <c r="G886" s="5" t="s">
        <v>27</v>
      </c>
      <c r="H886" s="6" t="s">
        <v>3776</v>
      </c>
      <c r="I886" s="6" t="s">
        <v>2933</v>
      </c>
      <c r="J886" s="6" t="s">
        <v>27</v>
      </c>
      <c r="K886" s="6" t="s">
        <v>27</v>
      </c>
      <c r="L886" s="6" t="s">
        <v>27</v>
      </c>
    </row>
    <row r="887" spans="1:13" ht="20.100000000000001" customHeight="1">
      <c r="A887" s="22" t="s">
        <v>3822</v>
      </c>
      <c r="B887" s="24"/>
      <c r="C887" s="7">
        <v>0</v>
      </c>
      <c r="D887" s="7">
        <v>0</v>
      </c>
      <c r="E887" s="7">
        <v>91251.015000000014</v>
      </c>
      <c r="F887" s="7">
        <f>C887+D887+E887</f>
        <v>91251.015000000014</v>
      </c>
      <c r="G887" s="5" t="s">
        <v>27</v>
      </c>
      <c r="H887" s="6" t="s">
        <v>3776</v>
      </c>
      <c r="I887" s="6" t="s">
        <v>2933</v>
      </c>
      <c r="J887" s="6" t="s">
        <v>3806</v>
      </c>
      <c r="K887" s="6" t="s">
        <v>27</v>
      </c>
      <c r="L887" s="6" t="s">
        <v>27</v>
      </c>
    </row>
    <row r="888" spans="1:13" ht="20.100000000000001" customHeight="1">
      <c r="A888" s="22" t="s">
        <v>3814</v>
      </c>
      <c r="B888" s="24"/>
      <c r="C888" s="7">
        <v>0</v>
      </c>
      <c r="D888" s="7">
        <v>0</v>
      </c>
      <c r="E888" s="7">
        <v>91251.015000000014</v>
      </c>
      <c r="F888" s="7">
        <f>C888+D888+E888</f>
        <v>91251.015000000014</v>
      </c>
      <c r="G888" s="5" t="s">
        <v>27</v>
      </c>
      <c r="H888" s="6" t="s">
        <v>3776</v>
      </c>
      <c r="I888" s="6" t="s">
        <v>2933</v>
      </c>
      <c r="J888" s="6" t="s">
        <v>2946</v>
      </c>
      <c r="K888" s="6" t="s">
        <v>27</v>
      </c>
      <c r="L888" s="6" t="s">
        <v>27</v>
      </c>
    </row>
    <row r="889" spans="1:13" ht="20.100000000000001" customHeight="1">
      <c r="A889" s="22" t="s">
        <v>3684</v>
      </c>
      <c r="B889" s="24"/>
      <c r="C889" s="7">
        <v>0</v>
      </c>
      <c r="D889" s="7">
        <v>0</v>
      </c>
      <c r="E889" s="7">
        <v>0</v>
      </c>
      <c r="F889" s="7">
        <v>0</v>
      </c>
      <c r="G889" s="5" t="s">
        <v>27</v>
      </c>
      <c r="H889" s="6" t="s">
        <v>3776</v>
      </c>
      <c r="I889" s="6" t="s">
        <v>2933</v>
      </c>
      <c r="J889" s="6" t="s">
        <v>27</v>
      </c>
      <c r="K889" s="6" t="s">
        <v>27</v>
      </c>
      <c r="L889" s="6" t="s">
        <v>27</v>
      </c>
    </row>
    <row r="890" spans="1:13" ht="20.100000000000001" customHeight="1">
      <c r="A890" s="22" t="s">
        <v>3684</v>
      </c>
      <c r="B890" s="24"/>
      <c r="C890" s="7">
        <v>0</v>
      </c>
      <c r="D890" s="7">
        <v>0</v>
      </c>
      <c r="E890" s="7">
        <v>0</v>
      </c>
      <c r="F890" s="7">
        <v>0</v>
      </c>
      <c r="G890" s="5" t="s">
        <v>27</v>
      </c>
      <c r="H890" s="6" t="s">
        <v>3776</v>
      </c>
      <c r="I890" s="6" t="s">
        <v>2933</v>
      </c>
      <c r="J890" s="6" t="s">
        <v>2935</v>
      </c>
      <c r="K890" s="6" t="s">
        <v>27</v>
      </c>
      <c r="L890" s="6" t="s">
        <v>27</v>
      </c>
    </row>
    <row r="891" spans="1:13" ht="20.100000000000001" customHeight="1">
      <c r="A891" s="22" t="s">
        <v>3815</v>
      </c>
      <c r="B891" s="24"/>
      <c r="C891" s="4">
        <v>194018.9</v>
      </c>
      <c r="D891" s="4">
        <v>2090429.1</v>
      </c>
      <c r="E891" s="4">
        <v>492175.51500000001</v>
      </c>
      <c r="F891" s="4">
        <f>C891+D891+E891</f>
        <v>2776623.5150000001</v>
      </c>
      <c r="G891" s="3"/>
    </row>
    <row r="893" spans="1:13" ht="27">
      <c r="A893" s="381" t="s">
        <v>4949</v>
      </c>
      <c r="B893" s="382"/>
      <c r="C893" s="383"/>
      <c r="D893" s="383"/>
      <c r="E893" s="383"/>
      <c r="F893" s="383"/>
      <c r="G893" s="384" t="s">
        <v>27</v>
      </c>
      <c r="H893" s="6" t="s">
        <v>3776</v>
      </c>
      <c r="J893" s="6" t="s">
        <v>3777</v>
      </c>
      <c r="K893" s="6" t="s">
        <v>3778</v>
      </c>
      <c r="L893" s="6" t="s">
        <v>135</v>
      </c>
    </row>
    <row r="894" spans="1:13" ht="20.100000000000001" customHeight="1">
      <c r="A894" s="22" t="s">
        <v>27</v>
      </c>
      <c r="B894" s="24"/>
      <c r="C894" s="7"/>
      <c r="D894" s="7"/>
      <c r="E894" s="7"/>
      <c r="F894" s="7"/>
      <c r="G894" s="5" t="s">
        <v>27</v>
      </c>
      <c r="H894" s="6" t="s">
        <v>3776</v>
      </c>
      <c r="I894" s="6" t="s">
        <v>2932</v>
      </c>
      <c r="J894" s="6" t="s">
        <v>27</v>
      </c>
      <c r="K894" s="6" t="s">
        <v>27</v>
      </c>
      <c r="L894" s="6" t="s">
        <v>27</v>
      </c>
      <c r="M894" s="2">
        <v>1</v>
      </c>
    </row>
    <row r="895" spans="1:13" ht="20.100000000000001" customHeight="1">
      <c r="A895" s="22" t="s">
        <v>3808</v>
      </c>
      <c r="B895" s="24">
        <v>99</v>
      </c>
      <c r="C895" s="7">
        <v>0</v>
      </c>
      <c r="D895" s="7">
        <v>0</v>
      </c>
      <c r="E895" s="7">
        <v>0</v>
      </c>
      <c r="F895" s="7">
        <v>0</v>
      </c>
      <c r="G895" s="5" t="s">
        <v>27</v>
      </c>
      <c r="H895" s="6" t="s">
        <v>3776</v>
      </c>
      <c r="I895" s="6" t="s">
        <v>2933</v>
      </c>
      <c r="J895" s="6" t="s">
        <v>3779</v>
      </c>
      <c r="K895" s="6" t="s">
        <v>27</v>
      </c>
      <c r="L895" s="6" t="s">
        <v>27</v>
      </c>
    </row>
    <row r="896" spans="1:13" ht="20.100000000000001" customHeight="1">
      <c r="A896" s="22" t="s">
        <v>3876</v>
      </c>
      <c r="B896" s="24">
        <v>1.25</v>
      </c>
      <c r="C896" s="7">
        <v>0</v>
      </c>
      <c r="D896" s="7">
        <v>0</v>
      </c>
      <c r="E896" s="7">
        <v>0</v>
      </c>
      <c r="F896" s="7">
        <v>0</v>
      </c>
      <c r="G896" s="5" t="s">
        <v>27</v>
      </c>
      <c r="H896" s="6" t="s">
        <v>3776</v>
      </c>
      <c r="I896" s="6" t="s">
        <v>2933</v>
      </c>
      <c r="J896" s="6" t="s">
        <v>3780</v>
      </c>
      <c r="K896" s="6" t="s">
        <v>27</v>
      </c>
      <c r="L896" s="6" t="s">
        <v>27</v>
      </c>
    </row>
    <row r="897" spans="1:12" ht="20.100000000000001" customHeight="1">
      <c r="A897" s="22" t="s">
        <v>3847</v>
      </c>
      <c r="B897" s="24">
        <v>0</v>
      </c>
      <c r="C897" s="7">
        <v>0</v>
      </c>
      <c r="D897" s="7">
        <v>0</v>
      </c>
      <c r="E897" s="7">
        <v>0</v>
      </c>
      <c r="F897" s="7">
        <v>0</v>
      </c>
      <c r="G897" s="5" t="s">
        <v>27</v>
      </c>
      <c r="H897" s="6" t="s">
        <v>3776</v>
      </c>
      <c r="I897" s="6" t="s">
        <v>2933</v>
      </c>
      <c r="J897" s="6" t="s">
        <v>3781</v>
      </c>
      <c r="K897" s="6" t="s">
        <v>27</v>
      </c>
      <c r="L897" s="6" t="s">
        <v>27</v>
      </c>
    </row>
    <row r="898" spans="1:12" ht="20.100000000000001" customHeight="1">
      <c r="A898" s="22" t="s">
        <v>3846</v>
      </c>
      <c r="B898" s="24">
        <v>1.2</v>
      </c>
      <c r="C898" s="7">
        <v>0</v>
      </c>
      <c r="D898" s="7">
        <v>0</v>
      </c>
      <c r="E898" s="7">
        <v>0</v>
      </c>
      <c r="F898" s="7">
        <v>0</v>
      </c>
      <c r="G898" s="5" t="s">
        <v>27</v>
      </c>
      <c r="H898" s="6" t="s">
        <v>3776</v>
      </c>
      <c r="I898" s="6" t="s">
        <v>2933</v>
      </c>
      <c r="J898" s="6" t="s">
        <v>3782</v>
      </c>
      <c r="K898" s="6" t="s">
        <v>27</v>
      </c>
      <c r="L898" s="6" t="s">
        <v>27</v>
      </c>
    </row>
    <row r="899" spans="1:12" ht="20.100000000000001" customHeight="1">
      <c r="A899" s="22" t="s">
        <v>3848</v>
      </c>
      <c r="B899" s="24">
        <v>1.2</v>
      </c>
      <c r="C899" s="7">
        <v>0</v>
      </c>
      <c r="D899" s="7">
        <v>0</v>
      </c>
      <c r="E899" s="7">
        <v>0</v>
      </c>
      <c r="F899" s="7">
        <v>0</v>
      </c>
      <c r="G899" s="5" t="s">
        <v>27</v>
      </c>
      <c r="H899" s="6" t="s">
        <v>3776</v>
      </c>
      <c r="I899" s="6" t="s">
        <v>2933</v>
      </c>
      <c r="J899" s="6" t="s">
        <v>3783</v>
      </c>
      <c r="K899" s="6" t="s">
        <v>27</v>
      </c>
      <c r="L899" s="6" t="s">
        <v>27</v>
      </c>
    </row>
    <row r="900" spans="1:12" ht="20.100000000000001" customHeight="1">
      <c r="A900" s="22" t="s">
        <v>3849</v>
      </c>
      <c r="B900" s="24">
        <v>20</v>
      </c>
      <c r="C900" s="7">
        <v>0</v>
      </c>
      <c r="D900" s="7">
        <v>0</v>
      </c>
      <c r="E900" s="7">
        <v>0</v>
      </c>
      <c r="F900" s="7">
        <v>0</v>
      </c>
      <c r="G900" s="5" t="s">
        <v>27</v>
      </c>
      <c r="H900" s="6" t="s">
        <v>3776</v>
      </c>
      <c r="I900" s="6" t="s">
        <v>2933</v>
      </c>
      <c r="J900" s="6" t="s">
        <v>3784</v>
      </c>
      <c r="K900" s="6" t="s">
        <v>27</v>
      </c>
      <c r="L900" s="6" t="s">
        <v>27</v>
      </c>
    </row>
    <row r="901" spans="1:12" ht="20.100000000000001" customHeight="1">
      <c r="A901" s="22" t="s">
        <v>3850</v>
      </c>
      <c r="B901" s="24">
        <v>20</v>
      </c>
      <c r="C901" s="7">
        <v>0</v>
      </c>
      <c r="D901" s="7">
        <v>0</v>
      </c>
      <c r="E901" s="7">
        <v>0</v>
      </c>
      <c r="F901" s="7">
        <v>0</v>
      </c>
      <c r="G901" s="5" t="s">
        <v>27</v>
      </c>
      <c r="H901" s="6" t="s">
        <v>3776</v>
      </c>
      <c r="I901" s="6" t="s">
        <v>2933</v>
      </c>
      <c r="J901" s="6" t="s">
        <v>3785</v>
      </c>
      <c r="K901" s="6" t="s">
        <v>27</v>
      </c>
      <c r="L901" s="6" t="s">
        <v>27</v>
      </c>
    </row>
    <row r="902" spans="1:12" ht="20.100000000000001" customHeight="1">
      <c r="A902" s="22" t="s">
        <v>3809</v>
      </c>
      <c r="B902" s="24">
        <v>0</v>
      </c>
      <c r="C902" s="7">
        <v>0</v>
      </c>
      <c r="D902" s="7">
        <v>0</v>
      </c>
      <c r="E902" s="7">
        <v>0</v>
      </c>
      <c r="F902" s="7">
        <v>0</v>
      </c>
      <c r="G902" s="5" t="s">
        <v>27</v>
      </c>
      <c r="H902" s="6" t="s">
        <v>3776</v>
      </c>
      <c r="I902" s="6" t="s">
        <v>2933</v>
      </c>
      <c r="J902" s="6" t="s">
        <v>3786</v>
      </c>
      <c r="K902" s="6" t="s">
        <v>27</v>
      </c>
      <c r="L902" s="6" t="s">
        <v>27</v>
      </c>
    </row>
    <row r="903" spans="1:12" ht="20.100000000000001" customHeight="1">
      <c r="A903" s="22" t="s">
        <v>3842</v>
      </c>
      <c r="B903" s="24">
        <v>178.2</v>
      </c>
      <c r="C903" s="7">
        <v>0</v>
      </c>
      <c r="D903" s="7">
        <v>0</v>
      </c>
      <c r="E903" s="7">
        <v>0</v>
      </c>
      <c r="F903" s="7">
        <v>0</v>
      </c>
      <c r="G903" s="5" t="s">
        <v>27</v>
      </c>
      <c r="H903" s="6" t="s">
        <v>3776</v>
      </c>
      <c r="I903" s="6" t="s">
        <v>2933</v>
      </c>
      <c r="J903" s="6" t="s">
        <v>3787</v>
      </c>
      <c r="K903" s="6" t="s">
        <v>27</v>
      </c>
      <c r="L903" s="6" t="s">
        <v>27</v>
      </c>
    </row>
    <row r="904" spans="1:12" ht="20.100000000000001" customHeight="1">
      <c r="A904" s="22" t="s">
        <v>3843</v>
      </c>
      <c r="B904" s="24">
        <v>0.7</v>
      </c>
      <c r="C904" s="7">
        <v>0</v>
      </c>
      <c r="D904" s="7">
        <v>0</v>
      </c>
      <c r="E904" s="7">
        <v>0</v>
      </c>
      <c r="F904" s="7">
        <v>0</v>
      </c>
      <c r="G904" s="5" t="s">
        <v>27</v>
      </c>
      <c r="H904" s="6" t="s">
        <v>3776</v>
      </c>
      <c r="I904" s="6" t="s">
        <v>2933</v>
      </c>
      <c r="J904" s="6" t="s">
        <v>3788</v>
      </c>
      <c r="K904" s="6" t="s">
        <v>27</v>
      </c>
      <c r="L904" s="6" t="s">
        <v>27</v>
      </c>
    </row>
    <row r="905" spans="1:12" ht="20.100000000000001" customHeight="1">
      <c r="A905" s="22" t="s">
        <v>3841</v>
      </c>
      <c r="B905" s="24">
        <v>311.714</v>
      </c>
      <c r="C905" s="7">
        <v>0</v>
      </c>
      <c r="D905" s="7">
        <v>0</v>
      </c>
      <c r="E905" s="7">
        <v>0</v>
      </c>
      <c r="F905" s="7">
        <v>0</v>
      </c>
      <c r="G905" s="5" t="s">
        <v>27</v>
      </c>
      <c r="H905" s="6" t="s">
        <v>3776</v>
      </c>
      <c r="I905" s="6" t="s">
        <v>2933</v>
      </c>
      <c r="J905" s="6" t="s">
        <v>3789</v>
      </c>
      <c r="K905" s="6" t="s">
        <v>27</v>
      </c>
      <c r="L905" s="6" t="s">
        <v>27</v>
      </c>
    </row>
    <row r="906" spans="1:12" ht="20.100000000000001" customHeight="1">
      <c r="A906" s="22" t="s">
        <v>3840</v>
      </c>
      <c r="B906" s="24">
        <v>25</v>
      </c>
      <c r="C906" s="7">
        <v>0</v>
      </c>
      <c r="D906" s="7">
        <v>0</v>
      </c>
      <c r="E906" s="7">
        <v>0</v>
      </c>
      <c r="F906" s="7">
        <v>0</v>
      </c>
      <c r="G906" s="5" t="s">
        <v>27</v>
      </c>
      <c r="H906" s="6" t="s">
        <v>3776</v>
      </c>
      <c r="I906" s="6" t="s">
        <v>2933</v>
      </c>
      <c r="J906" s="6" t="s">
        <v>3790</v>
      </c>
      <c r="K906" s="6" t="s">
        <v>27</v>
      </c>
      <c r="L906" s="6" t="s">
        <v>27</v>
      </c>
    </row>
    <row r="907" spans="1:12" ht="20.100000000000001" customHeight="1">
      <c r="A907" s="22" t="s">
        <v>3851</v>
      </c>
      <c r="B907" s="24">
        <v>336.714</v>
      </c>
      <c r="C907" s="7">
        <v>0</v>
      </c>
      <c r="D907" s="7">
        <v>0</v>
      </c>
      <c r="E907" s="7">
        <v>0</v>
      </c>
      <c r="F907" s="7">
        <v>0</v>
      </c>
      <c r="G907" s="5" t="s">
        <v>27</v>
      </c>
      <c r="H907" s="6" t="s">
        <v>3776</v>
      </c>
      <c r="I907" s="6" t="s">
        <v>2933</v>
      </c>
      <c r="J907" s="6" t="s">
        <v>3791</v>
      </c>
      <c r="K907" s="6" t="s">
        <v>27</v>
      </c>
      <c r="L907" s="6" t="s">
        <v>27</v>
      </c>
    </row>
    <row r="908" spans="1:12" ht="20.100000000000001" customHeight="1">
      <c r="A908" s="22" t="s">
        <v>3839</v>
      </c>
      <c r="B908" s="24">
        <v>3.4009999999999998</v>
      </c>
      <c r="C908" s="7">
        <v>0</v>
      </c>
      <c r="D908" s="7">
        <v>0</v>
      </c>
      <c r="E908" s="7">
        <v>0</v>
      </c>
      <c r="F908" s="7">
        <v>0</v>
      </c>
      <c r="G908" s="5" t="s">
        <v>27</v>
      </c>
      <c r="H908" s="6" t="s">
        <v>3776</v>
      </c>
      <c r="I908" s="6" t="s">
        <v>2933</v>
      </c>
      <c r="J908" s="6" t="s">
        <v>3792</v>
      </c>
      <c r="K908" s="6" t="s">
        <v>27</v>
      </c>
      <c r="L908" s="6" t="s">
        <v>27</v>
      </c>
    </row>
    <row r="909" spans="1:12" ht="20.100000000000001" customHeight="1">
      <c r="A909" s="22" t="s">
        <v>3838</v>
      </c>
      <c r="B909" s="24">
        <v>0.17799999999999999</v>
      </c>
      <c r="C909" s="7">
        <v>0</v>
      </c>
      <c r="D909" s="7">
        <v>0</v>
      </c>
      <c r="E909" s="7">
        <v>0</v>
      </c>
      <c r="F909" s="7">
        <v>0</v>
      </c>
      <c r="G909" s="5" t="s">
        <v>27</v>
      </c>
      <c r="H909" s="6" t="s">
        <v>3776</v>
      </c>
      <c r="I909" s="6" t="s">
        <v>2933</v>
      </c>
      <c r="J909" s="6" t="s">
        <v>3793</v>
      </c>
      <c r="K909" s="6" t="s">
        <v>27</v>
      </c>
      <c r="L909" s="6" t="s">
        <v>27</v>
      </c>
    </row>
    <row r="910" spans="1:12" ht="20.100000000000001" customHeight="1">
      <c r="A910" s="22" t="s">
        <v>3684</v>
      </c>
      <c r="B910" s="24"/>
      <c r="C910" s="7">
        <v>0</v>
      </c>
      <c r="D910" s="7">
        <v>0</v>
      </c>
      <c r="E910" s="7">
        <v>0</v>
      </c>
      <c r="F910" s="7">
        <v>0</v>
      </c>
      <c r="G910" s="5" t="s">
        <v>27</v>
      </c>
      <c r="H910" s="6" t="s">
        <v>3776</v>
      </c>
      <c r="I910" s="6" t="s">
        <v>2933</v>
      </c>
      <c r="J910" s="6" t="s">
        <v>27</v>
      </c>
      <c r="K910" s="6" t="s">
        <v>27</v>
      </c>
      <c r="L910" s="6" t="s">
        <v>27</v>
      </c>
    </row>
    <row r="911" spans="1:12" ht="20.100000000000001" customHeight="1">
      <c r="A911" s="22" t="s">
        <v>3810</v>
      </c>
      <c r="B911" s="24"/>
      <c r="C911" s="7">
        <v>0</v>
      </c>
      <c r="D911" s="7">
        <v>0</v>
      </c>
      <c r="E911" s="7">
        <v>0</v>
      </c>
      <c r="F911" s="7">
        <v>0</v>
      </c>
      <c r="G911" s="5" t="s">
        <v>27</v>
      </c>
      <c r="H911" s="6" t="s">
        <v>3776</v>
      </c>
      <c r="I911" s="6" t="s">
        <v>2933</v>
      </c>
      <c r="J911" s="6" t="s">
        <v>3794</v>
      </c>
      <c r="K911" s="6" t="s">
        <v>27</v>
      </c>
      <c r="L911" s="6" t="s">
        <v>27</v>
      </c>
    </row>
    <row r="912" spans="1:12" ht="20.100000000000001" customHeight="1">
      <c r="A912" s="22" t="s">
        <v>3684</v>
      </c>
      <c r="B912" s="24"/>
      <c r="C912" s="7">
        <v>0</v>
      </c>
      <c r="D912" s="7">
        <v>0</v>
      </c>
      <c r="E912" s="7">
        <v>0</v>
      </c>
      <c r="F912" s="7">
        <v>0</v>
      </c>
      <c r="G912" s="5" t="s">
        <v>27</v>
      </c>
      <c r="H912" s="6" t="s">
        <v>3776</v>
      </c>
      <c r="I912" s="6" t="s">
        <v>2933</v>
      </c>
      <c r="J912" s="6" t="s">
        <v>27</v>
      </c>
      <c r="K912" s="6" t="s">
        <v>27</v>
      </c>
      <c r="L912" s="6" t="s">
        <v>27</v>
      </c>
    </row>
    <row r="913" spans="1:12" ht="20.100000000000001" customHeight="1">
      <c r="A913" s="22" t="s">
        <v>3910</v>
      </c>
      <c r="B913" s="28">
        <v>216409</v>
      </c>
      <c r="C913" s="7">
        <v>0</v>
      </c>
      <c r="D913" s="7">
        <v>759863.1</v>
      </c>
      <c r="E913" s="7">
        <v>0</v>
      </c>
      <c r="F913" s="7">
        <f>C913+D913+E913</f>
        <v>759863.1</v>
      </c>
      <c r="G913" s="5" t="s">
        <v>27</v>
      </c>
      <c r="H913" s="6" t="s">
        <v>3776</v>
      </c>
      <c r="I913" s="6" t="s">
        <v>2933</v>
      </c>
      <c r="J913" s="6" t="s">
        <v>3795</v>
      </c>
      <c r="K913" s="6" t="s">
        <v>27</v>
      </c>
      <c r="L913" s="6" t="s">
        <v>27</v>
      </c>
    </row>
    <row r="914" spans="1:12" ht="20.100000000000001" customHeight="1">
      <c r="A914" s="22" t="s">
        <v>3911</v>
      </c>
      <c r="B914" s="28">
        <v>166063</v>
      </c>
      <c r="C914" s="7">
        <v>0</v>
      </c>
      <c r="D914" s="7">
        <v>233234.6</v>
      </c>
      <c r="E914" s="7">
        <v>0</v>
      </c>
      <c r="F914" s="7">
        <f>C914+D914+E914</f>
        <v>233234.6</v>
      </c>
      <c r="G914" s="5" t="s">
        <v>27</v>
      </c>
      <c r="H914" s="6" t="s">
        <v>3776</v>
      </c>
      <c r="I914" s="6" t="s">
        <v>2933</v>
      </c>
      <c r="J914" s="6" t="s">
        <v>3796</v>
      </c>
      <c r="K914" s="6" t="s">
        <v>27</v>
      </c>
      <c r="L914" s="6" t="s">
        <v>27</v>
      </c>
    </row>
    <row r="915" spans="1:12" ht="20.100000000000001" customHeight="1">
      <c r="A915" s="22" t="s">
        <v>3912</v>
      </c>
      <c r="B915" s="28">
        <v>138290</v>
      </c>
      <c r="C915" s="7">
        <v>0</v>
      </c>
      <c r="D915" s="7">
        <v>194227.5</v>
      </c>
      <c r="E915" s="7">
        <v>0</v>
      </c>
      <c r="F915" s="7">
        <f>C915+D915+E915</f>
        <v>194227.5</v>
      </c>
      <c r="G915" s="5" t="s">
        <v>27</v>
      </c>
      <c r="H915" s="6" t="s">
        <v>3776</v>
      </c>
      <c r="I915" s="6" t="s">
        <v>2933</v>
      </c>
      <c r="J915" s="6" t="s">
        <v>3797</v>
      </c>
      <c r="K915" s="6" t="s">
        <v>27</v>
      </c>
      <c r="L915" s="6" t="s">
        <v>27</v>
      </c>
    </row>
    <row r="916" spans="1:12" ht="20.100000000000001" customHeight="1">
      <c r="A916" s="22" t="s">
        <v>3811</v>
      </c>
      <c r="B916" s="28"/>
      <c r="C916" s="7">
        <v>0</v>
      </c>
      <c r="D916" s="7">
        <v>1187325.2</v>
      </c>
      <c r="E916" s="7">
        <v>0</v>
      </c>
      <c r="F916" s="7">
        <f>C916+D916+E916</f>
        <v>1187325.2</v>
      </c>
      <c r="G916" s="5" t="s">
        <v>27</v>
      </c>
      <c r="H916" s="6" t="s">
        <v>3776</v>
      </c>
      <c r="I916" s="6" t="s">
        <v>2933</v>
      </c>
      <c r="J916" s="6" t="s">
        <v>3798</v>
      </c>
      <c r="K916" s="6" t="s">
        <v>27</v>
      </c>
      <c r="L916" s="6" t="s">
        <v>27</v>
      </c>
    </row>
    <row r="917" spans="1:12" ht="20.100000000000001" customHeight="1">
      <c r="A917" s="22" t="s">
        <v>3812</v>
      </c>
      <c r="B917" s="24"/>
      <c r="C917" s="7">
        <v>0</v>
      </c>
      <c r="D917" s="7">
        <v>0</v>
      </c>
      <c r="E917" s="7">
        <v>0</v>
      </c>
      <c r="F917" s="7">
        <v>0</v>
      </c>
      <c r="G917" s="5" t="s">
        <v>27</v>
      </c>
      <c r="H917" s="6" t="s">
        <v>3776</v>
      </c>
      <c r="I917" s="6" t="s">
        <v>2933</v>
      </c>
      <c r="J917" s="6" t="s">
        <v>2961</v>
      </c>
      <c r="K917" s="6" t="s">
        <v>27</v>
      </c>
      <c r="L917" s="6" t="s">
        <v>27</v>
      </c>
    </row>
    <row r="918" spans="1:12" ht="20.100000000000001" customHeight="1">
      <c r="A918" s="22" t="s">
        <v>3813</v>
      </c>
      <c r="B918" s="24"/>
      <c r="C918" s="7">
        <v>0</v>
      </c>
      <c r="D918" s="7">
        <v>0</v>
      </c>
      <c r="E918" s="7">
        <v>0</v>
      </c>
      <c r="F918" s="7">
        <v>0</v>
      </c>
      <c r="G918" s="5" t="s">
        <v>27</v>
      </c>
      <c r="H918" s="6" t="s">
        <v>3776</v>
      </c>
      <c r="I918" s="6" t="s">
        <v>2933</v>
      </c>
      <c r="J918" s="6" t="s">
        <v>3799</v>
      </c>
      <c r="K918" s="6" t="s">
        <v>27</v>
      </c>
      <c r="L918" s="6" t="s">
        <v>27</v>
      </c>
    </row>
    <row r="919" spans="1:12" ht="20.100000000000001" customHeight="1">
      <c r="A919" s="22" t="s">
        <v>3684</v>
      </c>
      <c r="B919" s="24"/>
      <c r="C919" s="7">
        <v>0</v>
      </c>
      <c r="D919" s="7">
        <v>0</v>
      </c>
      <c r="E919" s="7">
        <v>0</v>
      </c>
      <c r="F919" s="7">
        <v>0</v>
      </c>
      <c r="G919" s="5" t="s">
        <v>27</v>
      </c>
      <c r="H919" s="6" t="s">
        <v>3776</v>
      </c>
      <c r="I919" s="6" t="s">
        <v>2933</v>
      </c>
      <c r="J919" s="6" t="s">
        <v>27</v>
      </c>
      <c r="K919" s="6" t="s">
        <v>27</v>
      </c>
      <c r="L919" s="6" t="s">
        <v>27</v>
      </c>
    </row>
    <row r="920" spans="1:12" ht="20.100000000000001" customHeight="1">
      <c r="A920" s="22" t="s">
        <v>3854</v>
      </c>
      <c r="B920" s="24">
        <v>3.149</v>
      </c>
      <c r="C920" s="7">
        <v>0</v>
      </c>
      <c r="D920" s="7">
        <v>0</v>
      </c>
      <c r="E920" s="7">
        <v>0</v>
      </c>
      <c r="F920" s="7">
        <v>0</v>
      </c>
      <c r="G920" s="5" t="s">
        <v>27</v>
      </c>
      <c r="H920" s="6" t="s">
        <v>3776</v>
      </c>
      <c r="I920" s="6" t="s">
        <v>2933</v>
      </c>
      <c r="J920" s="6" t="s">
        <v>3800</v>
      </c>
      <c r="K920" s="6" t="s">
        <v>27</v>
      </c>
      <c r="L920" s="6" t="s">
        <v>27</v>
      </c>
    </row>
    <row r="921" spans="1:12" ht="20.100000000000001" customHeight="1">
      <c r="A921" s="22" t="s">
        <v>3853</v>
      </c>
      <c r="B921" s="24">
        <v>0.192</v>
      </c>
      <c r="C921" s="7">
        <v>0</v>
      </c>
      <c r="D921" s="7">
        <v>0</v>
      </c>
      <c r="E921" s="7">
        <v>0</v>
      </c>
      <c r="F921" s="7">
        <v>0</v>
      </c>
      <c r="G921" s="5" t="s">
        <v>27</v>
      </c>
      <c r="H921" s="6" t="s">
        <v>3776</v>
      </c>
      <c r="I921" s="6" t="s">
        <v>2933</v>
      </c>
      <c r="J921" s="6" t="s">
        <v>3801</v>
      </c>
      <c r="K921" s="6" t="s">
        <v>27</v>
      </c>
      <c r="L921" s="6" t="s">
        <v>27</v>
      </c>
    </row>
    <row r="922" spans="1:12" ht="20.100000000000001" customHeight="1">
      <c r="A922" s="22" t="s">
        <v>3684</v>
      </c>
      <c r="B922" s="24"/>
      <c r="C922" s="7">
        <v>0</v>
      </c>
      <c r="D922" s="7">
        <v>0</v>
      </c>
      <c r="E922" s="7">
        <v>0</v>
      </c>
      <c r="F922" s="7">
        <v>0</v>
      </c>
      <c r="G922" s="5" t="s">
        <v>27</v>
      </c>
      <c r="H922" s="6" t="s">
        <v>3776</v>
      </c>
      <c r="I922" s="6" t="s">
        <v>2933</v>
      </c>
      <c r="J922" s="6" t="s">
        <v>27</v>
      </c>
      <c r="K922" s="6" t="s">
        <v>27</v>
      </c>
      <c r="L922" s="6" t="s">
        <v>27</v>
      </c>
    </row>
    <row r="923" spans="1:12" ht="20.100000000000001" customHeight="1">
      <c r="A923" s="22" t="s">
        <v>3871</v>
      </c>
      <c r="B923" s="24"/>
      <c r="C923" s="7">
        <v>0</v>
      </c>
      <c r="D923" s="7">
        <v>0</v>
      </c>
      <c r="E923" s="7">
        <v>0</v>
      </c>
      <c r="F923" s="7">
        <v>0</v>
      </c>
      <c r="G923" s="5" t="s">
        <v>27</v>
      </c>
      <c r="H923" s="6" t="s">
        <v>3776</v>
      </c>
      <c r="I923" s="6" t="s">
        <v>2933</v>
      </c>
      <c r="J923" s="6" t="s">
        <v>3802</v>
      </c>
      <c r="K923" s="6" t="s">
        <v>27</v>
      </c>
      <c r="L923" s="6" t="s">
        <v>27</v>
      </c>
    </row>
    <row r="924" spans="1:12" ht="20.100000000000001" customHeight="1">
      <c r="A924" s="22" t="s">
        <v>3819</v>
      </c>
      <c r="B924" s="28">
        <v>30849</v>
      </c>
      <c r="C924" s="7">
        <v>160671.9</v>
      </c>
      <c r="D924" s="7">
        <v>0</v>
      </c>
      <c r="E924" s="7">
        <v>0</v>
      </c>
      <c r="F924" s="7">
        <f>C924+D924+E924</f>
        <v>160671.9</v>
      </c>
      <c r="G924" s="5" t="s">
        <v>27</v>
      </c>
      <c r="H924" s="6" t="s">
        <v>3776</v>
      </c>
      <c r="I924" s="6" t="s">
        <v>2933</v>
      </c>
      <c r="J924" s="6" t="s">
        <v>3803</v>
      </c>
      <c r="K924" s="6" t="s">
        <v>27</v>
      </c>
      <c r="L924" s="6" t="s">
        <v>27</v>
      </c>
    </row>
    <row r="925" spans="1:12" ht="20.100000000000001" customHeight="1">
      <c r="A925" s="22" t="s">
        <v>3820</v>
      </c>
      <c r="B925" s="28">
        <v>42200</v>
      </c>
      <c r="C925" s="7">
        <v>0</v>
      </c>
      <c r="D925" s="7">
        <v>219791.7</v>
      </c>
      <c r="E925" s="7">
        <v>0</v>
      </c>
      <c r="F925" s="7">
        <f>C925+D925+E925</f>
        <v>219791.7</v>
      </c>
      <c r="G925" s="5" t="s">
        <v>27</v>
      </c>
      <c r="H925" s="6" t="s">
        <v>3776</v>
      </c>
      <c r="I925" s="6" t="s">
        <v>2933</v>
      </c>
      <c r="J925" s="6" t="s">
        <v>3804</v>
      </c>
      <c r="K925" s="6" t="s">
        <v>27</v>
      </c>
      <c r="L925" s="6" t="s">
        <v>27</v>
      </c>
    </row>
    <row r="926" spans="1:12" ht="20.100000000000001" customHeight="1">
      <c r="A926" s="22" t="s">
        <v>3821</v>
      </c>
      <c r="B926" s="28">
        <v>63747</v>
      </c>
      <c r="C926" s="7">
        <v>0</v>
      </c>
      <c r="D926" s="7">
        <v>0</v>
      </c>
      <c r="E926" s="7">
        <v>332015.59999999998</v>
      </c>
      <c r="F926" s="7">
        <f>C926+D926+E926</f>
        <v>332015.59999999998</v>
      </c>
      <c r="G926" s="5" t="s">
        <v>27</v>
      </c>
      <c r="H926" s="6" t="s">
        <v>3776</v>
      </c>
      <c r="I926" s="6" t="s">
        <v>2933</v>
      </c>
      <c r="J926" s="6" t="s">
        <v>3805</v>
      </c>
      <c r="K926" s="6" t="s">
        <v>27</v>
      </c>
      <c r="L926" s="6" t="s">
        <v>27</v>
      </c>
    </row>
    <row r="927" spans="1:12" ht="20.100000000000001" customHeight="1">
      <c r="A927" s="22" t="s">
        <v>3814</v>
      </c>
      <c r="B927" s="24"/>
      <c r="C927" s="7">
        <v>160671.9</v>
      </c>
      <c r="D927" s="7">
        <v>219791.7</v>
      </c>
      <c r="E927" s="7">
        <v>332015.59999999998</v>
      </c>
      <c r="F927" s="7">
        <f>C927+D927+E927</f>
        <v>712479.2</v>
      </c>
      <c r="G927" s="5" t="s">
        <v>27</v>
      </c>
      <c r="H927" s="6" t="s">
        <v>3776</v>
      </c>
      <c r="I927" s="6" t="s">
        <v>2933</v>
      </c>
      <c r="J927" s="6" t="s">
        <v>2946</v>
      </c>
      <c r="K927" s="6" t="s">
        <v>27</v>
      </c>
      <c r="L927" s="6" t="s">
        <v>27</v>
      </c>
    </row>
    <row r="928" spans="1:12" ht="20.100000000000001" customHeight="1">
      <c r="A928" s="22" t="s">
        <v>3684</v>
      </c>
      <c r="B928" s="24"/>
      <c r="C928" s="7">
        <v>0</v>
      </c>
      <c r="D928" s="7">
        <v>0</v>
      </c>
      <c r="E928" s="7">
        <v>0</v>
      </c>
      <c r="F928" s="7">
        <v>0</v>
      </c>
      <c r="G928" s="5" t="s">
        <v>27</v>
      </c>
      <c r="H928" s="6" t="s">
        <v>3776</v>
      </c>
      <c r="I928" s="6" t="s">
        <v>2933</v>
      </c>
      <c r="J928" s="6" t="s">
        <v>27</v>
      </c>
      <c r="K928" s="6" t="s">
        <v>27</v>
      </c>
      <c r="L928" s="6" t="s">
        <v>27</v>
      </c>
    </row>
    <row r="929" spans="1:13" ht="20.100000000000001" customHeight="1">
      <c r="A929" s="22" t="s">
        <v>3822</v>
      </c>
      <c r="B929" s="24"/>
      <c r="C929" s="7">
        <v>0</v>
      </c>
      <c r="D929" s="7">
        <v>0</v>
      </c>
      <c r="E929" s="7">
        <v>59366.26</v>
      </c>
      <c r="F929" s="7">
        <f>C929+D929+E929</f>
        <v>59366.26</v>
      </c>
      <c r="G929" s="5" t="s">
        <v>27</v>
      </c>
      <c r="H929" s="6" t="s">
        <v>3776</v>
      </c>
      <c r="I929" s="6" t="s">
        <v>2933</v>
      </c>
      <c r="J929" s="6" t="s">
        <v>3806</v>
      </c>
      <c r="K929" s="6" t="s">
        <v>27</v>
      </c>
      <c r="L929" s="6" t="s">
        <v>27</v>
      </c>
    </row>
    <row r="930" spans="1:13" ht="20.100000000000001" customHeight="1">
      <c r="A930" s="22" t="s">
        <v>3814</v>
      </c>
      <c r="B930" s="24"/>
      <c r="C930" s="7">
        <v>0</v>
      </c>
      <c r="D930" s="7">
        <v>0</v>
      </c>
      <c r="E930" s="7">
        <v>59366.26</v>
      </c>
      <c r="F930" s="7">
        <f>C930+D930+E930</f>
        <v>59366.26</v>
      </c>
      <c r="G930" s="5" t="s">
        <v>27</v>
      </c>
      <c r="H930" s="6" t="s">
        <v>3776</v>
      </c>
      <c r="I930" s="6" t="s">
        <v>2933</v>
      </c>
      <c r="J930" s="6" t="s">
        <v>2946</v>
      </c>
      <c r="K930" s="6" t="s">
        <v>27</v>
      </c>
      <c r="L930" s="6" t="s">
        <v>27</v>
      </c>
    </row>
    <row r="931" spans="1:13" ht="20.100000000000001" customHeight="1">
      <c r="A931" s="22" t="s">
        <v>3684</v>
      </c>
      <c r="B931" s="24"/>
      <c r="C931" s="7">
        <v>0</v>
      </c>
      <c r="D931" s="7">
        <v>0</v>
      </c>
      <c r="E931" s="7">
        <v>0</v>
      </c>
      <c r="F931" s="7">
        <v>0</v>
      </c>
      <c r="G931" s="5" t="s">
        <v>27</v>
      </c>
      <c r="H931" s="6" t="s">
        <v>3776</v>
      </c>
      <c r="I931" s="6" t="s">
        <v>2933</v>
      </c>
      <c r="J931" s="6" t="s">
        <v>27</v>
      </c>
      <c r="K931" s="6" t="s">
        <v>27</v>
      </c>
      <c r="L931" s="6" t="s">
        <v>27</v>
      </c>
    </row>
    <row r="932" spans="1:13" ht="20.100000000000001" customHeight="1">
      <c r="A932" s="22" t="s">
        <v>3684</v>
      </c>
      <c r="B932" s="24"/>
      <c r="C932" s="7">
        <v>0</v>
      </c>
      <c r="D932" s="7">
        <v>0</v>
      </c>
      <c r="E932" s="7">
        <v>0</v>
      </c>
      <c r="F932" s="7">
        <v>0</v>
      </c>
      <c r="G932" s="5" t="s">
        <v>27</v>
      </c>
      <c r="H932" s="6" t="s">
        <v>3776</v>
      </c>
      <c r="I932" s="6" t="s">
        <v>2933</v>
      </c>
      <c r="J932" s="6" t="s">
        <v>2935</v>
      </c>
      <c r="K932" s="6" t="s">
        <v>27</v>
      </c>
      <c r="L932" s="6" t="s">
        <v>27</v>
      </c>
    </row>
    <row r="933" spans="1:13" ht="20.100000000000001" customHeight="1">
      <c r="A933" s="22" t="s">
        <v>3815</v>
      </c>
      <c r="B933" s="24"/>
      <c r="C933" s="4">
        <v>160671.9</v>
      </c>
      <c r="D933" s="4">
        <v>1407116.9</v>
      </c>
      <c r="E933" s="4">
        <v>391381.86</v>
      </c>
      <c r="F933" s="4">
        <f>C933+D933+E933</f>
        <v>1959170.6599999997</v>
      </c>
      <c r="G933" s="3"/>
    </row>
    <row r="934" spans="1:13">
      <c r="A934" s="22"/>
      <c r="B934" s="24"/>
      <c r="C934" s="29"/>
      <c r="D934" s="30"/>
      <c r="E934" s="30"/>
      <c r="F934" s="30"/>
    </row>
    <row r="935" spans="1:13" ht="27">
      <c r="A935" s="381" t="s">
        <v>3908</v>
      </c>
      <c r="B935" s="382"/>
      <c r="C935" s="383"/>
      <c r="D935" s="383"/>
      <c r="E935" s="383"/>
      <c r="F935" s="383"/>
      <c r="G935" s="384" t="s">
        <v>27</v>
      </c>
      <c r="H935" s="6" t="s">
        <v>3776</v>
      </c>
      <c r="J935" s="6" t="s">
        <v>3777</v>
      </c>
      <c r="K935" s="6" t="s">
        <v>3778</v>
      </c>
      <c r="L935" s="6" t="s">
        <v>135</v>
      </c>
    </row>
    <row r="936" spans="1:13" ht="20.100000000000001" customHeight="1">
      <c r="A936" s="22" t="s">
        <v>27</v>
      </c>
      <c r="B936" s="24"/>
      <c r="C936" s="7"/>
      <c r="D936" s="7"/>
      <c r="E936" s="7"/>
      <c r="F936" s="7"/>
      <c r="G936" s="5" t="s">
        <v>27</v>
      </c>
      <c r="H936" s="6" t="s">
        <v>3776</v>
      </c>
      <c r="I936" s="6" t="s">
        <v>2932</v>
      </c>
      <c r="J936" s="6" t="s">
        <v>27</v>
      </c>
      <c r="K936" s="6" t="s">
        <v>27</v>
      </c>
      <c r="L936" s="6" t="s">
        <v>27</v>
      </c>
      <c r="M936" s="2">
        <v>1</v>
      </c>
    </row>
    <row r="937" spans="1:13" ht="20.100000000000001" customHeight="1">
      <c r="A937" s="22" t="s">
        <v>3844</v>
      </c>
      <c r="B937" s="24">
        <v>150</v>
      </c>
      <c r="C937" s="7">
        <v>0</v>
      </c>
      <c r="D937" s="7">
        <v>0</v>
      </c>
      <c r="E937" s="7">
        <v>0</v>
      </c>
      <c r="F937" s="7">
        <v>0</v>
      </c>
      <c r="G937" s="5" t="s">
        <v>27</v>
      </c>
      <c r="H937" s="6" t="s">
        <v>3776</v>
      </c>
      <c r="I937" s="6" t="s">
        <v>2933</v>
      </c>
      <c r="J937" s="6" t="s">
        <v>3779</v>
      </c>
      <c r="K937" s="6" t="s">
        <v>27</v>
      </c>
      <c r="L937" s="6" t="s">
        <v>27</v>
      </c>
    </row>
    <row r="938" spans="1:13" ht="20.100000000000001" customHeight="1">
      <c r="A938" s="22" t="s">
        <v>3876</v>
      </c>
      <c r="B938" s="24">
        <v>1.25</v>
      </c>
      <c r="C938" s="7">
        <v>0</v>
      </c>
      <c r="D938" s="7">
        <v>0</v>
      </c>
      <c r="E938" s="7">
        <v>0</v>
      </c>
      <c r="F938" s="7">
        <v>0</v>
      </c>
      <c r="G938" s="5" t="s">
        <v>27</v>
      </c>
      <c r="H938" s="6" t="s">
        <v>3776</v>
      </c>
      <c r="I938" s="6" t="s">
        <v>2933</v>
      </c>
      <c r="J938" s="6" t="s">
        <v>3780</v>
      </c>
      <c r="K938" s="6" t="s">
        <v>27</v>
      </c>
      <c r="L938" s="6" t="s">
        <v>27</v>
      </c>
    </row>
    <row r="939" spans="1:13" ht="20.100000000000001" customHeight="1">
      <c r="A939" s="22" t="s">
        <v>3847</v>
      </c>
      <c r="B939" s="24">
        <v>0</v>
      </c>
      <c r="C939" s="7">
        <v>0</v>
      </c>
      <c r="D939" s="7">
        <v>0</v>
      </c>
      <c r="E939" s="7">
        <v>0</v>
      </c>
      <c r="F939" s="7">
        <v>0</v>
      </c>
      <c r="G939" s="5" t="s">
        <v>27</v>
      </c>
      <c r="H939" s="6" t="s">
        <v>3776</v>
      </c>
      <c r="I939" s="6" t="s">
        <v>2933</v>
      </c>
      <c r="J939" s="6" t="s">
        <v>3781</v>
      </c>
      <c r="K939" s="6" t="s">
        <v>27</v>
      </c>
      <c r="L939" s="6" t="s">
        <v>27</v>
      </c>
    </row>
    <row r="940" spans="1:13" ht="20.100000000000001" customHeight="1">
      <c r="A940" s="22" t="s">
        <v>3846</v>
      </c>
      <c r="B940" s="24">
        <v>1.2</v>
      </c>
      <c r="C940" s="7">
        <v>0</v>
      </c>
      <c r="D940" s="7">
        <v>0</v>
      </c>
      <c r="E940" s="7">
        <v>0</v>
      </c>
      <c r="F940" s="7">
        <v>0</v>
      </c>
      <c r="G940" s="5" t="s">
        <v>27</v>
      </c>
      <c r="H940" s="6" t="s">
        <v>3776</v>
      </c>
      <c r="I940" s="6" t="s">
        <v>2933</v>
      </c>
      <c r="J940" s="6" t="s">
        <v>3782</v>
      </c>
      <c r="K940" s="6" t="s">
        <v>27</v>
      </c>
      <c r="L940" s="6" t="s">
        <v>27</v>
      </c>
    </row>
    <row r="941" spans="1:13" ht="20.100000000000001" customHeight="1">
      <c r="A941" s="22" t="s">
        <v>3848</v>
      </c>
      <c r="B941" s="24">
        <v>1.2</v>
      </c>
      <c r="C941" s="7">
        <v>0</v>
      </c>
      <c r="D941" s="7">
        <v>0</v>
      </c>
      <c r="E941" s="7">
        <v>0</v>
      </c>
      <c r="F941" s="7">
        <v>0</v>
      </c>
      <c r="G941" s="5" t="s">
        <v>27</v>
      </c>
      <c r="H941" s="6" t="s">
        <v>3776</v>
      </c>
      <c r="I941" s="6" t="s">
        <v>2933</v>
      </c>
      <c r="J941" s="6" t="s">
        <v>3783</v>
      </c>
      <c r="K941" s="6" t="s">
        <v>27</v>
      </c>
      <c r="L941" s="6" t="s">
        <v>27</v>
      </c>
    </row>
    <row r="942" spans="1:13" ht="20.100000000000001" customHeight="1">
      <c r="A942" s="22" t="s">
        <v>3849</v>
      </c>
      <c r="B942" s="24">
        <v>20</v>
      </c>
      <c r="C942" s="7">
        <v>0</v>
      </c>
      <c r="D942" s="7">
        <v>0</v>
      </c>
      <c r="E942" s="7">
        <v>0</v>
      </c>
      <c r="F942" s="7">
        <v>0</v>
      </c>
      <c r="G942" s="5" t="s">
        <v>27</v>
      </c>
      <c r="H942" s="6" t="s">
        <v>3776</v>
      </c>
      <c r="I942" s="6" t="s">
        <v>2933</v>
      </c>
      <c r="J942" s="6" t="s">
        <v>3784</v>
      </c>
      <c r="K942" s="6" t="s">
        <v>27</v>
      </c>
      <c r="L942" s="6" t="s">
        <v>27</v>
      </c>
    </row>
    <row r="943" spans="1:13" ht="20.100000000000001" customHeight="1">
      <c r="A943" s="22" t="s">
        <v>3850</v>
      </c>
      <c r="B943" s="24">
        <v>20</v>
      </c>
      <c r="C943" s="7">
        <v>0</v>
      </c>
      <c r="D943" s="7">
        <v>0</v>
      </c>
      <c r="E943" s="7">
        <v>0</v>
      </c>
      <c r="F943" s="7">
        <v>0</v>
      </c>
      <c r="G943" s="5" t="s">
        <v>27</v>
      </c>
      <c r="H943" s="6" t="s">
        <v>3776</v>
      </c>
      <c r="I943" s="6" t="s">
        <v>2933</v>
      </c>
      <c r="J943" s="6" t="s">
        <v>3785</v>
      </c>
      <c r="K943" s="6" t="s">
        <v>27</v>
      </c>
      <c r="L943" s="6" t="s">
        <v>27</v>
      </c>
    </row>
    <row r="944" spans="1:13" ht="20.100000000000001" customHeight="1">
      <c r="A944" s="22" t="s">
        <v>3809</v>
      </c>
      <c r="B944" s="24">
        <v>0</v>
      </c>
      <c r="C944" s="7">
        <v>0</v>
      </c>
      <c r="D944" s="7">
        <v>0</v>
      </c>
      <c r="E944" s="7">
        <v>0</v>
      </c>
      <c r="F944" s="7">
        <v>0</v>
      </c>
      <c r="G944" s="5" t="s">
        <v>27</v>
      </c>
      <c r="H944" s="6" t="s">
        <v>3776</v>
      </c>
      <c r="I944" s="6" t="s">
        <v>2933</v>
      </c>
      <c r="J944" s="6" t="s">
        <v>3786</v>
      </c>
      <c r="K944" s="6" t="s">
        <v>27</v>
      </c>
      <c r="L944" s="6" t="s">
        <v>27</v>
      </c>
    </row>
    <row r="945" spans="1:12" ht="20.100000000000001" customHeight="1">
      <c r="A945" s="22" t="s">
        <v>3842</v>
      </c>
      <c r="B945" s="24">
        <v>270</v>
      </c>
      <c r="C945" s="7">
        <v>0</v>
      </c>
      <c r="D945" s="7">
        <v>0</v>
      </c>
      <c r="E945" s="7">
        <v>0</v>
      </c>
      <c r="F945" s="7">
        <v>0</v>
      </c>
      <c r="G945" s="5" t="s">
        <v>27</v>
      </c>
      <c r="H945" s="6" t="s">
        <v>3776</v>
      </c>
      <c r="I945" s="6" t="s">
        <v>2933</v>
      </c>
      <c r="J945" s="6" t="s">
        <v>3787</v>
      </c>
      <c r="K945" s="6" t="s">
        <v>27</v>
      </c>
      <c r="L945" s="6" t="s">
        <v>27</v>
      </c>
    </row>
    <row r="946" spans="1:12" ht="20.100000000000001" customHeight="1">
      <c r="A946" s="22" t="s">
        <v>3843</v>
      </c>
      <c r="B946" s="24">
        <v>0.8</v>
      </c>
      <c r="C946" s="7">
        <v>0</v>
      </c>
      <c r="D946" s="7">
        <v>0</v>
      </c>
      <c r="E946" s="7">
        <v>0</v>
      </c>
      <c r="F946" s="7">
        <v>0</v>
      </c>
      <c r="G946" s="5" t="s">
        <v>27</v>
      </c>
      <c r="H946" s="6" t="s">
        <v>3776</v>
      </c>
      <c r="I946" s="6" t="s">
        <v>2933</v>
      </c>
      <c r="J946" s="6" t="s">
        <v>3788</v>
      </c>
      <c r="K946" s="6" t="s">
        <v>27</v>
      </c>
      <c r="L946" s="6" t="s">
        <v>27</v>
      </c>
    </row>
    <row r="947" spans="1:12" ht="20.100000000000001" customHeight="1">
      <c r="A947" s="22" t="s">
        <v>3841</v>
      </c>
      <c r="B947" s="24">
        <v>387.5</v>
      </c>
      <c r="C947" s="7">
        <v>0</v>
      </c>
      <c r="D947" s="7">
        <v>0</v>
      </c>
      <c r="E947" s="7">
        <v>0</v>
      </c>
      <c r="F947" s="7">
        <v>0</v>
      </c>
      <c r="G947" s="5" t="s">
        <v>27</v>
      </c>
      <c r="H947" s="6" t="s">
        <v>3776</v>
      </c>
      <c r="I947" s="6" t="s">
        <v>2933</v>
      </c>
      <c r="J947" s="6" t="s">
        <v>3789</v>
      </c>
      <c r="K947" s="6" t="s">
        <v>27</v>
      </c>
      <c r="L947" s="6" t="s">
        <v>27</v>
      </c>
    </row>
    <row r="948" spans="1:12" ht="20.100000000000001" customHeight="1">
      <c r="A948" s="22" t="s">
        <v>3840</v>
      </c>
      <c r="B948" s="24">
        <v>35</v>
      </c>
      <c r="C948" s="7">
        <v>0</v>
      </c>
      <c r="D948" s="7">
        <v>0</v>
      </c>
      <c r="E948" s="7">
        <v>0</v>
      </c>
      <c r="F948" s="7">
        <v>0</v>
      </c>
      <c r="G948" s="5" t="s">
        <v>27</v>
      </c>
      <c r="H948" s="6" t="s">
        <v>3776</v>
      </c>
      <c r="I948" s="6" t="s">
        <v>2933</v>
      </c>
      <c r="J948" s="6" t="s">
        <v>3790</v>
      </c>
      <c r="K948" s="6" t="s">
        <v>27</v>
      </c>
      <c r="L948" s="6" t="s">
        <v>27</v>
      </c>
    </row>
    <row r="949" spans="1:12" ht="20.100000000000001" customHeight="1">
      <c r="A949" s="22" t="s">
        <v>3851</v>
      </c>
      <c r="B949" s="24">
        <v>422.5</v>
      </c>
      <c r="C949" s="7">
        <v>0</v>
      </c>
      <c r="D949" s="7">
        <v>0</v>
      </c>
      <c r="E949" s="7">
        <v>0</v>
      </c>
      <c r="F949" s="7">
        <v>0</v>
      </c>
      <c r="G949" s="5" t="s">
        <v>27</v>
      </c>
      <c r="H949" s="6" t="s">
        <v>3776</v>
      </c>
      <c r="I949" s="6" t="s">
        <v>2933</v>
      </c>
      <c r="J949" s="6" t="s">
        <v>3791</v>
      </c>
      <c r="K949" s="6" t="s">
        <v>27</v>
      </c>
      <c r="L949" s="6" t="s">
        <v>27</v>
      </c>
    </row>
    <row r="950" spans="1:12" ht="20.100000000000001" customHeight="1">
      <c r="A950" s="22" t="s">
        <v>3839</v>
      </c>
      <c r="B950" s="24">
        <v>2.8170000000000002</v>
      </c>
      <c r="C950" s="7">
        <v>0</v>
      </c>
      <c r="D950" s="7">
        <v>0</v>
      </c>
      <c r="E950" s="7">
        <v>0</v>
      </c>
      <c r="F950" s="7">
        <v>0</v>
      </c>
      <c r="G950" s="5" t="s">
        <v>27</v>
      </c>
      <c r="H950" s="6" t="s">
        <v>3776</v>
      </c>
      <c r="I950" s="6" t="s">
        <v>2933</v>
      </c>
      <c r="J950" s="6" t="s">
        <v>3792</v>
      </c>
      <c r="K950" s="6" t="s">
        <v>27</v>
      </c>
      <c r="L950" s="6" t="s">
        <v>27</v>
      </c>
    </row>
    <row r="951" spans="1:12" ht="20.100000000000001" customHeight="1">
      <c r="A951" s="22" t="s">
        <v>3838</v>
      </c>
      <c r="B951" s="24">
        <v>0.14199999999999999</v>
      </c>
      <c r="C951" s="7">
        <v>0</v>
      </c>
      <c r="D951" s="7">
        <v>0</v>
      </c>
      <c r="E951" s="7">
        <v>0</v>
      </c>
      <c r="F951" s="7">
        <v>0</v>
      </c>
      <c r="G951" s="5" t="s">
        <v>27</v>
      </c>
      <c r="H951" s="6" t="s">
        <v>3776</v>
      </c>
      <c r="I951" s="6" t="s">
        <v>2933</v>
      </c>
      <c r="J951" s="6" t="s">
        <v>3793</v>
      </c>
      <c r="K951" s="6" t="s">
        <v>27</v>
      </c>
      <c r="L951" s="6" t="s">
        <v>27</v>
      </c>
    </row>
    <row r="952" spans="1:12" ht="20.100000000000001" customHeight="1">
      <c r="A952" s="22" t="s">
        <v>3684</v>
      </c>
      <c r="B952" s="24"/>
      <c r="C952" s="7">
        <v>0</v>
      </c>
      <c r="D952" s="7">
        <v>0</v>
      </c>
      <c r="E952" s="7">
        <v>0</v>
      </c>
      <c r="F952" s="7">
        <v>0</v>
      </c>
      <c r="G952" s="5" t="s">
        <v>27</v>
      </c>
      <c r="H952" s="6" t="s">
        <v>3776</v>
      </c>
      <c r="I952" s="6" t="s">
        <v>2933</v>
      </c>
      <c r="J952" s="6" t="s">
        <v>27</v>
      </c>
      <c r="K952" s="6" t="s">
        <v>27</v>
      </c>
      <c r="L952" s="6" t="s">
        <v>27</v>
      </c>
    </row>
    <row r="953" spans="1:12" ht="20.100000000000001" customHeight="1">
      <c r="A953" s="22" t="s">
        <v>3810</v>
      </c>
      <c r="B953" s="24"/>
      <c r="C953" s="7">
        <v>0</v>
      </c>
      <c r="D953" s="7">
        <v>0</v>
      </c>
      <c r="E953" s="7">
        <v>0</v>
      </c>
      <c r="F953" s="7">
        <v>0</v>
      </c>
      <c r="G953" s="5" t="s">
        <v>27</v>
      </c>
      <c r="H953" s="6" t="s">
        <v>3776</v>
      </c>
      <c r="I953" s="6" t="s">
        <v>2933</v>
      </c>
      <c r="J953" s="6" t="s">
        <v>3794</v>
      </c>
      <c r="K953" s="6" t="s">
        <v>27</v>
      </c>
      <c r="L953" s="6" t="s">
        <v>27</v>
      </c>
    </row>
    <row r="954" spans="1:12" ht="20.100000000000001" customHeight="1">
      <c r="A954" s="22" t="s">
        <v>3684</v>
      </c>
      <c r="B954" s="24"/>
      <c r="C954" s="7">
        <v>0</v>
      </c>
      <c r="D954" s="7">
        <v>0</v>
      </c>
      <c r="E954" s="7">
        <v>0</v>
      </c>
      <c r="F954" s="7">
        <v>0</v>
      </c>
      <c r="G954" s="5" t="s">
        <v>27</v>
      </c>
      <c r="H954" s="6" t="s">
        <v>3776</v>
      </c>
      <c r="I954" s="6" t="s">
        <v>2933</v>
      </c>
      <c r="J954" s="6" t="s">
        <v>27</v>
      </c>
      <c r="K954" s="6" t="s">
        <v>27</v>
      </c>
      <c r="L954" s="6" t="s">
        <v>27</v>
      </c>
    </row>
    <row r="955" spans="1:12" ht="20.100000000000001" customHeight="1">
      <c r="A955" s="22" t="s">
        <v>3913</v>
      </c>
      <c r="B955" s="28">
        <v>216409</v>
      </c>
      <c r="C955" s="7">
        <v>0</v>
      </c>
      <c r="D955" s="7">
        <v>1143005.3</v>
      </c>
      <c r="E955" s="7">
        <v>0</v>
      </c>
      <c r="F955" s="7">
        <f>C955+D955+E955</f>
        <v>1143005.3</v>
      </c>
      <c r="G955" s="5" t="s">
        <v>27</v>
      </c>
      <c r="H955" s="6" t="s">
        <v>3776</v>
      </c>
      <c r="I955" s="6" t="s">
        <v>2933</v>
      </c>
      <c r="J955" s="6" t="s">
        <v>3795</v>
      </c>
      <c r="K955" s="6" t="s">
        <v>27</v>
      </c>
      <c r="L955" s="6" t="s">
        <v>27</v>
      </c>
    </row>
    <row r="956" spans="1:12" ht="20.100000000000001" customHeight="1">
      <c r="A956" s="22" t="s">
        <v>3914</v>
      </c>
      <c r="B956" s="28">
        <v>166063</v>
      </c>
      <c r="C956" s="7">
        <v>0</v>
      </c>
      <c r="D956" s="7">
        <v>292364.40000000002</v>
      </c>
      <c r="E956" s="7">
        <v>0</v>
      </c>
      <c r="F956" s="7">
        <f>C956+D956+E956</f>
        <v>292364.40000000002</v>
      </c>
      <c r="G956" s="5" t="s">
        <v>27</v>
      </c>
      <c r="H956" s="6" t="s">
        <v>3776</v>
      </c>
      <c r="I956" s="6" t="s">
        <v>2933</v>
      </c>
      <c r="J956" s="6" t="s">
        <v>3796</v>
      </c>
      <c r="K956" s="6" t="s">
        <v>27</v>
      </c>
      <c r="L956" s="6" t="s">
        <v>27</v>
      </c>
    </row>
    <row r="957" spans="1:12" ht="20.100000000000001" customHeight="1">
      <c r="A957" s="22" t="s">
        <v>3907</v>
      </c>
      <c r="B957" s="28">
        <v>138290</v>
      </c>
      <c r="C957" s="7">
        <v>0</v>
      </c>
      <c r="D957" s="7">
        <v>243468.3</v>
      </c>
      <c r="E957" s="7">
        <v>0</v>
      </c>
      <c r="F957" s="7">
        <f>C957+D957+E957</f>
        <v>243468.3</v>
      </c>
      <c r="G957" s="5" t="s">
        <v>27</v>
      </c>
      <c r="H957" s="6" t="s">
        <v>3776</v>
      </c>
      <c r="I957" s="6" t="s">
        <v>2933</v>
      </c>
      <c r="J957" s="6" t="s">
        <v>3797</v>
      </c>
      <c r="K957" s="6" t="s">
        <v>27</v>
      </c>
      <c r="L957" s="6" t="s">
        <v>27</v>
      </c>
    </row>
    <row r="958" spans="1:12" ht="20.100000000000001" customHeight="1">
      <c r="A958" s="22" t="s">
        <v>3811</v>
      </c>
      <c r="B958" s="28"/>
      <c r="C958" s="7">
        <v>0</v>
      </c>
      <c r="D958" s="7">
        <v>1678838.0000000002</v>
      </c>
      <c r="E958" s="7">
        <v>0</v>
      </c>
      <c r="F958" s="7">
        <f>C958+D958+E958</f>
        <v>1678838.0000000002</v>
      </c>
      <c r="G958" s="5" t="s">
        <v>27</v>
      </c>
      <c r="H958" s="6" t="s">
        <v>3776</v>
      </c>
      <c r="I958" s="6" t="s">
        <v>2933</v>
      </c>
      <c r="J958" s="6" t="s">
        <v>3798</v>
      </c>
      <c r="K958" s="6" t="s">
        <v>27</v>
      </c>
      <c r="L958" s="6" t="s">
        <v>27</v>
      </c>
    </row>
    <row r="959" spans="1:12" ht="20.100000000000001" customHeight="1">
      <c r="A959" s="22" t="s">
        <v>3812</v>
      </c>
      <c r="B959" s="24"/>
      <c r="C959" s="7">
        <v>0</v>
      </c>
      <c r="D959" s="7">
        <v>0</v>
      </c>
      <c r="E959" s="7">
        <v>0</v>
      </c>
      <c r="F959" s="7">
        <v>0</v>
      </c>
      <c r="G959" s="5" t="s">
        <v>27</v>
      </c>
      <c r="H959" s="6" t="s">
        <v>3776</v>
      </c>
      <c r="I959" s="6" t="s">
        <v>2933</v>
      </c>
      <c r="J959" s="6" t="s">
        <v>2961</v>
      </c>
      <c r="K959" s="6" t="s">
        <v>27</v>
      </c>
      <c r="L959" s="6" t="s">
        <v>27</v>
      </c>
    </row>
    <row r="960" spans="1:12" ht="20.100000000000001" customHeight="1">
      <c r="A960" s="22" t="s">
        <v>3813</v>
      </c>
      <c r="B960" s="24"/>
      <c r="C960" s="7">
        <v>0</v>
      </c>
      <c r="D960" s="7">
        <v>0</v>
      </c>
      <c r="E960" s="7">
        <v>0</v>
      </c>
      <c r="F960" s="7">
        <v>0</v>
      </c>
      <c r="G960" s="5" t="s">
        <v>27</v>
      </c>
      <c r="H960" s="6" t="s">
        <v>3776</v>
      </c>
      <c r="I960" s="6" t="s">
        <v>2933</v>
      </c>
      <c r="J960" s="6" t="s">
        <v>3799</v>
      </c>
      <c r="K960" s="6" t="s">
        <v>27</v>
      </c>
      <c r="L960" s="6" t="s">
        <v>27</v>
      </c>
    </row>
    <row r="961" spans="1:12" ht="20.100000000000001" customHeight="1">
      <c r="A961" s="22" t="s">
        <v>3684</v>
      </c>
      <c r="B961" s="24"/>
      <c r="C961" s="7">
        <v>0</v>
      </c>
      <c r="D961" s="7">
        <v>0</v>
      </c>
      <c r="E961" s="7">
        <v>0</v>
      </c>
      <c r="F961" s="7">
        <v>0</v>
      </c>
      <c r="G961" s="5" t="s">
        <v>27</v>
      </c>
      <c r="H961" s="6" t="s">
        <v>3776</v>
      </c>
      <c r="I961" s="6" t="s">
        <v>2933</v>
      </c>
      <c r="J961" s="6" t="s">
        <v>27</v>
      </c>
      <c r="K961" s="6" t="s">
        <v>27</v>
      </c>
      <c r="L961" s="6" t="s">
        <v>27</v>
      </c>
    </row>
    <row r="962" spans="1:12" ht="20.100000000000001" customHeight="1">
      <c r="A962" s="22" t="s">
        <v>3852</v>
      </c>
      <c r="B962" s="24">
        <v>2.5830000000000002</v>
      </c>
      <c r="C962" s="7">
        <v>0</v>
      </c>
      <c r="D962" s="7">
        <v>0</v>
      </c>
      <c r="E962" s="7">
        <v>0</v>
      </c>
      <c r="F962" s="7">
        <v>0</v>
      </c>
      <c r="G962" s="5" t="s">
        <v>27</v>
      </c>
      <c r="H962" s="6" t="s">
        <v>3776</v>
      </c>
      <c r="I962" s="6" t="s">
        <v>2933</v>
      </c>
      <c r="J962" s="6" t="s">
        <v>3800</v>
      </c>
      <c r="K962" s="6" t="s">
        <v>27</v>
      </c>
      <c r="L962" s="6" t="s">
        <v>27</v>
      </c>
    </row>
    <row r="963" spans="1:12" ht="20.100000000000001" customHeight="1">
      <c r="A963" s="22" t="s">
        <v>3853</v>
      </c>
      <c r="B963" s="24">
        <v>0.155</v>
      </c>
      <c r="C963" s="7">
        <v>0</v>
      </c>
      <c r="D963" s="7">
        <v>0</v>
      </c>
      <c r="E963" s="7">
        <v>0</v>
      </c>
      <c r="F963" s="7">
        <v>0</v>
      </c>
      <c r="G963" s="5" t="s">
        <v>27</v>
      </c>
      <c r="H963" s="6" t="s">
        <v>3776</v>
      </c>
      <c r="I963" s="6" t="s">
        <v>2933</v>
      </c>
      <c r="J963" s="6" t="s">
        <v>3801</v>
      </c>
      <c r="K963" s="6" t="s">
        <v>27</v>
      </c>
      <c r="L963" s="6" t="s">
        <v>27</v>
      </c>
    </row>
    <row r="964" spans="1:12" ht="20.100000000000001" customHeight="1">
      <c r="A964" s="22" t="s">
        <v>3684</v>
      </c>
      <c r="B964" s="24"/>
      <c r="C964" s="7">
        <v>0</v>
      </c>
      <c r="D964" s="7">
        <v>0</v>
      </c>
      <c r="E964" s="7">
        <v>0</v>
      </c>
      <c r="F964" s="7">
        <v>0</v>
      </c>
      <c r="G964" s="5" t="s">
        <v>27</v>
      </c>
      <c r="H964" s="6" t="s">
        <v>3776</v>
      </c>
      <c r="I964" s="6" t="s">
        <v>2933</v>
      </c>
      <c r="J964" s="6" t="s">
        <v>27</v>
      </c>
      <c r="K964" s="6" t="s">
        <v>27</v>
      </c>
      <c r="L964" s="6" t="s">
        <v>27</v>
      </c>
    </row>
    <row r="965" spans="1:12" ht="20.100000000000001" customHeight="1">
      <c r="A965" s="22" t="s">
        <v>3872</v>
      </c>
      <c r="B965" s="24"/>
      <c r="C965" s="7">
        <v>0</v>
      </c>
      <c r="D965" s="7">
        <v>0</v>
      </c>
      <c r="E965" s="7">
        <v>0</v>
      </c>
      <c r="F965" s="7">
        <v>0</v>
      </c>
      <c r="G965" s="5" t="s">
        <v>27</v>
      </c>
      <c r="H965" s="6" t="s">
        <v>3776</v>
      </c>
      <c r="I965" s="6" t="s">
        <v>2933</v>
      </c>
      <c r="J965" s="6" t="s">
        <v>3802</v>
      </c>
      <c r="K965" s="6" t="s">
        <v>27</v>
      </c>
      <c r="L965" s="6" t="s">
        <v>27</v>
      </c>
    </row>
    <row r="966" spans="1:12" ht="20.100000000000001" customHeight="1">
      <c r="A966" s="22" t="s">
        <v>3819</v>
      </c>
      <c r="B966" s="28">
        <v>30849</v>
      </c>
      <c r="C966" s="7">
        <v>199025.8</v>
      </c>
      <c r="D966" s="7">
        <v>0</v>
      </c>
      <c r="E966" s="7">
        <v>0</v>
      </c>
      <c r="F966" s="7">
        <f>C966+D966+E966</f>
        <v>199025.8</v>
      </c>
      <c r="G966" s="5" t="s">
        <v>27</v>
      </c>
      <c r="H966" s="6" t="s">
        <v>3776</v>
      </c>
      <c r="I966" s="6" t="s">
        <v>2933</v>
      </c>
      <c r="J966" s="6" t="s">
        <v>3803</v>
      </c>
      <c r="K966" s="6" t="s">
        <v>27</v>
      </c>
      <c r="L966" s="6" t="s">
        <v>27</v>
      </c>
    </row>
    <row r="967" spans="1:12" ht="20.100000000000001" customHeight="1">
      <c r="A967" s="22" t="s">
        <v>3820</v>
      </c>
      <c r="B967" s="28">
        <v>42200</v>
      </c>
      <c r="C967" s="7">
        <v>0</v>
      </c>
      <c r="D967" s="7">
        <v>272258.09999999998</v>
      </c>
      <c r="E967" s="7">
        <v>0</v>
      </c>
      <c r="F967" s="7">
        <f>C967+D967+E967</f>
        <v>272258.09999999998</v>
      </c>
      <c r="G967" s="5" t="s">
        <v>27</v>
      </c>
      <c r="H967" s="6" t="s">
        <v>3776</v>
      </c>
      <c r="I967" s="6" t="s">
        <v>2933</v>
      </c>
      <c r="J967" s="6" t="s">
        <v>3804</v>
      </c>
      <c r="K967" s="6" t="s">
        <v>27</v>
      </c>
      <c r="L967" s="6" t="s">
        <v>27</v>
      </c>
    </row>
    <row r="968" spans="1:12" ht="20.100000000000001" customHeight="1">
      <c r="A968" s="22" t="s">
        <v>3821</v>
      </c>
      <c r="B968" s="28">
        <v>63747</v>
      </c>
      <c r="C968" s="7">
        <v>0</v>
      </c>
      <c r="D968" s="7">
        <v>0</v>
      </c>
      <c r="E968" s="7">
        <v>411271</v>
      </c>
      <c r="F968" s="7">
        <f>C968+D968+E968</f>
        <v>411271</v>
      </c>
      <c r="G968" s="5" t="s">
        <v>27</v>
      </c>
      <c r="H968" s="6" t="s">
        <v>3776</v>
      </c>
      <c r="I968" s="6" t="s">
        <v>2933</v>
      </c>
      <c r="J968" s="6" t="s">
        <v>3805</v>
      </c>
      <c r="K968" s="6" t="s">
        <v>27</v>
      </c>
      <c r="L968" s="6" t="s">
        <v>27</v>
      </c>
    </row>
    <row r="969" spans="1:12" ht="20.100000000000001" customHeight="1">
      <c r="A969" s="22" t="s">
        <v>3814</v>
      </c>
      <c r="B969" s="24"/>
      <c r="C969" s="7">
        <v>199025.8</v>
      </c>
      <c r="D969" s="7">
        <v>272258.09999999998</v>
      </c>
      <c r="E969" s="7">
        <v>411271</v>
      </c>
      <c r="F969" s="7">
        <f>C969+D969+E969</f>
        <v>882554.89999999991</v>
      </c>
      <c r="G969" s="5" t="s">
        <v>27</v>
      </c>
      <c r="H969" s="6" t="s">
        <v>3776</v>
      </c>
      <c r="I969" s="6" t="s">
        <v>2933</v>
      </c>
      <c r="J969" s="6" t="s">
        <v>2946</v>
      </c>
      <c r="K969" s="6" t="s">
        <v>27</v>
      </c>
      <c r="L969" s="6" t="s">
        <v>27</v>
      </c>
    </row>
    <row r="970" spans="1:12" ht="20.100000000000001" customHeight="1">
      <c r="A970" s="22" t="s">
        <v>3684</v>
      </c>
      <c r="B970" s="24"/>
      <c r="C970" s="7">
        <v>0</v>
      </c>
      <c r="D970" s="7">
        <v>0</v>
      </c>
      <c r="E970" s="7">
        <v>0</v>
      </c>
      <c r="F970" s="7">
        <v>0</v>
      </c>
      <c r="G970" s="5" t="s">
        <v>27</v>
      </c>
      <c r="H970" s="6" t="s">
        <v>3776</v>
      </c>
      <c r="I970" s="6" t="s">
        <v>2933</v>
      </c>
      <c r="J970" s="6" t="s">
        <v>27</v>
      </c>
      <c r="K970" s="6" t="s">
        <v>27</v>
      </c>
      <c r="L970" s="6" t="s">
        <v>27</v>
      </c>
    </row>
    <row r="971" spans="1:12" ht="20.100000000000001" customHeight="1">
      <c r="A971" s="22" t="s">
        <v>3822</v>
      </c>
      <c r="B971" s="24"/>
      <c r="C971" s="7">
        <v>0</v>
      </c>
      <c r="D971" s="7">
        <v>0</v>
      </c>
      <c r="E971" s="7">
        <v>83941.900000000023</v>
      </c>
      <c r="F971" s="7">
        <f>C971+D971+E971</f>
        <v>83941.900000000023</v>
      </c>
      <c r="G971" s="5" t="s">
        <v>27</v>
      </c>
      <c r="H971" s="6" t="s">
        <v>3776</v>
      </c>
      <c r="I971" s="6" t="s">
        <v>2933</v>
      </c>
      <c r="J971" s="6" t="s">
        <v>3806</v>
      </c>
      <c r="K971" s="6" t="s">
        <v>27</v>
      </c>
      <c r="L971" s="6" t="s">
        <v>27</v>
      </c>
    </row>
    <row r="972" spans="1:12" ht="20.100000000000001" customHeight="1">
      <c r="A972" s="22" t="s">
        <v>3814</v>
      </c>
      <c r="B972" s="24"/>
      <c r="C972" s="7">
        <v>0</v>
      </c>
      <c r="D972" s="7">
        <v>0</v>
      </c>
      <c r="E972" s="7">
        <v>83941.900000000023</v>
      </c>
      <c r="F972" s="7">
        <f>C972+D972+E972</f>
        <v>83941.900000000023</v>
      </c>
      <c r="G972" s="5" t="s">
        <v>27</v>
      </c>
      <c r="H972" s="6" t="s">
        <v>3776</v>
      </c>
      <c r="I972" s="6" t="s">
        <v>2933</v>
      </c>
      <c r="J972" s="6" t="s">
        <v>2946</v>
      </c>
      <c r="K972" s="6" t="s">
        <v>27</v>
      </c>
      <c r="L972" s="6" t="s">
        <v>27</v>
      </c>
    </row>
    <row r="973" spans="1:12" ht="20.100000000000001" customHeight="1">
      <c r="A973" s="22" t="s">
        <v>3684</v>
      </c>
      <c r="B973" s="24"/>
      <c r="C973" s="7">
        <v>0</v>
      </c>
      <c r="D973" s="7">
        <v>0</v>
      </c>
      <c r="E973" s="7">
        <v>0</v>
      </c>
      <c r="F973" s="7">
        <v>0</v>
      </c>
      <c r="G973" s="5" t="s">
        <v>27</v>
      </c>
      <c r="H973" s="6" t="s">
        <v>3776</v>
      </c>
      <c r="I973" s="6" t="s">
        <v>2933</v>
      </c>
      <c r="J973" s="6" t="s">
        <v>27</v>
      </c>
      <c r="K973" s="6" t="s">
        <v>27</v>
      </c>
      <c r="L973" s="6" t="s">
        <v>27</v>
      </c>
    </row>
    <row r="974" spans="1:12" ht="20.100000000000001" customHeight="1">
      <c r="A974" s="22" t="s">
        <v>3684</v>
      </c>
      <c r="B974" s="24"/>
      <c r="C974" s="7">
        <v>0</v>
      </c>
      <c r="D974" s="7">
        <v>0</v>
      </c>
      <c r="E974" s="7">
        <v>0</v>
      </c>
      <c r="F974" s="7">
        <v>0</v>
      </c>
      <c r="G974" s="5" t="s">
        <v>27</v>
      </c>
      <c r="H974" s="6" t="s">
        <v>3776</v>
      </c>
      <c r="I974" s="6" t="s">
        <v>2933</v>
      </c>
      <c r="J974" s="6" t="s">
        <v>2935</v>
      </c>
      <c r="K974" s="6" t="s">
        <v>27</v>
      </c>
      <c r="L974" s="6" t="s">
        <v>27</v>
      </c>
    </row>
    <row r="975" spans="1:12" ht="20.100000000000001" customHeight="1">
      <c r="A975" s="22" t="s">
        <v>3815</v>
      </c>
      <c r="B975" s="24"/>
      <c r="C975" s="4">
        <v>199025.8</v>
      </c>
      <c r="D975" s="4">
        <v>1951096.1</v>
      </c>
      <c r="E975" s="4">
        <v>495212.9</v>
      </c>
      <c r="F975" s="4">
        <f>C975+D975+E975</f>
        <v>2645334.7999999998</v>
      </c>
      <c r="G975" s="3"/>
    </row>
    <row r="976" spans="1:12">
      <c r="C976" s="30"/>
      <c r="D976" s="30"/>
      <c r="E976" s="30"/>
      <c r="F976" s="30"/>
      <c r="G976" s="30"/>
    </row>
    <row r="977" spans="1:13" ht="27">
      <c r="A977" s="381" t="s">
        <v>3909</v>
      </c>
      <c r="B977" s="382"/>
      <c r="C977" s="383"/>
      <c r="D977" s="383"/>
      <c r="E977" s="383"/>
      <c r="F977" s="383"/>
      <c r="G977" s="384" t="s">
        <v>27</v>
      </c>
      <c r="H977" s="6" t="s">
        <v>3776</v>
      </c>
      <c r="J977" s="6" t="s">
        <v>3777</v>
      </c>
      <c r="K977" s="6" t="s">
        <v>3778</v>
      </c>
      <c r="L977" s="6" t="s">
        <v>135</v>
      </c>
    </row>
    <row r="978" spans="1:13" ht="20.100000000000001" customHeight="1">
      <c r="A978" s="22" t="s">
        <v>27</v>
      </c>
      <c r="B978" s="24"/>
      <c r="C978" s="7"/>
      <c r="D978" s="7"/>
      <c r="E978" s="7"/>
      <c r="F978" s="7"/>
      <c r="G978" s="5" t="s">
        <v>27</v>
      </c>
      <c r="H978" s="6" t="s">
        <v>3776</v>
      </c>
      <c r="I978" s="6" t="s">
        <v>2932</v>
      </c>
      <c r="J978" s="6" t="s">
        <v>27</v>
      </c>
      <c r="K978" s="6" t="s">
        <v>27</v>
      </c>
      <c r="L978" s="6" t="s">
        <v>27</v>
      </c>
      <c r="M978" s="2">
        <v>1</v>
      </c>
    </row>
    <row r="979" spans="1:13" ht="20.100000000000001" customHeight="1">
      <c r="A979" s="22" t="s">
        <v>3844</v>
      </c>
      <c r="B979" s="24">
        <v>200</v>
      </c>
      <c r="C979" s="7">
        <v>0</v>
      </c>
      <c r="D979" s="7">
        <v>0</v>
      </c>
      <c r="E979" s="7">
        <v>0</v>
      </c>
      <c r="F979" s="7">
        <v>0</v>
      </c>
      <c r="G979" s="5" t="s">
        <v>27</v>
      </c>
      <c r="H979" s="6" t="s">
        <v>3776</v>
      </c>
      <c r="I979" s="6" t="s">
        <v>2933</v>
      </c>
      <c r="J979" s="6" t="s">
        <v>3779</v>
      </c>
      <c r="K979" s="6" t="s">
        <v>27</v>
      </c>
      <c r="L979" s="6" t="s">
        <v>27</v>
      </c>
    </row>
    <row r="980" spans="1:13" ht="20.100000000000001" customHeight="1">
      <c r="A980" s="22" t="s">
        <v>3876</v>
      </c>
      <c r="B980" s="24">
        <v>1.25</v>
      </c>
      <c r="C980" s="7">
        <v>0</v>
      </c>
      <c r="D980" s="7">
        <v>0</v>
      </c>
      <c r="E980" s="7">
        <v>0</v>
      </c>
      <c r="F980" s="7">
        <v>0</v>
      </c>
      <c r="G980" s="5" t="s">
        <v>27</v>
      </c>
      <c r="H980" s="6" t="s">
        <v>3776</v>
      </c>
      <c r="I980" s="6" t="s">
        <v>2933</v>
      </c>
      <c r="J980" s="6" t="s">
        <v>3780</v>
      </c>
      <c r="K980" s="6" t="s">
        <v>27</v>
      </c>
      <c r="L980" s="6" t="s">
        <v>27</v>
      </c>
    </row>
    <row r="981" spans="1:13" ht="20.100000000000001" customHeight="1">
      <c r="A981" s="22" t="s">
        <v>3847</v>
      </c>
      <c r="B981" s="24">
        <v>0</v>
      </c>
      <c r="C981" s="7">
        <v>0</v>
      </c>
      <c r="D981" s="7">
        <v>0</v>
      </c>
      <c r="E981" s="7">
        <v>0</v>
      </c>
      <c r="F981" s="7">
        <v>0</v>
      </c>
      <c r="G981" s="5" t="s">
        <v>27</v>
      </c>
      <c r="H981" s="6" t="s">
        <v>3776</v>
      </c>
      <c r="I981" s="6" t="s">
        <v>2933</v>
      </c>
      <c r="J981" s="6" t="s">
        <v>3781</v>
      </c>
      <c r="K981" s="6" t="s">
        <v>27</v>
      </c>
      <c r="L981" s="6" t="s">
        <v>27</v>
      </c>
    </row>
    <row r="982" spans="1:13" ht="20.100000000000001" customHeight="1">
      <c r="A982" s="22" t="s">
        <v>3846</v>
      </c>
      <c r="B982" s="24">
        <v>1.2</v>
      </c>
      <c r="C982" s="7">
        <v>0</v>
      </c>
      <c r="D982" s="7">
        <v>0</v>
      </c>
      <c r="E982" s="7">
        <v>0</v>
      </c>
      <c r="F982" s="7">
        <v>0</v>
      </c>
      <c r="G982" s="5" t="s">
        <v>27</v>
      </c>
      <c r="H982" s="6" t="s">
        <v>3776</v>
      </c>
      <c r="I982" s="6" t="s">
        <v>2933</v>
      </c>
      <c r="J982" s="6" t="s">
        <v>3782</v>
      </c>
      <c r="K982" s="6" t="s">
        <v>27</v>
      </c>
      <c r="L982" s="6" t="s">
        <v>27</v>
      </c>
    </row>
    <row r="983" spans="1:13" ht="20.100000000000001" customHeight="1">
      <c r="A983" s="22" t="s">
        <v>3848</v>
      </c>
      <c r="B983" s="24">
        <v>1.2</v>
      </c>
      <c r="C983" s="7">
        <v>0</v>
      </c>
      <c r="D983" s="7">
        <v>0</v>
      </c>
      <c r="E983" s="7">
        <v>0</v>
      </c>
      <c r="F983" s="7">
        <v>0</v>
      </c>
      <c r="G983" s="5" t="s">
        <v>27</v>
      </c>
      <c r="H983" s="6" t="s">
        <v>3776</v>
      </c>
      <c r="I983" s="6" t="s">
        <v>2933</v>
      </c>
      <c r="J983" s="6" t="s">
        <v>3783</v>
      </c>
      <c r="K983" s="6" t="s">
        <v>27</v>
      </c>
      <c r="L983" s="6" t="s">
        <v>27</v>
      </c>
    </row>
    <row r="984" spans="1:13" ht="20.100000000000001" customHeight="1">
      <c r="A984" s="22" t="s">
        <v>3849</v>
      </c>
      <c r="B984" s="24">
        <v>20</v>
      </c>
      <c r="C984" s="7">
        <v>0</v>
      </c>
      <c r="D984" s="7">
        <v>0</v>
      </c>
      <c r="E984" s="7">
        <v>0</v>
      </c>
      <c r="F984" s="7">
        <v>0</v>
      </c>
      <c r="G984" s="5" t="s">
        <v>27</v>
      </c>
      <c r="H984" s="6" t="s">
        <v>3776</v>
      </c>
      <c r="I984" s="6" t="s">
        <v>2933</v>
      </c>
      <c r="J984" s="6" t="s">
        <v>3784</v>
      </c>
      <c r="K984" s="6" t="s">
        <v>27</v>
      </c>
      <c r="L984" s="6" t="s">
        <v>27</v>
      </c>
    </row>
    <row r="985" spans="1:13" ht="20.100000000000001" customHeight="1">
      <c r="A985" s="22" t="s">
        <v>3850</v>
      </c>
      <c r="B985" s="24">
        <v>20</v>
      </c>
      <c r="C985" s="7">
        <v>0</v>
      </c>
      <c r="D985" s="7">
        <v>0</v>
      </c>
      <c r="E985" s="7">
        <v>0</v>
      </c>
      <c r="F985" s="7">
        <v>0</v>
      </c>
      <c r="G985" s="5" t="s">
        <v>27</v>
      </c>
      <c r="H985" s="6" t="s">
        <v>3776</v>
      </c>
      <c r="I985" s="6" t="s">
        <v>2933</v>
      </c>
      <c r="J985" s="6" t="s">
        <v>3785</v>
      </c>
      <c r="K985" s="6" t="s">
        <v>27</v>
      </c>
      <c r="L985" s="6" t="s">
        <v>27</v>
      </c>
    </row>
    <row r="986" spans="1:13" ht="20.100000000000001" customHeight="1">
      <c r="A986" s="22" t="s">
        <v>3809</v>
      </c>
      <c r="B986" s="24">
        <v>0</v>
      </c>
      <c r="C986" s="7">
        <v>0</v>
      </c>
      <c r="D986" s="7">
        <v>0</v>
      </c>
      <c r="E986" s="7">
        <v>0</v>
      </c>
      <c r="F986" s="7">
        <v>0</v>
      </c>
      <c r="G986" s="5" t="s">
        <v>27</v>
      </c>
      <c r="H986" s="6" t="s">
        <v>3776</v>
      </c>
      <c r="I986" s="6" t="s">
        <v>2933</v>
      </c>
      <c r="J986" s="6" t="s">
        <v>3786</v>
      </c>
      <c r="K986" s="6" t="s">
        <v>27</v>
      </c>
      <c r="L986" s="6" t="s">
        <v>27</v>
      </c>
    </row>
    <row r="987" spans="1:13" ht="20.100000000000001" customHeight="1">
      <c r="A987" s="22" t="s">
        <v>3842</v>
      </c>
      <c r="B987" s="24">
        <v>359.99999999999994</v>
      </c>
      <c r="C987" s="7">
        <v>0</v>
      </c>
      <c r="D987" s="7">
        <v>0</v>
      </c>
      <c r="E987" s="7">
        <v>0</v>
      </c>
      <c r="F987" s="7">
        <v>0</v>
      </c>
      <c r="G987" s="5" t="s">
        <v>27</v>
      </c>
      <c r="H987" s="6" t="s">
        <v>3776</v>
      </c>
      <c r="I987" s="6" t="s">
        <v>2933</v>
      </c>
      <c r="J987" s="6" t="s">
        <v>3787</v>
      </c>
      <c r="K987" s="6" t="s">
        <v>27</v>
      </c>
      <c r="L987" s="6" t="s">
        <v>27</v>
      </c>
    </row>
    <row r="988" spans="1:13" ht="20.100000000000001" customHeight="1">
      <c r="A988" s="22" t="s">
        <v>3843</v>
      </c>
      <c r="B988" s="24">
        <v>0.9</v>
      </c>
      <c r="C988" s="7">
        <v>0</v>
      </c>
      <c r="D988" s="7">
        <v>0</v>
      </c>
      <c r="E988" s="7">
        <v>0</v>
      </c>
      <c r="F988" s="7">
        <v>0</v>
      </c>
      <c r="G988" s="5" t="s">
        <v>27</v>
      </c>
      <c r="H988" s="6" t="s">
        <v>3776</v>
      </c>
      <c r="I988" s="6" t="s">
        <v>2933</v>
      </c>
      <c r="J988" s="6" t="s">
        <v>3788</v>
      </c>
      <c r="K988" s="6" t="s">
        <v>27</v>
      </c>
      <c r="L988" s="6" t="s">
        <v>27</v>
      </c>
    </row>
    <row r="989" spans="1:13" ht="20.100000000000001" customHeight="1">
      <c r="A989" s="22" t="s">
        <v>3841</v>
      </c>
      <c r="B989" s="24">
        <v>444.44400000000002</v>
      </c>
      <c r="C989" s="7">
        <v>0</v>
      </c>
      <c r="D989" s="7">
        <v>0</v>
      </c>
      <c r="E989" s="7">
        <v>0</v>
      </c>
      <c r="F989" s="7">
        <v>0</v>
      </c>
      <c r="G989" s="5" t="s">
        <v>27</v>
      </c>
      <c r="H989" s="6" t="s">
        <v>3776</v>
      </c>
      <c r="I989" s="6" t="s">
        <v>2933</v>
      </c>
      <c r="J989" s="6" t="s">
        <v>3789</v>
      </c>
      <c r="K989" s="6" t="s">
        <v>27</v>
      </c>
      <c r="L989" s="6" t="s">
        <v>27</v>
      </c>
    </row>
    <row r="990" spans="1:13" ht="20.100000000000001" customHeight="1">
      <c r="A990" s="22" t="s">
        <v>3840</v>
      </c>
      <c r="B990" s="24">
        <v>45</v>
      </c>
      <c r="C990" s="7">
        <v>0</v>
      </c>
      <c r="D990" s="7">
        <v>0</v>
      </c>
      <c r="E990" s="7">
        <v>0</v>
      </c>
      <c r="F990" s="7">
        <v>0</v>
      </c>
      <c r="G990" s="5" t="s">
        <v>27</v>
      </c>
      <c r="H990" s="6" t="s">
        <v>3776</v>
      </c>
      <c r="I990" s="6" t="s">
        <v>2933</v>
      </c>
      <c r="J990" s="6" t="s">
        <v>3790</v>
      </c>
      <c r="K990" s="6" t="s">
        <v>27</v>
      </c>
      <c r="L990" s="6" t="s">
        <v>27</v>
      </c>
    </row>
    <row r="991" spans="1:13" ht="20.100000000000001" customHeight="1">
      <c r="A991" s="22" t="s">
        <v>3851</v>
      </c>
      <c r="B991" s="24">
        <v>489.44400000000002</v>
      </c>
      <c r="C991" s="7">
        <v>0</v>
      </c>
      <c r="D991" s="7">
        <v>0</v>
      </c>
      <c r="E991" s="7">
        <v>0</v>
      </c>
      <c r="F991" s="7">
        <v>0</v>
      </c>
      <c r="G991" s="5" t="s">
        <v>27</v>
      </c>
      <c r="H991" s="6" t="s">
        <v>3776</v>
      </c>
      <c r="I991" s="6" t="s">
        <v>2933</v>
      </c>
      <c r="J991" s="6" t="s">
        <v>3791</v>
      </c>
      <c r="K991" s="6" t="s">
        <v>27</v>
      </c>
      <c r="L991" s="6" t="s">
        <v>27</v>
      </c>
    </row>
    <row r="992" spans="1:13" ht="20.100000000000001" customHeight="1">
      <c r="A992" s="22" t="s">
        <v>3839</v>
      </c>
      <c r="B992" s="24">
        <v>2.4470000000000001</v>
      </c>
      <c r="C992" s="7">
        <v>0</v>
      </c>
      <c r="D992" s="7">
        <v>0</v>
      </c>
      <c r="E992" s="7">
        <v>0</v>
      </c>
      <c r="F992" s="7">
        <v>0</v>
      </c>
      <c r="G992" s="5" t="s">
        <v>27</v>
      </c>
      <c r="H992" s="6" t="s">
        <v>3776</v>
      </c>
      <c r="I992" s="6" t="s">
        <v>2933</v>
      </c>
      <c r="J992" s="6" t="s">
        <v>3792</v>
      </c>
      <c r="K992" s="6" t="s">
        <v>27</v>
      </c>
      <c r="L992" s="6" t="s">
        <v>27</v>
      </c>
    </row>
    <row r="993" spans="1:12" ht="20.100000000000001" customHeight="1">
      <c r="A993" s="22" t="s">
        <v>3838</v>
      </c>
      <c r="B993" s="24">
        <v>0.123</v>
      </c>
      <c r="C993" s="7">
        <v>0</v>
      </c>
      <c r="D993" s="7">
        <v>0</v>
      </c>
      <c r="E993" s="7">
        <v>0</v>
      </c>
      <c r="F993" s="7">
        <v>0</v>
      </c>
      <c r="G993" s="5" t="s">
        <v>27</v>
      </c>
      <c r="H993" s="6" t="s">
        <v>3776</v>
      </c>
      <c r="I993" s="6" t="s">
        <v>2933</v>
      </c>
      <c r="J993" s="6" t="s">
        <v>3793</v>
      </c>
      <c r="K993" s="6" t="s">
        <v>27</v>
      </c>
      <c r="L993" s="6" t="s">
        <v>27</v>
      </c>
    </row>
    <row r="994" spans="1:12" ht="20.100000000000001" customHeight="1">
      <c r="A994" s="22" t="s">
        <v>3684</v>
      </c>
      <c r="B994" s="24"/>
      <c r="C994" s="7">
        <v>0</v>
      </c>
      <c r="D994" s="7">
        <v>0</v>
      </c>
      <c r="E994" s="7">
        <v>0</v>
      </c>
      <c r="F994" s="7">
        <v>0</v>
      </c>
      <c r="G994" s="5" t="s">
        <v>27</v>
      </c>
      <c r="H994" s="6" t="s">
        <v>3776</v>
      </c>
      <c r="I994" s="6" t="s">
        <v>2933</v>
      </c>
      <c r="J994" s="6" t="s">
        <v>27</v>
      </c>
      <c r="K994" s="6" t="s">
        <v>27</v>
      </c>
      <c r="L994" s="6" t="s">
        <v>27</v>
      </c>
    </row>
    <row r="995" spans="1:12" ht="20.100000000000001" customHeight="1">
      <c r="A995" s="22" t="s">
        <v>3810</v>
      </c>
      <c r="B995" s="24"/>
      <c r="C995" s="7">
        <v>0</v>
      </c>
      <c r="D995" s="7">
        <v>0</v>
      </c>
      <c r="E995" s="7">
        <v>0</v>
      </c>
      <c r="F995" s="7">
        <v>0</v>
      </c>
      <c r="G995" s="5" t="s">
        <v>27</v>
      </c>
      <c r="H995" s="6" t="s">
        <v>3776</v>
      </c>
      <c r="I995" s="6" t="s">
        <v>2933</v>
      </c>
      <c r="J995" s="6" t="s">
        <v>3794</v>
      </c>
      <c r="K995" s="6" t="s">
        <v>27</v>
      </c>
      <c r="L995" s="6" t="s">
        <v>27</v>
      </c>
    </row>
    <row r="996" spans="1:12" ht="20.100000000000001" customHeight="1">
      <c r="A996" s="22" t="s">
        <v>3684</v>
      </c>
      <c r="B996" s="24"/>
      <c r="C996" s="7">
        <v>0</v>
      </c>
      <c r="D996" s="7">
        <v>0</v>
      </c>
      <c r="E996" s="7">
        <v>0</v>
      </c>
      <c r="F996" s="7">
        <v>0</v>
      </c>
      <c r="G996" s="5" t="s">
        <v>27</v>
      </c>
      <c r="H996" s="6" t="s">
        <v>3776</v>
      </c>
      <c r="I996" s="6" t="s">
        <v>2933</v>
      </c>
      <c r="J996" s="6" t="s">
        <v>27</v>
      </c>
      <c r="K996" s="6" t="s">
        <v>27</v>
      </c>
      <c r="L996" s="6" t="s">
        <v>27</v>
      </c>
    </row>
    <row r="997" spans="1:12" ht="20.100000000000001" customHeight="1">
      <c r="A997" s="22" t="s">
        <v>3915</v>
      </c>
      <c r="B997" s="28">
        <v>216409</v>
      </c>
      <c r="C997" s="7">
        <v>0</v>
      </c>
      <c r="D997" s="7">
        <v>1319567.1000000001</v>
      </c>
      <c r="E997" s="7">
        <v>0</v>
      </c>
      <c r="F997" s="7">
        <f>C997+D997+E997</f>
        <v>1319567.1000000001</v>
      </c>
      <c r="G997" s="5" t="s">
        <v>27</v>
      </c>
      <c r="H997" s="6" t="s">
        <v>3776</v>
      </c>
      <c r="I997" s="6" t="s">
        <v>2933</v>
      </c>
      <c r="J997" s="6" t="s">
        <v>3795</v>
      </c>
      <c r="K997" s="6" t="s">
        <v>27</v>
      </c>
      <c r="L997" s="6" t="s">
        <v>27</v>
      </c>
    </row>
    <row r="998" spans="1:12" ht="20.100000000000001" customHeight="1">
      <c r="A998" s="22" t="s">
        <v>3916</v>
      </c>
      <c r="B998" s="28">
        <v>166063</v>
      </c>
      <c r="C998" s="7">
        <v>0</v>
      </c>
      <c r="D998" s="7">
        <v>506289.6</v>
      </c>
      <c r="E998" s="7">
        <v>0</v>
      </c>
      <c r="F998" s="7">
        <f>C998+D998+E998</f>
        <v>506289.6</v>
      </c>
      <c r="G998" s="5" t="s">
        <v>27</v>
      </c>
      <c r="H998" s="6" t="s">
        <v>3776</v>
      </c>
      <c r="I998" s="6" t="s">
        <v>2933</v>
      </c>
      <c r="J998" s="6" t="s">
        <v>3796</v>
      </c>
      <c r="K998" s="6" t="s">
        <v>27</v>
      </c>
      <c r="L998" s="6" t="s">
        <v>27</v>
      </c>
    </row>
    <row r="999" spans="1:12" ht="20.100000000000001" customHeight="1">
      <c r="A999" s="22" t="s">
        <v>3917</v>
      </c>
      <c r="B999" s="28">
        <v>138290</v>
      </c>
      <c r="C999" s="7">
        <v>0</v>
      </c>
      <c r="D999" s="7">
        <v>281077.2</v>
      </c>
      <c r="E999" s="7">
        <v>0</v>
      </c>
      <c r="F999" s="7">
        <f>C999+D999+E999</f>
        <v>281077.2</v>
      </c>
      <c r="G999" s="5" t="s">
        <v>27</v>
      </c>
      <c r="H999" s="6" t="s">
        <v>3776</v>
      </c>
      <c r="I999" s="6" t="s">
        <v>2933</v>
      </c>
      <c r="J999" s="6" t="s">
        <v>3797</v>
      </c>
      <c r="K999" s="6" t="s">
        <v>27</v>
      </c>
      <c r="L999" s="6" t="s">
        <v>27</v>
      </c>
    </row>
    <row r="1000" spans="1:12" ht="20.100000000000001" customHeight="1">
      <c r="A1000" s="22" t="s">
        <v>3811</v>
      </c>
      <c r="B1000" s="28"/>
      <c r="C1000" s="7">
        <v>0</v>
      </c>
      <c r="D1000" s="7">
        <v>2106933.9000000004</v>
      </c>
      <c r="E1000" s="7">
        <v>0</v>
      </c>
      <c r="F1000" s="7">
        <f>C1000+D1000+E1000</f>
        <v>2106933.9000000004</v>
      </c>
      <c r="G1000" s="5" t="s">
        <v>27</v>
      </c>
      <c r="H1000" s="6" t="s">
        <v>3776</v>
      </c>
      <c r="I1000" s="6" t="s">
        <v>2933</v>
      </c>
      <c r="J1000" s="6" t="s">
        <v>3798</v>
      </c>
      <c r="K1000" s="6" t="s">
        <v>27</v>
      </c>
      <c r="L1000" s="6" t="s">
        <v>27</v>
      </c>
    </row>
    <row r="1001" spans="1:12" ht="20.100000000000001" customHeight="1">
      <c r="A1001" s="22" t="s">
        <v>3812</v>
      </c>
      <c r="B1001" s="24"/>
      <c r="C1001" s="7">
        <v>0</v>
      </c>
      <c r="D1001" s="7">
        <v>0</v>
      </c>
      <c r="E1001" s="7">
        <v>0</v>
      </c>
      <c r="F1001" s="7">
        <v>0</v>
      </c>
      <c r="G1001" s="5" t="s">
        <v>27</v>
      </c>
      <c r="H1001" s="6" t="s">
        <v>3776</v>
      </c>
      <c r="I1001" s="6" t="s">
        <v>2933</v>
      </c>
      <c r="J1001" s="6" t="s">
        <v>2961</v>
      </c>
      <c r="K1001" s="6" t="s">
        <v>27</v>
      </c>
      <c r="L1001" s="6" t="s">
        <v>27</v>
      </c>
    </row>
    <row r="1002" spans="1:12" ht="20.100000000000001" customHeight="1">
      <c r="A1002" s="22" t="s">
        <v>3813</v>
      </c>
      <c r="B1002" s="24"/>
      <c r="C1002" s="7">
        <v>0</v>
      </c>
      <c r="D1002" s="7">
        <v>0</v>
      </c>
      <c r="E1002" s="7">
        <v>0</v>
      </c>
      <c r="F1002" s="7">
        <v>0</v>
      </c>
      <c r="G1002" s="5" t="s">
        <v>27</v>
      </c>
      <c r="H1002" s="6" t="s">
        <v>3776</v>
      </c>
      <c r="I1002" s="6" t="s">
        <v>2933</v>
      </c>
      <c r="J1002" s="6" t="s">
        <v>3799</v>
      </c>
      <c r="K1002" s="6" t="s">
        <v>27</v>
      </c>
      <c r="L1002" s="6" t="s">
        <v>27</v>
      </c>
    </row>
    <row r="1003" spans="1:12" ht="20.100000000000001" customHeight="1">
      <c r="A1003" s="22" t="s">
        <v>3684</v>
      </c>
      <c r="B1003" s="24"/>
      <c r="C1003" s="7">
        <v>0</v>
      </c>
      <c r="D1003" s="7">
        <v>0</v>
      </c>
      <c r="E1003" s="7">
        <v>0</v>
      </c>
      <c r="F1003" s="7">
        <v>0</v>
      </c>
      <c r="G1003" s="5" t="s">
        <v>27</v>
      </c>
      <c r="H1003" s="6" t="s">
        <v>3776</v>
      </c>
      <c r="I1003" s="6" t="s">
        <v>2933</v>
      </c>
      <c r="J1003" s="6" t="s">
        <v>27</v>
      </c>
      <c r="K1003" s="6" t="s">
        <v>27</v>
      </c>
      <c r="L1003" s="6" t="s">
        <v>27</v>
      </c>
    </row>
    <row r="1004" spans="1:12" ht="20.100000000000001" customHeight="1">
      <c r="A1004" s="22" t="s">
        <v>3852</v>
      </c>
      <c r="B1004" s="24">
        <v>2.222</v>
      </c>
      <c r="C1004" s="7">
        <v>0</v>
      </c>
      <c r="D1004" s="7">
        <v>0</v>
      </c>
      <c r="E1004" s="7">
        <v>0</v>
      </c>
      <c r="F1004" s="7">
        <v>0</v>
      </c>
      <c r="G1004" s="5" t="s">
        <v>27</v>
      </c>
      <c r="H1004" s="6" t="s">
        <v>3776</v>
      </c>
      <c r="I1004" s="6" t="s">
        <v>2933</v>
      </c>
      <c r="J1004" s="6" t="s">
        <v>3800</v>
      </c>
      <c r="K1004" s="6" t="s">
        <v>27</v>
      </c>
      <c r="L1004" s="6" t="s">
        <v>27</v>
      </c>
    </row>
    <row r="1005" spans="1:12" ht="20.100000000000001" customHeight="1">
      <c r="A1005" s="22" t="s">
        <v>3853</v>
      </c>
      <c r="B1005" s="24">
        <v>0.13500000000000001</v>
      </c>
      <c r="C1005" s="7">
        <v>0</v>
      </c>
      <c r="D1005" s="7">
        <v>0</v>
      </c>
      <c r="E1005" s="7">
        <v>0</v>
      </c>
      <c r="F1005" s="7">
        <v>0</v>
      </c>
      <c r="G1005" s="5" t="s">
        <v>27</v>
      </c>
      <c r="H1005" s="6" t="s">
        <v>3776</v>
      </c>
      <c r="I1005" s="6" t="s">
        <v>2933</v>
      </c>
      <c r="J1005" s="6" t="s">
        <v>3801</v>
      </c>
      <c r="K1005" s="6" t="s">
        <v>27</v>
      </c>
      <c r="L1005" s="6" t="s">
        <v>27</v>
      </c>
    </row>
    <row r="1006" spans="1:12" ht="20.100000000000001" customHeight="1">
      <c r="A1006" s="22" t="s">
        <v>3684</v>
      </c>
      <c r="B1006" s="24"/>
      <c r="C1006" s="7">
        <v>0</v>
      </c>
      <c r="D1006" s="7">
        <v>0</v>
      </c>
      <c r="E1006" s="7">
        <v>0</v>
      </c>
      <c r="F1006" s="7">
        <v>0</v>
      </c>
      <c r="G1006" s="5" t="s">
        <v>27</v>
      </c>
      <c r="H1006" s="6" t="s">
        <v>3776</v>
      </c>
      <c r="I1006" s="6" t="s">
        <v>2933</v>
      </c>
      <c r="J1006" s="6" t="s">
        <v>27</v>
      </c>
      <c r="K1006" s="6" t="s">
        <v>27</v>
      </c>
      <c r="L1006" s="6" t="s">
        <v>27</v>
      </c>
    </row>
    <row r="1007" spans="1:12" ht="20.100000000000001" customHeight="1">
      <c r="A1007" s="22" t="s">
        <v>3871</v>
      </c>
      <c r="B1007" s="24"/>
      <c r="C1007" s="7">
        <v>0</v>
      </c>
      <c r="D1007" s="7">
        <v>0</v>
      </c>
      <c r="E1007" s="7">
        <v>0</v>
      </c>
      <c r="F1007" s="7">
        <v>0</v>
      </c>
      <c r="G1007" s="5" t="s">
        <v>27</v>
      </c>
      <c r="H1007" s="6" t="s">
        <v>3776</v>
      </c>
      <c r="I1007" s="6" t="s">
        <v>2933</v>
      </c>
      <c r="J1007" s="6" t="s">
        <v>3802</v>
      </c>
      <c r="K1007" s="6" t="s">
        <v>27</v>
      </c>
      <c r="L1007" s="6" t="s">
        <v>27</v>
      </c>
    </row>
    <row r="1008" spans="1:12" ht="20.100000000000001" customHeight="1">
      <c r="A1008" s="22" t="s">
        <v>3819</v>
      </c>
      <c r="B1008" s="28">
        <v>30849</v>
      </c>
      <c r="C1008" s="7">
        <v>228511.1</v>
      </c>
      <c r="D1008" s="7">
        <v>0</v>
      </c>
      <c r="E1008" s="7">
        <v>0</v>
      </c>
      <c r="F1008" s="7">
        <f>C1008+D1008+E1008</f>
        <v>228511.1</v>
      </c>
      <c r="G1008" s="5" t="s">
        <v>27</v>
      </c>
      <c r="H1008" s="6" t="s">
        <v>3776</v>
      </c>
      <c r="I1008" s="6" t="s">
        <v>2933</v>
      </c>
      <c r="J1008" s="6" t="s">
        <v>3803</v>
      </c>
      <c r="K1008" s="6" t="s">
        <v>27</v>
      </c>
      <c r="L1008" s="6" t="s">
        <v>27</v>
      </c>
    </row>
    <row r="1009" spans="1:13" ht="20.100000000000001" customHeight="1">
      <c r="A1009" s="22" t="s">
        <v>3820</v>
      </c>
      <c r="B1009" s="28">
        <v>42200</v>
      </c>
      <c r="C1009" s="7">
        <v>0</v>
      </c>
      <c r="D1009" s="7">
        <v>312592.59999999998</v>
      </c>
      <c r="E1009" s="7">
        <v>0</v>
      </c>
      <c r="F1009" s="7">
        <f>C1009+D1009+E1009</f>
        <v>312592.59999999998</v>
      </c>
      <c r="G1009" s="5" t="s">
        <v>27</v>
      </c>
      <c r="H1009" s="6" t="s">
        <v>3776</v>
      </c>
      <c r="I1009" s="6" t="s">
        <v>2933</v>
      </c>
      <c r="J1009" s="6" t="s">
        <v>3804</v>
      </c>
      <c r="K1009" s="6" t="s">
        <v>27</v>
      </c>
      <c r="L1009" s="6" t="s">
        <v>27</v>
      </c>
    </row>
    <row r="1010" spans="1:13" ht="20.100000000000001" customHeight="1">
      <c r="A1010" s="22" t="s">
        <v>3821</v>
      </c>
      <c r="B1010" s="28">
        <v>63747</v>
      </c>
      <c r="C1010" s="7">
        <v>0</v>
      </c>
      <c r="D1010" s="7">
        <v>0</v>
      </c>
      <c r="E1010" s="7">
        <v>472200</v>
      </c>
      <c r="F1010" s="7">
        <f>C1010+D1010+E1010</f>
        <v>472200</v>
      </c>
      <c r="G1010" s="5" t="s">
        <v>27</v>
      </c>
      <c r="H1010" s="6" t="s">
        <v>3776</v>
      </c>
      <c r="I1010" s="6" t="s">
        <v>2933</v>
      </c>
      <c r="J1010" s="6" t="s">
        <v>3805</v>
      </c>
      <c r="K1010" s="6" t="s">
        <v>27</v>
      </c>
      <c r="L1010" s="6" t="s">
        <v>27</v>
      </c>
    </row>
    <row r="1011" spans="1:13" ht="20.100000000000001" customHeight="1">
      <c r="A1011" s="22" t="s">
        <v>3814</v>
      </c>
      <c r="B1011" s="24"/>
      <c r="C1011" s="7">
        <v>228511.1</v>
      </c>
      <c r="D1011" s="7">
        <v>312592.59999999998</v>
      </c>
      <c r="E1011" s="7">
        <v>472200</v>
      </c>
      <c r="F1011" s="7">
        <f>C1011+D1011+E1011</f>
        <v>1013303.7</v>
      </c>
      <c r="G1011" s="5" t="s">
        <v>27</v>
      </c>
      <c r="H1011" s="6" t="s">
        <v>3776</v>
      </c>
      <c r="I1011" s="6" t="s">
        <v>2933</v>
      </c>
      <c r="J1011" s="6" t="s">
        <v>2946</v>
      </c>
      <c r="K1011" s="6" t="s">
        <v>27</v>
      </c>
      <c r="L1011" s="6" t="s">
        <v>27</v>
      </c>
    </row>
    <row r="1012" spans="1:13" ht="20.100000000000001" customHeight="1">
      <c r="A1012" s="22" t="s">
        <v>3684</v>
      </c>
      <c r="B1012" s="24"/>
      <c r="C1012" s="7">
        <v>0</v>
      </c>
      <c r="D1012" s="7">
        <v>0</v>
      </c>
      <c r="E1012" s="7">
        <v>0</v>
      </c>
      <c r="F1012" s="7">
        <v>0</v>
      </c>
      <c r="G1012" s="5" t="s">
        <v>27</v>
      </c>
      <c r="H1012" s="6" t="s">
        <v>3776</v>
      </c>
      <c r="I1012" s="6" t="s">
        <v>2933</v>
      </c>
      <c r="J1012" s="6" t="s">
        <v>27</v>
      </c>
      <c r="K1012" s="6" t="s">
        <v>27</v>
      </c>
      <c r="L1012" s="6" t="s">
        <v>27</v>
      </c>
    </row>
    <row r="1013" spans="1:13" ht="20.100000000000001" customHeight="1">
      <c r="A1013" s="22" t="s">
        <v>3822</v>
      </c>
      <c r="B1013" s="24"/>
      <c r="C1013" s="7">
        <v>0</v>
      </c>
      <c r="D1013" s="7">
        <v>0</v>
      </c>
      <c r="E1013" s="7">
        <v>105346.69500000002</v>
      </c>
      <c r="F1013" s="7">
        <f>C1013+D1013+E1013</f>
        <v>105346.69500000002</v>
      </c>
      <c r="G1013" s="5" t="s">
        <v>27</v>
      </c>
      <c r="H1013" s="6" t="s">
        <v>3776</v>
      </c>
      <c r="I1013" s="6" t="s">
        <v>2933</v>
      </c>
      <c r="J1013" s="6" t="s">
        <v>3806</v>
      </c>
      <c r="K1013" s="6" t="s">
        <v>27</v>
      </c>
      <c r="L1013" s="6" t="s">
        <v>27</v>
      </c>
    </row>
    <row r="1014" spans="1:13" ht="20.100000000000001" customHeight="1">
      <c r="A1014" s="22" t="s">
        <v>3814</v>
      </c>
      <c r="B1014" s="24"/>
      <c r="C1014" s="7">
        <v>0</v>
      </c>
      <c r="D1014" s="7">
        <v>0</v>
      </c>
      <c r="E1014" s="7">
        <v>105346.69500000002</v>
      </c>
      <c r="F1014" s="7">
        <f>C1014+D1014+E1014</f>
        <v>105346.69500000002</v>
      </c>
      <c r="G1014" s="5" t="s">
        <v>27</v>
      </c>
      <c r="H1014" s="6" t="s">
        <v>3776</v>
      </c>
      <c r="I1014" s="6" t="s">
        <v>2933</v>
      </c>
      <c r="J1014" s="6" t="s">
        <v>2946</v>
      </c>
      <c r="K1014" s="6" t="s">
        <v>27</v>
      </c>
      <c r="L1014" s="6" t="s">
        <v>27</v>
      </c>
    </row>
    <row r="1015" spans="1:13" ht="20.100000000000001" customHeight="1">
      <c r="A1015" s="22" t="s">
        <v>3684</v>
      </c>
      <c r="B1015" s="24"/>
      <c r="C1015" s="7">
        <v>0</v>
      </c>
      <c r="D1015" s="7">
        <v>0</v>
      </c>
      <c r="E1015" s="7">
        <v>0</v>
      </c>
      <c r="F1015" s="7">
        <v>0</v>
      </c>
      <c r="G1015" s="5" t="s">
        <v>27</v>
      </c>
      <c r="H1015" s="6" t="s">
        <v>3776</v>
      </c>
      <c r="I1015" s="6" t="s">
        <v>2933</v>
      </c>
      <c r="J1015" s="6" t="s">
        <v>27</v>
      </c>
      <c r="K1015" s="6" t="s">
        <v>27</v>
      </c>
      <c r="L1015" s="6" t="s">
        <v>27</v>
      </c>
    </row>
    <row r="1016" spans="1:13" ht="20.100000000000001" customHeight="1">
      <c r="A1016" s="22" t="s">
        <v>3684</v>
      </c>
      <c r="B1016" s="24"/>
      <c r="C1016" s="7">
        <v>0</v>
      </c>
      <c r="D1016" s="7">
        <v>0</v>
      </c>
      <c r="E1016" s="7">
        <v>0</v>
      </c>
      <c r="F1016" s="7">
        <v>0</v>
      </c>
      <c r="G1016" s="5" t="s">
        <v>27</v>
      </c>
      <c r="H1016" s="6" t="s">
        <v>3776</v>
      </c>
      <c r="I1016" s="6" t="s">
        <v>2933</v>
      </c>
      <c r="J1016" s="6" t="s">
        <v>2935</v>
      </c>
      <c r="K1016" s="6" t="s">
        <v>27</v>
      </c>
      <c r="L1016" s="6" t="s">
        <v>27</v>
      </c>
    </row>
    <row r="1017" spans="1:13" ht="20.100000000000001" customHeight="1">
      <c r="A1017" s="22" t="s">
        <v>3815</v>
      </c>
      <c r="B1017" s="24"/>
      <c r="C1017" s="4">
        <v>228511.1</v>
      </c>
      <c r="D1017" s="4">
        <v>2419526.5000000005</v>
      </c>
      <c r="E1017" s="4">
        <v>577546.69500000007</v>
      </c>
      <c r="F1017" s="4">
        <f>C1017+D1017+E1017</f>
        <v>3225584.2950000009</v>
      </c>
      <c r="G1017" s="3"/>
    </row>
    <row r="1019" spans="1:13" ht="27">
      <c r="A1019" s="381" t="s">
        <v>3918</v>
      </c>
      <c r="B1019" s="382"/>
      <c r="C1019" s="383"/>
      <c r="D1019" s="383"/>
      <c r="E1019" s="383"/>
      <c r="F1019" s="383"/>
      <c r="G1019" s="384" t="s">
        <v>27</v>
      </c>
      <c r="H1019" s="6" t="s">
        <v>3776</v>
      </c>
      <c r="J1019" s="6" t="s">
        <v>3777</v>
      </c>
      <c r="K1019" s="6" t="s">
        <v>3778</v>
      </c>
      <c r="L1019" s="6" t="s">
        <v>135</v>
      </c>
    </row>
    <row r="1020" spans="1:13" ht="20.100000000000001" customHeight="1">
      <c r="A1020" s="22" t="s">
        <v>27</v>
      </c>
      <c r="B1020" s="24"/>
      <c r="C1020" s="7"/>
      <c r="D1020" s="7"/>
      <c r="E1020" s="7"/>
      <c r="F1020" s="7"/>
      <c r="G1020" s="5" t="s">
        <v>27</v>
      </c>
      <c r="H1020" s="6" t="s">
        <v>3776</v>
      </c>
      <c r="I1020" s="6" t="s">
        <v>2932</v>
      </c>
      <c r="J1020" s="6" t="s">
        <v>27</v>
      </c>
      <c r="K1020" s="6" t="s">
        <v>27</v>
      </c>
      <c r="L1020" s="6" t="s">
        <v>27</v>
      </c>
      <c r="M1020" s="2">
        <v>1</v>
      </c>
    </row>
    <row r="1021" spans="1:13" ht="20.100000000000001" customHeight="1">
      <c r="A1021" s="22" t="s">
        <v>3808</v>
      </c>
      <c r="B1021" s="24">
        <v>99</v>
      </c>
      <c r="C1021" s="7">
        <v>0</v>
      </c>
      <c r="D1021" s="7">
        <v>0</v>
      </c>
      <c r="E1021" s="7">
        <v>0</v>
      </c>
      <c r="F1021" s="7">
        <v>0</v>
      </c>
      <c r="G1021" s="5" t="s">
        <v>27</v>
      </c>
      <c r="H1021" s="6" t="s">
        <v>3776</v>
      </c>
      <c r="I1021" s="6" t="s">
        <v>2933</v>
      </c>
      <c r="J1021" s="6" t="s">
        <v>3779</v>
      </c>
      <c r="K1021" s="6" t="s">
        <v>27</v>
      </c>
      <c r="L1021" s="6" t="s">
        <v>27</v>
      </c>
    </row>
    <row r="1022" spans="1:13" ht="20.100000000000001" customHeight="1">
      <c r="A1022" s="22" t="s">
        <v>3876</v>
      </c>
      <c r="B1022" s="24">
        <v>1.25</v>
      </c>
      <c r="C1022" s="7">
        <v>0</v>
      </c>
      <c r="D1022" s="7">
        <v>0</v>
      </c>
      <c r="E1022" s="7">
        <v>0</v>
      </c>
      <c r="F1022" s="7">
        <v>0</v>
      </c>
      <c r="G1022" s="5" t="s">
        <v>27</v>
      </c>
      <c r="H1022" s="6" t="s">
        <v>3776</v>
      </c>
      <c r="I1022" s="6" t="s">
        <v>2933</v>
      </c>
      <c r="J1022" s="6" t="s">
        <v>3780</v>
      </c>
      <c r="K1022" s="6" t="s">
        <v>27</v>
      </c>
      <c r="L1022" s="6" t="s">
        <v>27</v>
      </c>
    </row>
    <row r="1023" spans="1:13" ht="20.100000000000001" customHeight="1">
      <c r="A1023" s="22" t="s">
        <v>3847</v>
      </c>
      <c r="B1023" s="24">
        <v>0</v>
      </c>
      <c r="C1023" s="7">
        <v>0</v>
      </c>
      <c r="D1023" s="7">
        <v>0</v>
      </c>
      <c r="E1023" s="7">
        <v>0</v>
      </c>
      <c r="F1023" s="7">
        <v>0</v>
      </c>
      <c r="G1023" s="5" t="s">
        <v>27</v>
      </c>
      <c r="H1023" s="6" t="s">
        <v>3776</v>
      </c>
      <c r="I1023" s="6" t="s">
        <v>2933</v>
      </c>
      <c r="J1023" s="6" t="s">
        <v>3781</v>
      </c>
      <c r="K1023" s="6" t="s">
        <v>27</v>
      </c>
      <c r="L1023" s="6" t="s">
        <v>27</v>
      </c>
    </row>
    <row r="1024" spans="1:13" ht="20.100000000000001" customHeight="1">
      <c r="A1024" s="22" t="s">
        <v>3846</v>
      </c>
      <c r="B1024" s="24">
        <v>1.4</v>
      </c>
      <c r="C1024" s="7">
        <v>0</v>
      </c>
      <c r="D1024" s="7">
        <v>0</v>
      </c>
      <c r="E1024" s="7">
        <v>0</v>
      </c>
      <c r="F1024" s="7">
        <v>0</v>
      </c>
      <c r="G1024" s="5" t="s">
        <v>27</v>
      </c>
      <c r="H1024" s="6" t="s">
        <v>3776</v>
      </c>
      <c r="I1024" s="6" t="s">
        <v>2933</v>
      </c>
      <c r="J1024" s="6" t="s">
        <v>3782</v>
      </c>
      <c r="K1024" s="6" t="s">
        <v>27</v>
      </c>
      <c r="L1024" s="6" t="s">
        <v>27</v>
      </c>
    </row>
    <row r="1025" spans="1:12" ht="20.100000000000001" customHeight="1">
      <c r="A1025" s="22" t="s">
        <v>3848</v>
      </c>
      <c r="B1025" s="24">
        <v>1</v>
      </c>
      <c r="C1025" s="7">
        <v>0</v>
      </c>
      <c r="D1025" s="7">
        <v>0</v>
      </c>
      <c r="E1025" s="7">
        <v>0</v>
      </c>
      <c r="F1025" s="7">
        <v>0</v>
      </c>
      <c r="G1025" s="5" t="s">
        <v>27</v>
      </c>
      <c r="H1025" s="6" t="s">
        <v>3776</v>
      </c>
      <c r="I1025" s="6" t="s">
        <v>2933</v>
      </c>
      <c r="J1025" s="6" t="s">
        <v>3783</v>
      </c>
      <c r="K1025" s="6" t="s">
        <v>27</v>
      </c>
      <c r="L1025" s="6" t="s">
        <v>27</v>
      </c>
    </row>
    <row r="1026" spans="1:12" ht="20.100000000000001" customHeight="1">
      <c r="A1026" s="22" t="s">
        <v>3849</v>
      </c>
      <c r="B1026" s="24">
        <v>20</v>
      </c>
      <c r="C1026" s="7">
        <v>0</v>
      </c>
      <c r="D1026" s="7">
        <v>0</v>
      </c>
      <c r="E1026" s="7">
        <v>0</v>
      </c>
      <c r="F1026" s="7">
        <v>0</v>
      </c>
      <c r="G1026" s="5" t="s">
        <v>27</v>
      </c>
      <c r="H1026" s="6" t="s">
        <v>3776</v>
      </c>
      <c r="I1026" s="6" t="s">
        <v>2933</v>
      </c>
      <c r="J1026" s="6" t="s">
        <v>3784</v>
      </c>
      <c r="K1026" s="6" t="s">
        <v>27</v>
      </c>
      <c r="L1026" s="6" t="s">
        <v>27</v>
      </c>
    </row>
    <row r="1027" spans="1:12" ht="20.100000000000001" customHeight="1">
      <c r="A1027" s="22" t="s">
        <v>3850</v>
      </c>
      <c r="B1027" s="24">
        <v>20</v>
      </c>
      <c r="C1027" s="7">
        <v>0</v>
      </c>
      <c r="D1027" s="7">
        <v>0</v>
      </c>
      <c r="E1027" s="7">
        <v>0</v>
      </c>
      <c r="F1027" s="7">
        <v>0</v>
      </c>
      <c r="G1027" s="5" t="s">
        <v>27</v>
      </c>
      <c r="H1027" s="6" t="s">
        <v>3776</v>
      </c>
      <c r="I1027" s="6" t="s">
        <v>2933</v>
      </c>
      <c r="J1027" s="6" t="s">
        <v>3785</v>
      </c>
      <c r="K1027" s="6" t="s">
        <v>27</v>
      </c>
      <c r="L1027" s="6" t="s">
        <v>27</v>
      </c>
    </row>
    <row r="1028" spans="1:12" ht="20.100000000000001" customHeight="1">
      <c r="A1028" s="22" t="s">
        <v>3809</v>
      </c>
      <c r="B1028" s="24">
        <v>0</v>
      </c>
      <c r="C1028" s="7">
        <v>0</v>
      </c>
      <c r="D1028" s="7">
        <v>0</v>
      </c>
      <c r="E1028" s="7">
        <v>0</v>
      </c>
      <c r="F1028" s="7">
        <v>0</v>
      </c>
      <c r="G1028" s="5" t="s">
        <v>27</v>
      </c>
      <c r="H1028" s="6" t="s">
        <v>3776</v>
      </c>
      <c r="I1028" s="6" t="s">
        <v>2933</v>
      </c>
      <c r="J1028" s="6" t="s">
        <v>3786</v>
      </c>
      <c r="K1028" s="6" t="s">
        <v>27</v>
      </c>
      <c r="L1028" s="6" t="s">
        <v>27</v>
      </c>
    </row>
    <row r="1029" spans="1:12" ht="20.100000000000001" customHeight="1">
      <c r="A1029" s="22" t="s">
        <v>3842</v>
      </c>
      <c r="B1029" s="24">
        <v>173.25</v>
      </c>
      <c r="C1029" s="7">
        <v>0</v>
      </c>
      <c r="D1029" s="7">
        <v>0</v>
      </c>
      <c r="E1029" s="7">
        <v>0</v>
      </c>
      <c r="F1029" s="7">
        <v>0</v>
      </c>
      <c r="G1029" s="5" t="s">
        <v>27</v>
      </c>
      <c r="H1029" s="6" t="s">
        <v>3776</v>
      </c>
      <c r="I1029" s="6" t="s">
        <v>2933</v>
      </c>
      <c r="J1029" s="6" t="s">
        <v>3787</v>
      </c>
      <c r="K1029" s="6" t="s">
        <v>27</v>
      </c>
      <c r="L1029" s="6" t="s">
        <v>27</v>
      </c>
    </row>
    <row r="1030" spans="1:12" ht="20.100000000000001" customHeight="1">
      <c r="A1030" s="22" t="s">
        <v>3843</v>
      </c>
      <c r="B1030" s="24">
        <v>0.7</v>
      </c>
      <c r="C1030" s="7">
        <v>0</v>
      </c>
      <c r="D1030" s="7">
        <v>0</v>
      </c>
      <c r="E1030" s="7">
        <v>0</v>
      </c>
      <c r="F1030" s="7">
        <v>0</v>
      </c>
      <c r="G1030" s="5" t="s">
        <v>27</v>
      </c>
      <c r="H1030" s="6" t="s">
        <v>3776</v>
      </c>
      <c r="I1030" s="6" t="s">
        <v>2933</v>
      </c>
      <c r="J1030" s="6" t="s">
        <v>3788</v>
      </c>
      <c r="K1030" s="6" t="s">
        <v>27</v>
      </c>
      <c r="L1030" s="6" t="s">
        <v>27</v>
      </c>
    </row>
    <row r="1031" spans="1:12" ht="20.100000000000001" customHeight="1">
      <c r="A1031" s="22" t="s">
        <v>3841</v>
      </c>
      <c r="B1031" s="24">
        <v>304.64299999999997</v>
      </c>
      <c r="C1031" s="7">
        <v>0</v>
      </c>
      <c r="D1031" s="7">
        <v>0</v>
      </c>
      <c r="E1031" s="7">
        <v>0</v>
      </c>
      <c r="F1031" s="7">
        <v>0</v>
      </c>
      <c r="G1031" s="5" t="s">
        <v>27</v>
      </c>
      <c r="H1031" s="6" t="s">
        <v>3776</v>
      </c>
      <c r="I1031" s="6" t="s">
        <v>2933</v>
      </c>
      <c r="J1031" s="6" t="s">
        <v>3789</v>
      </c>
      <c r="K1031" s="6" t="s">
        <v>27</v>
      </c>
      <c r="L1031" s="6" t="s">
        <v>27</v>
      </c>
    </row>
    <row r="1032" spans="1:12" ht="20.100000000000001" customHeight="1">
      <c r="A1032" s="22" t="s">
        <v>3840</v>
      </c>
      <c r="B1032" s="24">
        <v>25</v>
      </c>
      <c r="C1032" s="7">
        <v>0</v>
      </c>
      <c r="D1032" s="7">
        <v>0</v>
      </c>
      <c r="E1032" s="7">
        <v>0</v>
      </c>
      <c r="F1032" s="7">
        <v>0</v>
      </c>
      <c r="G1032" s="5" t="s">
        <v>27</v>
      </c>
      <c r="H1032" s="6" t="s">
        <v>3776</v>
      </c>
      <c r="I1032" s="6" t="s">
        <v>2933</v>
      </c>
      <c r="J1032" s="6" t="s">
        <v>3790</v>
      </c>
      <c r="K1032" s="6" t="s">
        <v>27</v>
      </c>
      <c r="L1032" s="6" t="s">
        <v>27</v>
      </c>
    </row>
    <row r="1033" spans="1:12" ht="20.100000000000001" customHeight="1">
      <c r="A1033" s="22" t="s">
        <v>3851</v>
      </c>
      <c r="B1033" s="24">
        <v>329.64299999999997</v>
      </c>
      <c r="C1033" s="7">
        <v>0</v>
      </c>
      <c r="D1033" s="7">
        <v>0</v>
      </c>
      <c r="E1033" s="7">
        <v>0</v>
      </c>
      <c r="F1033" s="7">
        <v>0</v>
      </c>
      <c r="G1033" s="5" t="s">
        <v>27</v>
      </c>
      <c r="H1033" s="6" t="s">
        <v>3776</v>
      </c>
      <c r="I1033" s="6" t="s">
        <v>2933</v>
      </c>
      <c r="J1033" s="6" t="s">
        <v>3791</v>
      </c>
      <c r="K1033" s="6" t="s">
        <v>27</v>
      </c>
      <c r="L1033" s="6" t="s">
        <v>27</v>
      </c>
    </row>
    <row r="1034" spans="1:12" ht="20.100000000000001" customHeight="1">
      <c r="A1034" s="22" t="s">
        <v>3839</v>
      </c>
      <c r="B1034" s="24">
        <v>3.33</v>
      </c>
      <c r="C1034" s="7">
        <v>0</v>
      </c>
      <c r="D1034" s="7">
        <v>0</v>
      </c>
      <c r="E1034" s="7">
        <v>0</v>
      </c>
      <c r="F1034" s="7">
        <v>0</v>
      </c>
      <c r="G1034" s="5" t="s">
        <v>27</v>
      </c>
      <c r="H1034" s="6" t="s">
        <v>3776</v>
      </c>
      <c r="I1034" s="6" t="s">
        <v>2933</v>
      </c>
      <c r="J1034" s="6" t="s">
        <v>3792</v>
      </c>
      <c r="K1034" s="6" t="s">
        <v>27</v>
      </c>
      <c r="L1034" s="6" t="s">
        <v>27</v>
      </c>
    </row>
    <row r="1035" spans="1:12" ht="20.100000000000001" customHeight="1">
      <c r="A1035" s="22" t="s">
        <v>3838</v>
      </c>
      <c r="B1035" s="24">
        <v>0.182</v>
      </c>
      <c r="C1035" s="7">
        <v>0</v>
      </c>
      <c r="D1035" s="7">
        <v>0</v>
      </c>
      <c r="E1035" s="7">
        <v>0</v>
      </c>
      <c r="F1035" s="7">
        <v>0</v>
      </c>
      <c r="G1035" s="5" t="s">
        <v>27</v>
      </c>
      <c r="H1035" s="6" t="s">
        <v>3776</v>
      </c>
      <c r="I1035" s="6" t="s">
        <v>2933</v>
      </c>
      <c r="J1035" s="6" t="s">
        <v>3793</v>
      </c>
      <c r="K1035" s="6" t="s">
        <v>27</v>
      </c>
      <c r="L1035" s="6" t="s">
        <v>27</v>
      </c>
    </row>
    <row r="1036" spans="1:12" ht="20.100000000000001" customHeight="1">
      <c r="A1036" s="22" t="s">
        <v>3684</v>
      </c>
      <c r="B1036" s="24"/>
      <c r="C1036" s="7">
        <v>0</v>
      </c>
      <c r="D1036" s="7">
        <v>0</v>
      </c>
      <c r="E1036" s="7">
        <v>0</v>
      </c>
      <c r="F1036" s="7">
        <v>0</v>
      </c>
      <c r="G1036" s="5" t="s">
        <v>27</v>
      </c>
      <c r="H1036" s="6" t="s">
        <v>3776</v>
      </c>
      <c r="I1036" s="6" t="s">
        <v>2933</v>
      </c>
      <c r="J1036" s="6" t="s">
        <v>27</v>
      </c>
      <c r="K1036" s="6" t="s">
        <v>27</v>
      </c>
      <c r="L1036" s="6" t="s">
        <v>27</v>
      </c>
    </row>
    <row r="1037" spans="1:12" ht="20.100000000000001" customHeight="1">
      <c r="A1037" s="22" t="s">
        <v>3810</v>
      </c>
      <c r="B1037" s="24"/>
      <c r="C1037" s="7">
        <v>0</v>
      </c>
      <c r="D1037" s="7">
        <v>0</v>
      </c>
      <c r="E1037" s="7">
        <v>0</v>
      </c>
      <c r="F1037" s="7">
        <v>0</v>
      </c>
      <c r="G1037" s="5" t="s">
        <v>27</v>
      </c>
      <c r="H1037" s="6" t="s">
        <v>3776</v>
      </c>
      <c r="I1037" s="6" t="s">
        <v>2933</v>
      </c>
      <c r="J1037" s="6" t="s">
        <v>3794</v>
      </c>
      <c r="K1037" s="6" t="s">
        <v>27</v>
      </c>
      <c r="L1037" s="6" t="s">
        <v>27</v>
      </c>
    </row>
    <row r="1038" spans="1:12" ht="20.100000000000001" customHeight="1">
      <c r="A1038" s="22" t="s">
        <v>3684</v>
      </c>
      <c r="B1038" s="24"/>
      <c r="C1038" s="7">
        <v>0</v>
      </c>
      <c r="D1038" s="7">
        <v>0</v>
      </c>
      <c r="E1038" s="7">
        <v>0</v>
      </c>
      <c r="F1038" s="7">
        <v>0</v>
      </c>
      <c r="G1038" s="5" t="s">
        <v>27</v>
      </c>
      <c r="H1038" s="6" t="s">
        <v>3776</v>
      </c>
      <c r="I1038" s="6" t="s">
        <v>2933</v>
      </c>
      <c r="J1038" s="6" t="s">
        <v>27</v>
      </c>
      <c r="K1038" s="6" t="s">
        <v>27</v>
      </c>
      <c r="L1038" s="6" t="s">
        <v>27</v>
      </c>
    </row>
    <row r="1039" spans="1:12" ht="20.100000000000001" customHeight="1">
      <c r="A1039" s="22" t="s">
        <v>3921</v>
      </c>
      <c r="B1039" s="28">
        <v>216409</v>
      </c>
      <c r="C1039" s="7">
        <v>0</v>
      </c>
      <c r="D1039" s="7">
        <v>743162.8</v>
      </c>
      <c r="E1039" s="7">
        <v>0</v>
      </c>
      <c r="F1039" s="7">
        <f>C1039+D1039+E1039</f>
        <v>743162.8</v>
      </c>
      <c r="G1039" s="5" t="s">
        <v>27</v>
      </c>
      <c r="H1039" s="6" t="s">
        <v>3776</v>
      </c>
      <c r="I1039" s="6" t="s">
        <v>2933</v>
      </c>
      <c r="J1039" s="6" t="s">
        <v>3795</v>
      </c>
      <c r="K1039" s="6" t="s">
        <v>27</v>
      </c>
      <c r="L1039" s="6" t="s">
        <v>27</v>
      </c>
    </row>
    <row r="1040" spans="1:12" ht="20.100000000000001" customHeight="1">
      <c r="A1040" s="22" t="s">
        <v>3922</v>
      </c>
      <c r="B1040" s="28">
        <v>166063</v>
      </c>
      <c r="C1040" s="7">
        <v>0</v>
      </c>
      <c r="D1040" s="7">
        <v>228108.5</v>
      </c>
      <c r="E1040" s="7">
        <v>0</v>
      </c>
      <c r="F1040" s="7">
        <f>C1040+D1040+E1040</f>
        <v>228108.5</v>
      </c>
      <c r="G1040" s="5" t="s">
        <v>27</v>
      </c>
      <c r="H1040" s="6" t="s">
        <v>3776</v>
      </c>
      <c r="I1040" s="6" t="s">
        <v>2933</v>
      </c>
      <c r="J1040" s="6" t="s">
        <v>3796</v>
      </c>
      <c r="K1040" s="6" t="s">
        <v>27</v>
      </c>
      <c r="L1040" s="6" t="s">
        <v>27</v>
      </c>
    </row>
    <row r="1041" spans="1:12" ht="20.100000000000001" customHeight="1">
      <c r="A1041" s="22" t="s">
        <v>3923</v>
      </c>
      <c r="B1041" s="28">
        <v>138290</v>
      </c>
      <c r="C1041" s="7">
        <v>0</v>
      </c>
      <c r="D1041" s="7">
        <v>189958.8</v>
      </c>
      <c r="E1041" s="7">
        <v>0</v>
      </c>
      <c r="F1041" s="7">
        <f>C1041+D1041+E1041</f>
        <v>189958.8</v>
      </c>
      <c r="G1041" s="5" t="s">
        <v>27</v>
      </c>
      <c r="H1041" s="6" t="s">
        <v>3776</v>
      </c>
      <c r="I1041" s="6" t="s">
        <v>2933</v>
      </c>
      <c r="J1041" s="6" t="s">
        <v>3797</v>
      </c>
      <c r="K1041" s="6" t="s">
        <v>27</v>
      </c>
      <c r="L1041" s="6" t="s">
        <v>27</v>
      </c>
    </row>
    <row r="1042" spans="1:12" ht="20.100000000000001" customHeight="1">
      <c r="A1042" s="22" t="s">
        <v>3811</v>
      </c>
      <c r="B1042" s="28"/>
      <c r="C1042" s="7">
        <v>0</v>
      </c>
      <c r="D1042" s="7">
        <v>1161230.1000000001</v>
      </c>
      <c r="E1042" s="7">
        <v>0</v>
      </c>
      <c r="F1042" s="7">
        <f>C1042+D1042+E1042</f>
        <v>1161230.1000000001</v>
      </c>
      <c r="G1042" s="5" t="s">
        <v>27</v>
      </c>
      <c r="H1042" s="6" t="s">
        <v>3776</v>
      </c>
      <c r="I1042" s="6" t="s">
        <v>2933</v>
      </c>
      <c r="J1042" s="6" t="s">
        <v>3798</v>
      </c>
      <c r="K1042" s="6" t="s">
        <v>27</v>
      </c>
      <c r="L1042" s="6" t="s">
        <v>27</v>
      </c>
    </row>
    <row r="1043" spans="1:12" ht="20.100000000000001" customHeight="1">
      <c r="A1043" s="22" t="s">
        <v>3812</v>
      </c>
      <c r="B1043" s="24"/>
      <c r="C1043" s="7">
        <v>0</v>
      </c>
      <c r="D1043" s="7">
        <v>0</v>
      </c>
      <c r="E1043" s="7">
        <v>0</v>
      </c>
      <c r="F1043" s="7">
        <v>0</v>
      </c>
      <c r="G1043" s="5" t="s">
        <v>27</v>
      </c>
      <c r="H1043" s="6" t="s">
        <v>3776</v>
      </c>
      <c r="I1043" s="6" t="s">
        <v>2933</v>
      </c>
      <c r="J1043" s="6" t="s">
        <v>2961</v>
      </c>
      <c r="K1043" s="6" t="s">
        <v>27</v>
      </c>
      <c r="L1043" s="6" t="s">
        <v>27</v>
      </c>
    </row>
    <row r="1044" spans="1:12" ht="20.100000000000001" customHeight="1">
      <c r="A1044" s="22" t="s">
        <v>3813</v>
      </c>
      <c r="B1044" s="24"/>
      <c r="C1044" s="7">
        <v>0</v>
      </c>
      <c r="D1044" s="7">
        <v>0</v>
      </c>
      <c r="E1044" s="7">
        <v>0</v>
      </c>
      <c r="F1044" s="7">
        <v>0</v>
      </c>
      <c r="G1044" s="5" t="s">
        <v>27</v>
      </c>
      <c r="H1044" s="6" t="s">
        <v>3776</v>
      </c>
      <c r="I1044" s="6" t="s">
        <v>2933</v>
      </c>
      <c r="J1044" s="6" t="s">
        <v>3799</v>
      </c>
      <c r="K1044" s="6" t="s">
        <v>27</v>
      </c>
      <c r="L1044" s="6" t="s">
        <v>27</v>
      </c>
    </row>
    <row r="1045" spans="1:12" ht="20.100000000000001" customHeight="1">
      <c r="A1045" s="22" t="s">
        <v>3684</v>
      </c>
      <c r="B1045" s="24"/>
      <c r="C1045" s="7">
        <v>0</v>
      </c>
      <c r="D1045" s="7">
        <v>0</v>
      </c>
      <c r="E1045" s="7">
        <v>0</v>
      </c>
      <c r="F1045" s="7">
        <v>0</v>
      </c>
      <c r="G1045" s="5" t="s">
        <v>27</v>
      </c>
      <c r="H1045" s="6" t="s">
        <v>3776</v>
      </c>
      <c r="I1045" s="6" t="s">
        <v>2933</v>
      </c>
      <c r="J1045" s="6" t="s">
        <v>27</v>
      </c>
      <c r="K1045" s="6" t="s">
        <v>27</v>
      </c>
      <c r="L1045" s="6" t="s">
        <v>27</v>
      </c>
    </row>
    <row r="1046" spans="1:12" ht="20.100000000000001" customHeight="1">
      <c r="A1046" s="22" t="s">
        <v>3854</v>
      </c>
      <c r="B1046" s="24">
        <v>3.077</v>
      </c>
      <c r="C1046" s="7">
        <v>0</v>
      </c>
      <c r="D1046" s="7">
        <v>0</v>
      </c>
      <c r="E1046" s="7">
        <v>0</v>
      </c>
      <c r="F1046" s="7">
        <v>0</v>
      </c>
      <c r="G1046" s="5" t="s">
        <v>27</v>
      </c>
      <c r="H1046" s="6" t="s">
        <v>3776</v>
      </c>
      <c r="I1046" s="6" t="s">
        <v>2933</v>
      </c>
      <c r="J1046" s="6" t="s">
        <v>3800</v>
      </c>
      <c r="K1046" s="6" t="s">
        <v>27</v>
      </c>
      <c r="L1046" s="6" t="s">
        <v>27</v>
      </c>
    </row>
    <row r="1047" spans="1:12" ht="20.100000000000001" customHeight="1">
      <c r="A1047" s="22" t="s">
        <v>3853</v>
      </c>
      <c r="B1047" s="24">
        <v>0.19700000000000001</v>
      </c>
      <c r="C1047" s="7">
        <v>0</v>
      </c>
      <c r="D1047" s="7">
        <v>0</v>
      </c>
      <c r="E1047" s="7">
        <v>0</v>
      </c>
      <c r="F1047" s="7">
        <v>0</v>
      </c>
      <c r="G1047" s="5" t="s">
        <v>27</v>
      </c>
      <c r="H1047" s="6" t="s">
        <v>3776</v>
      </c>
      <c r="I1047" s="6" t="s">
        <v>2933</v>
      </c>
      <c r="J1047" s="6" t="s">
        <v>3801</v>
      </c>
      <c r="K1047" s="6" t="s">
        <v>27</v>
      </c>
      <c r="L1047" s="6" t="s">
        <v>27</v>
      </c>
    </row>
    <row r="1048" spans="1:12" ht="20.100000000000001" customHeight="1">
      <c r="A1048" s="22" t="s">
        <v>3684</v>
      </c>
      <c r="B1048" s="24"/>
      <c r="C1048" s="7">
        <v>0</v>
      </c>
      <c r="D1048" s="7">
        <v>0</v>
      </c>
      <c r="E1048" s="7">
        <v>0</v>
      </c>
      <c r="F1048" s="7">
        <v>0</v>
      </c>
      <c r="G1048" s="5" t="s">
        <v>27</v>
      </c>
      <c r="H1048" s="6" t="s">
        <v>3776</v>
      </c>
      <c r="I1048" s="6" t="s">
        <v>2933</v>
      </c>
      <c r="J1048" s="6" t="s">
        <v>27</v>
      </c>
      <c r="K1048" s="6" t="s">
        <v>27</v>
      </c>
      <c r="L1048" s="6" t="s">
        <v>27</v>
      </c>
    </row>
    <row r="1049" spans="1:12" ht="20.100000000000001" customHeight="1">
      <c r="A1049" s="22" t="s">
        <v>3871</v>
      </c>
      <c r="B1049" s="24"/>
      <c r="C1049" s="7">
        <v>0</v>
      </c>
      <c r="D1049" s="7">
        <v>0</v>
      </c>
      <c r="E1049" s="7">
        <v>0</v>
      </c>
      <c r="F1049" s="7">
        <v>0</v>
      </c>
      <c r="G1049" s="5" t="s">
        <v>27</v>
      </c>
      <c r="H1049" s="6" t="s">
        <v>3776</v>
      </c>
      <c r="I1049" s="6" t="s">
        <v>2933</v>
      </c>
      <c r="J1049" s="6" t="s">
        <v>3802</v>
      </c>
      <c r="K1049" s="6" t="s">
        <v>27</v>
      </c>
      <c r="L1049" s="6" t="s">
        <v>27</v>
      </c>
    </row>
    <row r="1050" spans="1:12" ht="20.100000000000001" customHeight="1">
      <c r="A1050" s="22" t="s">
        <v>3819</v>
      </c>
      <c r="B1050" s="28">
        <v>30849</v>
      </c>
      <c r="C1050" s="7">
        <v>156593.9</v>
      </c>
      <c r="D1050" s="7">
        <v>0</v>
      </c>
      <c r="E1050" s="7">
        <v>0</v>
      </c>
      <c r="F1050" s="7">
        <f>C1050+D1050+E1050</f>
        <v>156593.9</v>
      </c>
      <c r="G1050" s="5" t="s">
        <v>27</v>
      </c>
      <c r="H1050" s="6" t="s">
        <v>3776</v>
      </c>
      <c r="I1050" s="6" t="s">
        <v>2933</v>
      </c>
      <c r="J1050" s="6" t="s">
        <v>3803</v>
      </c>
      <c r="K1050" s="6" t="s">
        <v>27</v>
      </c>
      <c r="L1050" s="6" t="s">
        <v>27</v>
      </c>
    </row>
    <row r="1051" spans="1:12" ht="20.100000000000001" customHeight="1">
      <c r="A1051" s="22" t="s">
        <v>3820</v>
      </c>
      <c r="B1051" s="28">
        <v>42200</v>
      </c>
      <c r="C1051" s="7">
        <v>0</v>
      </c>
      <c r="D1051" s="7">
        <v>214213.2</v>
      </c>
      <c r="E1051" s="7">
        <v>0</v>
      </c>
      <c r="F1051" s="7">
        <f>C1051+D1051+E1051</f>
        <v>214213.2</v>
      </c>
      <c r="G1051" s="5" t="s">
        <v>27</v>
      </c>
      <c r="H1051" s="6" t="s">
        <v>3776</v>
      </c>
      <c r="I1051" s="6" t="s">
        <v>2933</v>
      </c>
      <c r="J1051" s="6" t="s">
        <v>3804</v>
      </c>
      <c r="K1051" s="6" t="s">
        <v>27</v>
      </c>
      <c r="L1051" s="6" t="s">
        <v>27</v>
      </c>
    </row>
    <row r="1052" spans="1:12" ht="20.100000000000001" customHeight="1">
      <c r="A1052" s="22" t="s">
        <v>3821</v>
      </c>
      <c r="B1052" s="28">
        <v>63747</v>
      </c>
      <c r="C1052" s="7">
        <v>0</v>
      </c>
      <c r="D1052" s="7">
        <v>0</v>
      </c>
      <c r="E1052" s="7">
        <v>323588.8</v>
      </c>
      <c r="F1052" s="7">
        <f>C1052+D1052+E1052</f>
        <v>323588.8</v>
      </c>
      <c r="G1052" s="5" t="s">
        <v>27</v>
      </c>
      <c r="H1052" s="6" t="s">
        <v>3776</v>
      </c>
      <c r="I1052" s="6" t="s">
        <v>2933</v>
      </c>
      <c r="J1052" s="6" t="s">
        <v>3805</v>
      </c>
      <c r="K1052" s="6" t="s">
        <v>27</v>
      </c>
      <c r="L1052" s="6" t="s">
        <v>27</v>
      </c>
    </row>
    <row r="1053" spans="1:12" ht="20.100000000000001" customHeight="1">
      <c r="A1053" s="22" t="s">
        <v>3814</v>
      </c>
      <c r="B1053" s="24"/>
      <c r="C1053" s="7">
        <v>156593.9</v>
      </c>
      <c r="D1053" s="7">
        <v>214213.2</v>
      </c>
      <c r="E1053" s="7">
        <v>323588.8</v>
      </c>
      <c r="F1053" s="7">
        <f>C1053+D1053+E1053</f>
        <v>694395.89999999991</v>
      </c>
      <c r="G1053" s="5" t="s">
        <v>27</v>
      </c>
      <c r="H1053" s="6" t="s">
        <v>3776</v>
      </c>
      <c r="I1053" s="6" t="s">
        <v>2933</v>
      </c>
      <c r="J1053" s="6" t="s">
        <v>2946</v>
      </c>
      <c r="K1053" s="6" t="s">
        <v>27</v>
      </c>
      <c r="L1053" s="6" t="s">
        <v>27</v>
      </c>
    </row>
    <row r="1054" spans="1:12" ht="20.100000000000001" customHeight="1">
      <c r="A1054" s="22" t="s">
        <v>3684</v>
      </c>
      <c r="B1054" s="24"/>
      <c r="C1054" s="7">
        <v>0</v>
      </c>
      <c r="D1054" s="7">
        <v>0</v>
      </c>
      <c r="E1054" s="7">
        <v>0</v>
      </c>
      <c r="F1054" s="7">
        <v>0</v>
      </c>
      <c r="G1054" s="5" t="s">
        <v>27</v>
      </c>
      <c r="H1054" s="6" t="s">
        <v>3776</v>
      </c>
      <c r="I1054" s="6" t="s">
        <v>2933</v>
      </c>
      <c r="J1054" s="6" t="s">
        <v>27</v>
      </c>
      <c r="K1054" s="6" t="s">
        <v>27</v>
      </c>
      <c r="L1054" s="6" t="s">
        <v>27</v>
      </c>
    </row>
    <row r="1055" spans="1:12" ht="20.100000000000001" customHeight="1">
      <c r="A1055" s="22" t="s">
        <v>3822</v>
      </c>
      <c r="B1055" s="24"/>
      <c r="C1055" s="7">
        <v>0</v>
      </c>
      <c r="D1055" s="7">
        <v>0</v>
      </c>
      <c r="E1055" s="7">
        <v>58061.505000000005</v>
      </c>
      <c r="F1055" s="7">
        <f>C1055+D1055+E1055</f>
        <v>58061.505000000005</v>
      </c>
      <c r="G1055" s="5" t="s">
        <v>27</v>
      </c>
      <c r="H1055" s="6" t="s">
        <v>3776</v>
      </c>
      <c r="I1055" s="6" t="s">
        <v>2933</v>
      </c>
      <c r="J1055" s="6" t="s">
        <v>3806</v>
      </c>
      <c r="K1055" s="6" t="s">
        <v>27</v>
      </c>
      <c r="L1055" s="6" t="s">
        <v>27</v>
      </c>
    </row>
    <row r="1056" spans="1:12" ht="20.100000000000001" customHeight="1">
      <c r="A1056" s="22" t="s">
        <v>3814</v>
      </c>
      <c r="B1056" s="24"/>
      <c r="C1056" s="7">
        <v>0</v>
      </c>
      <c r="D1056" s="7">
        <v>0</v>
      </c>
      <c r="E1056" s="7">
        <v>58061.505000000005</v>
      </c>
      <c r="F1056" s="7">
        <f>C1056+D1056+E1056</f>
        <v>58061.505000000005</v>
      </c>
      <c r="G1056" s="5" t="s">
        <v>27</v>
      </c>
      <c r="H1056" s="6" t="s">
        <v>3776</v>
      </c>
      <c r="I1056" s="6" t="s">
        <v>2933</v>
      </c>
      <c r="J1056" s="6" t="s">
        <v>2946</v>
      </c>
      <c r="K1056" s="6" t="s">
        <v>27</v>
      </c>
      <c r="L1056" s="6" t="s">
        <v>27</v>
      </c>
    </row>
    <row r="1057" spans="1:13" ht="20.100000000000001" customHeight="1">
      <c r="A1057" s="22" t="s">
        <v>3684</v>
      </c>
      <c r="B1057" s="24"/>
      <c r="C1057" s="7">
        <v>0</v>
      </c>
      <c r="D1057" s="7">
        <v>0</v>
      </c>
      <c r="E1057" s="7">
        <v>0</v>
      </c>
      <c r="F1057" s="7">
        <v>0</v>
      </c>
      <c r="G1057" s="5" t="s">
        <v>27</v>
      </c>
      <c r="H1057" s="6" t="s">
        <v>3776</v>
      </c>
      <c r="I1057" s="6" t="s">
        <v>2933</v>
      </c>
      <c r="J1057" s="6" t="s">
        <v>27</v>
      </c>
      <c r="K1057" s="6" t="s">
        <v>27</v>
      </c>
      <c r="L1057" s="6" t="s">
        <v>27</v>
      </c>
    </row>
    <row r="1058" spans="1:13" ht="20.100000000000001" customHeight="1">
      <c r="A1058" s="22" t="s">
        <v>3684</v>
      </c>
      <c r="B1058" s="24"/>
      <c r="C1058" s="7">
        <v>0</v>
      </c>
      <c r="D1058" s="7">
        <v>0</v>
      </c>
      <c r="E1058" s="7">
        <v>0</v>
      </c>
      <c r="F1058" s="7">
        <v>0</v>
      </c>
      <c r="G1058" s="5" t="s">
        <v>27</v>
      </c>
      <c r="H1058" s="6" t="s">
        <v>3776</v>
      </c>
      <c r="I1058" s="6" t="s">
        <v>2933</v>
      </c>
      <c r="J1058" s="6" t="s">
        <v>2935</v>
      </c>
      <c r="K1058" s="6" t="s">
        <v>27</v>
      </c>
      <c r="L1058" s="6" t="s">
        <v>27</v>
      </c>
    </row>
    <row r="1059" spans="1:13" ht="20.100000000000001" customHeight="1">
      <c r="A1059" s="22" t="s">
        <v>3815</v>
      </c>
      <c r="B1059" s="24"/>
      <c r="C1059" s="4">
        <v>156593.9</v>
      </c>
      <c r="D1059" s="4">
        <v>1375443.3</v>
      </c>
      <c r="E1059" s="4">
        <v>381650.30499999999</v>
      </c>
      <c r="F1059" s="4">
        <f>C1059+D1059+E1059</f>
        <v>1913687.5049999999</v>
      </c>
      <c r="G1059" s="3"/>
    </row>
    <row r="1060" spans="1:13">
      <c r="A1060" s="22"/>
      <c r="B1060" s="24"/>
      <c r="C1060" s="29"/>
      <c r="D1060" s="30"/>
      <c r="E1060" s="30"/>
      <c r="F1060" s="30"/>
    </row>
    <row r="1061" spans="1:13" ht="27">
      <c r="A1061" s="381" t="s">
        <v>3919</v>
      </c>
      <c r="B1061" s="382"/>
      <c r="C1061" s="383"/>
      <c r="D1061" s="383"/>
      <c r="E1061" s="383"/>
      <c r="F1061" s="383"/>
      <c r="G1061" s="384" t="s">
        <v>27</v>
      </c>
      <c r="H1061" s="6" t="s">
        <v>3776</v>
      </c>
      <c r="J1061" s="6" t="s">
        <v>3777</v>
      </c>
      <c r="K1061" s="6" t="s">
        <v>3778</v>
      </c>
      <c r="L1061" s="6" t="s">
        <v>135</v>
      </c>
    </row>
    <row r="1062" spans="1:13" ht="20.100000000000001" customHeight="1">
      <c r="A1062" s="22" t="s">
        <v>27</v>
      </c>
      <c r="B1062" s="24"/>
      <c r="C1062" s="7"/>
      <c r="D1062" s="7"/>
      <c r="E1062" s="7"/>
      <c r="F1062" s="7"/>
      <c r="G1062" s="5" t="s">
        <v>27</v>
      </c>
      <c r="H1062" s="6" t="s">
        <v>3776</v>
      </c>
      <c r="I1062" s="6" t="s">
        <v>2932</v>
      </c>
      <c r="J1062" s="6" t="s">
        <v>27</v>
      </c>
      <c r="K1062" s="6" t="s">
        <v>27</v>
      </c>
      <c r="L1062" s="6" t="s">
        <v>27</v>
      </c>
      <c r="M1062" s="2">
        <v>1</v>
      </c>
    </row>
    <row r="1063" spans="1:13" ht="20.100000000000001" customHeight="1">
      <c r="A1063" s="22" t="s">
        <v>3844</v>
      </c>
      <c r="B1063" s="24">
        <v>150</v>
      </c>
      <c r="C1063" s="7">
        <v>0</v>
      </c>
      <c r="D1063" s="7">
        <v>0</v>
      </c>
      <c r="E1063" s="7">
        <v>0</v>
      </c>
      <c r="F1063" s="7">
        <v>0</v>
      </c>
      <c r="G1063" s="5" t="s">
        <v>27</v>
      </c>
      <c r="H1063" s="6" t="s">
        <v>3776</v>
      </c>
      <c r="I1063" s="6" t="s">
        <v>2933</v>
      </c>
      <c r="J1063" s="6" t="s">
        <v>3779</v>
      </c>
      <c r="K1063" s="6" t="s">
        <v>27</v>
      </c>
      <c r="L1063" s="6" t="s">
        <v>27</v>
      </c>
    </row>
    <row r="1064" spans="1:13" ht="20.100000000000001" customHeight="1">
      <c r="A1064" s="22" t="s">
        <v>3876</v>
      </c>
      <c r="B1064" s="24">
        <v>1.25</v>
      </c>
      <c r="C1064" s="7">
        <v>0</v>
      </c>
      <c r="D1064" s="7">
        <v>0</v>
      </c>
      <c r="E1064" s="7">
        <v>0</v>
      </c>
      <c r="F1064" s="7">
        <v>0</v>
      </c>
      <c r="G1064" s="5" t="s">
        <v>27</v>
      </c>
      <c r="H1064" s="6" t="s">
        <v>3776</v>
      </c>
      <c r="I1064" s="6" t="s">
        <v>2933</v>
      </c>
      <c r="J1064" s="6" t="s">
        <v>3780</v>
      </c>
      <c r="K1064" s="6" t="s">
        <v>27</v>
      </c>
      <c r="L1064" s="6" t="s">
        <v>27</v>
      </c>
    </row>
    <row r="1065" spans="1:13" ht="20.100000000000001" customHeight="1">
      <c r="A1065" s="22" t="s">
        <v>3847</v>
      </c>
      <c r="B1065" s="24">
        <v>0</v>
      </c>
      <c r="C1065" s="7">
        <v>0</v>
      </c>
      <c r="D1065" s="7">
        <v>0</v>
      </c>
      <c r="E1065" s="7">
        <v>0</v>
      </c>
      <c r="F1065" s="7">
        <v>0</v>
      </c>
      <c r="G1065" s="5" t="s">
        <v>27</v>
      </c>
      <c r="H1065" s="6" t="s">
        <v>3776</v>
      </c>
      <c r="I1065" s="6" t="s">
        <v>2933</v>
      </c>
      <c r="J1065" s="6" t="s">
        <v>3781</v>
      </c>
      <c r="K1065" s="6" t="s">
        <v>27</v>
      </c>
      <c r="L1065" s="6" t="s">
        <v>27</v>
      </c>
    </row>
    <row r="1066" spans="1:13" ht="20.100000000000001" customHeight="1">
      <c r="A1066" s="22" t="s">
        <v>3846</v>
      </c>
      <c r="B1066" s="24">
        <v>1.4</v>
      </c>
      <c r="C1066" s="7">
        <v>0</v>
      </c>
      <c r="D1066" s="7">
        <v>0</v>
      </c>
      <c r="E1066" s="7">
        <v>0</v>
      </c>
      <c r="F1066" s="7">
        <v>0</v>
      </c>
      <c r="G1066" s="5" t="s">
        <v>27</v>
      </c>
      <c r="H1066" s="6" t="s">
        <v>3776</v>
      </c>
      <c r="I1066" s="6" t="s">
        <v>2933</v>
      </c>
      <c r="J1066" s="6" t="s">
        <v>3782</v>
      </c>
      <c r="K1066" s="6" t="s">
        <v>27</v>
      </c>
      <c r="L1066" s="6" t="s">
        <v>27</v>
      </c>
    </row>
    <row r="1067" spans="1:13" ht="20.100000000000001" customHeight="1">
      <c r="A1067" s="22" t="s">
        <v>3848</v>
      </c>
      <c r="B1067" s="24">
        <v>1</v>
      </c>
      <c r="C1067" s="7">
        <v>0</v>
      </c>
      <c r="D1067" s="7">
        <v>0</v>
      </c>
      <c r="E1067" s="7">
        <v>0</v>
      </c>
      <c r="F1067" s="7">
        <v>0</v>
      </c>
      <c r="G1067" s="5" t="s">
        <v>27</v>
      </c>
      <c r="H1067" s="6" t="s">
        <v>3776</v>
      </c>
      <c r="I1067" s="6" t="s">
        <v>2933</v>
      </c>
      <c r="J1067" s="6" t="s">
        <v>3783</v>
      </c>
      <c r="K1067" s="6" t="s">
        <v>27</v>
      </c>
      <c r="L1067" s="6" t="s">
        <v>27</v>
      </c>
    </row>
    <row r="1068" spans="1:13" ht="20.100000000000001" customHeight="1">
      <c r="A1068" s="22" t="s">
        <v>3849</v>
      </c>
      <c r="B1068" s="24">
        <v>20</v>
      </c>
      <c r="C1068" s="7">
        <v>0</v>
      </c>
      <c r="D1068" s="7">
        <v>0</v>
      </c>
      <c r="E1068" s="7">
        <v>0</v>
      </c>
      <c r="F1068" s="7">
        <v>0</v>
      </c>
      <c r="G1068" s="5" t="s">
        <v>27</v>
      </c>
      <c r="H1068" s="6" t="s">
        <v>3776</v>
      </c>
      <c r="I1068" s="6" t="s">
        <v>2933</v>
      </c>
      <c r="J1068" s="6" t="s">
        <v>3784</v>
      </c>
      <c r="K1068" s="6" t="s">
        <v>27</v>
      </c>
      <c r="L1068" s="6" t="s">
        <v>27</v>
      </c>
    </row>
    <row r="1069" spans="1:13" ht="20.100000000000001" customHeight="1">
      <c r="A1069" s="22" t="s">
        <v>3850</v>
      </c>
      <c r="B1069" s="24">
        <v>20</v>
      </c>
      <c r="C1069" s="7">
        <v>0</v>
      </c>
      <c r="D1069" s="7">
        <v>0</v>
      </c>
      <c r="E1069" s="7">
        <v>0</v>
      </c>
      <c r="F1069" s="7">
        <v>0</v>
      </c>
      <c r="G1069" s="5" t="s">
        <v>27</v>
      </c>
      <c r="H1069" s="6" t="s">
        <v>3776</v>
      </c>
      <c r="I1069" s="6" t="s">
        <v>2933</v>
      </c>
      <c r="J1069" s="6" t="s">
        <v>3785</v>
      </c>
      <c r="K1069" s="6" t="s">
        <v>27</v>
      </c>
      <c r="L1069" s="6" t="s">
        <v>27</v>
      </c>
    </row>
    <row r="1070" spans="1:13" ht="20.100000000000001" customHeight="1">
      <c r="A1070" s="22" t="s">
        <v>3809</v>
      </c>
      <c r="B1070" s="24">
        <v>0</v>
      </c>
      <c r="C1070" s="7">
        <v>0</v>
      </c>
      <c r="D1070" s="7">
        <v>0</v>
      </c>
      <c r="E1070" s="7">
        <v>0</v>
      </c>
      <c r="F1070" s="7">
        <v>0</v>
      </c>
      <c r="G1070" s="5" t="s">
        <v>27</v>
      </c>
      <c r="H1070" s="6" t="s">
        <v>3776</v>
      </c>
      <c r="I1070" s="6" t="s">
        <v>2933</v>
      </c>
      <c r="J1070" s="6" t="s">
        <v>3786</v>
      </c>
      <c r="K1070" s="6" t="s">
        <v>27</v>
      </c>
      <c r="L1070" s="6" t="s">
        <v>27</v>
      </c>
    </row>
    <row r="1071" spans="1:13" ht="20.100000000000001" customHeight="1">
      <c r="A1071" s="22" t="s">
        <v>3842</v>
      </c>
      <c r="B1071" s="24">
        <v>262.5</v>
      </c>
      <c r="C1071" s="7">
        <v>0</v>
      </c>
      <c r="D1071" s="7">
        <v>0</v>
      </c>
      <c r="E1071" s="7">
        <v>0</v>
      </c>
      <c r="F1071" s="7">
        <v>0</v>
      </c>
      <c r="G1071" s="5" t="s">
        <v>27</v>
      </c>
      <c r="H1071" s="6" t="s">
        <v>3776</v>
      </c>
      <c r="I1071" s="6" t="s">
        <v>2933</v>
      </c>
      <c r="J1071" s="6" t="s">
        <v>3787</v>
      </c>
      <c r="K1071" s="6" t="s">
        <v>27</v>
      </c>
      <c r="L1071" s="6" t="s">
        <v>27</v>
      </c>
    </row>
    <row r="1072" spans="1:13" ht="20.100000000000001" customHeight="1">
      <c r="A1072" s="22" t="s">
        <v>3843</v>
      </c>
      <c r="B1072" s="24">
        <v>0.8</v>
      </c>
      <c r="C1072" s="7">
        <v>0</v>
      </c>
      <c r="D1072" s="7">
        <v>0</v>
      </c>
      <c r="E1072" s="7">
        <v>0</v>
      </c>
      <c r="F1072" s="7">
        <v>0</v>
      </c>
      <c r="G1072" s="5" t="s">
        <v>27</v>
      </c>
      <c r="H1072" s="6" t="s">
        <v>3776</v>
      </c>
      <c r="I1072" s="6" t="s">
        <v>2933</v>
      </c>
      <c r="J1072" s="6" t="s">
        <v>3788</v>
      </c>
      <c r="K1072" s="6" t="s">
        <v>27</v>
      </c>
      <c r="L1072" s="6" t="s">
        <v>27</v>
      </c>
    </row>
    <row r="1073" spans="1:12" ht="20.100000000000001" customHeight="1">
      <c r="A1073" s="22" t="s">
        <v>3841</v>
      </c>
      <c r="B1073" s="24">
        <v>378.125</v>
      </c>
      <c r="C1073" s="7">
        <v>0</v>
      </c>
      <c r="D1073" s="7">
        <v>0</v>
      </c>
      <c r="E1073" s="7">
        <v>0</v>
      </c>
      <c r="F1073" s="7">
        <v>0</v>
      </c>
      <c r="G1073" s="5" t="s">
        <v>27</v>
      </c>
      <c r="H1073" s="6" t="s">
        <v>3776</v>
      </c>
      <c r="I1073" s="6" t="s">
        <v>2933</v>
      </c>
      <c r="J1073" s="6" t="s">
        <v>3789</v>
      </c>
      <c r="K1073" s="6" t="s">
        <v>27</v>
      </c>
      <c r="L1073" s="6" t="s">
        <v>27</v>
      </c>
    </row>
    <row r="1074" spans="1:12" ht="20.100000000000001" customHeight="1">
      <c r="A1074" s="22" t="s">
        <v>3840</v>
      </c>
      <c r="B1074" s="24">
        <v>35</v>
      </c>
      <c r="C1074" s="7">
        <v>0</v>
      </c>
      <c r="D1074" s="7">
        <v>0</v>
      </c>
      <c r="E1074" s="7">
        <v>0</v>
      </c>
      <c r="F1074" s="7">
        <v>0</v>
      </c>
      <c r="G1074" s="5" t="s">
        <v>27</v>
      </c>
      <c r="H1074" s="6" t="s">
        <v>3776</v>
      </c>
      <c r="I1074" s="6" t="s">
        <v>2933</v>
      </c>
      <c r="J1074" s="6" t="s">
        <v>3790</v>
      </c>
      <c r="K1074" s="6" t="s">
        <v>27</v>
      </c>
      <c r="L1074" s="6" t="s">
        <v>27</v>
      </c>
    </row>
    <row r="1075" spans="1:12" ht="20.100000000000001" customHeight="1">
      <c r="A1075" s="22" t="s">
        <v>3851</v>
      </c>
      <c r="B1075" s="24">
        <v>413.125</v>
      </c>
      <c r="C1075" s="7">
        <v>0</v>
      </c>
      <c r="D1075" s="7">
        <v>0</v>
      </c>
      <c r="E1075" s="7">
        <v>0</v>
      </c>
      <c r="F1075" s="7">
        <v>0</v>
      </c>
      <c r="G1075" s="5" t="s">
        <v>27</v>
      </c>
      <c r="H1075" s="6" t="s">
        <v>3776</v>
      </c>
      <c r="I1075" s="6" t="s">
        <v>2933</v>
      </c>
      <c r="J1075" s="6" t="s">
        <v>3791</v>
      </c>
      <c r="K1075" s="6" t="s">
        <v>27</v>
      </c>
      <c r="L1075" s="6" t="s">
        <v>27</v>
      </c>
    </row>
    <row r="1076" spans="1:12" ht="20.100000000000001" customHeight="1">
      <c r="A1076" s="22" t="s">
        <v>3839</v>
      </c>
      <c r="B1076" s="24">
        <v>2.754</v>
      </c>
      <c r="C1076" s="7">
        <v>0</v>
      </c>
      <c r="D1076" s="7">
        <v>0</v>
      </c>
      <c r="E1076" s="7">
        <v>0</v>
      </c>
      <c r="F1076" s="7">
        <v>0</v>
      </c>
      <c r="G1076" s="5" t="s">
        <v>27</v>
      </c>
      <c r="H1076" s="6" t="s">
        <v>3776</v>
      </c>
      <c r="I1076" s="6" t="s">
        <v>2933</v>
      </c>
      <c r="J1076" s="6" t="s">
        <v>3792</v>
      </c>
      <c r="K1076" s="6" t="s">
        <v>27</v>
      </c>
      <c r="L1076" s="6" t="s">
        <v>27</v>
      </c>
    </row>
    <row r="1077" spans="1:12" ht="20.100000000000001" customHeight="1">
      <c r="A1077" s="22" t="s">
        <v>3838</v>
      </c>
      <c r="B1077" s="24">
        <v>0.14499999999999999</v>
      </c>
      <c r="C1077" s="7">
        <v>0</v>
      </c>
      <c r="D1077" s="7">
        <v>0</v>
      </c>
      <c r="E1077" s="7">
        <v>0</v>
      </c>
      <c r="F1077" s="7">
        <v>0</v>
      </c>
      <c r="G1077" s="5" t="s">
        <v>27</v>
      </c>
      <c r="H1077" s="6" t="s">
        <v>3776</v>
      </c>
      <c r="I1077" s="6" t="s">
        <v>2933</v>
      </c>
      <c r="J1077" s="6" t="s">
        <v>3793</v>
      </c>
      <c r="K1077" s="6" t="s">
        <v>27</v>
      </c>
      <c r="L1077" s="6" t="s">
        <v>27</v>
      </c>
    </row>
    <row r="1078" spans="1:12" ht="20.100000000000001" customHeight="1">
      <c r="A1078" s="22" t="s">
        <v>3684</v>
      </c>
      <c r="B1078" s="24"/>
      <c r="C1078" s="7">
        <v>0</v>
      </c>
      <c r="D1078" s="7">
        <v>0</v>
      </c>
      <c r="E1078" s="7">
        <v>0</v>
      </c>
      <c r="F1078" s="7">
        <v>0</v>
      </c>
      <c r="G1078" s="5" t="s">
        <v>27</v>
      </c>
      <c r="H1078" s="6" t="s">
        <v>3776</v>
      </c>
      <c r="I1078" s="6" t="s">
        <v>2933</v>
      </c>
      <c r="J1078" s="6" t="s">
        <v>27</v>
      </c>
      <c r="K1078" s="6" t="s">
        <v>27</v>
      </c>
      <c r="L1078" s="6" t="s">
        <v>27</v>
      </c>
    </row>
    <row r="1079" spans="1:12" ht="20.100000000000001" customHeight="1">
      <c r="A1079" s="22" t="s">
        <v>3810</v>
      </c>
      <c r="B1079" s="24"/>
      <c r="C1079" s="7">
        <v>0</v>
      </c>
      <c r="D1079" s="7">
        <v>0</v>
      </c>
      <c r="E1079" s="7">
        <v>0</v>
      </c>
      <c r="F1079" s="7">
        <v>0</v>
      </c>
      <c r="G1079" s="5" t="s">
        <v>27</v>
      </c>
      <c r="H1079" s="6" t="s">
        <v>3776</v>
      </c>
      <c r="I1079" s="6" t="s">
        <v>2933</v>
      </c>
      <c r="J1079" s="6" t="s">
        <v>3794</v>
      </c>
      <c r="K1079" s="6" t="s">
        <v>27</v>
      </c>
      <c r="L1079" s="6" t="s">
        <v>27</v>
      </c>
    </row>
    <row r="1080" spans="1:12" ht="20.100000000000001" customHeight="1">
      <c r="A1080" s="22" t="s">
        <v>3684</v>
      </c>
      <c r="B1080" s="24"/>
      <c r="C1080" s="7">
        <v>0</v>
      </c>
      <c r="D1080" s="7">
        <v>0</v>
      </c>
      <c r="E1080" s="7">
        <v>0</v>
      </c>
      <c r="F1080" s="7">
        <v>0</v>
      </c>
      <c r="G1080" s="5" t="s">
        <v>27</v>
      </c>
      <c r="H1080" s="6" t="s">
        <v>3776</v>
      </c>
      <c r="I1080" s="6" t="s">
        <v>2933</v>
      </c>
      <c r="J1080" s="6" t="s">
        <v>27</v>
      </c>
      <c r="K1080" s="6" t="s">
        <v>27</v>
      </c>
      <c r="L1080" s="6" t="s">
        <v>27</v>
      </c>
    </row>
    <row r="1081" spans="1:12" ht="20.100000000000001" customHeight="1">
      <c r="A1081" s="22" t="s">
        <v>3924</v>
      </c>
      <c r="B1081" s="28">
        <v>216409</v>
      </c>
      <c r="C1081" s="7">
        <v>0</v>
      </c>
      <c r="D1081" s="7">
        <v>1119356.8999999999</v>
      </c>
      <c r="E1081" s="7">
        <v>0</v>
      </c>
      <c r="F1081" s="7">
        <f>C1081+D1081+E1081</f>
        <v>1119356.8999999999</v>
      </c>
      <c r="G1081" s="5" t="s">
        <v>27</v>
      </c>
      <c r="H1081" s="6" t="s">
        <v>3776</v>
      </c>
      <c r="I1081" s="6" t="s">
        <v>2933</v>
      </c>
      <c r="J1081" s="6" t="s">
        <v>3795</v>
      </c>
      <c r="K1081" s="6" t="s">
        <v>27</v>
      </c>
      <c r="L1081" s="6" t="s">
        <v>27</v>
      </c>
    </row>
    <row r="1082" spans="1:12" ht="20.100000000000001" customHeight="1">
      <c r="A1082" s="22" t="s">
        <v>3925</v>
      </c>
      <c r="B1082" s="28">
        <v>166063</v>
      </c>
      <c r="C1082" s="7">
        <v>0</v>
      </c>
      <c r="D1082" s="7">
        <v>286315.5</v>
      </c>
      <c r="E1082" s="7">
        <v>0</v>
      </c>
      <c r="F1082" s="7">
        <f>C1082+D1082+E1082</f>
        <v>286315.5</v>
      </c>
      <c r="G1082" s="5" t="s">
        <v>27</v>
      </c>
      <c r="H1082" s="6" t="s">
        <v>3776</v>
      </c>
      <c r="I1082" s="6" t="s">
        <v>2933</v>
      </c>
      <c r="J1082" s="6" t="s">
        <v>3796</v>
      </c>
      <c r="K1082" s="6" t="s">
        <v>27</v>
      </c>
      <c r="L1082" s="6" t="s">
        <v>27</v>
      </c>
    </row>
    <row r="1083" spans="1:12" ht="20.100000000000001" customHeight="1">
      <c r="A1083" s="22" t="s">
        <v>3926</v>
      </c>
      <c r="B1083" s="28">
        <v>138290</v>
      </c>
      <c r="C1083" s="7">
        <v>0</v>
      </c>
      <c r="D1083" s="7">
        <v>238431</v>
      </c>
      <c r="E1083" s="7">
        <v>0</v>
      </c>
      <c r="F1083" s="7">
        <f>C1083+D1083+E1083</f>
        <v>238431</v>
      </c>
      <c r="G1083" s="5" t="s">
        <v>27</v>
      </c>
      <c r="H1083" s="6" t="s">
        <v>3776</v>
      </c>
      <c r="I1083" s="6" t="s">
        <v>2933</v>
      </c>
      <c r="J1083" s="6" t="s">
        <v>3797</v>
      </c>
      <c r="K1083" s="6" t="s">
        <v>27</v>
      </c>
      <c r="L1083" s="6" t="s">
        <v>27</v>
      </c>
    </row>
    <row r="1084" spans="1:12" ht="20.100000000000001" customHeight="1">
      <c r="A1084" s="22" t="s">
        <v>3811</v>
      </c>
      <c r="B1084" s="28"/>
      <c r="C1084" s="7">
        <v>0</v>
      </c>
      <c r="D1084" s="7">
        <v>1644103.4</v>
      </c>
      <c r="E1084" s="7">
        <v>0</v>
      </c>
      <c r="F1084" s="7">
        <f>C1084+D1084+E1084</f>
        <v>1644103.4</v>
      </c>
      <c r="G1084" s="5" t="s">
        <v>27</v>
      </c>
      <c r="H1084" s="6" t="s">
        <v>3776</v>
      </c>
      <c r="I1084" s="6" t="s">
        <v>2933</v>
      </c>
      <c r="J1084" s="6" t="s">
        <v>3798</v>
      </c>
      <c r="K1084" s="6" t="s">
        <v>27</v>
      </c>
      <c r="L1084" s="6" t="s">
        <v>27</v>
      </c>
    </row>
    <row r="1085" spans="1:12" ht="20.100000000000001" customHeight="1">
      <c r="A1085" s="22" t="s">
        <v>3812</v>
      </c>
      <c r="B1085" s="24"/>
      <c r="C1085" s="7">
        <v>0</v>
      </c>
      <c r="D1085" s="7">
        <v>0</v>
      </c>
      <c r="E1085" s="7">
        <v>0</v>
      </c>
      <c r="F1085" s="7">
        <v>0</v>
      </c>
      <c r="G1085" s="5" t="s">
        <v>27</v>
      </c>
      <c r="H1085" s="6" t="s">
        <v>3776</v>
      </c>
      <c r="I1085" s="6" t="s">
        <v>2933</v>
      </c>
      <c r="J1085" s="6" t="s">
        <v>2961</v>
      </c>
      <c r="K1085" s="6" t="s">
        <v>27</v>
      </c>
      <c r="L1085" s="6" t="s">
        <v>27</v>
      </c>
    </row>
    <row r="1086" spans="1:12" ht="20.100000000000001" customHeight="1">
      <c r="A1086" s="22" t="s">
        <v>3813</v>
      </c>
      <c r="B1086" s="24"/>
      <c r="C1086" s="7">
        <v>0</v>
      </c>
      <c r="D1086" s="7">
        <v>0</v>
      </c>
      <c r="E1086" s="7">
        <v>0</v>
      </c>
      <c r="F1086" s="7">
        <v>0</v>
      </c>
      <c r="G1086" s="5" t="s">
        <v>27</v>
      </c>
      <c r="H1086" s="6" t="s">
        <v>3776</v>
      </c>
      <c r="I1086" s="6" t="s">
        <v>2933</v>
      </c>
      <c r="J1086" s="6" t="s">
        <v>3799</v>
      </c>
      <c r="K1086" s="6" t="s">
        <v>27</v>
      </c>
      <c r="L1086" s="6" t="s">
        <v>27</v>
      </c>
    </row>
    <row r="1087" spans="1:12" ht="20.100000000000001" customHeight="1">
      <c r="A1087" s="22" t="s">
        <v>3684</v>
      </c>
      <c r="B1087" s="24"/>
      <c r="C1087" s="7">
        <v>0</v>
      </c>
      <c r="D1087" s="7">
        <v>0</v>
      </c>
      <c r="E1087" s="7">
        <v>0</v>
      </c>
      <c r="F1087" s="7">
        <v>0</v>
      </c>
      <c r="G1087" s="5" t="s">
        <v>27</v>
      </c>
      <c r="H1087" s="6" t="s">
        <v>3776</v>
      </c>
      <c r="I1087" s="6" t="s">
        <v>2933</v>
      </c>
      <c r="J1087" s="6" t="s">
        <v>27</v>
      </c>
      <c r="K1087" s="6" t="s">
        <v>27</v>
      </c>
      <c r="L1087" s="6" t="s">
        <v>27</v>
      </c>
    </row>
    <row r="1088" spans="1:12" ht="20.100000000000001" customHeight="1">
      <c r="A1088" s="22" t="s">
        <v>3852</v>
      </c>
      <c r="B1088" s="24">
        <v>2.5209999999999999</v>
      </c>
      <c r="C1088" s="7">
        <v>0</v>
      </c>
      <c r="D1088" s="7">
        <v>0</v>
      </c>
      <c r="E1088" s="7">
        <v>0</v>
      </c>
      <c r="F1088" s="7">
        <v>0</v>
      </c>
      <c r="G1088" s="5" t="s">
        <v>27</v>
      </c>
      <c r="H1088" s="6" t="s">
        <v>3776</v>
      </c>
      <c r="I1088" s="6" t="s">
        <v>2933</v>
      </c>
      <c r="J1088" s="6" t="s">
        <v>3800</v>
      </c>
      <c r="K1088" s="6" t="s">
        <v>27</v>
      </c>
      <c r="L1088" s="6" t="s">
        <v>27</v>
      </c>
    </row>
    <row r="1089" spans="1:13" ht="20.100000000000001" customHeight="1">
      <c r="A1089" s="22" t="s">
        <v>3853</v>
      </c>
      <c r="B1089" s="24">
        <v>0.159</v>
      </c>
      <c r="C1089" s="7">
        <v>0</v>
      </c>
      <c r="D1089" s="7">
        <v>0</v>
      </c>
      <c r="E1089" s="7">
        <v>0</v>
      </c>
      <c r="F1089" s="7">
        <v>0</v>
      </c>
      <c r="G1089" s="5" t="s">
        <v>27</v>
      </c>
      <c r="H1089" s="6" t="s">
        <v>3776</v>
      </c>
      <c r="I1089" s="6" t="s">
        <v>2933</v>
      </c>
      <c r="J1089" s="6" t="s">
        <v>3801</v>
      </c>
      <c r="K1089" s="6" t="s">
        <v>27</v>
      </c>
      <c r="L1089" s="6" t="s">
        <v>27</v>
      </c>
    </row>
    <row r="1090" spans="1:13" ht="20.100000000000001" customHeight="1">
      <c r="A1090" s="22" t="s">
        <v>3684</v>
      </c>
      <c r="B1090" s="24"/>
      <c r="C1090" s="7">
        <v>0</v>
      </c>
      <c r="D1090" s="7">
        <v>0</v>
      </c>
      <c r="E1090" s="7">
        <v>0</v>
      </c>
      <c r="F1090" s="7">
        <v>0</v>
      </c>
      <c r="G1090" s="5" t="s">
        <v>27</v>
      </c>
      <c r="H1090" s="6" t="s">
        <v>3776</v>
      </c>
      <c r="I1090" s="6" t="s">
        <v>2933</v>
      </c>
      <c r="J1090" s="6" t="s">
        <v>27</v>
      </c>
      <c r="K1090" s="6" t="s">
        <v>27</v>
      </c>
      <c r="L1090" s="6" t="s">
        <v>27</v>
      </c>
    </row>
    <row r="1091" spans="1:13" ht="20.100000000000001" customHeight="1">
      <c r="A1091" s="22" t="s">
        <v>3872</v>
      </c>
      <c r="B1091" s="24"/>
      <c r="C1091" s="7">
        <v>0</v>
      </c>
      <c r="D1091" s="7">
        <v>0</v>
      </c>
      <c r="E1091" s="7">
        <v>0</v>
      </c>
      <c r="F1091" s="7">
        <v>0</v>
      </c>
      <c r="G1091" s="5" t="s">
        <v>27</v>
      </c>
      <c r="H1091" s="6" t="s">
        <v>3776</v>
      </c>
      <c r="I1091" s="6" t="s">
        <v>2933</v>
      </c>
      <c r="J1091" s="6" t="s">
        <v>3802</v>
      </c>
      <c r="K1091" s="6" t="s">
        <v>27</v>
      </c>
      <c r="L1091" s="6" t="s">
        <v>27</v>
      </c>
    </row>
    <row r="1092" spans="1:13" ht="20.100000000000001" customHeight="1">
      <c r="A1092" s="22" t="s">
        <v>3819</v>
      </c>
      <c r="B1092" s="28">
        <v>30849</v>
      </c>
      <c r="C1092" s="7">
        <v>194018.9</v>
      </c>
      <c r="D1092" s="7">
        <v>0</v>
      </c>
      <c r="E1092" s="7">
        <v>0</v>
      </c>
      <c r="F1092" s="7">
        <f>C1092+D1092+E1092</f>
        <v>194018.9</v>
      </c>
      <c r="G1092" s="5" t="s">
        <v>27</v>
      </c>
      <c r="H1092" s="6" t="s">
        <v>3776</v>
      </c>
      <c r="I1092" s="6" t="s">
        <v>2933</v>
      </c>
      <c r="J1092" s="6" t="s">
        <v>3803</v>
      </c>
      <c r="K1092" s="6" t="s">
        <v>27</v>
      </c>
      <c r="L1092" s="6" t="s">
        <v>27</v>
      </c>
    </row>
    <row r="1093" spans="1:13" ht="20.100000000000001" customHeight="1">
      <c r="A1093" s="22" t="s">
        <v>3820</v>
      </c>
      <c r="B1093" s="28">
        <v>42200</v>
      </c>
      <c r="C1093" s="7">
        <v>0</v>
      </c>
      <c r="D1093" s="7">
        <v>265408.8</v>
      </c>
      <c r="E1093" s="7">
        <v>0</v>
      </c>
      <c r="F1093" s="7">
        <f>C1093+D1093+E1093</f>
        <v>265408.8</v>
      </c>
      <c r="G1093" s="5" t="s">
        <v>27</v>
      </c>
      <c r="H1093" s="6" t="s">
        <v>3776</v>
      </c>
      <c r="I1093" s="6" t="s">
        <v>2933</v>
      </c>
      <c r="J1093" s="6" t="s">
        <v>3804</v>
      </c>
      <c r="K1093" s="6" t="s">
        <v>27</v>
      </c>
      <c r="L1093" s="6" t="s">
        <v>27</v>
      </c>
    </row>
    <row r="1094" spans="1:13" ht="20.100000000000001" customHeight="1">
      <c r="A1094" s="22" t="s">
        <v>3821</v>
      </c>
      <c r="B1094" s="28">
        <v>63747</v>
      </c>
      <c r="C1094" s="7">
        <v>0</v>
      </c>
      <c r="D1094" s="7">
        <v>0</v>
      </c>
      <c r="E1094" s="7">
        <v>400924.5</v>
      </c>
      <c r="F1094" s="7">
        <f>C1094+D1094+E1094</f>
        <v>400924.5</v>
      </c>
      <c r="G1094" s="5" t="s">
        <v>27</v>
      </c>
      <c r="H1094" s="6" t="s">
        <v>3776</v>
      </c>
      <c r="I1094" s="6" t="s">
        <v>2933</v>
      </c>
      <c r="J1094" s="6" t="s">
        <v>3805</v>
      </c>
      <c r="K1094" s="6" t="s">
        <v>27</v>
      </c>
      <c r="L1094" s="6" t="s">
        <v>27</v>
      </c>
    </row>
    <row r="1095" spans="1:13" ht="20.100000000000001" customHeight="1">
      <c r="A1095" s="22" t="s">
        <v>3814</v>
      </c>
      <c r="B1095" s="24"/>
      <c r="C1095" s="7">
        <v>194018.9</v>
      </c>
      <c r="D1095" s="7">
        <v>265408.8</v>
      </c>
      <c r="E1095" s="7">
        <v>400924.5</v>
      </c>
      <c r="F1095" s="7">
        <f>C1095+D1095+E1095</f>
        <v>860352.2</v>
      </c>
      <c r="G1095" s="5" t="s">
        <v>27</v>
      </c>
      <c r="H1095" s="6" t="s">
        <v>3776</v>
      </c>
      <c r="I1095" s="6" t="s">
        <v>2933</v>
      </c>
      <c r="J1095" s="6" t="s">
        <v>2946</v>
      </c>
      <c r="K1095" s="6" t="s">
        <v>27</v>
      </c>
      <c r="L1095" s="6" t="s">
        <v>27</v>
      </c>
    </row>
    <row r="1096" spans="1:13" ht="20.100000000000001" customHeight="1">
      <c r="A1096" s="22" t="s">
        <v>3684</v>
      </c>
      <c r="B1096" s="24"/>
      <c r="C1096" s="7">
        <v>0</v>
      </c>
      <c r="D1096" s="7">
        <v>0</v>
      </c>
      <c r="E1096" s="7">
        <v>0</v>
      </c>
      <c r="F1096" s="7">
        <v>0</v>
      </c>
      <c r="G1096" s="5" t="s">
        <v>27</v>
      </c>
      <c r="H1096" s="6" t="s">
        <v>3776</v>
      </c>
      <c r="I1096" s="6" t="s">
        <v>2933</v>
      </c>
      <c r="J1096" s="6" t="s">
        <v>27</v>
      </c>
      <c r="K1096" s="6" t="s">
        <v>27</v>
      </c>
      <c r="L1096" s="6" t="s">
        <v>27</v>
      </c>
    </row>
    <row r="1097" spans="1:13" ht="20.100000000000001" customHeight="1">
      <c r="A1097" s="22" t="s">
        <v>3822</v>
      </c>
      <c r="B1097" s="24"/>
      <c r="C1097" s="7">
        <v>0</v>
      </c>
      <c r="D1097" s="7">
        <v>0</v>
      </c>
      <c r="E1097" s="7">
        <v>82205.17</v>
      </c>
      <c r="F1097" s="7">
        <f>C1097+D1097+E1097</f>
        <v>82205.17</v>
      </c>
      <c r="G1097" s="5" t="s">
        <v>27</v>
      </c>
      <c r="H1097" s="6" t="s">
        <v>3776</v>
      </c>
      <c r="I1097" s="6" t="s">
        <v>2933</v>
      </c>
      <c r="J1097" s="6" t="s">
        <v>3806</v>
      </c>
      <c r="K1097" s="6" t="s">
        <v>27</v>
      </c>
      <c r="L1097" s="6" t="s">
        <v>27</v>
      </c>
    </row>
    <row r="1098" spans="1:13" ht="20.100000000000001" customHeight="1">
      <c r="A1098" s="22" t="s">
        <v>3814</v>
      </c>
      <c r="B1098" s="24"/>
      <c r="C1098" s="7">
        <v>0</v>
      </c>
      <c r="D1098" s="7">
        <v>0</v>
      </c>
      <c r="E1098" s="7">
        <v>82205.17</v>
      </c>
      <c r="F1098" s="7">
        <f>C1098+D1098+E1098</f>
        <v>82205.17</v>
      </c>
      <c r="G1098" s="5" t="s">
        <v>27</v>
      </c>
      <c r="H1098" s="6" t="s">
        <v>3776</v>
      </c>
      <c r="I1098" s="6" t="s">
        <v>2933</v>
      </c>
      <c r="J1098" s="6" t="s">
        <v>2946</v>
      </c>
      <c r="K1098" s="6" t="s">
        <v>27</v>
      </c>
      <c r="L1098" s="6" t="s">
        <v>27</v>
      </c>
    </row>
    <row r="1099" spans="1:13" ht="20.100000000000001" customHeight="1">
      <c r="A1099" s="22" t="s">
        <v>3684</v>
      </c>
      <c r="B1099" s="24"/>
      <c r="C1099" s="7">
        <v>0</v>
      </c>
      <c r="D1099" s="7">
        <v>0</v>
      </c>
      <c r="E1099" s="7">
        <v>0</v>
      </c>
      <c r="F1099" s="7">
        <v>0</v>
      </c>
      <c r="G1099" s="5" t="s">
        <v>27</v>
      </c>
      <c r="H1099" s="6" t="s">
        <v>3776</v>
      </c>
      <c r="I1099" s="6" t="s">
        <v>2933</v>
      </c>
      <c r="J1099" s="6" t="s">
        <v>27</v>
      </c>
      <c r="K1099" s="6" t="s">
        <v>27</v>
      </c>
      <c r="L1099" s="6" t="s">
        <v>27</v>
      </c>
    </row>
    <row r="1100" spans="1:13" ht="20.100000000000001" customHeight="1">
      <c r="A1100" s="22" t="s">
        <v>3684</v>
      </c>
      <c r="B1100" s="24"/>
      <c r="C1100" s="7">
        <v>0</v>
      </c>
      <c r="D1100" s="7">
        <v>0</v>
      </c>
      <c r="E1100" s="7">
        <v>0</v>
      </c>
      <c r="F1100" s="7">
        <v>0</v>
      </c>
      <c r="G1100" s="5" t="s">
        <v>27</v>
      </c>
      <c r="H1100" s="6" t="s">
        <v>3776</v>
      </c>
      <c r="I1100" s="6" t="s">
        <v>2933</v>
      </c>
      <c r="J1100" s="6" t="s">
        <v>2935</v>
      </c>
      <c r="K1100" s="6" t="s">
        <v>27</v>
      </c>
      <c r="L1100" s="6" t="s">
        <v>27</v>
      </c>
    </row>
    <row r="1101" spans="1:13" ht="20.100000000000001" customHeight="1">
      <c r="A1101" s="22" t="s">
        <v>3815</v>
      </c>
      <c r="B1101" s="24"/>
      <c r="C1101" s="4">
        <v>194018.9</v>
      </c>
      <c r="D1101" s="4">
        <v>1909512.2</v>
      </c>
      <c r="E1101" s="4">
        <v>483129.67</v>
      </c>
      <c r="F1101" s="4">
        <f>C1101+D1101+E1101</f>
        <v>2586660.77</v>
      </c>
      <c r="G1101" s="3"/>
    </row>
    <row r="1102" spans="1:13">
      <c r="C1102" s="30"/>
      <c r="D1102" s="30"/>
      <c r="E1102" s="30"/>
      <c r="F1102" s="30"/>
      <c r="G1102" s="30"/>
    </row>
    <row r="1103" spans="1:13" ht="27">
      <c r="A1103" s="381" t="s">
        <v>3920</v>
      </c>
      <c r="B1103" s="382"/>
      <c r="C1103" s="383"/>
      <c r="D1103" s="383"/>
      <c r="E1103" s="383"/>
      <c r="F1103" s="383"/>
      <c r="G1103" s="384" t="s">
        <v>27</v>
      </c>
      <c r="H1103" s="6" t="s">
        <v>3776</v>
      </c>
      <c r="J1103" s="6" t="s">
        <v>3777</v>
      </c>
      <c r="K1103" s="6" t="s">
        <v>3778</v>
      </c>
      <c r="L1103" s="6" t="s">
        <v>135</v>
      </c>
    </row>
    <row r="1104" spans="1:13" ht="20.100000000000001" customHeight="1">
      <c r="A1104" s="22" t="s">
        <v>27</v>
      </c>
      <c r="B1104" s="24"/>
      <c r="C1104" s="7"/>
      <c r="D1104" s="7"/>
      <c r="E1104" s="7"/>
      <c r="F1104" s="7"/>
      <c r="G1104" s="5" t="s">
        <v>27</v>
      </c>
      <c r="H1104" s="6" t="s">
        <v>3776</v>
      </c>
      <c r="I1104" s="6" t="s">
        <v>2932</v>
      </c>
      <c r="J1104" s="6" t="s">
        <v>27</v>
      </c>
      <c r="K1104" s="6" t="s">
        <v>27</v>
      </c>
      <c r="L1104" s="6" t="s">
        <v>27</v>
      </c>
      <c r="M1104" s="2">
        <v>1</v>
      </c>
    </row>
    <row r="1105" spans="1:12" ht="20.100000000000001" customHeight="1">
      <c r="A1105" s="22" t="s">
        <v>3844</v>
      </c>
      <c r="B1105" s="24">
        <v>200</v>
      </c>
      <c r="C1105" s="7">
        <v>0</v>
      </c>
      <c r="D1105" s="7">
        <v>0</v>
      </c>
      <c r="E1105" s="7">
        <v>0</v>
      </c>
      <c r="F1105" s="7">
        <v>0</v>
      </c>
      <c r="G1105" s="5" t="s">
        <v>27</v>
      </c>
      <c r="H1105" s="6" t="s">
        <v>3776</v>
      </c>
      <c r="I1105" s="6" t="s">
        <v>2933</v>
      </c>
      <c r="J1105" s="6" t="s">
        <v>3779</v>
      </c>
      <c r="K1105" s="6" t="s">
        <v>27</v>
      </c>
      <c r="L1105" s="6" t="s">
        <v>27</v>
      </c>
    </row>
    <row r="1106" spans="1:12" ht="20.100000000000001" customHeight="1">
      <c r="A1106" s="22" t="s">
        <v>3876</v>
      </c>
      <c r="B1106" s="24">
        <v>1.25</v>
      </c>
      <c r="C1106" s="7">
        <v>0</v>
      </c>
      <c r="D1106" s="7">
        <v>0</v>
      </c>
      <c r="E1106" s="7">
        <v>0</v>
      </c>
      <c r="F1106" s="7">
        <v>0</v>
      </c>
      <c r="G1106" s="5" t="s">
        <v>27</v>
      </c>
      <c r="H1106" s="6" t="s">
        <v>3776</v>
      </c>
      <c r="I1106" s="6" t="s">
        <v>2933</v>
      </c>
      <c r="J1106" s="6" t="s">
        <v>3780</v>
      </c>
      <c r="K1106" s="6" t="s">
        <v>27</v>
      </c>
      <c r="L1106" s="6" t="s">
        <v>27</v>
      </c>
    </row>
    <row r="1107" spans="1:12" ht="20.100000000000001" customHeight="1">
      <c r="A1107" s="22" t="s">
        <v>3847</v>
      </c>
      <c r="B1107" s="24">
        <v>0</v>
      </c>
      <c r="C1107" s="7">
        <v>0</v>
      </c>
      <c r="D1107" s="7">
        <v>0</v>
      </c>
      <c r="E1107" s="7">
        <v>0</v>
      </c>
      <c r="F1107" s="7">
        <v>0</v>
      </c>
      <c r="G1107" s="5" t="s">
        <v>27</v>
      </c>
      <c r="H1107" s="6" t="s">
        <v>3776</v>
      </c>
      <c r="I1107" s="6" t="s">
        <v>2933</v>
      </c>
      <c r="J1107" s="6" t="s">
        <v>3781</v>
      </c>
      <c r="K1107" s="6" t="s">
        <v>27</v>
      </c>
      <c r="L1107" s="6" t="s">
        <v>27</v>
      </c>
    </row>
    <row r="1108" spans="1:12" ht="20.100000000000001" customHeight="1">
      <c r="A1108" s="22" t="s">
        <v>3846</v>
      </c>
      <c r="B1108" s="24">
        <v>1.4</v>
      </c>
      <c r="C1108" s="7">
        <v>0</v>
      </c>
      <c r="D1108" s="7">
        <v>0</v>
      </c>
      <c r="E1108" s="7">
        <v>0</v>
      </c>
      <c r="F1108" s="7">
        <v>0</v>
      </c>
      <c r="G1108" s="5" t="s">
        <v>27</v>
      </c>
      <c r="H1108" s="6" t="s">
        <v>3776</v>
      </c>
      <c r="I1108" s="6" t="s">
        <v>2933</v>
      </c>
      <c r="J1108" s="6" t="s">
        <v>3782</v>
      </c>
      <c r="K1108" s="6" t="s">
        <v>27</v>
      </c>
      <c r="L1108" s="6" t="s">
        <v>27</v>
      </c>
    </row>
    <row r="1109" spans="1:12" ht="20.100000000000001" customHeight="1">
      <c r="A1109" s="22" t="s">
        <v>3848</v>
      </c>
      <c r="B1109" s="24">
        <v>1</v>
      </c>
      <c r="C1109" s="7">
        <v>0</v>
      </c>
      <c r="D1109" s="7">
        <v>0</v>
      </c>
      <c r="E1109" s="7">
        <v>0</v>
      </c>
      <c r="F1109" s="7">
        <v>0</v>
      </c>
      <c r="G1109" s="5" t="s">
        <v>27</v>
      </c>
      <c r="H1109" s="6" t="s">
        <v>3776</v>
      </c>
      <c r="I1109" s="6" t="s">
        <v>2933</v>
      </c>
      <c r="J1109" s="6" t="s">
        <v>3783</v>
      </c>
      <c r="K1109" s="6" t="s">
        <v>27</v>
      </c>
      <c r="L1109" s="6" t="s">
        <v>27</v>
      </c>
    </row>
    <row r="1110" spans="1:12" ht="20.100000000000001" customHeight="1">
      <c r="A1110" s="22" t="s">
        <v>3849</v>
      </c>
      <c r="B1110" s="24">
        <v>20</v>
      </c>
      <c r="C1110" s="7">
        <v>0</v>
      </c>
      <c r="D1110" s="7">
        <v>0</v>
      </c>
      <c r="E1110" s="7">
        <v>0</v>
      </c>
      <c r="F1110" s="7">
        <v>0</v>
      </c>
      <c r="G1110" s="5" t="s">
        <v>27</v>
      </c>
      <c r="H1110" s="6" t="s">
        <v>3776</v>
      </c>
      <c r="I1110" s="6" t="s">
        <v>2933</v>
      </c>
      <c r="J1110" s="6" t="s">
        <v>3784</v>
      </c>
      <c r="K1110" s="6" t="s">
        <v>27</v>
      </c>
      <c r="L1110" s="6" t="s">
        <v>27</v>
      </c>
    </row>
    <row r="1111" spans="1:12" ht="20.100000000000001" customHeight="1">
      <c r="A1111" s="22" t="s">
        <v>3850</v>
      </c>
      <c r="B1111" s="24">
        <v>20</v>
      </c>
      <c r="C1111" s="7">
        <v>0</v>
      </c>
      <c r="D1111" s="7">
        <v>0</v>
      </c>
      <c r="E1111" s="7">
        <v>0</v>
      </c>
      <c r="F1111" s="7">
        <v>0</v>
      </c>
      <c r="G1111" s="5" t="s">
        <v>27</v>
      </c>
      <c r="H1111" s="6" t="s">
        <v>3776</v>
      </c>
      <c r="I1111" s="6" t="s">
        <v>2933</v>
      </c>
      <c r="J1111" s="6" t="s">
        <v>3785</v>
      </c>
      <c r="K1111" s="6" t="s">
        <v>27</v>
      </c>
      <c r="L1111" s="6" t="s">
        <v>27</v>
      </c>
    </row>
    <row r="1112" spans="1:12" ht="20.100000000000001" customHeight="1">
      <c r="A1112" s="22" t="s">
        <v>3809</v>
      </c>
      <c r="B1112" s="24">
        <v>0</v>
      </c>
      <c r="C1112" s="7">
        <v>0</v>
      </c>
      <c r="D1112" s="7">
        <v>0</v>
      </c>
      <c r="E1112" s="7">
        <v>0</v>
      </c>
      <c r="F1112" s="7">
        <v>0</v>
      </c>
      <c r="G1112" s="5" t="s">
        <v>27</v>
      </c>
      <c r="H1112" s="6" t="s">
        <v>3776</v>
      </c>
      <c r="I1112" s="6" t="s">
        <v>2933</v>
      </c>
      <c r="J1112" s="6" t="s">
        <v>3786</v>
      </c>
      <c r="K1112" s="6" t="s">
        <v>27</v>
      </c>
      <c r="L1112" s="6" t="s">
        <v>27</v>
      </c>
    </row>
    <row r="1113" spans="1:12" ht="20.100000000000001" customHeight="1">
      <c r="A1113" s="22" t="s">
        <v>3842</v>
      </c>
      <c r="B1113" s="24">
        <v>350</v>
      </c>
      <c r="C1113" s="7">
        <v>0</v>
      </c>
      <c r="D1113" s="7">
        <v>0</v>
      </c>
      <c r="E1113" s="7">
        <v>0</v>
      </c>
      <c r="F1113" s="7">
        <v>0</v>
      </c>
      <c r="G1113" s="5" t="s">
        <v>27</v>
      </c>
      <c r="H1113" s="6" t="s">
        <v>3776</v>
      </c>
      <c r="I1113" s="6" t="s">
        <v>2933</v>
      </c>
      <c r="J1113" s="6" t="s">
        <v>3787</v>
      </c>
      <c r="K1113" s="6" t="s">
        <v>27</v>
      </c>
      <c r="L1113" s="6" t="s">
        <v>27</v>
      </c>
    </row>
    <row r="1114" spans="1:12" ht="20.100000000000001" customHeight="1">
      <c r="A1114" s="22" t="s">
        <v>3843</v>
      </c>
      <c r="B1114" s="24">
        <v>0.9</v>
      </c>
      <c r="C1114" s="7">
        <v>0</v>
      </c>
      <c r="D1114" s="7">
        <v>0</v>
      </c>
      <c r="E1114" s="7">
        <v>0</v>
      </c>
      <c r="F1114" s="7">
        <v>0</v>
      </c>
      <c r="G1114" s="5" t="s">
        <v>27</v>
      </c>
      <c r="H1114" s="6" t="s">
        <v>3776</v>
      </c>
      <c r="I1114" s="6" t="s">
        <v>2933</v>
      </c>
      <c r="J1114" s="6" t="s">
        <v>3788</v>
      </c>
      <c r="K1114" s="6" t="s">
        <v>27</v>
      </c>
      <c r="L1114" s="6" t="s">
        <v>27</v>
      </c>
    </row>
    <row r="1115" spans="1:12" ht="20.100000000000001" customHeight="1">
      <c r="A1115" s="22" t="s">
        <v>3841</v>
      </c>
      <c r="B1115" s="24">
        <v>433.33300000000003</v>
      </c>
      <c r="C1115" s="7">
        <v>0</v>
      </c>
      <c r="D1115" s="7">
        <v>0</v>
      </c>
      <c r="E1115" s="7">
        <v>0</v>
      </c>
      <c r="F1115" s="7">
        <v>0</v>
      </c>
      <c r="G1115" s="5" t="s">
        <v>27</v>
      </c>
      <c r="H1115" s="6" t="s">
        <v>3776</v>
      </c>
      <c r="I1115" s="6" t="s">
        <v>2933</v>
      </c>
      <c r="J1115" s="6" t="s">
        <v>3789</v>
      </c>
      <c r="K1115" s="6" t="s">
        <v>27</v>
      </c>
      <c r="L1115" s="6" t="s">
        <v>27</v>
      </c>
    </row>
    <row r="1116" spans="1:12" ht="20.100000000000001" customHeight="1">
      <c r="A1116" s="22" t="s">
        <v>3840</v>
      </c>
      <c r="B1116" s="24">
        <v>45</v>
      </c>
      <c r="C1116" s="7">
        <v>0</v>
      </c>
      <c r="D1116" s="7">
        <v>0</v>
      </c>
      <c r="E1116" s="7">
        <v>0</v>
      </c>
      <c r="F1116" s="7">
        <v>0</v>
      </c>
      <c r="G1116" s="5" t="s">
        <v>27</v>
      </c>
      <c r="H1116" s="6" t="s">
        <v>3776</v>
      </c>
      <c r="I1116" s="6" t="s">
        <v>2933</v>
      </c>
      <c r="J1116" s="6" t="s">
        <v>3790</v>
      </c>
      <c r="K1116" s="6" t="s">
        <v>27</v>
      </c>
      <c r="L1116" s="6" t="s">
        <v>27</v>
      </c>
    </row>
    <row r="1117" spans="1:12" ht="20.100000000000001" customHeight="1">
      <c r="A1117" s="22" t="s">
        <v>3851</v>
      </c>
      <c r="B1117" s="24">
        <v>478.33300000000003</v>
      </c>
      <c r="C1117" s="7">
        <v>0</v>
      </c>
      <c r="D1117" s="7">
        <v>0</v>
      </c>
      <c r="E1117" s="7">
        <v>0</v>
      </c>
      <c r="F1117" s="7">
        <v>0</v>
      </c>
      <c r="G1117" s="5" t="s">
        <v>27</v>
      </c>
      <c r="H1117" s="6" t="s">
        <v>3776</v>
      </c>
      <c r="I1117" s="6" t="s">
        <v>2933</v>
      </c>
      <c r="J1117" s="6" t="s">
        <v>3791</v>
      </c>
      <c r="K1117" s="6" t="s">
        <v>27</v>
      </c>
      <c r="L1117" s="6" t="s">
        <v>27</v>
      </c>
    </row>
    <row r="1118" spans="1:12" ht="20.100000000000001" customHeight="1">
      <c r="A1118" s="22" t="s">
        <v>3839</v>
      </c>
      <c r="B1118" s="24">
        <v>2.3919999999999999</v>
      </c>
      <c r="C1118" s="7">
        <v>0</v>
      </c>
      <c r="D1118" s="7">
        <v>0</v>
      </c>
      <c r="E1118" s="7">
        <v>0</v>
      </c>
      <c r="F1118" s="7">
        <v>0</v>
      </c>
      <c r="G1118" s="5" t="s">
        <v>27</v>
      </c>
      <c r="H1118" s="6" t="s">
        <v>3776</v>
      </c>
      <c r="I1118" s="6" t="s">
        <v>2933</v>
      </c>
      <c r="J1118" s="6" t="s">
        <v>3792</v>
      </c>
      <c r="K1118" s="6" t="s">
        <v>27</v>
      </c>
      <c r="L1118" s="6" t="s">
        <v>27</v>
      </c>
    </row>
    <row r="1119" spans="1:12" ht="20.100000000000001" customHeight="1">
      <c r="A1119" s="22" t="s">
        <v>3838</v>
      </c>
      <c r="B1119" s="24">
        <v>0.125</v>
      </c>
      <c r="C1119" s="7">
        <v>0</v>
      </c>
      <c r="D1119" s="7">
        <v>0</v>
      </c>
      <c r="E1119" s="7">
        <v>0</v>
      </c>
      <c r="F1119" s="7">
        <v>0</v>
      </c>
      <c r="G1119" s="5" t="s">
        <v>27</v>
      </c>
      <c r="H1119" s="6" t="s">
        <v>3776</v>
      </c>
      <c r="I1119" s="6" t="s">
        <v>2933</v>
      </c>
      <c r="J1119" s="6" t="s">
        <v>3793</v>
      </c>
      <c r="K1119" s="6" t="s">
        <v>27</v>
      </c>
      <c r="L1119" s="6" t="s">
        <v>27</v>
      </c>
    </row>
    <row r="1120" spans="1:12" ht="20.100000000000001" customHeight="1">
      <c r="A1120" s="22" t="s">
        <v>3684</v>
      </c>
      <c r="B1120" s="24"/>
      <c r="C1120" s="7">
        <v>0</v>
      </c>
      <c r="D1120" s="7">
        <v>0</v>
      </c>
      <c r="E1120" s="7">
        <v>0</v>
      </c>
      <c r="F1120" s="7">
        <v>0</v>
      </c>
      <c r="G1120" s="5" t="s">
        <v>27</v>
      </c>
      <c r="H1120" s="6" t="s">
        <v>3776</v>
      </c>
      <c r="I1120" s="6" t="s">
        <v>2933</v>
      </c>
      <c r="J1120" s="6" t="s">
        <v>27</v>
      </c>
      <c r="K1120" s="6" t="s">
        <v>27</v>
      </c>
      <c r="L1120" s="6" t="s">
        <v>27</v>
      </c>
    </row>
    <row r="1121" spans="1:12" ht="20.100000000000001" customHeight="1">
      <c r="A1121" s="22" t="s">
        <v>3810</v>
      </c>
      <c r="B1121" s="24"/>
      <c r="C1121" s="7">
        <v>0</v>
      </c>
      <c r="D1121" s="7">
        <v>0</v>
      </c>
      <c r="E1121" s="7">
        <v>0</v>
      </c>
      <c r="F1121" s="7">
        <v>0</v>
      </c>
      <c r="G1121" s="5" t="s">
        <v>27</v>
      </c>
      <c r="H1121" s="6" t="s">
        <v>3776</v>
      </c>
      <c r="I1121" s="6" t="s">
        <v>2933</v>
      </c>
      <c r="J1121" s="6" t="s">
        <v>3794</v>
      </c>
      <c r="K1121" s="6" t="s">
        <v>27</v>
      </c>
      <c r="L1121" s="6" t="s">
        <v>27</v>
      </c>
    </row>
    <row r="1122" spans="1:12" ht="20.100000000000001" customHeight="1">
      <c r="A1122" s="22" t="s">
        <v>3684</v>
      </c>
      <c r="B1122" s="24"/>
      <c r="C1122" s="7">
        <v>0</v>
      </c>
      <c r="D1122" s="7">
        <v>0</v>
      </c>
      <c r="E1122" s="7">
        <v>0</v>
      </c>
      <c r="F1122" s="7">
        <v>0</v>
      </c>
      <c r="G1122" s="5" t="s">
        <v>27</v>
      </c>
      <c r="H1122" s="6" t="s">
        <v>3776</v>
      </c>
      <c r="I1122" s="6" t="s">
        <v>2933</v>
      </c>
      <c r="J1122" s="6" t="s">
        <v>27</v>
      </c>
      <c r="K1122" s="6" t="s">
        <v>27</v>
      </c>
      <c r="L1122" s="6" t="s">
        <v>27</v>
      </c>
    </row>
    <row r="1123" spans="1:12" ht="20.100000000000001" customHeight="1">
      <c r="A1123" s="22" t="s">
        <v>3927</v>
      </c>
      <c r="B1123" s="28">
        <v>216409</v>
      </c>
      <c r="C1123" s="7">
        <v>0</v>
      </c>
      <c r="D1123" s="7">
        <v>1298454</v>
      </c>
      <c r="E1123" s="7">
        <v>0</v>
      </c>
      <c r="F1123" s="7">
        <f>C1123+D1123+E1123</f>
        <v>1298454</v>
      </c>
      <c r="G1123" s="5" t="s">
        <v>27</v>
      </c>
      <c r="H1123" s="6" t="s">
        <v>3776</v>
      </c>
      <c r="I1123" s="6" t="s">
        <v>2933</v>
      </c>
      <c r="J1123" s="6" t="s">
        <v>3795</v>
      </c>
      <c r="K1123" s="6" t="s">
        <v>27</v>
      </c>
      <c r="L1123" s="6" t="s">
        <v>27</v>
      </c>
    </row>
    <row r="1124" spans="1:12" ht="20.100000000000001" customHeight="1">
      <c r="A1124" s="22" t="s">
        <v>3928</v>
      </c>
      <c r="B1124" s="28">
        <v>166063</v>
      </c>
      <c r="C1124" s="7">
        <v>0</v>
      </c>
      <c r="D1124" s="7">
        <v>498189</v>
      </c>
      <c r="E1124" s="7">
        <v>0</v>
      </c>
      <c r="F1124" s="7">
        <f>C1124+D1124+E1124</f>
        <v>498189</v>
      </c>
      <c r="G1124" s="5" t="s">
        <v>27</v>
      </c>
      <c r="H1124" s="6" t="s">
        <v>3776</v>
      </c>
      <c r="I1124" s="6" t="s">
        <v>2933</v>
      </c>
      <c r="J1124" s="6" t="s">
        <v>3796</v>
      </c>
      <c r="K1124" s="6" t="s">
        <v>27</v>
      </c>
      <c r="L1124" s="6" t="s">
        <v>27</v>
      </c>
    </row>
    <row r="1125" spans="1:12" ht="20.100000000000001" customHeight="1">
      <c r="A1125" s="22" t="s">
        <v>3929</v>
      </c>
      <c r="B1125" s="28">
        <v>138290</v>
      </c>
      <c r="C1125" s="7">
        <v>0</v>
      </c>
      <c r="D1125" s="7">
        <v>276580</v>
      </c>
      <c r="E1125" s="7">
        <v>0</v>
      </c>
      <c r="F1125" s="7">
        <f>C1125+D1125+E1125</f>
        <v>276580</v>
      </c>
      <c r="G1125" s="5" t="s">
        <v>27</v>
      </c>
      <c r="H1125" s="6" t="s">
        <v>3776</v>
      </c>
      <c r="I1125" s="6" t="s">
        <v>2933</v>
      </c>
      <c r="J1125" s="6" t="s">
        <v>3797</v>
      </c>
      <c r="K1125" s="6" t="s">
        <v>27</v>
      </c>
      <c r="L1125" s="6" t="s">
        <v>27</v>
      </c>
    </row>
    <row r="1126" spans="1:12" ht="20.100000000000001" customHeight="1">
      <c r="A1126" s="22" t="s">
        <v>3811</v>
      </c>
      <c r="B1126" s="28"/>
      <c r="C1126" s="7">
        <v>0</v>
      </c>
      <c r="D1126" s="7">
        <v>2073223</v>
      </c>
      <c r="E1126" s="7">
        <v>0</v>
      </c>
      <c r="F1126" s="7">
        <f>C1126+D1126+E1126</f>
        <v>2073223</v>
      </c>
      <c r="G1126" s="5" t="s">
        <v>27</v>
      </c>
      <c r="H1126" s="6" t="s">
        <v>3776</v>
      </c>
      <c r="I1126" s="6" t="s">
        <v>2933</v>
      </c>
      <c r="J1126" s="6" t="s">
        <v>3798</v>
      </c>
      <c r="K1126" s="6" t="s">
        <v>27</v>
      </c>
      <c r="L1126" s="6" t="s">
        <v>27</v>
      </c>
    </row>
    <row r="1127" spans="1:12" ht="20.100000000000001" customHeight="1">
      <c r="A1127" s="22" t="s">
        <v>3812</v>
      </c>
      <c r="B1127" s="24"/>
      <c r="C1127" s="7">
        <v>0</v>
      </c>
      <c r="D1127" s="7">
        <v>0</v>
      </c>
      <c r="E1127" s="7">
        <v>0</v>
      </c>
      <c r="F1127" s="7">
        <v>0</v>
      </c>
      <c r="G1127" s="5" t="s">
        <v>27</v>
      </c>
      <c r="H1127" s="6" t="s">
        <v>3776</v>
      </c>
      <c r="I1127" s="6" t="s">
        <v>2933</v>
      </c>
      <c r="J1127" s="6" t="s">
        <v>2961</v>
      </c>
      <c r="K1127" s="6" t="s">
        <v>27</v>
      </c>
      <c r="L1127" s="6" t="s">
        <v>27</v>
      </c>
    </row>
    <row r="1128" spans="1:12" ht="20.100000000000001" customHeight="1">
      <c r="A1128" s="22" t="s">
        <v>3813</v>
      </c>
      <c r="B1128" s="24"/>
      <c r="C1128" s="7">
        <v>0</v>
      </c>
      <c r="D1128" s="7">
        <v>0</v>
      </c>
      <c r="E1128" s="7">
        <v>0</v>
      </c>
      <c r="F1128" s="7">
        <v>0</v>
      </c>
      <c r="G1128" s="5" t="s">
        <v>27</v>
      </c>
      <c r="H1128" s="6" t="s">
        <v>3776</v>
      </c>
      <c r="I1128" s="6" t="s">
        <v>2933</v>
      </c>
      <c r="J1128" s="6" t="s">
        <v>3799</v>
      </c>
      <c r="K1128" s="6" t="s">
        <v>27</v>
      </c>
      <c r="L1128" s="6" t="s">
        <v>27</v>
      </c>
    </row>
    <row r="1129" spans="1:12" ht="20.100000000000001" customHeight="1">
      <c r="A1129" s="22" t="s">
        <v>3684</v>
      </c>
      <c r="B1129" s="24"/>
      <c r="C1129" s="7">
        <v>0</v>
      </c>
      <c r="D1129" s="7">
        <v>0</v>
      </c>
      <c r="E1129" s="7">
        <v>0</v>
      </c>
      <c r="F1129" s="7">
        <v>0</v>
      </c>
      <c r="G1129" s="5" t="s">
        <v>27</v>
      </c>
      <c r="H1129" s="6" t="s">
        <v>3776</v>
      </c>
      <c r="I1129" s="6" t="s">
        <v>2933</v>
      </c>
      <c r="J1129" s="6" t="s">
        <v>27</v>
      </c>
      <c r="K1129" s="6" t="s">
        <v>27</v>
      </c>
      <c r="L1129" s="6" t="s">
        <v>27</v>
      </c>
    </row>
    <row r="1130" spans="1:12" ht="20.100000000000001" customHeight="1">
      <c r="A1130" s="22" t="s">
        <v>3852</v>
      </c>
      <c r="B1130" s="24">
        <v>2.1669999999999998</v>
      </c>
      <c r="C1130" s="7">
        <v>0</v>
      </c>
      <c r="D1130" s="7">
        <v>0</v>
      </c>
      <c r="E1130" s="7">
        <v>0</v>
      </c>
      <c r="F1130" s="7">
        <v>0</v>
      </c>
      <c r="G1130" s="5" t="s">
        <v>27</v>
      </c>
      <c r="H1130" s="6" t="s">
        <v>3776</v>
      </c>
      <c r="I1130" s="6" t="s">
        <v>2933</v>
      </c>
      <c r="J1130" s="6" t="s">
        <v>3800</v>
      </c>
      <c r="K1130" s="6" t="s">
        <v>27</v>
      </c>
      <c r="L1130" s="6" t="s">
        <v>27</v>
      </c>
    </row>
    <row r="1131" spans="1:12" ht="20.100000000000001" customHeight="1">
      <c r="A1131" s="22" t="s">
        <v>3853</v>
      </c>
      <c r="B1131" s="24">
        <v>0.13800000000000001</v>
      </c>
      <c r="C1131" s="7">
        <v>0</v>
      </c>
      <c r="D1131" s="7">
        <v>0</v>
      </c>
      <c r="E1131" s="7">
        <v>0</v>
      </c>
      <c r="F1131" s="7">
        <v>0</v>
      </c>
      <c r="G1131" s="5" t="s">
        <v>27</v>
      </c>
      <c r="H1131" s="6" t="s">
        <v>3776</v>
      </c>
      <c r="I1131" s="6" t="s">
        <v>2933</v>
      </c>
      <c r="J1131" s="6" t="s">
        <v>3801</v>
      </c>
      <c r="K1131" s="6" t="s">
        <v>27</v>
      </c>
      <c r="L1131" s="6" t="s">
        <v>27</v>
      </c>
    </row>
    <row r="1132" spans="1:12" ht="20.100000000000001" customHeight="1">
      <c r="A1132" s="22" t="s">
        <v>3684</v>
      </c>
      <c r="B1132" s="24"/>
      <c r="C1132" s="7">
        <v>0</v>
      </c>
      <c r="D1132" s="7">
        <v>0</v>
      </c>
      <c r="E1132" s="7">
        <v>0</v>
      </c>
      <c r="F1132" s="7">
        <v>0</v>
      </c>
      <c r="G1132" s="5" t="s">
        <v>27</v>
      </c>
      <c r="H1132" s="6" t="s">
        <v>3776</v>
      </c>
      <c r="I1132" s="6" t="s">
        <v>2933</v>
      </c>
      <c r="J1132" s="6" t="s">
        <v>27</v>
      </c>
      <c r="K1132" s="6" t="s">
        <v>27</v>
      </c>
      <c r="L1132" s="6" t="s">
        <v>27</v>
      </c>
    </row>
    <row r="1133" spans="1:12" ht="20.100000000000001" customHeight="1">
      <c r="A1133" s="22" t="s">
        <v>3871</v>
      </c>
      <c r="B1133" s="24"/>
      <c r="C1133" s="7">
        <v>0</v>
      </c>
      <c r="D1133" s="7">
        <v>0</v>
      </c>
      <c r="E1133" s="7">
        <v>0</v>
      </c>
      <c r="F1133" s="7">
        <v>0</v>
      </c>
      <c r="G1133" s="5" t="s">
        <v>27</v>
      </c>
      <c r="H1133" s="6" t="s">
        <v>3776</v>
      </c>
      <c r="I1133" s="6" t="s">
        <v>2933</v>
      </c>
      <c r="J1133" s="6" t="s">
        <v>3802</v>
      </c>
      <c r="K1133" s="6" t="s">
        <v>27</v>
      </c>
      <c r="L1133" s="6" t="s">
        <v>27</v>
      </c>
    </row>
    <row r="1134" spans="1:12" ht="20.100000000000001" customHeight="1">
      <c r="A1134" s="22" t="s">
        <v>3819</v>
      </c>
      <c r="B1134" s="28">
        <v>30849</v>
      </c>
      <c r="C1134" s="7">
        <v>223543.5</v>
      </c>
      <c r="D1134" s="7">
        <v>0</v>
      </c>
      <c r="E1134" s="7">
        <v>0</v>
      </c>
      <c r="F1134" s="7">
        <f>C1134+D1134+E1134</f>
        <v>223543.5</v>
      </c>
      <c r="G1134" s="5" t="s">
        <v>27</v>
      </c>
      <c r="H1134" s="6" t="s">
        <v>3776</v>
      </c>
      <c r="I1134" s="6" t="s">
        <v>2933</v>
      </c>
      <c r="J1134" s="6" t="s">
        <v>3803</v>
      </c>
      <c r="K1134" s="6" t="s">
        <v>27</v>
      </c>
      <c r="L1134" s="6" t="s">
        <v>27</v>
      </c>
    </row>
    <row r="1135" spans="1:12" ht="20.100000000000001" customHeight="1">
      <c r="A1135" s="22" t="s">
        <v>3820</v>
      </c>
      <c r="B1135" s="28">
        <v>42200</v>
      </c>
      <c r="C1135" s="7">
        <v>0</v>
      </c>
      <c r="D1135" s="7">
        <v>305797.09999999998</v>
      </c>
      <c r="E1135" s="7">
        <v>0</v>
      </c>
      <c r="F1135" s="7">
        <f>C1135+D1135+E1135</f>
        <v>305797.09999999998</v>
      </c>
      <c r="G1135" s="5" t="s">
        <v>27</v>
      </c>
      <c r="H1135" s="6" t="s">
        <v>3776</v>
      </c>
      <c r="I1135" s="6" t="s">
        <v>2933</v>
      </c>
      <c r="J1135" s="6" t="s">
        <v>3804</v>
      </c>
      <c r="K1135" s="6" t="s">
        <v>27</v>
      </c>
      <c r="L1135" s="6" t="s">
        <v>27</v>
      </c>
    </row>
    <row r="1136" spans="1:12" ht="20.100000000000001" customHeight="1">
      <c r="A1136" s="22" t="s">
        <v>3821</v>
      </c>
      <c r="B1136" s="28">
        <v>63747</v>
      </c>
      <c r="C1136" s="7">
        <v>0</v>
      </c>
      <c r="D1136" s="7">
        <v>0</v>
      </c>
      <c r="E1136" s="7">
        <v>461934.8</v>
      </c>
      <c r="F1136" s="7">
        <f>C1136+D1136+E1136</f>
        <v>461934.8</v>
      </c>
      <c r="G1136" s="5" t="s">
        <v>27</v>
      </c>
      <c r="H1136" s="6" t="s">
        <v>3776</v>
      </c>
      <c r="I1136" s="6" t="s">
        <v>2933</v>
      </c>
      <c r="J1136" s="6" t="s">
        <v>3805</v>
      </c>
      <c r="K1136" s="6" t="s">
        <v>27</v>
      </c>
      <c r="L1136" s="6" t="s">
        <v>27</v>
      </c>
    </row>
    <row r="1137" spans="1:13" ht="20.100000000000001" customHeight="1">
      <c r="A1137" s="22" t="s">
        <v>3814</v>
      </c>
      <c r="B1137" s="24"/>
      <c r="C1137" s="7">
        <v>223543.5</v>
      </c>
      <c r="D1137" s="7">
        <v>305797.09999999998</v>
      </c>
      <c r="E1137" s="7">
        <v>461934.8</v>
      </c>
      <c r="F1137" s="7">
        <f>C1137+D1137+E1137</f>
        <v>991275.39999999991</v>
      </c>
      <c r="G1137" s="5" t="s">
        <v>27</v>
      </c>
      <c r="H1137" s="6" t="s">
        <v>3776</v>
      </c>
      <c r="I1137" s="6" t="s">
        <v>2933</v>
      </c>
      <c r="J1137" s="6" t="s">
        <v>2946</v>
      </c>
      <c r="K1137" s="6" t="s">
        <v>27</v>
      </c>
      <c r="L1137" s="6" t="s">
        <v>27</v>
      </c>
    </row>
    <row r="1138" spans="1:13" ht="20.100000000000001" customHeight="1">
      <c r="A1138" s="22" t="s">
        <v>3684</v>
      </c>
      <c r="B1138" s="24"/>
      <c r="C1138" s="7">
        <v>0</v>
      </c>
      <c r="D1138" s="7">
        <v>0</v>
      </c>
      <c r="E1138" s="7">
        <v>0</v>
      </c>
      <c r="F1138" s="7">
        <v>0</v>
      </c>
      <c r="G1138" s="5" t="s">
        <v>27</v>
      </c>
      <c r="H1138" s="6" t="s">
        <v>3776</v>
      </c>
      <c r="I1138" s="6" t="s">
        <v>2933</v>
      </c>
      <c r="J1138" s="6" t="s">
        <v>27</v>
      </c>
      <c r="K1138" s="6" t="s">
        <v>27</v>
      </c>
      <c r="L1138" s="6" t="s">
        <v>27</v>
      </c>
    </row>
    <row r="1139" spans="1:13" ht="20.100000000000001" customHeight="1">
      <c r="A1139" s="22" t="s">
        <v>3822</v>
      </c>
      <c r="B1139" s="24"/>
      <c r="C1139" s="7">
        <v>0</v>
      </c>
      <c r="D1139" s="7">
        <v>0</v>
      </c>
      <c r="E1139" s="7">
        <v>103661.15000000001</v>
      </c>
      <c r="F1139" s="7">
        <f>C1139+D1139+E1139</f>
        <v>103661.15000000001</v>
      </c>
      <c r="G1139" s="5" t="s">
        <v>27</v>
      </c>
      <c r="H1139" s="6" t="s">
        <v>3776</v>
      </c>
      <c r="I1139" s="6" t="s">
        <v>2933</v>
      </c>
      <c r="J1139" s="6" t="s">
        <v>3806</v>
      </c>
      <c r="K1139" s="6" t="s">
        <v>27</v>
      </c>
      <c r="L1139" s="6" t="s">
        <v>27</v>
      </c>
    </row>
    <row r="1140" spans="1:13" ht="20.100000000000001" customHeight="1">
      <c r="A1140" s="22" t="s">
        <v>3814</v>
      </c>
      <c r="B1140" s="24"/>
      <c r="C1140" s="7">
        <v>0</v>
      </c>
      <c r="D1140" s="7">
        <v>0</v>
      </c>
      <c r="E1140" s="7">
        <v>103661.15000000001</v>
      </c>
      <c r="F1140" s="7">
        <f>C1140+D1140+E1140</f>
        <v>103661.15000000001</v>
      </c>
      <c r="G1140" s="5" t="s">
        <v>27</v>
      </c>
      <c r="H1140" s="6" t="s">
        <v>3776</v>
      </c>
      <c r="I1140" s="6" t="s">
        <v>2933</v>
      </c>
      <c r="J1140" s="6" t="s">
        <v>2946</v>
      </c>
      <c r="K1140" s="6" t="s">
        <v>27</v>
      </c>
      <c r="L1140" s="6" t="s">
        <v>27</v>
      </c>
    </row>
    <row r="1141" spans="1:13" ht="20.100000000000001" customHeight="1">
      <c r="A1141" s="22" t="s">
        <v>3684</v>
      </c>
      <c r="B1141" s="24"/>
      <c r="C1141" s="7">
        <v>0</v>
      </c>
      <c r="D1141" s="7">
        <v>0</v>
      </c>
      <c r="E1141" s="7">
        <v>0</v>
      </c>
      <c r="F1141" s="7">
        <v>0</v>
      </c>
      <c r="G1141" s="5" t="s">
        <v>27</v>
      </c>
      <c r="H1141" s="6" t="s">
        <v>3776</v>
      </c>
      <c r="I1141" s="6" t="s">
        <v>2933</v>
      </c>
      <c r="J1141" s="6" t="s">
        <v>27</v>
      </c>
      <c r="K1141" s="6" t="s">
        <v>27</v>
      </c>
      <c r="L1141" s="6" t="s">
        <v>27</v>
      </c>
    </row>
    <row r="1142" spans="1:13" ht="20.100000000000001" customHeight="1">
      <c r="A1142" s="22" t="s">
        <v>3684</v>
      </c>
      <c r="B1142" s="24"/>
      <c r="C1142" s="7">
        <v>0</v>
      </c>
      <c r="D1142" s="7">
        <v>0</v>
      </c>
      <c r="E1142" s="7">
        <v>0</v>
      </c>
      <c r="F1142" s="7">
        <v>0</v>
      </c>
      <c r="G1142" s="5" t="s">
        <v>27</v>
      </c>
      <c r="H1142" s="6" t="s">
        <v>3776</v>
      </c>
      <c r="I1142" s="6" t="s">
        <v>2933</v>
      </c>
      <c r="J1142" s="6" t="s">
        <v>2935</v>
      </c>
      <c r="K1142" s="6" t="s">
        <v>27</v>
      </c>
      <c r="L1142" s="6" t="s">
        <v>27</v>
      </c>
    </row>
    <row r="1143" spans="1:13" ht="20.100000000000001" customHeight="1">
      <c r="A1143" s="22" t="s">
        <v>3815</v>
      </c>
      <c r="B1143" s="24"/>
      <c r="C1143" s="4">
        <v>223543.5</v>
      </c>
      <c r="D1143" s="4">
        <v>2379020.1</v>
      </c>
      <c r="E1143" s="4">
        <v>565595.94999999995</v>
      </c>
      <c r="F1143" s="4">
        <f>C1143+D1143+E1143</f>
        <v>3168159.55</v>
      </c>
      <c r="G1143" s="3"/>
    </row>
    <row r="1145" spans="1:13" ht="27">
      <c r="A1145" s="381" t="s">
        <v>3931</v>
      </c>
      <c r="B1145" s="382"/>
      <c r="C1145" s="383"/>
      <c r="D1145" s="383"/>
      <c r="E1145" s="383"/>
      <c r="F1145" s="383"/>
      <c r="G1145" s="384" t="s">
        <v>27</v>
      </c>
      <c r="H1145" s="6" t="s">
        <v>3776</v>
      </c>
      <c r="J1145" s="6" t="s">
        <v>3777</v>
      </c>
      <c r="K1145" s="6" t="s">
        <v>3778</v>
      </c>
      <c r="L1145" s="6" t="s">
        <v>135</v>
      </c>
    </row>
    <row r="1146" spans="1:13" ht="20.100000000000001" customHeight="1">
      <c r="A1146" s="22" t="s">
        <v>27</v>
      </c>
      <c r="B1146" s="24"/>
      <c r="C1146" s="7"/>
      <c r="D1146" s="7"/>
      <c r="E1146" s="7"/>
      <c r="F1146" s="7"/>
      <c r="G1146" s="5" t="s">
        <v>27</v>
      </c>
      <c r="H1146" s="6" t="s">
        <v>3776</v>
      </c>
      <c r="I1146" s="6" t="s">
        <v>2932</v>
      </c>
      <c r="J1146" s="6" t="s">
        <v>27</v>
      </c>
      <c r="K1146" s="6" t="s">
        <v>27</v>
      </c>
      <c r="L1146" s="6" t="s">
        <v>27</v>
      </c>
      <c r="M1146" s="2">
        <v>1</v>
      </c>
    </row>
    <row r="1147" spans="1:13" ht="20.100000000000001" customHeight="1">
      <c r="A1147" s="22" t="s">
        <v>3808</v>
      </c>
      <c r="B1147" s="24">
        <v>99</v>
      </c>
      <c r="C1147" s="7">
        <v>0</v>
      </c>
      <c r="D1147" s="7">
        <v>0</v>
      </c>
      <c r="E1147" s="7">
        <v>0</v>
      </c>
      <c r="F1147" s="7">
        <v>0</v>
      </c>
      <c r="G1147" s="5" t="s">
        <v>27</v>
      </c>
      <c r="H1147" s="6" t="s">
        <v>3776</v>
      </c>
      <c r="I1147" s="6" t="s">
        <v>2933</v>
      </c>
      <c r="J1147" s="6" t="s">
        <v>3779</v>
      </c>
      <c r="K1147" s="6" t="s">
        <v>27</v>
      </c>
      <c r="L1147" s="6" t="s">
        <v>27</v>
      </c>
    </row>
    <row r="1148" spans="1:13" ht="20.100000000000001" customHeight="1">
      <c r="A1148" s="22" t="s">
        <v>3876</v>
      </c>
      <c r="B1148" s="24">
        <v>1.25</v>
      </c>
      <c r="C1148" s="7">
        <v>0</v>
      </c>
      <c r="D1148" s="7">
        <v>0</v>
      </c>
      <c r="E1148" s="7">
        <v>0</v>
      </c>
      <c r="F1148" s="7">
        <v>0</v>
      </c>
      <c r="G1148" s="5" t="s">
        <v>27</v>
      </c>
      <c r="H1148" s="6" t="s">
        <v>3776</v>
      </c>
      <c r="I1148" s="6" t="s">
        <v>2933</v>
      </c>
      <c r="J1148" s="6" t="s">
        <v>3780</v>
      </c>
      <c r="K1148" s="6" t="s">
        <v>27</v>
      </c>
      <c r="L1148" s="6" t="s">
        <v>27</v>
      </c>
    </row>
    <row r="1149" spans="1:13" ht="20.100000000000001" customHeight="1">
      <c r="A1149" s="22" t="s">
        <v>3847</v>
      </c>
      <c r="B1149" s="24">
        <v>0</v>
      </c>
      <c r="C1149" s="7">
        <v>0</v>
      </c>
      <c r="D1149" s="7">
        <v>0</v>
      </c>
      <c r="E1149" s="7">
        <v>0</v>
      </c>
      <c r="F1149" s="7">
        <v>0</v>
      </c>
      <c r="G1149" s="5" t="s">
        <v>27</v>
      </c>
      <c r="H1149" s="6" t="s">
        <v>3776</v>
      </c>
      <c r="I1149" s="6" t="s">
        <v>2933</v>
      </c>
      <c r="J1149" s="6" t="s">
        <v>3781</v>
      </c>
      <c r="K1149" s="6" t="s">
        <v>27</v>
      </c>
      <c r="L1149" s="6" t="s">
        <v>27</v>
      </c>
    </row>
    <row r="1150" spans="1:13" ht="20.100000000000001" customHeight="1">
      <c r="A1150" s="22" t="s">
        <v>3846</v>
      </c>
      <c r="B1150" s="24">
        <v>1.4</v>
      </c>
      <c r="C1150" s="7">
        <v>0</v>
      </c>
      <c r="D1150" s="7">
        <v>0</v>
      </c>
      <c r="E1150" s="7">
        <v>0</v>
      </c>
      <c r="F1150" s="7">
        <v>0</v>
      </c>
      <c r="G1150" s="5" t="s">
        <v>27</v>
      </c>
      <c r="H1150" s="6" t="s">
        <v>3776</v>
      </c>
      <c r="I1150" s="6" t="s">
        <v>2933</v>
      </c>
      <c r="J1150" s="6" t="s">
        <v>3782</v>
      </c>
      <c r="K1150" s="6" t="s">
        <v>27</v>
      </c>
      <c r="L1150" s="6" t="s">
        <v>27</v>
      </c>
    </row>
    <row r="1151" spans="1:13" ht="20.100000000000001" customHeight="1">
      <c r="A1151" s="22" t="s">
        <v>3848</v>
      </c>
      <c r="B1151" s="24">
        <v>1.2</v>
      </c>
      <c r="C1151" s="7">
        <v>0</v>
      </c>
      <c r="D1151" s="7">
        <v>0</v>
      </c>
      <c r="E1151" s="7">
        <v>0</v>
      </c>
      <c r="F1151" s="7">
        <v>0</v>
      </c>
      <c r="G1151" s="5" t="s">
        <v>27</v>
      </c>
      <c r="H1151" s="6" t="s">
        <v>3776</v>
      </c>
      <c r="I1151" s="6" t="s">
        <v>2933</v>
      </c>
      <c r="J1151" s="6" t="s">
        <v>3783</v>
      </c>
      <c r="K1151" s="6" t="s">
        <v>27</v>
      </c>
      <c r="L1151" s="6" t="s">
        <v>27</v>
      </c>
    </row>
    <row r="1152" spans="1:13" ht="20.100000000000001" customHeight="1">
      <c r="A1152" s="22" t="s">
        <v>3849</v>
      </c>
      <c r="B1152" s="24">
        <v>20</v>
      </c>
      <c r="C1152" s="7">
        <v>0</v>
      </c>
      <c r="D1152" s="7">
        <v>0</v>
      </c>
      <c r="E1152" s="7">
        <v>0</v>
      </c>
      <c r="F1152" s="7">
        <v>0</v>
      </c>
      <c r="G1152" s="5" t="s">
        <v>27</v>
      </c>
      <c r="H1152" s="6" t="s">
        <v>3776</v>
      </c>
      <c r="I1152" s="6" t="s">
        <v>2933</v>
      </c>
      <c r="J1152" s="6" t="s">
        <v>3784</v>
      </c>
      <c r="K1152" s="6" t="s">
        <v>27</v>
      </c>
      <c r="L1152" s="6" t="s">
        <v>27</v>
      </c>
    </row>
    <row r="1153" spans="1:12" ht="20.100000000000001" customHeight="1">
      <c r="A1153" s="22" t="s">
        <v>3850</v>
      </c>
      <c r="B1153" s="24">
        <v>20</v>
      </c>
      <c r="C1153" s="7">
        <v>0</v>
      </c>
      <c r="D1153" s="7">
        <v>0</v>
      </c>
      <c r="E1153" s="7">
        <v>0</v>
      </c>
      <c r="F1153" s="7">
        <v>0</v>
      </c>
      <c r="G1153" s="5" t="s">
        <v>27</v>
      </c>
      <c r="H1153" s="6" t="s">
        <v>3776</v>
      </c>
      <c r="I1153" s="6" t="s">
        <v>2933</v>
      </c>
      <c r="J1153" s="6" t="s">
        <v>3785</v>
      </c>
      <c r="K1153" s="6" t="s">
        <v>27</v>
      </c>
      <c r="L1153" s="6" t="s">
        <v>27</v>
      </c>
    </row>
    <row r="1154" spans="1:12" ht="20.100000000000001" customHeight="1">
      <c r="A1154" s="22" t="s">
        <v>3809</v>
      </c>
      <c r="B1154" s="24">
        <v>0</v>
      </c>
      <c r="C1154" s="7">
        <v>0</v>
      </c>
      <c r="D1154" s="7">
        <v>0</v>
      </c>
      <c r="E1154" s="7">
        <v>0</v>
      </c>
      <c r="F1154" s="7">
        <v>0</v>
      </c>
      <c r="G1154" s="5" t="s">
        <v>27</v>
      </c>
      <c r="H1154" s="6" t="s">
        <v>3776</v>
      </c>
      <c r="I1154" s="6" t="s">
        <v>2933</v>
      </c>
      <c r="J1154" s="6" t="s">
        <v>3786</v>
      </c>
      <c r="K1154" s="6" t="s">
        <v>27</v>
      </c>
      <c r="L1154" s="6" t="s">
        <v>27</v>
      </c>
    </row>
    <row r="1155" spans="1:12" ht="20.100000000000001" customHeight="1">
      <c r="A1155" s="22" t="s">
        <v>3842</v>
      </c>
      <c r="B1155" s="24">
        <v>207.9</v>
      </c>
      <c r="C1155" s="7">
        <v>0</v>
      </c>
      <c r="D1155" s="7">
        <v>0</v>
      </c>
      <c r="E1155" s="7">
        <v>0</v>
      </c>
      <c r="F1155" s="7">
        <v>0</v>
      </c>
      <c r="G1155" s="5" t="s">
        <v>27</v>
      </c>
      <c r="H1155" s="6" t="s">
        <v>3776</v>
      </c>
      <c r="I1155" s="6" t="s">
        <v>2933</v>
      </c>
      <c r="J1155" s="6" t="s">
        <v>3787</v>
      </c>
      <c r="K1155" s="6" t="s">
        <v>27</v>
      </c>
      <c r="L1155" s="6" t="s">
        <v>27</v>
      </c>
    </row>
    <row r="1156" spans="1:12" ht="20.100000000000001" customHeight="1">
      <c r="A1156" s="22" t="s">
        <v>3843</v>
      </c>
      <c r="B1156" s="24">
        <v>0.7</v>
      </c>
      <c r="C1156" s="7">
        <v>0</v>
      </c>
      <c r="D1156" s="7">
        <v>0</v>
      </c>
      <c r="E1156" s="7">
        <v>0</v>
      </c>
      <c r="F1156" s="7">
        <v>0</v>
      </c>
      <c r="G1156" s="5" t="s">
        <v>27</v>
      </c>
      <c r="H1156" s="6" t="s">
        <v>3776</v>
      </c>
      <c r="I1156" s="6" t="s">
        <v>2933</v>
      </c>
      <c r="J1156" s="6" t="s">
        <v>3788</v>
      </c>
      <c r="K1156" s="6" t="s">
        <v>27</v>
      </c>
      <c r="L1156" s="6" t="s">
        <v>27</v>
      </c>
    </row>
    <row r="1157" spans="1:12" ht="20.100000000000001" customHeight="1">
      <c r="A1157" s="22" t="s">
        <v>3841</v>
      </c>
      <c r="B1157" s="24">
        <v>354.14299999999997</v>
      </c>
      <c r="C1157" s="7">
        <v>0</v>
      </c>
      <c r="D1157" s="7">
        <v>0</v>
      </c>
      <c r="E1157" s="7">
        <v>0</v>
      </c>
      <c r="F1157" s="7">
        <v>0</v>
      </c>
      <c r="G1157" s="5" t="s">
        <v>27</v>
      </c>
      <c r="H1157" s="6" t="s">
        <v>3776</v>
      </c>
      <c r="I1157" s="6" t="s">
        <v>2933</v>
      </c>
      <c r="J1157" s="6" t="s">
        <v>3789</v>
      </c>
      <c r="K1157" s="6" t="s">
        <v>27</v>
      </c>
      <c r="L1157" s="6" t="s">
        <v>27</v>
      </c>
    </row>
    <row r="1158" spans="1:12" ht="20.100000000000001" customHeight="1">
      <c r="A1158" s="22" t="s">
        <v>3840</v>
      </c>
      <c r="B1158" s="24">
        <v>25</v>
      </c>
      <c r="C1158" s="7">
        <v>0</v>
      </c>
      <c r="D1158" s="7">
        <v>0</v>
      </c>
      <c r="E1158" s="7">
        <v>0</v>
      </c>
      <c r="F1158" s="7">
        <v>0</v>
      </c>
      <c r="G1158" s="5" t="s">
        <v>27</v>
      </c>
      <c r="H1158" s="6" t="s">
        <v>3776</v>
      </c>
      <c r="I1158" s="6" t="s">
        <v>2933</v>
      </c>
      <c r="J1158" s="6" t="s">
        <v>3790</v>
      </c>
      <c r="K1158" s="6" t="s">
        <v>27</v>
      </c>
      <c r="L1158" s="6" t="s">
        <v>27</v>
      </c>
    </row>
    <row r="1159" spans="1:12" ht="20.100000000000001" customHeight="1">
      <c r="A1159" s="22" t="s">
        <v>3851</v>
      </c>
      <c r="B1159" s="24">
        <v>379.14299999999997</v>
      </c>
      <c r="C1159" s="7">
        <v>0</v>
      </c>
      <c r="D1159" s="7">
        <v>0</v>
      </c>
      <c r="E1159" s="7">
        <v>0</v>
      </c>
      <c r="F1159" s="7">
        <v>0</v>
      </c>
      <c r="G1159" s="5" t="s">
        <v>27</v>
      </c>
      <c r="H1159" s="6" t="s">
        <v>3776</v>
      </c>
      <c r="I1159" s="6" t="s">
        <v>2933</v>
      </c>
      <c r="J1159" s="6" t="s">
        <v>3791</v>
      </c>
      <c r="K1159" s="6" t="s">
        <v>27</v>
      </c>
      <c r="L1159" s="6" t="s">
        <v>27</v>
      </c>
    </row>
    <row r="1160" spans="1:12" ht="20.100000000000001" customHeight="1">
      <c r="A1160" s="22" t="s">
        <v>3839</v>
      </c>
      <c r="B1160" s="24">
        <v>3.83</v>
      </c>
      <c r="C1160" s="7">
        <v>0</v>
      </c>
      <c r="D1160" s="7">
        <v>0</v>
      </c>
      <c r="E1160" s="7">
        <v>0</v>
      </c>
      <c r="F1160" s="7">
        <v>0</v>
      </c>
      <c r="G1160" s="5" t="s">
        <v>27</v>
      </c>
      <c r="H1160" s="6" t="s">
        <v>3776</v>
      </c>
      <c r="I1160" s="6" t="s">
        <v>2933</v>
      </c>
      <c r="J1160" s="6" t="s">
        <v>3792</v>
      </c>
      <c r="K1160" s="6" t="s">
        <v>27</v>
      </c>
      <c r="L1160" s="6" t="s">
        <v>27</v>
      </c>
    </row>
    <row r="1161" spans="1:12" ht="20.100000000000001" customHeight="1">
      <c r="A1161" s="22" t="s">
        <v>3838</v>
      </c>
      <c r="B1161" s="24">
        <v>0.158</v>
      </c>
      <c r="C1161" s="7">
        <v>0</v>
      </c>
      <c r="D1161" s="7">
        <v>0</v>
      </c>
      <c r="E1161" s="7">
        <v>0</v>
      </c>
      <c r="F1161" s="7">
        <v>0</v>
      </c>
      <c r="G1161" s="5" t="s">
        <v>27</v>
      </c>
      <c r="H1161" s="6" t="s">
        <v>3776</v>
      </c>
      <c r="I1161" s="6" t="s">
        <v>2933</v>
      </c>
      <c r="J1161" s="6" t="s">
        <v>3793</v>
      </c>
      <c r="K1161" s="6" t="s">
        <v>27</v>
      </c>
      <c r="L1161" s="6" t="s">
        <v>27</v>
      </c>
    </row>
    <row r="1162" spans="1:12" ht="20.100000000000001" customHeight="1">
      <c r="A1162" s="22" t="s">
        <v>3684</v>
      </c>
      <c r="B1162" s="24"/>
      <c r="C1162" s="7">
        <v>0</v>
      </c>
      <c r="D1162" s="7">
        <v>0</v>
      </c>
      <c r="E1162" s="7">
        <v>0</v>
      </c>
      <c r="F1162" s="7">
        <v>0</v>
      </c>
      <c r="G1162" s="5" t="s">
        <v>27</v>
      </c>
      <c r="H1162" s="6" t="s">
        <v>3776</v>
      </c>
      <c r="I1162" s="6" t="s">
        <v>2933</v>
      </c>
      <c r="J1162" s="6" t="s">
        <v>27</v>
      </c>
      <c r="K1162" s="6" t="s">
        <v>27</v>
      </c>
      <c r="L1162" s="6" t="s">
        <v>27</v>
      </c>
    </row>
    <row r="1163" spans="1:12" ht="20.100000000000001" customHeight="1">
      <c r="A1163" s="22" t="s">
        <v>3810</v>
      </c>
      <c r="B1163" s="24"/>
      <c r="C1163" s="7">
        <v>0</v>
      </c>
      <c r="D1163" s="7">
        <v>0</v>
      </c>
      <c r="E1163" s="7">
        <v>0</v>
      </c>
      <c r="F1163" s="7">
        <v>0</v>
      </c>
      <c r="G1163" s="5" t="s">
        <v>27</v>
      </c>
      <c r="H1163" s="6" t="s">
        <v>3776</v>
      </c>
      <c r="I1163" s="6" t="s">
        <v>2933</v>
      </c>
      <c r="J1163" s="6" t="s">
        <v>3794</v>
      </c>
      <c r="K1163" s="6" t="s">
        <v>27</v>
      </c>
      <c r="L1163" s="6" t="s">
        <v>27</v>
      </c>
    </row>
    <row r="1164" spans="1:12" ht="20.100000000000001" customHeight="1">
      <c r="A1164" s="22" t="s">
        <v>3684</v>
      </c>
      <c r="B1164" s="24"/>
      <c r="C1164" s="7">
        <v>0</v>
      </c>
      <c r="D1164" s="7">
        <v>0</v>
      </c>
      <c r="E1164" s="7">
        <v>0</v>
      </c>
      <c r="F1164" s="7">
        <v>0</v>
      </c>
      <c r="G1164" s="5" t="s">
        <v>27</v>
      </c>
      <c r="H1164" s="6" t="s">
        <v>3776</v>
      </c>
      <c r="I1164" s="6" t="s">
        <v>2933</v>
      </c>
      <c r="J1164" s="6" t="s">
        <v>27</v>
      </c>
      <c r="K1164" s="6" t="s">
        <v>27</v>
      </c>
      <c r="L1164" s="6" t="s">
        <v>27</v>
      </c>
    </row>
    <row r="1165" spans="1:12" ht="20.100000000000001" customHeight="1">
      <c r="A1165" s="22" t="s">
        <v>3932</v>
      </c>
      <c r="B1165" s="28">
        <v>216409</v>
      </c>
      <c r="C1165" s="7">
        <v>0</v>
      </c>
      <c r="D1165" s="7">
        <v>856048.3</v>
      </c>
      <c r="E1165" s="7">
        <v>0</v>
      </c>
      <c r="F1165" s="7">
        <f>C1165+D1165+E1165</f>
        <v>856048.3</v>
      </c>
      <c r="G1165" s="5" t="s">
        <v>27</v>
      </c>
      <c r="H1165" s="6" t="s">
        <v>3776</v>
      </c>
      <c r="I1165" s="6" t="s">
        <v>2933</v>
      </c>
      <c r="J1165" s="6" t="s">
        <v>3795</v>
      </c>
      <c r="K1165" s="6" t="s">
        <v>27</v>
      </c>
      <c r="L1165" s="6" t="s">
        <v>27</v>
      </c>
    </row>
    <row r="1166" spans="1:12" ht="20.100000000000001" customHeight="1">
      <c r="A1166" s="22" t="s">
        <v>3933</v>
      </c>
      <c r="B1166" s="28">
        <v>166063</v>
      </c>
      <c r="C1166" s="7">
        <v>0</v>
      </c>
      <c r="D1166" s="7">
        <v>262757.90000000002</v>
      </c>
      <c r="E1166" s="7">
        <v>0</v>
      </c>
      <c r="F1166" s="7">
        <f>C1166+D1166+E1166</f>
        <v>262757.90000000002</v>
      </c>
      <c r="G1166" s="5" t="s">
        <v>27</v>
      </c>
      <c r="H1166" s="6" t="s">
        <v>3776</v>
      </c>
      <c r="I1166" s="6" t="s">
        <v>2933</v>
      </c>
      <c r="J1166" s="6" t="s">
        <v>3796</v>
      </c>
      <c r="K1166" s="6" t="s">
        <v>27</v>
      </c>
      <c r="L1166" s="6" t="s">
        <v>27</v>
      </c>
    </row>
    <row r="1167" spans="1:12" ht="20.100000000000001" customHeight="1">
      <c r="A1167" s="22" t="s">
        <v>3934</v>
      </c>
      <c r="B1167" s="28">
        <v>138290</v>
      </c>
      <c r="C1167" s="7">
        <v>0</v>
      </c>
      <c r="D1167" s="7">
        <v>218813.3</v>
      </c>
      <c r="E1167" s="7">
        <v>0</v>
      </c>
      <c r="F1167" s="7">
        <f>C1167+D1167+E1167</f>
        <v>218813.3</v>
      </c>
      <c r="G1167" s="5" t="s">
        <v>27</v>
      </c>
      <c r="H1167" s="6" t="s">
        <v>3776</v>
      </c>
      <c r="I1167" s="6" t="s">
        <v>2933</v>
      </c>
      <c r="J1167" s="6" t="s">
        <v>3797</v>
      </c>
      <c r="K1167" s="6" t="s">
        <v>27</v>
      </c>
      <c r="L1167" s="6" t="s">
        <v>27</v>
      </c>
    </row>
    <row r="1168" spans="1:12" ht="20.100000000000001" customHeight="1">
      <c r="A1168" s="22" t="s">
        <v>3811</v>
      </c>
      <c r="B1168" s="28"/>
      <c r="C1168" s="7">
        <v>0</v>
      </c>
      <c r="D1168" s="7">
        <v>1337619.5000000002</v>
      </c>
      <c r="E1168" s="7">
        <v>0</v>
      </c>
      <c r="F1168" s="7">
        <f>C1168+D1168+E1168</f>
        <v>1337619.5000000002</v>
      </c>
      <c r="G1168" s="5" t="s">
        <v>27</v>
      </c>
      <c r="H1168" s="6" t="s">
        <v>3776</v>
      </c>
      <c r="I1168" s="6" t="s">
        <v>2933</v>
      </c>
      <c r="J1168" s="6" t="s">
        <v>3798</v>
      </c>
      <c r="K1168" s="6" t="s">
        <v>27</v>
      </c>
      <c r="L1168" s="6" t="s">
        <v>27</v>
      </c>
    </row>
    <row r="1169" spans="1:12" ht="20.100000000000001" customHeight="1">
      <c r="A1169" s="22" t="s">
        <v>3812</v>
      </c>
      <c r="B1169" s="24"/>
      <c r="C1169" s="7">
        <v>0</v>
      </c>
      <c r="D1169" s="7">
        <v>0</v>
      </c>
      <c r="E1169" s="7">
        <v>0</v>
      </c>
      <c r="F1169" s="7">
        <v>0</v>
      </c>
      <c r="G1169" s="5" t="s">
        <v>27</v>
      </c>
      <c r="H1169" s="6" t="s">
        <v>3776</v>
      </c>
      <c r="I1169" s="6" t="s">
        <v>2933</v>
      </c>
      <c r="J1169" s="6" t="s">
        <v>2961</v>
      </c>
      <c r="K1169" s="6" t="s">
        <v>27</v>
      </c>
      <c r="L1169" s="6" t="s">
        <v>27</v>
      </c>
    </row>
    <row r="1170" spans="1:12" ht="20.100000000000001" customHeight="1">
      <c r="A1170" s="22" t="s">
        <v>3813</v>
      </c>
      <c r="B1170" s="24"/>
      <c r="C1170" s="7">
        <v>0</v>
      </c>
      <c r="D1170" s="7">
        <v>0</v>
      </c>
      <c r="E1170" s="7">
        <v>0</v>
      </c>
      <c r="F1170" s="7">
        <v>0</v>
      </c>
      <c r="G1170" s="5" t="s">
        <v>27</v>
      </c>
      <c r="H1170" s="6" t="s">
        <v>3776</v>
      </c>
      <c r="I1170" s="6" t="s">
        <v>2933</v>
      </c>
      <c r="J1170" s="6" t="s">
        <v>3799</v>
      </c>
      <c r="K1170" s="6" t="s">
        <v>27</v>
      </c>
      <c r="L1170" s="6" t="s">
        <v>27</v>
      </c>
    </row>
    <row r="1171" spans="1:12" ht="20.100000000000001" customHeight="1">
      <c r="A1171" s="22" t="s">
        <v>3684</v>
      </c>
      <c r="B1171" s="24"/>
      <c r="C1171" s="7">
        <v>0</v>
      </c>
      <c r="D1171" s="7">
        <v>0</v>
      </c>
      <c r="E1171" s="7">
        <v>0</v>
      </c>
      <c r="F1171" s="7">
        <v>0</v>
      </c>
      <c r="G1171" s="5" t="s">
        <v>27</v>
      </c>
      <c r="H1171" s="6" t="s">
        <v>3776</v>
      </c>
      <c r="I1171" s="6" t="s">
        <v>2933</v>
      </c>
      <c r="J1171" s="6" t="s">
        <v>27</v>
      </c>
      <c r="K1171" s="6" t="s">
        <v>27</v>
      </c>
      <c r="L1171" s="6" t="s">
        <v>27</v>
      </c>
    </row>
    <row r="1172" spans="1:12" ht="20.100000000000001" customHeight="1">
      <c r="A1172" s="22" t="s">
        <v>3854</v>
      </c>
      <c r="B1172" s="24">
        <v>3.577</v>
      </c>
      <c r="C1172" s="7">
        <v>0</v>
      </c>
      <c r="D1172" s="7">
        <v>0</v>
      </c>
      <c r="E1172" s="7">
        <v>0</v>
      </c>
      <c r="F1172" s="7">
        <v>0</v>
      </c>
      <c r="G1172" s="5" t="s">
        <v>27</v>
      </c>
      <c r="H1172" s="6" t="s">
        <v>3776</v>
      </c>
      <c r="I1172" s="6" t="s">
        <v>2933</v>
      </c>
      <c r="J1172" s="6" t="s">
        <v>3800</v>
      </c>
      <c r="K1172" s="6" t="s">
        <v>27</v>
      </c>
      <c r="L1172" s="6" t="s">
        <v>27</v>
      </c>
    </row>
    <row r="1173" spans="1:12" ht="20.100000000000001" customHeight="1">
      <c r="A1173" s="22" t="s">
        <v>3853</v>
      </c>
      <c r="B1173" s="24">
        <v>0.16900000000000001</v>
      </c>
      <c r="C1173" s="7">
        <v>0</v>
      </c>
      <c r="D1173" s="7">
        <v>0</v>
      </c>
      <c r="E1173" s="7">
        <v>0</v>
      </c>
      <c r="F1173" s="7">
        <v>0</v>
      </c>
      <c r="G1173" s="5" t="s">
        <v>27</v>
      </c>
      <c r="H1173" s="6" t="s">
        <v>3776</v>
      </c>
      <c r="I1173" s="6" t="s">
        <v>2933</v>
      </c>
      <c r="J1173" s="6" t="s">
        <v>3801</v>
      </c>
      <c r="K1173" s="6" t="s">
        <v>27</v>
      </c>
      <c r="L1173" s="6" t="s">
        <v>27</v>
      </c>
    </row>
    <row r="1174" spans="1:12" ht="20.100000000000001" customHeight="1">
      <c r="A1174" s="22" t="s">
        <v>3684</v>
      </c>
      <c r="B1174" s="24"/>
      <c r="C1174" s="7">
        <v>0</v>
      </c>
      <c r="D1174" s="7">
        <v>0</v>
      </c>
      <c r="E1174" s="7">
        <v>0</v>
      </c>
      <c r="F1174" s="7">
        <v>0</v>
      </c>
      <c r="G1174" s="5" t="s">
        <v>27</v>
      </c>
      <c r="H1174" s="6" t="s">
        <v>3776</v>
      </c>
      <c r="I1174" s="6" t="s">
        <v>2933</v>
      </c>
      <c r="J1174" s="6" t="s">
        <v>27</v>
      </c>
      <c r="K1174" s="6" t="s">
        <v>27</v>
      </c>
      <c r="L1174" s="6" t="s">
        <v>27</v>
      </c>
    </row>
    <row r="1175" spans="1:12" ht="20.100000000000001" customHeight="1">
      <c r="A1175" s="22" t="s">
        <v>3871</v>
      </c>
      <c r="B1175" s="24"/>
      <c r="C1175" s="7">
        <v>0</v>
      </c>
      <c r="D1175" s="7">
        <v>0</v>
      </c>
      <c r="E1175" s="7">
        <v>0</v>
      </c>
      <c r="F1175" s="7">
        <v>0</v>
      </c>
      <c r="G1175" s="5" t="s">
        <v>27</v>
      </c>
      <c r="H1175" s="6" t="s">
        <v>3776</v>
      </c>
      <c r="I1175" s="6" t="s">
        <v>2933</v>
      </c>
      <c r="J1175" s="6" t="s">
        <v>3802</v>
      </c>
      <c r="K1175" s="6" t="s">
        <v>27</v>
      </c>
      <c r="L1175" s="6" t="s">
        <v>27</v>
      </c>
    </row>
    <row r="1176" spans="1:12" ht="20.100000000000001" customHeight="1">
      <c r="A1176" s="22" t="s">
        <v>3819</v>
      </c>
      <c r="B1176" s="28">
        <v>30849</v>
      </c>
      <c r="C1176" s="7">
        <v>182538.5</v>
      </c>
      <c r="D1176" s="7">
        <v>0</v>
      </c>
      <c r="E1176" s="7">
        <v>0</v>
      </c>
      <c r="F1176" s="7">
        <f>C1176+D1176+E1176</f>
        <v>182538.5</v>
      </c>
      <c r="G1176" s="5" t="s">
        <v>27</v>
      </c>
      <c r="H1176" s="6" t="s">
        <v>3776</v>
      </c>
      <c r="I1176" s="6" t="s">
        <v>2933</v>
      </c>
      <c r="J1176" s="6" t="s">
        <v>3803</v>
      </c>
      <c r="K1176" s="6" t="s">
        <v>27</v>
      </c>
      <c r="L1176" s="6" t="s">
        <v>27</v>
      </c>
    </row>
    <row r="1177" spans="1:12" ht="20.100000000000001" customHeight="1">
      <c r="A1177" s="22" t="s">
        <v>3820</v>
      </c>
      <c r="B1177" s="28">
        <v>42200</v>
      </c>
      <c r="C1177" s="7">
        <v>0</v>
      </c>
      <c r="D1177" s="7">
        <v>249704.1</v>
      </c>
      <c r="E1177" s="7">
        <v>0</v>
      </c>
      <c r="F1177" s="7">
        <f>C1177+D1177+E1177</f>
        <v>249704.1</v>
      </c>
      <c r="G1177" s="5" t="s">
        <v>27</v>
      </c>
      <c r="H1177" s="6" t="s">
        <v>3776</v>
      </c>
      <c r="I1177" s="6" t="s">
        <v>2933</v>
      </c>
      <c r="J1177" s="6" t="s">
        <v>3804</v>
      </c>
      <c r="K1177" s="6" t="s">
        <v>27</v>
      </c>
      <c r="L1177" s="6" t="s">
        <v>27</v>
      </c>
    </row>
    <row r="1178" spans="1:12" ht="20.100000000000001" customHeight="1">
      <c r="A1178" s="22" t="s">
        <v>3821</v>
      </c>
      <c r="B1178" s="28">
        <v>63747</v>
      </c>
      <c r="C1178" s="7">
        <v>0</v>
      </c>
      <c r="D1178" s="7">
        <v>0</v>
      </c>
      <c r="E1178" s="7">
        <v>377201.2</v>
      </c>
      <c r="F1178" s="7">
        <f>C1178+D1178+E1178</f>
        <v>377201.2</v>
      </c>
      <c r="G1178" s="5" t="s">
        <v>27</v>
      </c>
      <c r="H1178" s="6" t="s">
        <v>3776</v>
      </c>
      <c r="I1178" s="6" t="s">
        <v>2933</v>
      </c>
      <c r="J1178" s="6" t="s">
        <v>3805</v>
      </c>
      <c r="K1178" s="6" t="s">
        <v>27</v>
      </c>
      <c r="L1178" s="6" t="s">
        <v>27</v>
      </c>
    </row>
    <row r="1179" spans="1:12" ht="20.100000000000001" customHeight="1">
      <c r="A1179" s="22" t="s">
        <v>3814</v>
      </c>
      <c r="B1179" s="24"/>
      <c r="C1179" s="7">
        <v>182538.5</v>
      </c>
      <c r="D1179" s="7">
        <v>249704.1</v>
      </c>
      <c r="E1179" s="7">
        <v>377201.2</v>
      </c>
      <c r="F1179" s="7">
        <f>C1179+D1179+E1179</f>
        <v>809443.8</v>
      </c>
      <c r="G1179" s="5" t="s">
        <v>27</v>
      </c>
      <c r="H1179" s="6" t="s">
        <v>3776</v>
      </c>
      <c r="I1179" s="6" t="s">
        <v>2933</v>
      </c>
      <c r="J1179" s="6" t="s">
        <v>2946</v>
      </c>
      <c r="K1179" s="6" t="s">
        <v>27</v>
      </c>
      <c r="L1179" s="6" t="s">
        <v>27</v>
      </c>
    </row>
    <row r="1180" spans="1:12" ht="20.100000000000001" customHeight="1">
      <c r="A1180" s="22" t="s">
        <v>3684</v>
      </c>
      <c r="B1180" s="24"/>
      <c r="C1180" s="7">
        <v>0</v>
      </c>
      <c r="D1180" s="7">
        <v>0</v>
      </c>
      <c r="E1180" s="7">
        <v>0</v>
      </c>
      <c r="F1180" s="7">
        <v>0</v>
      </c>
      <c r="G1180" s="5" t="s">
        <v>27</v>
      </c>
      <c r="H1180" s="6" t="s">
        <v>3776</v>
      </c>
      <c r="I1180" s="6" t="s">
        <v>2933</v>
      </c>
      <c r="J1180" s="6" t="s">
        <v>27</v>
      </c>
      <c r="K1180" s="6" t="s">
        <v>27</v>
      </c>
      <c r="L1180" s="6" t="s">
        <v>27</v>
      </c>
    </row>
    <row r="1181" spans="1:12" ht="20.100000000000001" customHeight="1">
      <c r="A1181" s="22" t="s">
        <v>3822</v>
      </c>
      <c r="B1181" s="24"/>
      <c r="C1181" s="7">
        <v>0</v>
      </c>
      <c r="D1181" s="7">
        <v>0</v>
      </c>
      <c r="E1181" s="7">
        <v>66880.97500000002</v>
      </c>
      <c r="F1181" s="7">
        <f>C1181+D1181+E1181</f>
        <v>66880.97500000002</v>
      </c>
      <c r="G1181" s="5" t="s">
        <v>27</v>
      </c>
      <c r="H1181" s="6" t="s">
        <v>3776</v>
      </c>
      <c r="I1181" s="6" t="s">
        <v>2933</v>
      </c>
      <c r="J1181" s="6" t="s">
        <v>3806</v>
      </c>
      <c r="K1181" s="6" t="s">
        <v>27</v>
      </c>
      <c r="L1181" s="6" t="s">
        <v>27</v>
      </c>
    </row>
    <row r="1182" spans="1:12" ht="20.100000000000001" customHeight="1">
      <c r="A1182" s="22" t="s">
        <v>3814</v>
      </c>
      <c r="B1182" s="24"/>
      <c r="C1182" s="7">
        <v>0</v>
      </c>
      <c r="D1182" s="7">
        <v>0</v>
      </c>
      <c r="E1182" s="7">
        <v>66880.97500000002</v>
      </c>
      <c r="F1182" s="7">
        <f>C1182+D1182+E1182</f>
        <v>66880.97500000002</v>
      </c>
      <c r="G1182" s="5" t="s">
        <v>27</v>
      </c>
      <c r="H1182" s="6" t="s">
        <v>3776</v>
      </c>
      <c r="I1182" s="6" t="s">
        <v>2933</v>
      </c>
      <c r="J1182" s="6" t="s">
        <v>2946</v>
      </c>
      <c r="K1182" s="6" t="s">
        <v>27</v>
      </c>
      <c r="L1182" s="6" t="s">
        <v>27</v>
      </c>
    </row>
    <row r="1183" spans="1:12" ht="20.100000000000001" customHeight="1">
      <c r="A1183" s="22" t="s">
        <v>3684</v>
      </c>
      <c r="B1183" s="24"/>
      <c r="C1183" s="7">
        <v>0</v>
      </c>
      <c r="D1183" s="7">
        <v>0</v>
      </c>
      <c r="E1183" s="7">
        <v>0</v>
      </c>
      <c r="F1183" s="7">
        <v>0</v>
      </c>
      <c r="G1183" s="5" t="s">
        <v>27</v>
      </c>
      <c r="H1183" s="6" t="s">
        <v>3776</v>
      </c>
      <c r="I1183" s="6" t="s">
        <v>2933</v>
      </c>
      <c r="J1183" s="6" t="s">
        <v>27</v>
      </c>
      <c r="K1183" s="6" t="s">
        <v>27</v>
      </c>
      <c r="L1183" s="6" t="s">
        <v>27</v>
      </c>
    </row>
    <row r="1184" spans="1:12" ht="20.100000000000001" customHeight="1">
      <c r="A1184" s="22" t="s">
        <v>3684</v>
      </c>
      <c r="B1184" s="24"/>
      <c r="C1184" s="7">
        <v>0</v>
      </c>
      <c r="D1184" s="7">
        <v>0</v>
      </c>
      <c r="E1184" s="7">
        <v>0</v>
      </c>
      <c r="F1184" s="7">
        <v>0</v>
      </c>
      <c r="G1184" s="5" t="s">
        <v>27</v>
      </c>
      <c r="H1184" s="6" t="s">
        <v>3776</v>
      </c>
      <c r="I1184" s="6" t="s">
        <v>2933</v>
      </c>
      <c r="J1184" s="6" t="s">
        <v>2935</v>
      </c>
      <c r="K1184" s="6" t="s">
        <v>27</v>
      </c>
      <c r="L1184" s="6" t="s">
        <v>27</v>
      </c>
    </row>
    <row r="1185" spans="1:13" ht="20.100000000000001" customHeight="1">
      <c r="A1185" s="22" t="s">
        <v>3815</v>
      </c>
      <c r="B1185" s="24"/>
      <c r="C1185" s="4">
        <v>182538.5</v>
      </c>
      <c r="D1185" s="4">
        <v>1587323.6000000003</v>
      </c>
      <c r="E1185" s="4">
        <v>444082.17500000005</v>
      </c>
      <c r="F1185" s="4">
        <f>C1185+D1185+E1185</f>
        <v>2213944.2750000004</v>
      </c>
      <c r="G1185" s="3"/>
    </row>
    <row r="1186" spans="1:13">
      <c r="A1186" s="22"/>
      <c r="B1186" s="24"/>
      <c r="C1186" s="29"/>
      <c r="D1186" s="30"/>
      <c r="E1186" s="30"/>
      <c r="F1186" s="30"/>
    </row>
    <row r="1187" spans="1:13" ht="27">
      <c r="A1187" s="381" t="s">
        <v>4950</v>
      </c>
      <c r="B1187" s="382"/>
      <c r="C1187" s="383"/>
      <c r="D1187" s="383"/>
      <c r="E1187" s="383"/>
      <c r="F1187" s="383"/>
      <c r="G1187" s="384" t="s">
        <v>27</v>
      </c>
      <c r="H1187" s="6" t="s">
        <v>3776</v>
      </c>
      <c r="J1187" s="6" t="s">
        <v>3777</v>
      </c>
      <c r="K1187" s="6" t="s">
        <v>3778</v>
      </c>
      <c r="L1187" s="6" t="s">
        <v>135</v>
      </c>
    </row>
    <row r="1188" spans="1:13" ht="20.100000000000001" customHeight="1">
      <c r="A1188" s="22" t="s">
        <v>27</v>
      </c>
      <c r="B1188" s="24"/>
      <c r="C1188" s="7"/>
      <c r="D1188" s="7"/>
      <c r="E1188" s="7"/>
      <c r="F1188" s="7"/>
      <c r="G1188" s="5" t="s">
        <v>27</v>
      </c>
      <c r="H1188" s="6" t="s">
        <v>3776</v>
      </c>
      <c r="I1188" s="6" t="s">
        <v>2932</v>
      </c>
      <c r="J1188" s="6" t="s">
        <v>27</v>
      </c>
      <c r="K1188" s="6" t="s">
        <v>27</v>
      </c>
      <c r="L1188" s="6" t="s">
        <v>27</v>
      </c>
      <c r="M1188" s="2">
        <v>1</v>
      </c>
    </row>
    <row r="1189" spans="1:13" ht="20.100000000000001" customHeight="1">
      <c r="A1189" s="22" t="s">
        <v>3844</v>
      </c>
      <c r="B1189" s="24">
        <v>150</v>
      </c>
      <c r="C1189" s="7">
        <v>0</v>
      </c>
      <c r="D1189" s="7">
        <v>0</v>
      </c>
      <c r="E1189" s="7">
        <v>0</v>
      </c>
      <c r="F1189" s="7">
        <v>0</v>
      </c>
      <c r="G1189" s="5" t="s">
        <v>27</v>
      </c>
      <c r="H1189" s="6" t="s">
        <v>3776</v>
      </c>
      <c r="I1189" s="6" t="s">
        <v>2933</v>
      </c>
      <c r="J1189" s="6" t="s">
        <v>3779</v>
      </c>
      <c r="K1189" s="6" t="s">
        <v>27</v>
      </c>
      <c r="L1189" s="6" t="s">
        <v>27</v>
      </c>
    </row>
    <row r="1190" spans="1:13" ht="20.100000000000001" customHeight="1">
      <c r="A1190" s="22" t="s">
        <v>3876</v>
      </c>
      <c r="B1190" s="24">
        <v>1.25</v>
      </c>
      <c r="C1190" s="7">
        <v>0</v>
      </c>
      <c r="D1190" s="7">
        <v>0</v>
      </c>
      <c r="E1190" s="7">
        <v>0</v>
      </c>
      <c r="F1190" s="7">
        <v>0</v>
      </c>
      <c r="G1190" s="5" t="s">
        <v>27</v>
      </c>
      <c r="H1190" s="6" t="s">
        <v>3776</v>
      </c>
      <c r="I1190" s="6" t="s">
        <v>2933</v>
      </c>
      <c r="J1190" s="6" t="s">
        <v>3780</v>
      </c>
      <c r="K1190" s="6" t="s">
        <v>27</v>
      </c>
      <c r="L1190" s="6" t="s">
        <v>27</v>
      </c>
    </row>
    <row r="1191" spans="1:13" ht="20.100000000000001" customHeight="1">
      <c r="A1191" s="22" t="s">
        <v>3847</v>
      </c>
      <c r="B1191" s="24">
        <v>0</v>
      </c>
      <c r="C1191" s="7">
        <v>0</v>
      </c>
      <c r="D1191" s="7">
        <v>0</v>
      </c>
      <c r="E1191" s="7">
        <v>0</v>
      </c>
      <c r="F1191" s="7">
        <v>0</v>
      </c>
      <c r="G1191" s="5" t="s">
        <v>27</v>
      </c>
      <c r="H1191" s="6" t="s">
        <v>3776</v>
      </c>
      <c r="I1191" s="6" t="s">
        <v>2933</v>
      </c>
      <c r="J1191" s="6" t="s">
        <v>3781</v>
      </c>
      <c r="K1191" s="6" t="s">
        <v>27</v>
      </c>
      <c r="L1191" s="6" t="s">
        <v>27</v>
      </c>
    </row>
    <row r="1192" spans="1:13" ht="20.100000000000001" customHeight="1">
      <c r="A1192" s="22" t="s">
        <v>3846</v>
      </c>
      <c r="B1192" s="24">
        <v>1.4</v>
      </c>
      <c r="C1192" s="7">
        <v>0</v>
      </c>
      <c r="D1192" s="7">
        <v>0</v>
      </c>
      <c r="E1192" s="7">
        <v>0</v>
      </c>
      <c r="F1192" s="7">
        <v>0</v>
      </c>
      <c r="G1192" s="5" t="s">
        <v>27</v>
      </c>
      <c r="H1192" s="6" t="s">
        <v>3776</v>
      </c>
      <c r="I1192" s="6" t="s">
        <v>2933</v>
      </c>
      <c r="J1192" s="6" t="s">
        <v>3782</v>
      </c>
      <c r="K1192" s="6" t="s">
        <v>27</v>
      </c>
      <c r="L1192" s="6" t="s">
        <v>27</v>
      </c>
    </row>
    <row r="1193" spans="1:13" ht="20.100000000000001" customHeight="1">
      <c r="A1193" s="22" t="s">
        <v>3848</v>
      </c>
      <c r="B1193" s="24">
        <v>1.2</v>
      </c>
      <c r="C1193" s="7">
        <v>0</v>
      </c>
      <c r="D1193" s="7">
        <v>0</v>
      </c>
      <c r="E1193" s="7">
        <v>0</v>
      </c>
      <c r="F1193" s="7">
        <v>0</v>
      </c>
      <c r="G1193" s="5" t="s">
        <v>27</v>
      </c>
      <c r="H1193" s="6" t="s">
        <v>3776</v>
      </c>
      <c r="I1193" s="6" t="s">
        <v>2933</v>
      </c>
      <c r="J1193" s="6" t="s">
        <v>3783</v>
      </c>
      <c r="K1193" s="6" t="s">
        <v>27</v>
      </c>
      <c r="L1193" s="6" t="s">
        <v>27</v>
      </c>
    </row>
    <row r="1194" spans="1:13" ht="20.100000000000001" customHeight="1">
      <c r="A1194" s="22" t="s">
        <v>3849</v>
      </c>
      <c r="B1194" s="24">
        <v>20</v>
      </c>
      <c r="C1194" s="7">
        <v>0</v>
      </c>
      <c r="D1194" s="7">
        <v>0</v>
      </c>
      <c r="E1194" s="7">
        <v>0</v>
      </c>
      <c r="F1194" s="7">
        <v>0</v>
      </c>
      <c r="G1194" s="5" t="s">
        <v>27</v>
      </c>
      <c r="H1194" s="6" t="s">
        <v>3776</v>
      </c>
      <c r="I1194" s="6" t="s">
        <v>2933</v>
      </c>
      <c r="J1194" s="6" t="s">
        <v>3784</v>
      </c>
      <c r="K1194" s="6" t="s">
        <v>27</v>
      </c>
      <c r="L1194" s="6" t="s">
        <v>27</v>
      </c>
    </row>
    <row r="1195" spans="1:13" ht="20.100000000000001" customHeight="1">
      <c r="A1195" s="22" t="s">
        <v>3850</v>
      </c>
      <c r="B1195" s="24">
        <v>20</v>
      </c>
      <c r="C1195" s="7">
        <v>0</v>
      </c>
      <c r="D1195" s="7">
        <v>0</v>
      </c>
      <c r="E1195" s="7">
        <v>0</v>
      </c>
      <c r="F1195" s="7">
        <v>0</v>
      </c>
      <c r="G1195" s="5" t="s">
        <v>27</v>
      </c>
      <c r="H1195" s="6" t="s">
        <v>3776</v>
      </c>
      <c r="I1195" s="6" t="s">
        <v>2933</v>
      </c>
      <c r="J1195" s="6" t="s">
        <v>3785</v>
      </c>
      <c r="K1195" s="6" t="s">
        <v>27</v>
      </c>
      <c r="L1195" s="6" t="s">
        <v>27</v>
      </c>
    </row>
    <row r="1196" spans="1:13" ht="20.100000000000001" customHeight="1">
      <c r="A1196" s="22" t="s">
        <v>3809</v>
      </c>
      <c r="B1196" s="24">
        <v>0</v>
      </c>
      <c r="C1196" s="7">
        <v>0</v>
      </c>
      <c r="D1196" s="7">
        <v>0</v>
      </c>
      <c r="E1196" s="7">
        <v>0</v>
      </c>
      <c r="F1196" s="7">
        <v>0</v>
      </c>
      <c r="G1196" s="5" t="s">
        <v>27</v>
      </c>
      <c r="H1196" s="6" t="s">
        <v>3776</v>
      </c>
      <c r="I1196" s="6" t="s">
        <v>2933</v>
      </c>
      <c r="J1196" s="6" t="s">
        <v>3786</v>
      </c>
      <c r="K1196" s="6" t="s">
        <v>27</v>
      </c>
      <c r="L1196" s="6" t="s">
        <v>27</v>
      </c>
    </row>
    <row r="1197" spans="1:13" ht="20.100000000000001" customHeight="1">
      <c r="A1197" s="22" t="s">
        <v>3842</v>
      </c>
      <c r="B1197" s="24">
        <v>315</v>
      </c>
      <c r="C1197" s="7">
        <v>0</v>
      </c>
      <c r="D1197" s="7">
        <v>0</v>
      </c>
      <c r="E1197" s="7">
        <v>0</v>
      </c>
      <c r="F1197" s="7">
        <v>0</v>
      </c>
      <c r="G1197" s="5" t="s">
        <v>27</v>
      </c>
      <c r="H1197" s="6" t="s">
        <v>3776</v>
      </c>
      <c r="I1197" s="6" t="s">
        <v>2933</v>
      </c>
      <c r="J1197" s="6" t="s">
        <v>3787</v>
      </c>
      <c r="K1197" s="6" t="s">
        <v>27</v>
      </c>
      <c r="L1197" s="6" t="s">
        <v>27</v>
      </c>
    </row>
    <row r="1198" spans="1:13" ht="20.100000000000001" customHeight="1">
      <c r="A1198" s="22" t="s">
        <v>3843</v>
      </c>
      <c r="B1198" s="24">
        <v>0.8</v>
      </c>
      <c r="C1198" s="7">
        <v>0</v>
      </c>
      <c r="D1198" s="7">
        <v>0</v>
      </c>
      <c r="E1198" s="7">
        <v>0</v>
      </c>
      <c r="F1198" s="7">
        <v>0</v>
      </c>
      <c r="G1198" s="5" t="s">
        <v>27</v>
      </c>
      <c r="H1198" s="6" t="s">
        <v>3776</v>
      </c>
      <c r="I1198" s="6" t="s">
        <v>2933</v>
      </c>
      <c r="J1198" s="6" t="s">
        <v>3788</v>
      </c>
      <c r="K1198" s="6" t="s">
        <v>27</v>
      </c>
      <c r="L1198" s="6" t="s">
        <v>27</v>
      </c>
    </row>
    <row r="1199" spans="1:13" ht="20.100000000000001" customHeight="1">
      <c r="A1199" s="22" t="s">
        <v>3841</v>
      </c>
      <c r="B1199" s="24">
        <v>443.75</v>
      </c>
      <c r="C1199" s="7">
        <v>0</v>
      </c>
      <c r="D1199" s="7">
        <v>0</v>
      </c>
      <c r="E1199" s="7">
        <v>0</v>
      </c>
      <c r="F1199" s="7">
        <v>0</v>
      </c>
      <c r="G1199" s="5" t="s">
        <v>27</v>
      </c>
      <c r="H1199" s="6" t="s">
        <v>3776</v>
      </c>
      <c r="I1199" s="6" t="s">
        <v>2933</v>
      </c>
      <c r="J1199" s="6" t="s">
        <v>3789</v>
      </c>
      <c r="K1199" s="6" t="s">
        <v>27</v>
      </c>
      <c r="L1199" s="6" t="s">
        <v>27</v>
      </c>
    </row>
    <row r="1200" spans="1:13" ht="20.100000000000001" customHeight="1">
      <c r="A1200" s="22" t="s">
        <v>3840</v>
      </c>
      <c r="B1200" s="24">
        <v>35</v>
      </c>
      <c r="C1200" s="7">
        <v>0</v>
      </c>
      <c r="D1200" s="7">
        <v>0</v>
      </c>
      <c r="E1200" s="7">
        <v>0</v>
      </c>
      <c r="F1200" s="7">
        <v>0</v>
      </c>
      <c r="G1200" s="5" t="s">
        <v>27</v>
      </c>
      <c r="H1200" s="6" t="s">
        <v>3776</v>
      </c>
      <c r="I1200" s="6" t="s">
        <v>2933</v>
      </c>
      <c r="J1200" s="6" t="s">
        <v>3790</v>
      </c>
      <c r="K1200" s="6" t="s">
        <v>27</v>
      </c>
      <c r="L1200" s="6" t="s">
        <v>27</v>
      </c>
    </row>
    <row r="1201" spans="1:12" ht="20.100000000000001" customHeight="1">
      <c r="A1201" s="22" t="s">
        <v>3851</v>
      </c>
      <c r="B1201" s="24">
        <v>478.75</v>
      </c>
      <c r="C1201" s="7">
        <v>0</v>
      </c>
      <c r="D1201" s="7">
        <v>0</v>
      </c>
      <c r="E1201" s="7">
        <v>0</v>
      </c>
      <c r="F1201" s="7">
        <v>0</v>
      </c>
      <c r="G1201" s="5" t="s">
        <v>27</v>
      </c>
      <c r="H1201" s="6" t="s">
        <v>3776</v>
      </c>
      <c r="I1201" s="6" t="s">
        <v>2933</v>
      </c>
      <c r="J1201" s="6" t="s">
        <v>3791</v>
      </c>
      <c r="K1201" s="6" t="s">
        <v>27</v>
      </c>
      <c r="L1201" s="6" t="s">
        <v>27</v>
      </c>
    </row>
    <row r="1202" spans="1:12" ht="20.100000000000001" customHeight="1">
      <c r="A1202" s="22" t="s">
        <v>3839</v>
      </c>
      <c r="B1202" s="24">
        <v>3.1920000000000002</v>
      </c>
      <c r="C1202" s="7">
        <v>0</v>
      </c>
      <c r="D1202" s="7">
        <v>0</v>
      </c>
      <c r="E1202" s="7">
        <v>0</v>
      </c>
      <c r="F1202" s="7">
        <v>0</v>
      </c>
      <c r="G1202" s="5" t="s">
        <v>27</v>
      </c>
      <c r="H1202" s="6" t="s">
        <v>3776</v>
      </c>
      <c r="I1202" s="6" t="s">
        <v>2933</v>
      </c>
      <c r="J1202" s="6" t="s">
        <v>3792</v>
      </c>
      <c r="K1202" s="6" t="s">
        <v>27</v>
      </c>
      <c r="L1202" s="6" t="s">
        <v>27</v>
      </c>
    </row>
    <row r="1203" spans="1:12" ht="20.100000000000001" customHeight="1">
      <c r="A1203" s="22" t="s">
        <v>3838</v>
      </c>
      <c r="B1203" s="24">
        <v>0.125</v>
      </c>
      <c r="C1203" s="7">
        <v>0</v>
      </c>
      <c r="D1203" s="7">
        <v>0</v>
      </c>
      <c r="E1203" s="7">
        <v>0</v>
      </c>
      <c r="F1203" s="7">
        <v>0</v>
      </c>
      <c r="G1203" s="5" t="s">
        <v>27</v>
      </c>
      <c r="H1203" s="6" t="s">
        <v>3776</v>
      </c>
      <c r="I1203" s="6" t="s">
        <v>2933</v>
      </c>
      <c r="J1203" s="6" t="s">
        <v>3793</v>
      </c>
      <c r="K1203" s="6" t="s">
        <v>27</v>
      </c>
      <c r="L1203" s="6" t="s">
        <v>27</v>
      </c>
    </row>
    <row r="1204" spans="1:12" ht="20.100000000000001" customHeight="1">
      <c r="A1204" s="22" t="s">
        <v>3684</v>
      </c>
      <c r="B1204" s="24"/>
      <c r="C1204" s="7">
        <v>0</v>
      </c>
      <c r="D1204" s="7">
        <v>0</v>
      </c>
      <c r="E1204" s="7">
        <v>0</v>
      </c>
      <c r="F1204" s="7">
        <v>0</v>
      </c>
      <c r="G1204" s="5" t="s">
        <v>27</v>
      </c>
      <c r="H1204" s="6" t="s">
        <v>3776</v>
      </c>
      <c r="I1204" s="6" t="s">
        <v>2933</v>
      </c>
      <c r="J1204" s="6" t="s">
        <v>27</v>
      </c>
      <c r="K1204" s="6" t="s">
        <v>27</v>
      </c>
      <c r="L1204" s="6" t="s">
        <v>27</v>
      </c>
    </row>
    <row r="1205" spans="1:12" ht="20.100000000000001" customHeight="1">
      <c r="A1205" s="22" t="s">
        <v>3810</v>
      </c>
      <c r="B1205" s="24"/>
      <c r="C1205" s="7">
        <v>0</v>
      </c>
      <c r="D1205" s="7">
        <v>0</v>
      </c>
      <c r="E1205" s="7">
        <v>0</v>
      </c>
      <c r="F1205" s="7">
        <v>0</v>
      </c>
      <c r="G1205" s="5" t="s">
        <v>27</v>
      </c>
      <c r="H1205" s="6" t="s">
        <v>3776</v>
      </c>
      <c r="I1205" s="6" t="s">
        <v>2933</v>
      </c>
      <c r="J1205" s="6" t="s">
        <v>3794</v>
      </c>
      <c r="K1205" s="6" t="s">
        <v>27</v>
      </c>
      <c r="L1205" s="6" t="s">
        <v>27</v>
      </c>
    </row>
    <row r="1206" spans="1:12" ht="20.100000000000001" customHeight="1">
      <c r="A1206" s="22" t="s">
        <v>3684</v>
      </c>
      <c r="B1206" s="24"/>
      <c r="C1206" s="7">
        <v>0</v>
      </c>
      <c r="D1206" s="7">
        <v>0</v>
      </c>
      <c r="E1206" s="7">
        <v>0</v>
      </c>
      <c r="F1206" s="7">
        <v>0</v>
      </c>
      <c r="G1206" s="5" t="s">
        <v>27</v>
      </c>
      <c r="H1206" s="6" t="s">
        <v>3776</v>
      </c>
      <c r="I1206" s="6" t="s">
        <v>2933</v>
      </c>
      <c r="J1206" s="6" t="s">
        <v>27</v>
      </c>
      <c r="K1206" s="6" t="s">
        <v>27</v>
      </c>
      <c r="L1206" s="6" t="s">
        <v>27</v>
      </c>
    </row>
    <row r="1207" spans="1:12" ht="20.100000000000001" customHeight="1">
      <c r="A1207" s="22" t="s">
        <v>3935</v>
      </c>
      <c r="B1207" s="28">
        <v>216409</v>
      </c>
      <c r="C1207" s="7">
        <v>0</v>
      </c>
      <c r="D1207" s="7">
        <v>1298454</v>
      </c>
      <c r="E1207" s="7">
        <v>0</v>
      </c>
      <c r="F1207" s="7">
        <f>C1207+D1207+E1207</f>
        <v>1298454</v>
      </c>
      <c r="G1207" s="5" t="s">
        <v>27</v>
      </c>
      <c r="H1207" s="6" t="s">
        <v>3776</v>
      </c>
      <c r="I1207" s="6" t="s">
        <v>2933</v>
      </c>
      <c r="J1207" s="6" t="s">
        <v>3795</v>
      </c>
      <c r="K1207" s="6" t="s">
        <v>27</v>
      </c>
      <c r="L1207" s="6" t="s">
        <v>27</v>
      </c>
    </row>
    <row r="1208" spans="1:12" ht="20.100000000000001" customHeight="1">
      <c r="A1208" s="22" t="s">
        <v>3936</v>
      </c>
      <c r="B1208" s="28">
        <v>166063</v>
      </c>
      <c r="C1208" s="7">
        <v>0</v>
      </c>
      <c r="D1208" s="7">
        <v>332126</v>
      </c>
      <c r="E1208" s="7">
        <v>0</v>
      </c>
      <c r="F1208" s="7">
        <f>C1208+D1208+E1208</f>
        <v>332126</v>
      </c>
      <c r="G1208" s="5" t="s">
        <v>27</v>
      </c>
      <c r="H1208" s="6" t="s">
        <v>3776</v>
      </c>
      <c r="I1208" s="6" t="s">
        <v>2933</v>
      </c>
      <c r="J1208" s="6" t="s">
        <v>3796</v>
      </c>
      <c r="K1208" s="6" t="s">
        <v>27</v>
      </c>
      <c r="L1208" s="6" t="s">
        <v>27</v>
      </c>
    </row>
    <row r="1209" spans="1:12" ht="20.100000000000001" customHeight="1">
      <c r="A1209" s="22" t="s">
        <v>3937</v>
      </c>
      <c r="B1209" s="28">
        <v>138290</v>
      </c>
      <c r="C1209" s="7">
        <v>0</v>
      </c>
      <c r="D1209" s="7">
        <v>276580</v>
      </c>
      <c r="E1209" s="7">
        <v>0</v>
      </c>
      <c r="F1209" s="7">
        <f>C1209+D1209+E1209</f>
        <v>276580</v>
      </c>
      <c r="G1209" s="5" t="s">
        <v>27</v>
      </c>
      <c r="H1209" s="6" t="s">
        <v>3776</v>
      </c>
      <c r="I1209" s="6" t="s">
        <v>2933</v>
      </c>
      <c r="J1209" s="6" t="s">
        <v>3797</v>
      </c>
      <c r="K1209" s="6" t="s">
        <v>27</v>
      </c>
      <c r="L1209" s="6" t="s">
        <v>27</v>
      </c>
    </row>
    <row r="1210" spans="1:12" ht="20.100000000000001" customHeight="1">
      <c r="A1210" s="22" t="s">
        <v>3811</v>
      </c>
      <c r="B1210" s="28"/>
      <c r="C1210" s="7">
        <v>0</v>
      </c>
      <c r="D1210" s="7">
        <v>1907160</v>
      </c>
      <c r="E1210" s="7">
        <v>0</v>
      </c>
      <c r="F1210" s="7">
        <f>C1210+D1210+E1210</f>
        <v>1907160</v>
      </c>
      <c r="G1210" s="5" t="s">
        <v>27</v>
      </c>
      <c r="H1210" s="6" t="s">
        <v>3776</v>
      </c>
      <c r="I1210" s="6" t="s">
        <v>2933</v>
      </c>
      <c r="J1210" s="6" t="s">
        <v>3798</v>
      </c>
      <c r="K1210" s="6" t="s">
        <v>27</v>
      </c>
      <c r="L1210" s="6" t="s">
        <v>27</v>
      </c>
    </row>
    <row r="1211" spans="1:12" ht="20.100000000000001" customHeight="1">
      <c r="A1211" s="22" t="s">
        <v>3812</v>
      </c>
      <c r="B1211" s="24"/>
      <c r="C1211" s="7">
        <v>0</v>
      </c>
      <c r="D1211" s="7">
        <v>0</v>
      </c>
      <c r="E1211" s="7">
        <v>0</v>
      </c>
      <c r="F1211" s="7">
        <v>0</v>
      </c>
      <c r="G1211" s="5" t="s">
        <v>27</v>
      </c>
      <c r="H1211" s="6" t="s">
        <v>3776</v>
      </c>
      <c r="I1211" s="6" t="s">
        <v>2933</v>
      </c>
      <c r="J1211" s="6" t="s">
        <v>2961</v>
      </c>
      <c r="K1211" s="6" t="s">
        <v>27</v>
      </c>
      <c r="L1211" s="6" t="s">
        <v>27</v>
      </c>
    </row>
    <row r="1212" spans="1:12" ht="20.100000000000001" customHeight="1">
      <c r="A1212" s="22" t="s">
        <v>3813</v>
      </c>
      <c r="B1212" s="24"/>
      <c r="C1212" s="7">
        <v>0</v>
      </c>
      <c r="D1212" s="7">
        <v>0</v>
      </c>
      <c r="E1212" s="7">
        <v>0</v>
      </c>
      <c r="F1212" s="7">
        <v>0</v>
      </c>
      <c r="G1212" s="5" t="s">
        <v>27</v>
      </c>
      <c r="H1212" s="6" t="s">
        <v>3776</v>
      </c>
      <c r="I1212" s="6" t="s">
        <v>2933</v>
      </c>
      <c r="J1212" s="6" t="s">
        <v>3799</v>
      </c>
      <c r="K1212" s="6" t="s">
        <v>27</v>
      </c>
      <c r="L1212" s="6" t="s">
        <v>27</v>
      </c>
    </row>
    <row r="1213" spans="1:12" ht="20.100000000000001" customHeight="1">
      <c r="A1213" s="22" t="s">
        <v>3684</v>
      </c>
      <c r="B1213" s="24"/>
      <c r="C1213" s="7">
        <v>0</v>
      </c>
      <c r="D1213" s="7">
        <v>0</v>
      </c>
      <c r="E1213" s="7">
        <v>0</v>
      </c>
      <c r="F1213" s="7">
        <v>0</v>
      </c>
      <c r="G1213" s="5" t="s">
        <v>27</v>
      </c>
      <c r="H1213" s="6" t="s">
        <v>3776</v>
      </c>
      <c r="I1213" s="6" t="s">
        <v>2933</v>
      </c>
      <c r="J1213" s="6" t="s">
        <v>27</v>
      </c>
      <c r="K1213" s="6" t="s">
        <v>27</v>
      </c>
      <c r="L1213" s="6" t="s">
        <v>27</v>
      </c>
    </row>
    <row r="1214" spans="1:12" ht="20.100000000000001" customHeight="1">
      <c r="A1214" s="22" t="s">
        <v>3852</v>
      </c>
      <c r="B1214" s="24">
        <v>2.9580000000000002</v>
      </c>
      <c r="C1214" s="7">
        <v>0</v>
      </c>
      <c r="D1214" s="7">
        <v>0</v>
      </c>
      <c r="E1214" s="7">
        <v>0</v>
      </c>
      <c r="F1214" s="7">
        <v>0</v>
      </c>
      <c r="G1214" s="5" t="s">
        <v>27</v>
      </c>
      <c r="H1214" s="6" t="s">
        <v>3776</v>
      </c>
      <c r="I1214" s="6" t="s">
        <v>2933</v>
      </c>
      <c r="J1214" s="6" t="s">
        <v>3800</v>
      </c>
      <c r="K1214" s="6" t="s">
        <v>27</v>
      </c>
      <c r="L1214" s="6" t="s">
        <v>27</v>
      </c>
    </row>
    <row r="1215" spans="1:12" ht="20.100000000000001" customHeight="1">
      <c r="A1215" s="22" t="s">
        <v>3853</v>
      </c>
      <c r="B1215" s="24">
        <v>0.13500000000000001</v>
      </c>
      <c r="C1215" s="7">
        <v>0</v>
      </c>
      <c r="D1215" s="7">
        <v>0</v>
      </c>
      <c r="E1215" s="7">
        <v>0</v>
      </c>
      <c r="F1215" s="7">
        <v>0</v>
      </c>
      <c r="G1215" s="5" t="s">
        <v>27</v>
      </c>
      <c r="H1215" s="6" t="s">
        <v>3776</v>
      </c>
      <c r="I1215" s="6" t="s">
        <v>2933</v>
      </c>
      <c r="J1215" s="6" t="s">
        <v>3801</v>
      </c>
      <c r="K1215" s="6" t="s">
        <v>27</v>
      </c>
      <c r="L1215" s="6" t="s">
        <v>27</v>
      </c>
    </row>
    <row r="1216" spans="1:12" ht="20.100000000000001" customHeight="1">
      <c r="A1216" s="22" t="s">
        <v>3684</v>
      </c>
      <c r="B1216" s="24"/>
      <c r="C1216" s="7">
        <v>0</v>
      </c>
      <c r="D1216" s="7">
        <v>0</v>
      </c>
      <c r="E1216" s="7">
        <v>0</v>
      </c>
      <c r="F1216" s="7">
        <v>0</v>
      </c>
      <c r="G1216" s="5" t="s">
        <v>27</v>
      </c>
      <c r="H1216" s="6" t="s">
        <v>3776</v>
      </c>
      <c r="I1216" s="6" t="s">
        <v>2933</v>
      </c>
      <c r="J1216" s="6" t="s">
        <v>27</v>
      </c>
      <c r="K1216" s="6" t="s">
        <v>27</v>
      </c>
      <c r="L1216" s="6" t="s">
        <v>27</v>
      </c>
    </row>
    <row r="1217" spans="1:13" ht="20.100000000000001" customHeight="1">
      <c r="A1217" s="22" t="s">
        <v>3872</v>
      </c>
      <c r="B1217" s="24"/>
      <c r="C1217" s="7">
        <v>0</v>
      </c>
      <c r="D1217" s="7">
        <v>0</v>
      </c>
      <c r="E1217" s="7">
        <v>0</v>
      </c>
      <c r="F1217" s="7">
        <v>0</v>
      </c>
      <c r="G1217" s="5" t="s">
        <v>27</v>
      </c>
      <c r="H1217" s="6" t="s">
        <v>3776</v>
      </c>
      <c r="I1217" s="6" t="s">
        <v>2933</v>
      </c>
      <c r="J1217" s="6" t="s">
        <v>3802</v>
      </c>
      <c r="K1217" s="6" t="s">
        <v>27</v>
      </c>
      <c r="L1217" s="6" t="s">
        <v>27</v>
      </c>
    </row>
    <row r="1218" spans="1:13" ht="20.100000000000001" customHeight="1">
      <c r="A1218" s="22" t="s">
        <v>3819</v>
      </c>
      <c r="B1218" s="28">
        <v>30849</v>
      </c>
      <c r="C1218" s="7">
        <v>228511.1</v>
      </c>
      <c r="D1218" s="7">
        <v>0</v>
      </c>
      <c r="E1218" s="7">
        <v>0</v>
      </c>
      <c r="F1218" s="7">
        <f>C1218+D1218+E1218</f>
        <v>228511.1</v>
      </c>
      <c r="G1218" s="5" t="s">
        <v>27</v>
      </c>
      <c r="H1218" s="6" t="s">
        <v>3776</v>
      </c>
      <c r="I1218" s="6" t="s">
        <v>2933</v>
      </c>
      <c r="J1218" s="6" t="s">
        <v>3803</v>
      </c>
      <c r="K1218" s="6" t="s">
        <v>27</v>
      </c>
      <c r="L1218" s="6" t="s">
        <v>27</v>
      </c>
    </row>
    <row r="1219" spans="1:13" ht="20.100000000000001" customHeight="1">
      <c r="A1219" s="22" t="s">
        <v>3820</v>
      </c>
      <c r="B1219" s="28">
        <v>42200</v>
      </c>
      <c r="C1219" s="7">
        <v>0</v>
      </c>
      <c r="D1219" s="7">
        <v>312592.59999999998</v>
      </c>
      <c r="E1219" s="7">
        <v>0</v>
      </c>
      <c r="F1219" s="7">
        <f>C1219+D1219+E1219</f>
        <v>312592.59999999998</v>
      </c>
      <c r="G1219" s="5" t="s">
        <v>27</v>
      </c>
      <c r="H1219" s="6" t="s">
        <v>3776</v>
      </c>
      <c r="I1219" s="6" t="s">
        <v>2933</v>
      </c>
      <c r="J1219" s="6" t="s">
        <v>3804</v>
      </c>
      <c r="K1219" s="6" t="s">
        <v>27</v>
      </c>
      <c r="L1219" s="6" t="s">
        <v>27</v>
      </c>
    </row>
    <row r="1220" spans="1:13" ht="20.100000000000001" customHeight="1">
      <c r="A1220" s="22" t="s">
        <v>3821</v>
      </c>
      <c r="B1220" s="28">
        <v>63747</v>
      </c>
      <c r="C1220" s="7">
        <v>0</v>
      </c>
      <c r="D1220" s="7">
        <v>0</v>
      </c>
      <c r="E1220" s="7">
        <v>472200</v>
      </c>
      <c r="F1220" s="7">
        <f>C1220+D1220+E1220</f>
        <v>472200</v>
      </c>
      <c r="G1220" s="5" t="s">
        <v>27</v>
      </c>
      <c r="H1220" s="6" t="s">
        <v>3776</v>
      </c>
      <c r="I1220" s="6" t="s">
        <v>2933</v>
      </c>
      <c r="J1220" s="6" t="s">
        <v>3805</v>
      </c>
      <c r="K1220" s="6" t="s">
        <v>27</v>
      </c>
      <c r="L1220" s="6" t="s">
        <v>27</v>
      </c>
    </row>
    <row r="1221" spans="1:13" ht="20.100000000000001" customHeight="1">
      <c r="A1221" s="22" t="s">
        <v>3814</v>
      </c>
      <c r="B1221" s="24"/>
      <c r="C1221" s="7">
        <v>228511.1</v>
      </c>
      <c r="D1221" s="7">
        <v>312592.59999999998</v>
      </c>
      <c r="E1221" s="7">
        <v>472200</v>
      </c>
      <c r="F1221" s="7">
        <f>C1221+D1221+E1221</f>
        <v>1013303.7</v>
      </c>
      <c r="G1221" s="5" t="s">
        <v>27</v>
      </c>
      <c r="H1221" s="6" t="s">
        <v>3776</v>
      </c>
      <c r="I1221" s="6" t="s">
        <v>2933</v>
      </c>
      <c r="J1221" s="6" t="s">
        <v>2946</v>
      </c>
      <c r="K1221" s="6" t="s">
        <v>27</v>
      </c>
      <c r="L1221" s="6" t="s">
        <v>27</v>
      </c>
    </row>
    <row r="1222" spans="1:13" ht="20.100000000000001" customHeight="1">
      <c r="A1222" s="22" t="s">
        <v>3684</v>
      </c>
      <c r="B1222" s="24"/>
      <c r="C1222" s="7">
        <v>0</v>
      </c>
      <c r="D1222" s="7">
        <v>0</v>
      </c>
      <c r="E1222" s="7">
        <v>0</v>
      </c>
      <c r="F1222" s="7">
        <v>0</v>
      </c>
      <c r="G1222" s="5" t="s">
        <v>27</v>
      </c>
      <c r="H1222" s="6" t="s">
        <v>3776</v>
      </c>
      <c r="I1222" s="6" t="s">
        <v>2933</v>
      </c>
      <c r="J1222" s="6" t="s">
        <v>27</v>
      </c>
      <c r="K1222" s="6" t="s">
        <v>27</v>
      </c>
      <c r="L1222" s="6" t="s">
        <v>27</v>
      </c>
    </row>
    <row r="1223" spans="1:13" ht="20.100000000000001" customHeight="1">
      <c r="A1223" s="22" t="s">
        <v>3822</v>
      </c>
      <c r="B1223" s="24"/>
      <c r="C1223" s="7">
        <v>0</v>
      </c>
      <c r="D1223" s="7">
        <v>0</v>
      </c>
      <c r="E1223" s="7">
        <v>95358</v>
      </c>
      <c r="F1223" s="7">
        <f>C1223+D1223+E1223</f>
        <v>95358</v>
      </c>
      <c r="G1223" s="5" t="s">
        <v>27</v>
      </c>
      <c r="H1223" s="6" t="s">
        <v>3776</v>
      </c>
      <c r="I1223" s="6" t="s">
        <v>2933</v>
      </c>
      <c r="J1223" s="6" t="s">
        <v>3806</v>
      </c>
      <c r="K1223" s="6" t="s">
        <v>27</v>
      </c>
      <c r="L1223" s="6" t="s">
        <v>27</v>
      </c>
    </row>
    <row r="1224" spans="1:13" ht="20.100000000000001" customHeight="1">
      <c r="A1224" s="22" t="s">
        <v>3814</v>
      </c>
      <c r="B1224" s="24"/>
      <c r="C1224" s="7">
        <v>0</v>
      </c>
      <c r="D1224" s="7">
        <v>0</v>
      </c>
      <c r="E1224" s="7">
        <v>95358</v>
      </c>
      <c r="F1224" s="7">
        <f>C1224+D1224+E1224</f>
        <v>95358</v>
      </c>
      <c r="G1224" s="5" t="s">
        <v>27</v>
      </c>
      <c r="H1224" s="6" t="s">
        <v>3776</v>
      </c>
      <c r="I1224" s="6" t="s">
        <v>2933</v>
      </c>
      <c r="J1224" s="6" t="s">
        <v>2946</v>
      </c>
      <c r="K1224" s="6" t="s">
        <v>27</v>
      </c>
      <c r="L1224" s="6" t="s">
        <v>27</v>
      </c>
    </row>
    <row r="1225" spans="1:13" ht="20.100000000000001" customHeight="1">
      <c r="A1225" s="22" t="s">
        <v>3684</v>
      </c>
      <c r="B1225" s="24"/>
      <c r="C1225" s="7">
        <v>0</v>
      </c>
      <c r="D1225" s="7">
        <v>0</v>
      </c>
      <c r="E1225" s="7">
        <v>0</v>
      </c>
      <c r="F1225" s="7">
        <v>0</v>
      </c>
      <c r="G1225" s="5" t="s">
        <v>27</v>
      </c>
      <c r="H1225" s="6" t="s">
        <v>3776</v>
      </c>
      <c r="I1225" s="6" t="s">
        <v>2933</v>
      </c>
      <c r="J1225" s="6" t="s">
        <v>27</v>
      </c>
      <c r="K1225" s="6" t="s">
        <v>27</v>
      </c>
      <c r="L1225" s="6" t="s">
        <v>27</v>
      </c>
    </row>
    <row r="1226" spans="1:13" ht="20.100000000000001" customHeight="1">
      <c r="A1226" s="22" t="s">
        <v>3684</v>
      </c>
      <c r="B1226" s="24"/>
      <c r="C1226" s="7">
        <v>0</v>
      </c>
      <c r="D1226" s="7">
        <v>0</v>
      </c>
      <c r="E1226" s="7">
        <v>0</v>
      </c>
      <c r="F1226" s="7">
        <v>0</v>
      </c>
      <c r="G1226" s="5" t="s">
        <v>27</v>
      </c>
      <c r="H1226" s="6" t="s">
        <v>3776</v>
      </c>
      <c r="I1226" s="6" t="s">
        <v>2933</v>
      </c>
      <c r="J1226" s="6" t="s">
        <v>2935</v>
      </c>
      <c r="K1226" s="6" t="s">
        <v>27</v>
      </c>
      <c r="L1226" s="6" t="s">
        <v>27</v>
      </c>
    </row>
    <row r="1227" spans="1:13" ht="20.100000000000001" customHeight="1">
      <c r="A1227" s="22" t="s">
        <v>3815</v>
      </c>
      <c r="B1227" s="24"/>
      <c r="C1227" s="4">
        <v>228511.1</v>
      </c>
      <c r="D1227" s="4">
        <v>2219752.6</v>
      </c>
      <c r="E1227" s="4">
        <v>567558</v>
      </c>
      <c r="F1227" s="4">
        <f>C1227+D1227+E1227</f>
        <v>3015821.7</v>
      </c>
      <c r="G1227" s="3"/>
    </row>
    <row r="1228" spans="1:13">
      <c r="C1228" s="30"/>
      <c r="D1228" s="30"/>
      <c r="E1228" s="30"/>
      <c r="F1228" s="30"/>
      <c r="G1228" s="30"/>
    </row>
    <row r="1229" spans="1:13" ht="27">
      <c r="A1229" s="381" t="s">
        <v>4951</v>
      </c>
      <c r="B1229" s="382"/>
      <c r="C1229" s="383"/>
      <c r="D1229" s="383"/>
      <c r="E1229" s="383"/>
      <c r="F1229" s="383"/>
      <c r="G1229" s="384" t="s">
        <v>27</v>
      </c>
      <c r="H1229" s="6" t="s">
        <v>3776</v>
      </c>
      <c r="J1229" s="6" t="s">
        <v>3777</v>
      </c>
      <c r="K1229" s="6" t="s">
        <v>3778</v>
      </c>
      <c r="L1229" s="6" t="s">
        <v>135</v>
      </c>
    </row>
    <row r="1230" spans="1:13" ht="20.100000000000001" customHeight="1">
      <c r="A1230" s="22" t="s">
        <v>27</v>
      </c>
      <c r="B1230" s="24"/>
      <c r="C1230" s="7"/>
      <c r="D1230" s="7"/>
      <c r="E1230" s="7"/>
      <c r="F1230" s="7"/>
      <c r="G1230" s="5" t="s">
        <v>27</v>
      </c>
      <c r="H1230" s="6" t="s">
        <v>3776</v>
      </c>
      <c r="I1230" s="6" t="s">
        <v>2932</v>
      </c>
      <c r="J1230" s="6" t="s">
        <v>27</v>
      </c>
      <c r="K1230" s="6" t="s">
        <v>27</v>
      </c>
      <c r="L1230" s="6" t="s">
        <v>27</v>
      </c>
      <c r="M1230" s="2">
        <v>1</v>
      </c>
    </row>
    <row r="1231" spans="1:13" ht="20.100000000000001" customHeight="1">
      <c r="A1231" s="22" t="s">
        <v>3844</v>
      </c>
      <c r="B1231" s="24">
        <v>200</v>
      </c>
      <c r="C1231" s="7">
        <v>0</v>
      </c>
      <c r="D1231" s="7">
        <v>0</v>
      </c>
      <c r="E1231" s="7">
        <v>0</v>
      </c>
      <c r="F1231" s="7">
        <v>0</v>
      </c>
      <c r="G1231" s="5" t="s">
        <v>27</v>
      </c>
      <c r="H1231" s="6" t="s">
        <v>3776</v>
      </c>
      <c r="I1231" s="6" t="s">
        <v>2933</v>
      </c>
      <c r="J1231" s="6" t="s">
        <v>3779</v>
      </c>
      <c r="K1231" s="6" t="s">
        <v>27</v>
      </c>
      <c r="L1231" s="6" t="s">
        <v>27</v>
      </c>
    </row>
    <row r="1232" spans="1:13" ht="20.100000000000001" customHeight="1">
      <c r="A1232" s="22" t="s">
        <v>3876</v>
      </c>
      <c r="B1232" s="24">
        <v>1.25</v>
      </c>
      <c r="C1232" s="7">
        <v>0</v>
      </c>
      <c r="D1232" s="7">
        <v>0</v>
      </c>
      <c r="E1232" s="7">
        <v>0</v>
      </c>
      <c r="F1232" s="7">
        <v>0</v>
      </c>
      <c r="G1232" s="5" t="s">
        <v>27</v>
      </c>
      <c r="H1232" s="6" t="s">
        <v>3776</v>
      </c>
      <c r="I1232" s="6" t="s">
        <v>2933</v>
      </c>
      <c r="J1232" s="6" t="s">
        <v>3780</v>
      </c>
      <c r="K1232" s="6" t="s">
        <v>27</v>
      </c>
      <c r="L1232" s="6" t="s">
        <v>27</v>
      </c>
    </row>
    <row r="1233" spans="1:12" ht="20.100000000000001" customHeight="1">
      <c r="A1233" s="22" t="s">
        <v>3847</v>
      </c>
      <c r="B1233" s="24">
        <v>0</v>
      </c>
      <c r="C1233" s="7">
        <v>0</v>
      </c>
      <c r="D1233" s="7">
        <v>0</v>
      </c>
      <c r="E1233" s="7">
        <v>0</v>
      </c>
      <c r="F1233" s="7">
        <v>0</v>
      </c>
      <c r="G1233" s="5" t="s">
        <v>27</v>
      </c>
      <c r="H1233" s="6" t="s">
        <v>3776</v>
      </c>
      <c r="I1233" s="6" t="s">
        <v>2933</v>
      </c>
      <c r="J1233" s="6" t="s">
        <v>3781</v>
      </c>
      <c r="K1233" s="6" t="s">
        <v>27</v>
      </c>
      <c r="L1233" s="6" t="s">
        <v>27</v>
      </c>
    </row>
    <row r="1234" spans="1:12" ht="20.100000000000001" customHeight="1">
      <c r="A1234" s="22" t="s">
        <v>3846</v>
      </c>
      <c r="B1234" s="24">
        <v>1.4</v>
      </c>
      <c r="C1234" s="7">
        <v>0</v>
      </c>
      <c r="D1234" s="7">
        <v>0</v>
      </c>
      <c r="E1234" s="7">
        <v>0</v>
      </c>
      <c r="F1234" s="7">
        <v>0</v>
      </c>
      <c r="G1234" s="5" t="s">
        <v>27</v>
      </c>
      <c r="H1234" s="6" t="s">
        <v>3776</v>
      </c>
      <c r="I1234" s="6" t="s">
        <v>2933</v>
      </c>
      <c r="J1234" s="6" t="s">
        <v>3782</v>
      </c>
      <c r="K1234" s="6" t="s">
        <v>27</v>
      </c>
      <c r="L1234" s="6" t="s">
        <v>27</v>
      </c>
    </row>
    <row r="1235" spans="1:12" ht="20.100000000000001" customHeight="1">
      <c r="A1235" s="22" t="s">
        <v>3848</v>
      </c>
      <c r="B1235" s="24">
        <v>1.2</v>
      </c>
      <c r="C1235" s="7">
        <v>0</v>
      </c>
      <c r="D1235" s="7">
        <v>0</v>
      </c>
      <c r="E1235" s="7">
        <v>0</v>
      </c>
      <c r="F1235" s="7">
        <v>0</v>
      </c>
      <c r="G1235" s="5" t="s">
        <v>27</v>
      </c>
      <c r="H1235" s="6" t="s">
        <v>3776</v>
      </c>
      <c r="I1235" s="6" t="s">
        <v>2933</v>
      </c>
      <c r="J1235" s="6" t="s">
        <v>3783</v>
      </c>
      <c r="K1235" s="6" t="s">
        <v>27</v>
      </c>
      <c r="L1235" s="6" t="s">
        <v>27</v>
      </c>
    </row>
    <row r="1236" spans="1:12" ht="20.100000000000001" customHeight="1">
      <c r="A1236" s="22" t="s">
        <v>3849</v>
      </c>
      <c r="B1236" s="24">
        <v>20</v>
      </c>
      <c r="C1236" s="7">
        <v>0</v>
      </c>
      <c r="D1236" s="7">
        <v>0</v>
      </c>
      <c r="E1236" s="7">
        <v>0</v>
      </c>
      <c r="F1236" s="7">
        <v>0</v>
      </c>
      <c r="G1236" s="5" t="s">
        <v>27</v>
      </c>
      <c r="H1236" s="6" t="s">
        <v>3776</v>
      </c>
      <c r="I1236" s="6" t="s">
        <v>2933</v>
      </c>
      <c r="J1236" s="6" t="s">
        <v>3784</v>
      </c>
      <c r="K1236" s="6" t="s">
        <v>27</v>
      </c>
      <c r="L1236" s="6" t="s">
        <v>27</v>
      </c>
    </row>
    <row r="1237" spans="1:12" ht="20.100000000000001" customHeight="1">
      <c r="A1237" s="22" t="s">
        <v>3850</v>
      </c>
      <c r="B1237" s="24">
        <v>20</v>
      </c>
      <c r="C1237" s="7">
        <v>0</v>
      </c>
      <c r="D1237" s="7">
        <v>0</v>
      </c>
      <c r="E1237" s="7">
        <v>0</v>
      </c>
      <c r="F1237" s="7">
        <v>0</v>
      </c>
      <c r="G1237" s="5" t="s">
        <v>27</v>
      </c>
      <c r="H1237" s="6" t="s">
        <v>3776</v>
      </c>
      <c r="I1237" s="6" t="s">
        <v>2933</v>
      </c>
      <c r="J1237" s="6" t="s">
        <v>3785</v>
      </c>
      <c r="K1237" s="6" t="s">
        <v>27</v>
      </c>
      <c r="L1237" s="6" t="s">
        <v>27</v>
      </c>
    </row>
    <row r="1238" spans="1:12" ht="20.100000000000001" customHeight="1">
      <c r="A1238" s="22" t="s">
        <v>3809</v>
      </c>
      <c r="B1238" s="24">
        <v>0</v>
      </c>
      <c r="C1238" s="7">
        <v>0</v>
      </c>
      <c r="D1238" s="7">
        <v>0</v>
      </c>
      <c r="E1238" s="7">
        <v>0</v>
      </c>
      <c r="F1238" s="7">
        <v>0</v>
      </c>
      <c r="G1238" s="5" t="s">
        <v>27</v>
      </c>
      <c r="H1238" s="6" t="s">
        <v>3776</v>
      </c>
      <c r="I1238" s="6" t="s">
        <v>2933</v>
      </c>
      <c r="J1238" s="6" t="s">
        <v>3786</v>
      </c>
      <c r="K1238" s="6" t="s">
        <v>27</v>
      </c>
      <c r="L1238" s="6" t="s">
        <v>27</v>
      </c>
    </row>
    <row r="1239" spans="1:12" ht="20.100000000000001" customHeight="1">
      <c r="A1239" s="22" t="s">
        <v>3842</v>
      </c>
      <c r="B1239" s="24">
        <v>420</v>
      </c>
      <c r="C1239" s="7">
        <v>0</v>
      </c>
      <c r="D1239" s="7">
        <v>0</v>
      </c>
      <c r="E1239" s="7">
        <v>0</v>
      </c>
      <c r="F1239" s="7">
        <v>0</v>
      </c>
      <c r="G1239" s="5" t="s">
        <v>27</v>
      </c>
      <c r="H1239" s="6" t="s">
        <v>3776</v>
      </c>
      <c r="I1239" s="6" t="s">
        <v>2933</v>
      </c>
      <c r="J1239" s="6" t="s">
        <v>3787</v>
      </c>
      <c r="K1239" s="6" t="s">
        <v>27</v>
      </c>
      <c r="L1239" s="6" t="s">
        <v>27</v>
      </c>
    </row>
    <row r="1240" spans="1:12" ht="20.100000000000001" customHeight="1">
      <c r="A1240" s="22" t="s">
        <v>3843</v>
      </c>
      <c r="B1240" s="24">
        <v>0.9</v>
      </c>
      <c r="C1240" s="7">
        <v>0</v>
      </c>
      <c r="D1240" s="7">
        <v>0</v>
      </c>
      <c r="E1240" s="7">
        <v>0</v>
      </c>
      <c r="F1240" s="7">
        <v>0</v>
      </c>
      <c r="G1240" s="5" t="s">
        <v>27</v>
      </c>
      <c r="H1240" s="6" t="s">
        <v>3776</v>
      </c>
      <c r="I1240" s="6" t="s">
        <v>2933</v>
      </c>
      <c r="J1240" s="6" t="s">
        <v>3788</v>
      </c>
      <c r="K1240" s="6" t="s">
        <v>27</v>
      </c>
      <c r="L1240" s="6" t="s">
        <v>27</v>
      </c>
    </row>
    <row r="1241" spans="1:12" ht="20.100000000000001" customHeight="1">
      <c r="A1241" s="22" t="s">
        <v>3841</v>
      </c>
      <c r="B1241" s="24">
        <v>511.11099999999999</v>
      </c>
      <c r="C1241" s="7">
        <v>0</v>
      </c>
      <c r="D1241" s="7">
        <v>0</v>
      </c>
      <c r="E1241" s="7">
        <v>0</v>
      </c>
      <c r="F1241" s="7">
        <v>0</v>
      </c>
      <c r="G1241" s="5" t="s">
        <v>27</v>
      </c>
      <c r="H1241" s="6" t="s">
        <v>3776</v>
      </c>
      <c r="I1241" s="6" t="s">
        <v>2933</v>
      </c>
      <c r="J1241" s="6" t="s">
        <v>3789</v>
      </c>
      <c r="K1241" s="6" t="s">
        <v>27</v>
      </c>
      <c r="L1241" s="6" t="s">
        <v>27</v>
      </c>
    </row>
    <row r="1242" spans="1:12" ht="20.100000000000001" customHeight="1">
      <c r="A1242" s="22" t="s">
        <v>3840</v>
      </c>
      <c r="B1242" s="24">
        <v>45</v>
      </c>
      <c r="C1242" s="7">
        <v>0</v>
      </c>
      <c r="D1242" s="7">
        <v>0</v>
      </c>
      <c r="E1242" s="7">
        <v>0</v>
      </c>
      <c r="F1242" s="7">
        <v>0</v>
      </c>
      <c r="G1242" s="5" t="s">
        <v>27</v>
      </c>
      <c r="H1242" s="6" t="s">
        <v>3776</v>
      </c>
      <c r="I1242" s="6" t="s">
        <v>2933</v>
      </c>
      <c r="J1242" s="6" t="s">
        <v>3790</v>
      </c>
      <c r="K1242" s="6" t="s">
        <v>27</v>
      </c>
      <c r="L1242" s="6" t="s">
        <v>27</v>
      </c>
    </row>
    <row r="1243" spans="1:12" ht="20.100000000000001" customHeight="1">
      <c r="A1243" s="22" t="s">
        <v>3851</v>
      </c>
      <c r="B1243" s="24">
        <v>556.11099999999999</v>
      </c>
      <c r="C1243" s="7">
        <v>0</v>
      </c>
      <c r="D1243" s="7">
        <v>0</v>
      </c>
      <c r="E1243" s="7">
        <v>0</v>
      </c>
      <c r="F1243" s="7">
        <v>0</v>
      </c>
      <c r="G1243" s="5" t="s">
        <v>27</v>
      </c>
      <c r="H1243" s="6" t="s">
        <v>3776</v>
      </c>
      <c r="I1243" s="6" t="s">
        <v>2933</v>
      </c>
      <c r="J1243" s="6" t="s">
        <v>3791</v>
      </c>
      <c r="K1243" s="6" t="s">
        <v>27</v>
      </c>
      <c r="L1243" s="6" t="s">
        <v>27</v>
      </c>
    </row>
    <row r="1244" spans="1:12" ht="20.100000000000001" customHeight="1">
      <c r="A1244" s="22" t="s">
        <v>3839</v>
      </c>
      <c r="B1244" s="24">
        <v>2.7810000000000001</v>
      </c>
      <c r="C1244" s="7">
        <v>0</v>
      </c>
      <c r="D1244" s="7">
        <v>0</v>
      </c>
      <c r="E1244" s="7">
        <v>0</v>
      </c>
      <c r="F1244" s="7">
        <v>0</v>
      </c>
      <c r="G1244" s="5" t="s">
        <v>27</v>
      </c>
      <c r="H1244" s="6" t="s">
        <v>3776</v>
      </c>
      <c r="I1244" s="6" t="s">
        <v>2933</v>
      </c>
      <c r="J1244" s="6" t="s">
        <v>3792</v>
      </c>
      <c r="K1244" s="6" t="s">
        <v>27</v>
      </c>
      <c r="L1244" s="6" t="s">
        <v>27</v>
      </c>
    </row>
    <row r="1245" spans="1:12" ht="20.100000000000001" customHeight="1">
      <c r="A1245" s="22" t="s">
        <v>3838</v>
      </c>
      <c r="B1245" s="24">
        <v>0.108</v>
      </c>
      <c r="C1245" s="7">
        <v>0</v>
      </c>
      <c r="D1245" s="7">
        <v>0</v>
      </c>
      <c r="E1245" s="7">
        <v>0</v>
      </c>
      <c r="F1245" s="7">
        <v>0</v>
      </c>
      <c r="G1245" s="5" t="s">
        <v>27</v>
      </c>
      <c r="H1245" s="6" t="s">
        <v>3776</v>
      </c>
      <c r="I1245" s="6" t="s">
        <v>2933</v>
      </c>
      <c r="J1245" s="6" t="s">
        <v>3793</v>
      </c>
      <c r="K1245" s="6" t="s">
        <v>27</v>
      </c>
      <c r="L1245" s="6" t="s">
        <v>27</v>
      </c>
    </row>
    <row r="1246" spans="1:12" ht="20.100000000000001" customHeight="1">
      <c r="A1246" s="22" t="s">
        <v>3684</v>
      </c>
      <c r="B1246" s="24"/>
      <c r="C1246" s="7">
        <v>0</v>
      </c>
      <c r="D1246" s="7">
        <v>0</v>
      </c>
      <c r="E1246" s="7">
        <v>0</v>
      </c>
      <c r="F1246" s="7">
        <v>0</v>
      </c>
      <c r="G1246" s="5" t="s">
        <v>27</v>
      </c>
      <c r="H1246" s="6" t="s">
        <v>3776</v>
      </c>
      <c r="I1246" s="6" t="s">
        <v>2933</v>
      </c>
      <c r="J1246" s="6" t="s">
        <v>27</v>
      </c>
      <c r="K1246" s="6" t="s">
        <v>27</v>
      </c>
      <c r="L1246" s="6" t="s">
        <v>27</v>
      </c>
    </row>
    <row r="1247" spans="1:12" ht="20.100000000000001" customHeight="1">
      <c r="A1247" s="22" t="s">
        <v>3810</v>
      </c>
      <c r="B1247" s="24"/>
      <c r="C1247" s="7">
        <v>0</v>
      </c>
      <c r="D1247" s="7">
        <v>0</v>
      </c>
      <c r="E1247" s="7">
        <v>0</v>
      </c>
      <c r="F1247" s="7">
        <v>0</v>
      </c>
      <c r="G1247" s="5" t="s">
        <v>27</v>
      </c>
      <c r="H1247" s="6" t="s">
        <v>3776</v>
      </c>
      <c r="I1247" s="6" t="s">
        <v>2933</v>
      </c>
      <c r="J1247" s="6" t="s">
        <v>3794</v>
      </c>
      <c r="K1247" s="6" t="s">
        <v>27</v>
      </c>
      <c r="L1247" s="6" t="s">
        <v>27</v>
      </c>
    </row>
    <row r="1248" spans="1:12" ht="20.100000000000001" customHeight="1">
      <c r="A1248" s="22" t="s">
        <v>3684</v>
      </c>
      <c r="B1248" s="24"/>
      <c r="C1248" s="7">
        <v>0</v>
      </c>
      <c r="D1248" s="7">
        <v>0</v>
      </c>
      <c r="E1248" s="7">
        <v>0</v>
      </c>
      <c r="F1248" s="7">
        <v>0</v>
      </c>
      <c r="G1248" s="5" t="s">
        <v>27</v>
      </c>
      <c r="H1248" s="6" t="s">
        <v>3776</v>
      </c>
      <c r="I1248" s="6" t="s">
        <v>2933</v>
      </c>
      <c r="J1248" s="6" t="s">
        <v>27</v>
      </c>
      <c r="K1248" s="6" t="s">
        <v>27</v>
      </c>
      <c r="L1248" s="6" t="s">
        <v>27</v>
      </c>
    </row>
    <row r="1249" spans="1:12" ht="20.100000000000001" customHeight="1">
      <c r="A1249" s="22" t="s">
        <v>3938</v>
      </c>
      <c r="B1249" s="28">
        <v>216409</v>
      </c>
      <c r="C1249" s="7">
        <v>0</v>
      </c>
      <c r="D1249" s="7">
        <v>1502840.3</v>
      </c>
      <c r="E1249" s="7">
        <v>0</v>
      </c>
      <c r="F1249" s="7">
        <f>C1249+D1249+E1249</f>
        <v>1502840.3</v>
      </c>
      <c r="G1249" s="5" t="s">
        <v>27</v>
      </c>
      <c r="H1249" s="6" t="s">
        <v>3776</v>
      </c>
      <c r="I1249" s="6" t="s">
        <v>2933</v>
      </c>
      <c r="J1249" s="6" t="s">
        <v>3795</v>
      </c>
      <c r="K1249" s="6" t="s">
        <v>27</v>
      </c>
      <c r="L1249" s="6" t="s">
        <v>27</v>
      </c>
    </row>
    <row r="1250" spans="1:12" ht="20.100000000000001" customHeight="1">
      <c r="A1250" s="22" t="s">
        <v>3939</v>
      </c>
      <c r="B1250" s="28">
        <v>166063</v>
      </c>
      <c r="C1250" s="7">
        <v>0</v>
      </c>
      <c r="D1250" s="7">
        <v>576607.6</v>
      </c>
      <c r="E1250" s="7">
        <v>0</v>
      </c>
      <c r="F1250" s="7">
        <f>C1250+D1250+E1250</f>
        <v>576607.6</v>
      </c>
      <c r="G1250" s="5" t="s">
        <v>27</v>
      </c>
      <c r="H1250" s="6" t="s">
        <v>3776</v>
      </c>
      <c r="I1250" s="6" t="s">
        <v>2933</v>
      </c>
      <c r="J1250" s="6" t="s">
        <v>3796</v>
      </c>
      <c r="K1250" s="6" t="s">
        <v>27</v>
      </c>
      <c r="L1250" s="6" t="s">
        <v>27</v>
      </c>
    </row>
    <row r="1251" spans="1:12" ht="20.100000000000001" customHeight="1">
      <c r="A1251" s="22" t="s">
        <v>3940</v>
      </c>
      <c r="B1251" s="28">
        <v>138290</v>
      </c>
      <c r="C1251" s="7">
        <v>0</v>
      </c>
      <c r="D1251" s="7">
        <v>320115.7</v>
      </c>
      <c r="E1251" s="7">
        <v>0</v>
      </c>
      <c r="F1251" s="7">
        <f>C1251+D1251+E1251</f>
        <v>320115.7</v>
      </c>
      <c r="G1251" s="5" t="s">
        <v>27</v>
      </c>
      <c r="H1251" s="6" t="s">
        <v>3776</v>
      </c>
      <c r="I1251" s="6" t="s">
        <v>2933</v>
      </c>
      <c r="J1251" s="6" t="s">
        <v>3797</v>
      </c>
      <c r="K1251" s="6" t="s">
        <v>27</v>
      </c>
      <c r="L1251" s="6" t="s">
        <v>27</v>
      </c>
    </row>
    <row r="1252" spans="1:12" ht="20.100000000000001" customHeight="1">
      <c r="A1252" s="22" t="s">
        <v>3811</v>
      </c>
      <c r="B1252" s="28"/>
      <c r="C1252" s="7">
        <v>0</v>
      </c>
      <c r="D1252" s="7">
        <v>2399563.6</v>
      </c>
      <c r="E1252" s="7">
        <v>0</v>
      </c>
      <c r="F1252" s="7">
        <f>C1252+D1252+E1252</f>
        <v>2399563.6</v>
      </c>
      <c r="G1252" s="5" t="s">
        <v>27</v>
      </c>
      <c r="H1252" s="6" t="s">
        <v>3776</v>
      </c>
      <c r="I1252" s="6" t="s">
        <v>2933</v>
      </c>
      <c r="J1252" s="6" t="s">
        <v>3798</v>
      </c>
      <c r="K1252" s="6" t="s">
        <v>27</v>
      </c>
      <c r="L1252" s="6" t="s">
        <v>27</v>
      </c>
    </row>
    <row r="1253" spans="1:12" ht="20.100000000000001" customHeight="1">
      <c r="A1253" s="22" t="s">
        <v>3812</v>
      </c>
      <c r="B1253" s="24"/>
      <c r="C1253" s="7">
        <v>0</v>
      </c>
      <c r="D1253" s="7">
        <v>0</v>
      </c>
      <c r="E1253" s="7">
        <v>0</v>
      </c>
      <c r="F1253" s="7">
        <v>0</v>
      </c>
      <c r="G1253" s="5" t="s">
        <v>27</v>
      </c>
      <c r="H1253" s="6" t="s">
        <v>3776</v>
      </c>
      <c r="I1253" s="6" t="s">
        <v>2933</v>
      </c>
      <c r="J1253" s="6" t="s">
        <v>2961</v>
      </c>
      <c r="K1253" s="6" t="s">
        <v>27</v>
      </c>
      <c r="L1253" s="6" t="s">
        <v>27</v>
      </c>
    </row>
    <row r="1254" spans="1:12" ht="20.100000000000001" customHeight="1">
      <c r="A1254" s="22" t="s">
        <v>3813</v>
      </c>
      <c r="B1254" s="24"/>
      <c r="C1254" s="7">
        <v>0</v>
      </c>
      <c r="D1254" s="7">
        <v>0</v>
      </c>
      <c r="E1254" s="7">
        <v>0</v>
      </c>
      <c r="F1254" s="7">
        <v>0</v>
      </c>
      <c r="G1254" s="5" t="s">
        <v>27</v>
      </c>
      <c r="H1254" s="6" t="s">
        <v>3776</v>
      </c>
      <c r="I1254" s="6" t="s">
        <v>2933</v>
      </c>
      <c r="J1254" s="6" t="s">
        <v>3799</v>
      </c>
      <c r="K1254" s="6" t="s">
        <v>27</v>
      </c>
      <c r="L1254" s="6" t="s">
        <v>27</v>
      </c>
    </row>
    <row r="1255" spans="1:12" ht="20.100000000000001" customHeight="1">
      <c r="A1255" s="22" t="s">
        <v>3684</v>
      </c>
      <c r="B1255" s="24"/>
      <c r="C1255" s="7">
        <v>0</v>
      </c>
      <c r="D1255" s="7">
        <v>0</v>
      </c>
      <c r="E1255" s="7">
        <v>0</v>
      </c>
      <c r="F1255" s="7">
        <v>0</v>
      </c>
      <c r="G1255" s="5" t="s">
        <v>27</v>
      </c>
      <c r="H1255" s="6" t="s">
        <v>3776</v>
      </c>
      <c r="I1255" s="6" t="s">
        <v>2933</v>
      </c>
      <c r="J1255" s="6" t="s">
        <v>27</v>
      </c>
      <c r="K1255" s="6" t="s">
        <v>27</v>
      </c>
      <c r="L1255" s="6" t="s">
        <v>27</v>
      </c>
    </row>
    <row r="1256" spans="1:12" ht="20.100000000000001" customHeight="1">
      <c r="A1256" s="22" t="s">
        <v>3852</v>
      </c>
      <c r="B1256" s="24">
        <v>2.556</v>
      </c>
      <c r="C1256" s="7">
        <v>0</v>
      </c>
      <c r="D1256" s="7">
        <v>0</v>
      </c>
      <c r="E1256" s="7">
        <v>0</v>
      </c>
      <c r="F1256" s="7">
        <v>0</v>
      </c>
      <c r="G1256" s="5" t="s">
        <v>27</v>
      </c>
      <c r="H1256" s="6" t="s">
        <v>3776</v>
      </c>
      <c r="I1256" s="6" t="s">
        <v>2933</v>
      </c>
      <c r="J1256" s="6" t="s">
        <v>3800</v>
      </c>
      <c r="K1256" s="6" t="s">
        <v>27</v>
      </c>
      <c r="L1256" s="6" t="s">
        <v>27</v>
      </c>
    </row>
    <row r="1257" spans="1:12" ht="20.100000000000001" customHeight="1">
      <c r="A1257" s="22" t="s">
        <v>3853</v>
      </c>
      <c r="B1257" s="24">
        <v>0.11700000000000001</v>
      </c>
      <c r="C1257" s="7">
        <v>0</v>
      </c>
      <c r="D1257" s="7">
        <v>0</v>
      </c>
      <c r="E1257" s="7">
        <v>0</v>
      </c>
      <c r="F1257" s="7">
        <v>0</v>
      </c>
      <c r="G1257" s="5" t="s">
        <v>27</v>
      </c>
      <c r="H1257" s="6" t="s">
        <v>3776</v>
      </c>
      <c r="I1257" s="6" t="s">
        <v>2933</v>
      </c>
      <c r="J1257" s="6" t="s">
        <v>3801</v>
      </c>
      <c r="K1257" s="6" t="s">
        <v>27</v>
      </c>
      <c r="L1257" s="6" t="s">
        <v>27</v>
      </c>
    </row>
    <row r="1258" spans="1:12" ht="20.100000000000001" customHeight="1">
      <c r="A1258" s="22" t="s">
        <v>3684</v>
      </c>
      <c r="B1258" s="24"/>
      <c r="C1258" s="7">
        <v>0</v>
      </c>
      <c r="D1258" s="7">
        <v>0</v>
      </c>
      <c r="E1258" s="7">
        <v>0</v>
      </c>
      <c r="F1258" s="7">
        <v>0</v>
      </c>
      <c r="G1258" s="5" t="s">
        <v>27</v>
      </c>
      <c r="H1258" s="6" t="s">
        <v>3776</v>
      </c>
      <c r="I1258" s="6" t="s">
        <v>2933</v>
      </c>
      <c r="J1258" s="6" t="s">
        <v>27</v>
      </c>
      <c r="K1258" s="6" t="s">
        <v>27</v>
      </c>
      <c r="L1258" s="6" t="s">
        <v>27</v>
      </c>
    </row>
    <row r="1259" spans="1:12" ht="20.100000000000001" customHeight="1">
      <c r="A1259" s="22" t="s">
        <v>3871</v>
      </c>
      <c r="B1259" s="24"/>
      <c r="C1259" s="7">
        <v>0</v>
      </c>
      <c r="D1259" s="7">
        <v>0</v>
      </c>
      <c r="E1259" s="7">
        <v>0</v>
      </c>
      <c r="F1259" s="7">
        <v>0</v>
      </c>
      <c r="G1259" s="5" t="s">
        <v>27</v>
      </c>
      <c r="H1259" s="6" t="s">
        <v>3776</v>
      </c>
      <c r="I1259" s="6" t="s">
        <v>2933</v>
      </c>
      <c r="J1259" s="6" t="s">
        <v>3802</v>
      </c>
      <c r="K1259" s="6" t="s">
        <v>27</v>
      </c>
      <c r="L1259" s="6" t="s">
        <v>27</v>
      </c>
    </row>
    <row r="1260" spans="1:12" ht="20.100000000000001" customHeight="1">
      <c r="A1260" s="22" t="s">
        <v>3819</v>
      </c>
      <c r="B1260" s="28">
        <v>30849</v>
      </c>
      <c r="C1260" s="7">
        <v>263666.7</v>
      </c>
      <c r="D1260" s="7">
        <v>0</v>
      </c>
      <c r="E1260" s="7">
        <v>0</v>
      </c>
      <c r="F1260" s="7">
        <f>C1260+D1260+E1260</f>
        <v>263666.7</v>
      </c>
      <c r="G1260" s="5" t="s">
        <v>27</v>
      </c>
      <c r="H1260" s="6" t="s">
        <v>3776</v>
      </c>
      <c r="I1260" s="6" t="s">
        <v>2933</v>
      </c>
      <c r="J1260" s="6" t="s">
        <v>3803</v>
      </c>
      <c r="K1260" s="6" t="s">
        <v>27</v>
      </c>
      <c r="L1260" s="6" t="s">
        <v>27</v>
      </c>
    </row>
    <row r="1261" spans="1:12" ht="20.100000000000001" customHeight="1">
      <c r="A1261" s="22" t="s">
        <v>3820</v>
      </c>
      <c r="B1261" s="28">
        <v>42200</v>
      </c>
      <c r="C1261" s="7">
        <v>0</v>
      </c>
      <c r="D1261" s="7">
        <v>360683.8</v>
      </c>
      <c r="E1261" s="7">
        <v>0</v>
      </c>
      <c r="F1261" s="7">
        <f>C1261+D1261+E1261</f>
        <v>360683.8</v>
      </c>
      <c r="G1261" s="5" t="s">
        <v>27</v>
      </c>
      <c r="H1261" s="6" t="s">
        <v>3776</v>
      </c>
      <c r="I1261" s="6" t="s">
        <v>2933</v>
      </c>
      <c r="J1261" s="6" t="s">
        <v>3804</v>
      </c>
      <c r="K1261" s="6" t="s">
        <v>27</v>
      </c>
      <c r="L1261" s="6" t="s">
        <v>27</v>
      </c>
    </row>
    <row r="1262" spans="1:12" ht="20.100000000000001" customHeight="1">
      <c r="A1262" s="22" t="s">
        <v>3821</v>
      </c>
      <c r="B1262" s="28">
        <v>63747</v>
      </c>
      <c r="C1262" s="7">
        <v>0</v>
      </c>
      <c r="D1262" s="7">
        <v>0</v>
      </c>
      <c r="E1262" s="7">
        <v>544846.19999999995</v>
      </c>
      <c r="F1262" s="7">
        <f>C1262+D1262+E1262</f>
        <v>544846.19999999995</v>
      </c>
      <c r="G1262" s="5" t="s">
        <v>27</v>
      </c>
      <c r="H1262" s="6" t="s">
        <v>3776</v>
      </c>
      <c r="I1262" s="6" t="s">
        <v>2933</v>
      </c>
      <c r="J1262" s="6" t="s">
        <v>3805</v>
      </c>
      <c r="K1262" s="6" t="s">
        <v>27</v>
      </c>
      <c r="L1262" s="6" t="s">
        <v>27</v>
      </c>
    </row>
    <row r="1263" spans="1:12" ht="20.100000000000001" customHeight="1">
      <c r="A1263" s="22" t="s">
        <v>3814</v>
      </c>
      <c r="B1263" s="24"/>
      <c r="C1263" s="7">
        <v>263666.7</v>
      </c>
      <c r="D1263" s="7">
        <v>360683.8</v>
      </c>
      <c r="E1263" s="7">
        <v>544846.19999999995</v>
      </c>
      <c r="F1263" s="7">
        <f>C1263+D1263+E1263</f>
        <v>1169196.7</v>
      </c>
      <c r="G1263" s="5" t="s">
        <v>27</v>
      </c>
      <c r="H1263" s="6" t="s">
        <v>3776</v>
      </c>
      <c r="I1263" s="6" t="s">
        <v>2933</v>
      </c>
      <c r="J1263" s="6" t="s">
        <v>2946</v>
      </c>
      <c r="K1263" s="6" t="s">
        <v>27</v>
      </c>
      <c r="L1263" s="6" t="s">
        <v>27</v>
      </c>
    </row>
    <row r="1264" spans="1:12" ht="20.100000000000001" customHeight="1">
      <c r="A1264" s="22" t="s">
        <v>3684</v>
      </c>
      <c r="B1264" s="24"/>
      <c r="C1264" s="7">
        <v>0</v>
      </c>
      <c r="D1264" s="7">
        <v>0</v>
      </c>
      <c r="E1264" s="7">
        <v>0</v>
      </c>
      <c r="F1264" s="7">
        <v>0</v>
      </c>
      <c r="G1264" s="5" t="s">
        <v>27</v>
      </c>
      <c r="H1264" s="6" t="s">
        <v>3776</v>
      </c>
      <c r="I1264" s="6" t="s">
        <v>2933</v>
      </c>
      <c r="J1264" s="6" t="s">
        <v>27</v>
      </c>
      <c r="K1264" s="6" t="s">
        <v>27</v>
      </c>
      <c r="L1264" s="6" t="s">
        <v>27</v>
      </c>
    </row>
    <row r="1265" spans="1:12" ht="20.100000000000001" customHeight="1">
      <c r="A1265" s="22" t="s">
        <v>3822</v>
      </c>
      <c r="B1265" s="24"/>
      <c r="C1265" s="7">
        <v>0</v>
      </c>
      <c r="D1265" s="7">
        <v>0</v>
      </c>
      <c r="E1265" s="7">
        <v>119978.18000000001</v>
      </c>
      <c r="F1265" s="7">
        <f>C1265+D1265+E1265</f>
        <v>119978.18000000001</v>
      </c>
      <c r="G1265" s="5" t="s">
        <v>27</v>
      </c>
      <c r="H1265" s="6" t="s">
        <v>3776</v>
      </c>
      <c r="I1265" s="6" t="s">
        <v>2933</v>
      </c>
      <c r="J1265" s="6" t="s">
        <v>3806</v>
      </c>
      <c r="K1265" s="6" t="s">
        <v>27</v>
      </c>
      <c r="L1265" s="6" t="s">
        <v>27</v>
      </c>
    </row>
    <row r="1266" spans="1:12" ht="20.100000000000001" customHeight="1">
      <c r="A1266" s="22" t="s">
        <v>3814</v>
      </c>
      <c r="B1266" s="24"/>
      <c r="C1266" s="7">
        <v>0</v>
      </c>
      <c r="D1266" s="7">
        <v>0</v>
      </c>
      <c r="E1266" s="7">
        <v>119978.18000000001</v>
      </c>
      <c r="F1266" s="7">
        <f>C1266+D1266+E1266</f>
        <v>119978.18000000001</v>
      </c>
      <c r="G1266" s="5" t="s">
        <v>27</v>
      </c>
      <c r="H1266" s="6" t="s">
        <v>3776</v>
      </c>
      <c r="I1266" s="6" t="s">
        <v>2933</v>
      </c>
      <c r="J1266" s="6" t="s">
        <v>2946</v>
      </c>
      <c r="K1266" s="6" t="s">
        <v>27</v>
      </c>
      <c r="L1266" s="6" t="s">
        <v>27</v>
      </c>
    </row>
    <row r="1267" spans="1:12" ht="20.100000000000001" customHeight="1">
      <c r="A1267" s="22" t="s">
        <v>3684</v>
      </c>
      <c r="B1267" s="24"/>
      <c r="C1267" s="7">
        <v>0</v>
      </c>
      <c r="D1267" s="7">
        <v>0</v>
      </c>
      <c r="E1267" s="7">
        <v>0</v>
      </c>
      <c r="F1267" s="7">
        <v>0</v>
      </c>
      <c r="G1267" s="5" t="s">
        <v>27</v>
      </c>
      <c r="H1267" s="6" t="s">
        <v>3776</v>
      </c>
      <c r="I1267" s="6" t="s">
        <v>2933</v>
      </c>
      <c r="J1267" s="6" t="s">
        <v>27</v>
      </c>
      <c r="K1267" s="6" t="s">
        <v>27</v>
      </c>
      <c r="L1267" s="6" t="s">
        <v>27</v>
      </c>
    </row>
    <row r="1268" spans="1:12" ht="20.100000000000001" customHeight="1">
      <c r="A1268" s="22" t="s">
        <v>3684</v>
      </c>
      <c r="B1268" s="24"/>
      <c r="C1268" s="7">
        <v>0</v>
      </c>
      <c r="D1268" s="7">
        <v>0</v>
      </c>
      <c r="E1268" s="7">
        <v>0</v>
      </c>
      <c r="F1268" s="7">
        <v>0</v>
      </c>
      <c r="G1268" s="5" t="s">
        <v>27</v>
      </c>
      <c r="H1268" s="6" t="s">
        <v>3776</v>
      </c>
      <c r="I1268" s="6" t="s">
        <v>2933</v>
      </c>
      <c r="J1268" s="6" t="s">
        <v>2935</v>
      </c>
      <c r="K1268" s="6" t="s">
        <v>27</v>
      </c>
      <c r="L1268" s="6" t="s">
        <v>27</v>
      </c>
    </row>
    <row r="1269" spans="1:12" ht="20.100000000000001" customHeight="1">
      <c r="A1269" s="22" t="s">
        <v>3815</v>
      </c>
      <c r="B1269" s="24"/>
      <c r="C1269" s="4">
        <v>263666.7</v>
      </c>
      <c r="D1269" s="4">
        <v>2760247.4</v>
      </c>
      <c r="E1269" s="4">
        <v>664824.38</v>
      </c>
      <c r="F1269" s="4">
        <f>C1269+D1269+E1269</f>
        <v>3688738.48</v>
      </c>
      <c r="G1269" s="3"/>
    </row>
  </sheetData>
  <mergeCells count="3">
    <mergeCell ref="A1:G1"/>
    <mergeCell ref="A2:G2"/>
    <mergeCell ref="A3:B3"/>
  </mergeCells>
  <phoneticPr fontId="1" type="noConversion"/>
  <pageMargins left="0.78740157480314954" right="0" top="0.39370078740157477" bottom="0.39370078740157477" header="0" footer="0"/>
  <pageSetup paperSize="9" scale="8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614"/>
  <sheetViews>
    <sheetView view="pageBreakPreview" zoomScale="75" zoomScaleNormal="100" zoomScaleSheetLayoutView="75" workbookViewId="0">
      <pane xSplit="4" ySplit="3" topLeftCell="E430" activePane="bottomRight" state="frozen"/>
      <selection activeCell="B1" sqref="B1"/>
      <selection pane="topRight" activeCell="E1" sqref="E1"/>
      <selection pane="bottomLeft" activeCell="B5" sqref="B5"/>
      <selection pane="bottomRight" activeCell="C441" sqref="C441"/>
    </sheetView>
  </sheetViews>
  <sheetFormatPr defaultRowHeight="16.5"/>
  <cols>
    <col min="1" max="1" width="2.875" style="396" customWidth="1"/>
    <col min="2" max="2" width="30.625" style="11" customWidth="1"/>
    <col min="3" max="3" width="30.5" style="11" bestFit="1" customWidth="1"/>
    <col min="4" max="4" width="5.5" style="11" bestFit="1" customWidth="1"/>
    <col min="5" max="7" width="15.125" style="11" customWidth="1"/>
    <col min="8" max="8" width="13.875" style="11" bestFit="1" customWidth="1"/>
    <col min="9" max="11" width="9" style="396" hidden="1" customWidth="1"/>
    <col min="12" max="12" width="0" style="396" hidden="1" customWidth="1"/>
    <col min="13" max="16384" width="9" style="396"/>
  </cols>
  <sheetData>
    <row r="1" spans="2:11" ht="30" customHeight="1">
      <c r="B1" s="397" t="s">
        <v>2998</v>
      </c>
      <c r="C1" s="397"/>
      <c r="D1" s="397"/>
      <c r="E1" s="397"/>
      <c r="F1" s="397"/>
      <c r="G1" s="397"/>
      <c r="H1" s="397"/>
    </row>
    <row r="2" spans="2:11" ht="30" customHeight="1">
      <c r="B2" s="398" t="s">
        <v>3020</v>
      </c>
      <c r="C2" s="398"/>
      <c r="D2" s="398"/>
      <c r="E2" s="398"/>
      <c r="F2" s="398"/>
      <c r="G2" s="398"/>
      <c r="H2" s="398"/>
    </row>
    <row r="3" spans="2:11" ht="30" customHeight="1">
      <c r="B3" s="388" t="s">
        <v>0</v>
      </c>
      <c r="C3" s="388" t="s">
        <v>2931</v>
      </c>
      <c r="D3" s="388" t="s">
        <v>2</v>
      </c>
      <c r="E3" s="388" t="s">
        <v>5303</v>
      </c>
      <c r="F3" s="388" t="s">
        <v>950</v>
      </c>
      <c r="G3" s="388" t="s">
        <v>5304</v>
      </c>
      <c r="H3" s="388" t="s">
        <v>10</v>
      </c>
      <c r="I3" s="399" t="s">
        <v>2999</v>
      </c>
      <c r="J3" s="399" t="s">
        <v>3000</v>
      </c>
      <c r="K3" s="399" t="s">
        <v>26</v>
      </c>
    </row>
    <row r="4" spans="2:11" ht="30" customHeight="1">
      <c r="B4" s="9" t="s">
        <v>966</v>
      </c>
      <c r="C4" s="9" t="s">
        <v>967</v>
      </c>
      <c r="D4" s="19" t="s">
        <v>231</v>
      </c>
      <c r="E4" s="20">
        <v>0</v>
      </c>
      <c r="F4" s="20">
        <v>0</v>
      </c>
      <c r="G4" s="20">
        <v>2600000</v>
      </c>
      <c r="H4" s="9" t="s">
        <v>27</v>
      </c>
      <c r="I4" s="400" t="s">
        <v>27</v>
      </c>
      <c r="J4" s="400" t="s">
        <v>27</v>
      </c>
      <c r="K4" s="400" t="s">
        <v>27</v>
      </c>
    </row>
    <row r="5" spans="2:11" s="11" customFormat="1" ht="30" customHeight="1">
      <c r="B5" s="9" t="s">
        <v>966</v>
      </c>
      <c r="C5" s="9" t="s">
        <v>973</v>
      </c>
      <c r="D5" s="19" t="s">
        <v>231</v>
      </c>
      <c r="E5" s="20">
        <v>0</v>
      </c>
      <c r="F5" s="20">
        <v>0</v>
      </c>
      <c r="G5" s="20">
        <v>3800000</v>
      </c>
      <c r="H5" s="9" t="s">
        <v>27</v>
      </c>
      <c r="I5" s="10" t="s">
        <v>27</v>
      </c>
      <c r="J5" s="10" t="s">
        <v>27</v>
      </c>
      <c r="K5" s="10" t="s">
        <v>27</v>
      </c>
    </row>
    <row r="6" spans="2:11" s="11" customFormat="1" ht="30" customHeight="1">
      <c r="B6" s="9" t="s">
        <v>966</v>
      </c>
      <c r="C6" s="9" t="s">
        <v>979</v>
      </c>
      <c r="D6" s="19" t="s">
        <v>231</v>
      </c>
      <c r="E6" s="20">
        <v>0</v>
      </c>
      <c r="F6" s="20">
        <v>0</v>
      </c>
      <c r="G6" s="20">
        <v>2500000</v>
      </c>
      <c r="H6" s="9" t="s">
        <v>27</v>
      </c>
      <c r="I6" s="10" t="s">
        <v>27</v>
      </c>
      <c r="J6" s="10" t="s">
        <v>27</v>
      </c>
      <c r="K6" s="10" t="s">
        <v>27</v>
      </c>
    </row>
    <row r="7" spans="2:11" s="11" customFormat="1" ht="30" customHeight="1">
      <c r="B7" s="9" t="s">
        <v>966</v>
      </c>
      <c r="C7" s="9" t="s">
        <v>984</v>
      </c>
      <c r="D7" s="19" t="s">
        <v>231</v>
      </c>
      <c r="E7" s="20">
        <v>0</v>
      </c>
      <c r="F7" s="20">
        <v>0</v>
      </c>
      <c r="G7" s="20">
        <v>3100000</v>
      </c>
      <c r="H7" s="9" t="s">
        <v>27</v>
      </c>
      <c r="I7" s="10" t="s">
        <v>27</v>
      </c>
      <c r="J7" s="10" t="s">
        <v>27</v>
      </c>
      <c r="K7" s="10" t="s">
        <v>27</v>
      </c>
    </row>
    <row r="8" spans="2:11" s="11" customFormat="1" ht="30" customHeight="1">
      <c r="B8" s="9" t="s">
        <v>3246</v>
      </c>
      <c r="C8" s="9" t="s">
        <v>3254</v>
      </c>
      <c r="D8" s="19" t="s">
        <v>28</v>
      </c>
      <c r="E8" s="20">
        <v>1610</v>
      </c>
      <c r="F8" s="20">
        <v>0</v>
      </c>
      <c r="G8" s="20"/>
      <c r="H8" s="9" t="s">
        <v>27</v>
      </c>
      <c r="I8" s="10" t="s">
        <v>27</v>
      </c>
      <c r="J8" s="10" t="s">
        <v>27</v>
      </c>
      <c r="K8" s="10" t="s">
        <v>27</v>
      </c>
    </row>
    <row r="9" spans="2:11" s="11" customFormat="1" ht="30" customHeight="1">
      <c r="B9" s="9" t="s">
        <v>1468</v>
      </c>
      <c r="C9" s="9" t="s">
        <v>3254</v>
      </c>
      <c r="D9" s="19" t="s">
        <v>28</v>
      </c>
      <c r="E9" s="20">
        <v>0</v>
      </c>
      <c r="F9" s="20">
        <v>0</v>
      </c>
      <c r="G9" s="20">
        <v>1610</v>
      </c>
      <c r="H9" s="9" t="s">
        <v>27</v>
      </c>
      <c r="I9" s="10" t="s">
        <v>27</v>
      </c>
      <c r="J9" s="10" t="s">
        <v>27</v>
      </c>
      <c r="K9" s="10" t="s">
        <v>27</v>
      </c>
    </row>
    <row r="10" spans="2:11" s="11" customFormat="1" ht="30" customHeight="1">
      <c r="B10" s="9" t="s">
        <v>989</v>
      </c>
      <c r="C10" s="9" t="s">
        <v>3121</v>
      </c>
      <c r="D10" s="19" t="s">
        <v>28</v>
      </c>
      <c r="E10" s="20"/>
      <c r="F10" s="20">
        <v>0</v>
      </c>
      <c r="G10" s="20">
        <v>40000</v>
      </c>
      <c r="H10" s="9"/>
      <c r="I10" s="10"/>
      <c r="J10" s="10" t="s">
        <v>27</v>
      </c>
      <c r="K10" s="10" t="s">
        <v>27</v>
      </c>
    </row>
    <row r="11" spans="2:11" s="11" customFormat="1" ht="30" customHeight="1">
      <c r="B11" s="9" t="s">
        <v>989</v>
      </c>
      <c r="C11" s="9" t="s">
        <v>990</v>
      </c>
      <c r="D11" s="19" t="s">
        <v>545</v>
      </c>
      <c r="E11" s="20">
        <v>0</v>
      </c>
      <c r="F11" s="20">
        <v>0</v>
      </c>
      <c r="G11" s="20">
        <v>13150</v>
      </c>
      <c r="H11" s="9" t="s">
        <v>27</v>
      </c>
      <c r="I11" s="10" t="s">
        <v>27</v>
      </c>
      <c r="J11" s="10" t="s">
        <v>27</v>
      </c>
      <c r="K11" s="10" t="s">
        <v>27</v>
      </c>
    </row>
    <row r="12" spans="2:11" s="11" customFormat="1" ht="30" customHeight="1">
      <c r="B12" s="9" t="s">
        <v>989</v>
      </c>
      <c r="C12" s="9" t="s">
        <v>1004</v>
      </c>
      <c r="D12" s="19" t="s">
        <v>231</v>
      </c>
      <c r="E12" s="20">
        <v>0</v>
      </c>
      <c r="F12" s="20">
        <v>0</v>
      </c>
      <c r="G12" s="20">
        <v>450</v>
      </c>
      <c r="H12" s="9" t="s">
        <v>27</v>
      </c>
      <c r="I12" s="10" t="s">
        <v>27</v>
      </c>
      <c r="J12" s="10" t="s">
        <v>27</v>
      </c>
      <c r="K12" s="10" t="s">
        <v>27</v>
      </c>
    </row>
    <row r="13" spans="2:11" s="11" customFormat="1" ht="30" customHeight="1">
      <c r="B13" s="9" t="s">
        <v>1166</v>
      </c>
      <c r="C13" s="9" t="s">
        <v>1167</v>
      </c>
      <c r="D13" s="19" t="s">
        <v>545</v>
      </c>
      <c r="E13" s="20">
        <v>14500</v>
      </c>
      <c r="F13" s="20">
        <v>0</v>
      </c>
      <c r="G13" s="20">
        <v>0</v>
      </c>
      <c r="H13" s="9" t="s">
        <v>27</v>
      </c>
      <c r="I13" s="10" t="s">
        <v>27</v>
      </c>
      <c r="J13" s="10" t="s">
        <v>27</v>
      </c>
      <c r="K13" s="10" t="s">
        <v>27</v>
      </c>
    </row>
    <row r="14" spans="2:11" s="11" customFormat="1" ht="30" customHeight="1">
      <c r="B14" s="9" t="s">
        <v>1082</v>
      </c>
      <c r="C14" s="9" t="s">
        <v>994</v>
      </c>
      <c r="D14" s="19" t="s">
        <v>54</v>
      </c>
      <c r="E14" s="20">
        <v>3150</v>
      </c>
      <c r="F14" s="20">
        <v>0</v>
      </c>
      <c r="G14" s="20">
        <v>0</v>
      </c>
      <c r="H14" s="9" t="s">
        <v>27</v>
      </c>
      <c r="I14" s="10" t="s">
        <v>27</v>
      </c>
      <c r="J14" s="10" t="s">
        <v>27</v>
      </c>
      <c r="K14" s="10" t="s">
        <v>27</v>
      </c>
    </row>
    <row r="15" spans="2:11" s="11" customFormat="1" ht="30" customHeight="1">
      <c r="B15" s="9" t="s">
        <v>993</v>
      </c>
      <c r="C15" s="9" t="s">
        <v>994</v>
      </c>
      <c r="D15" s="19" t="s">
        <v>54</v>
      </c>
      <c r="E15" s="20"/>
      <c r="F15" s="20">
        <v>0</v>
      </c>
      <c r="G15" s="20">
        <v>3200</v>
      </c>
      <c r="H15" s="9" t="s">
        <v>27</v>
      </c>
      <c r="I15" s="10" t="s">
        <v>27</v>
      </c>
      <c r="J15" s="10" t="s">
        <v>27</v>
      </c>
      <c r="K15" s="10" t="s">
        <v>27</v>
      </c>
    </row>
    <row r="16" spans="2:11" s="11" customFormat="1" ht="30" customHeight="1">
      <c r="B16" s="9" t="s">
        <v>3245</v>
      </c>
      <c r="C16" s="9" t="s">
        <v>3244</v>
      </c>
      <c r="D16" s="19" t="s">
        <v>231</v>
      </c>
      <c r="E16" s="20">
        <v>1500</v>
      </c>
      <c r="F16" s="20">
        <v>0</v>
      </c>
      <c r="G16" s="20"/>
      <c r="H16" s="9" t="s">
        <v>27</v>
      </c>
      <c r="I16" s="10" t="s">
        <v>27</v>
      </c>
      <c r="J16" s="10" t="s">
        <v>27</v>
      </c>
      <c r="K16" s="10" t="s">
        <v>27</v>
      </c>
    </row>
    <row r="17" spans="2:11" s="11" customFormat="1" ht="30" customHeight="1">
      <c r="B17" s="9" t="s">
        <v>997</v>
      </c>
      <c r="C17" s="9" t="s">
        <v>3244</v>
      </c>
      <c r="D17" s="19" t="s">
        <v>231</v>
      </c>
      <c r="E17" s="20">
        <v>0</v>
      </c>
      <c r="F17" s="20">
        <v>0</v>
      </c>
      <c r="G17" s="20">
        <v>1500</v>
      </c>
      <c r="H17" s="9" t="s">
        <v>27</v>
      </c>
      <c r="I17" s="10" t="s">
        <v>27</v>
      </c>
      <c r="J17" s="10" t="s">
        <v>27</v>
      </c>
      <c r="K17" s="10" t="s">
        <v>27</v>
      </c>
    </row>
    <row r="18" spans="2:11" s="11" customFormat="1" ht="30" customHeight="1">
      <c r="B18" s="9" t="s">
        <v>997</v>
      </c>
      <c r="C18" s="9" t="s">
        <v>3122</v>
      </c>
      <c r="D18" s="19" t="s">
        <v>231</v>
      </c>
      <c r="E18" s="20">
        <v>0</v>
      </c>
      <c r="F18" s="20">
        <v>0</v>
      </c>
      <c r="G18" s="20">
        <v>1400</v>
      </c>
      <c r="H18" s="9" t="s">
        <v>27</v>
      </c>
      <c r="I18" s="10" t="s">
        <v>27</v>
      </c>
      <c r="J18" s="10" t="s">
        <v>27</v>
      </c>
      <c r="K18" s="10" t="s">
        <v>27</v>
      </c>
    </row>
    <row r="19" spans="2:11" s="11" customFormat="1" ht="30" customHeight="1">
      <c r="B19" s="9" t="s">
        <v>1085</v>
      </c>
      <c r="C19" s="9" t="s">
        <v>1001</v>
      </c>
      <c r="D19" s="19" t="s">
        <v>231</v>
      </c>
      <c r="E19" s="20">
        <v>900</v>
      </c>
      <c r="F19" s="20">
        <v>0</v>
      </c>
      <c r="G19" s="20">
        <v>0</v>
      </c>
      <c r="H19" s="9" t="s">
        <v>27</v>
      </c>
      <c r="I19" s="10" t="s">
        <v>27</v>
      </c>
      <c r="J19" s="10" t="s">
        <v>27</v>
      </c>
      <c r="K19" s="10" t="s">
        <v>27</v>
      </c>
    </row>
    <row r="20" spans="2:11" s="11" customFormat="1" ht="30" customHeight="1">
      <c r="B20" s="9" t="s">
        <v>997</v>
      </c>
      <c r="C20" s="9" t="s">
        <v>1001</v>
      </c>
      <c r="D20" s="19" t="s">
        <v>231</v>
      </c>
      <c r="E20" s="20">
        <v>0</v>
      </c>
      <c r="F20" s="20">
        <v>0</v>
      </c>
      <c r="G20" s="20">
        <v>900</v>
      </c>
      <c r="H20" s="9" t="s">
        <v>27</v>
      </c>
      <c r="I20" s="10" t="s">
        <v>27</v>
      </c>
      <c r="J20" s="10" t="s">
        <v>27</v>
      </c>
      <c r="K20" s="10" t="s">
        <v>27</v>
      </c>
    </row>
    <row r="21" spans="2:11" s="11" customFormat="1" ht="30" customHeight="1">
      <c r="B21" s="9" t="s">
        <v>1085</v>
      </c>
      <c r="C21" s="9" t="s">
        <v>1088</v>
      </c>
      <c r="D21" s="19" t="s">
        <v>231</v>
      </c>
      <c r="E21" s="20">
        <v>1600</v>
      </c>
      <c r="F21" s="20">
        <v>0</v>
      </c>
      <c r="G21" s="20">
        <v>0</v>
      </c>
      <c r="H21" s="9" t="s">
        <v>27</v>
      </c>
      <c r="I21" s="10" t="s">
        <v>27</v>
      </c>
      <c r="J21" s="10" t="s">
        <v>27</v>
      </c>
      <c r="K21" s="10" t="s">
        <v>27</v>
      </c>
    </row>
    <row r="22" spans="2:11" s="11" customFormat="1" ht="30" customHeight="1">
      <c r="B22" s="9" t="s">
        <v>1085</v>
      </c>
      <c r="C22" s="9" t="s">
        <v>1163</v>
      </c>
      <c r="D22" s="19" t="s">
        <v>231</v>
      </c>
      <c r="E22" s="20">
        <v>1500</v>
      </c>
      <c r="F22" s="20">
        <v>0</v>
      </c>
      <c r="G22" s="20">
        <v>0</v>
      </c>
      <c r="H22" s="9" t="s">
        <v>27</v>
      </c>
      <c r="I22" s="10" t="s">
        <v>27</v>
      </c>
      <c r="J22" s="10" t="s">
        <v>27</v>
      </c>
      <c r="K22" s="10" t="s">
        <v>27</v>
      </c>
    </row>
    <row r="23" spans="2:11" s="11" customFormat="1" ht="30" customHeight="1">
      <c r="B23" s="9" t="s">
        <v>1085</v>
      </c>
      <c r="C23" s="9" t="s">
        <v>1101</v>
      </c>
      <c r="D23" s="19" t="s">
        <v>231</v>
      </c>
      <c r="E23" s="20">
        <v>2200</v>
      </c>
      <c r="F23" s="20">
        <v>0</v>
      </c>
      <c r="G23" s="20">
        <v>0</v>
      </c>
      <c r="H23" s="9" t="s">
        <v>27</v>
      </c>
      <c r="I23" s="10" t="s">
        <v>27</v>
      </c>
      <c r="J23" s="10" t="s">
        <v>27</v>
      </c>
      <c r="K23" s="10" t="s">
        <v>27</v>
      </c>
    </row>
    <row r="24" spans="2:11" s="11" customFormat="1" ht="30" customHeight="1">
      <c r="B24" s="9" t="s">
        <v>1085</v>
      </c>
      <c r="C24" s="9" t="s">
        <v>1104</v>
      </c>
      <c r="D24" s="19" t="s">
        <v>231</v>
      </c>
      <c r="E24" s="20">
        <v>900</v>
      </c>
      <c r="F24" s="20">
        <v>0</v>
      </c>
      <c r="G24" s="20">
        <v>0</v>
      </c>
      <c r="H24" s="9" t="s">
        <v>27</v>
      </c>
      <c r="I24" s="10" t="s">
        <v>27</v>
      </c>
      <c r="J24" s="10" t="s">
        <v>27</v>
      </c>
      <c r="K24" s="10" t="s">
        <v>27</v>
      </c>
    </row>
    <row r="25" spans="2:11" s="11" customFormat="1" ht="30" customHeight="1">
      <c r="B25" s="9" t="s">
        <v>1128</v>
      </c>
      <c r="C25" s="9" t="s">
        <v>1129</v>
      </c>
      <c r="D25" s="19" t="s">
        <v>231</v>
      </c>
      <c r="E25" s="20">
        <v>26200</v>
      </c>
      <c r="F25" s="20">
        <v>0</v>
      </c>
      <c r="G25" s="20">
        <v>0</v>
      </c>
      <c r="H25" s="9" t="s">
        <v>27</v>
      </c>
      <c r="I25" s="10" t="s">
        <v>27</v>
      </c>
      <c r="J25" s="10" t="s">
        <v>27</v>
      </c>
      <c r="K25" s="10" t="s">
        <v>27</v>
      </c>
    </row>
    <row r="26" spans="2:11" s="11" customFormat="1" ht="30" customHeight="1">
      <c r="B26" s="9" t="s">
        <v>1128</v>
      </c>
      <c r="C26" s="9" t="s">
        <v>1132</v>
      </c>
      <c r="D26" s="19" t="s">
        <v>231</v>
      </c>
      <c r="E26" s="20">
        <v>23500</v>
      </c>
      <c r="F26" s="20">
        <v>0</v>
      </c>
      <c r="G26" s="20">
        <v>0</v>
      </c>
      <c r="H26" s="9" t="s">
        <v>27</v>
      </c>
      <c r="I26" s="10" t="s">
        <v>27</v>
      </c>
      <c r="J26" s="10" t="s">
        <v>27</v>
      </c>
      <c r="K26" s="10" t="s">
        <v>27</v>
      </c>
    </row>
    <row r="27" spans="2:11" s="11" customFormat="1" ht="30" customHeight="1">
      <c r="B27" s="9" t="s">
        <v>1128</v>
      </c>
      <c r="C27" s="9" t="s">
        <v>1135</v>
      </c>
      <c r="D27" s="19" t="s">
        <v>231</v>
      </c>
      <c r="E27" s="20">
        <v>8200</v>
      </c>
      <c r="F27" s="20">
        <v>0</v>
      </c>
      <c r="G27" s="20">
        <v>0</v>
      </c>
      <c r="H27" s="9" t="s">
        <v>27</v>
      </c>
      <c r="I27" s="10" t="s">
        <v>27</v>
      </c>
      <c r="J27" s="10" t="s">
        <v>27</v>
      </c>
      <c r="K27" s="10" t="s">
        <v>27</v>
      </c>
    </row>
    <row r="28" spans="2:11" s="11" customFormat="1" ht="30" customHeight="1">
      <c r="B28" s="9" t="s">
        <v>1128</v>
      </c>
      <c r="C28" s="9" t="s">
        <v>1138</v>
      </c>
      <c r="D28" s="19" t="s">
        <v>231</v>
      </c>
      <c r="E28" s="20">
        <v>3500</v>
      </c>
      <c r="F28" s="20">
        <v>0</v>
      </c>
      <c r="G28" s="20">
        <v>0</v>
      </c>
      <c r="H28" s="9" t="s">
        <v>27</v>
      </c>
      <c r="I28" s="10" t="s">
        <v>27</v>
      </c>
      <c r="J28" s="10" t="s">
        <v>27</v>
      </c>
      <c r="K28" s="10" t="s">
        <v>27</v>
      </c>
    </row>
    <row r="29" spans="2:11" s="11" customFormat="1" ht="30" customHeight="1">
      <c r="B29" s="9" t="s">
        <v>1128</v>
      </c>
      <c r="C29" s="9" t="s">
        <v>1141</v>
      </c>
      <c r="D29" s="19" t="s">
        <v>231</v>
      </c>
      <c r="E29" s="20">
        <v>2920</v>
      </c>
      <c r="F29" s="20">
        <v>0</v>
      </c>
      <c r="G29" s="20">
        <v>0</v>
      </c>
      <c r="H29" s="9" t="s">
        <v>27</v>
      </c>
      <c r="I29" s="10" t="s">
        <v>27</v>
      </c>
      <c r="J29" s="10" t="s">
        <v>27</v>
      </c>
      <c r="K29" s="10" t="s">
        <v>27</v>
      </c>
    </row>
    <row r="30" spans="2:11" s="11" customFormat="1" ht="30" customHeight="1">
      <c r="B30" s="9" t="s">
        <v>1128</v>
      </c>
      <c r="C30" s="9" t="s">
        <v>1184</v>
      </c>
      <c r="D30" s="19" t="s">
        <v>231</v>
      </c>
      <c r="E30" s="20">
        <v>23500</v>
      </c>
      <c r="F30" s="20">
        <v>0</v>
      </c>
      <c r="G30" s="20">
        <v>0</v>
      </c>
      <c r="H30" s="9" t="s">
        <v>27</v>
      </c>
      <c r="I30" s="10" t="s">
        <v>27</v>
      </c>
      <c r="J30" s="10" t="s">
        <v>27</v>
      </c>
      <c r="K30" s="10" t="s">
        <v>27</v>
      </c>
    </row>
    <row r="31" spans="2:11" s="11" customFormat="1" ht="30" customHeight="1">
      <c r="B31" s="9" t="s">
        <v>1128</v>
      </c>
      <c r="C31" s="9" t="s">
        <v>1001</v>
      </c>
      <c r="D31" s="19" t="s">
        <v>231</v>
      </c>
      <c r="E31" s="20">
        <v>900</v>
      </c>
      <c r="F31" s="20">
        <v>0</v>
      </c>
      <c r="G31" s="20">
        <v>0</v>
      </c>
      <c r="H31" s="9" t="s">
        <v>27</v>
      </c>
      <c r="I31" s="10" t="s">
        <v>27</v>
      </c>
      <c r="J31" s="10" t="s">
        <v>27</v>
      </c>
      <c r="K31" s="10" t="s">
        <v>27</v>
      </c>
    </row>
    <row r="32" spans="2:11" s="11" customFormat="1" ht="30" customHeight="1">
      <c r="B32" s="9" t="s">
        <v>1128</v>
      </c>
      <c r="C32" s="9" t="s">
        <v>3197</v>
      </c>
      <c r="D32" s="19" t="s">
        <v>231</v>
      </c>
      <c r="E32" s="20">
        <v>12700</v>
      </c>
      <c r="F32" s="20">
        <v>0</v>
      </c>
      <c r="G32" s="20">
        <v>0</v>
      </c>
      <c r="H32" s="9" t="s">
        <v>27</v>
      </c>
      <c r="I32" s="10" t="s">
        <v>27</v>
      </c>
      <c r="J32" s="10" t="s">
        <v>27</v>
      </c>
      <c r="K32" s="10" t="s">
        <v>27</v>
      </c>
    </row>
    <row r="33" spans="2:11" s="11" customFormat="1" ht="30" customHeight="1">
      <c r="B33" s="9" t="s">
        <v>1128</v>
      </c>
      <c r="C33" s="9" t="s">
        <v>3198</v>
      </c>
      <c r="D33" s="19" t="s">
        <v>231</v>
      </c>
      <c r="E33" s="20">
        <v>14900</v>
      </c>
      <c r="F33" s="20">
        <v>0</v>
      </c>
      <c r="G33" s="20">
        <v>0</v>
      </c>
      <c r="H33" s="9" t="s">
        <v>27</v>
      </c>
      <c r="I33" s="10" t="s">
        <v>27</v>
      </c>
      <c r="J33" s="10" t="s">
        <v>27</v>
      </c>
      <c r="K33" s="10" t="s">
        <v>27</v>
      </c>
    </row>
    <row r="34" spans="2:11" s="11" customFormat="1" ht="30" customHeight="1">
      <c r="B34" s="9" t="s">
        <v>1128</v>
      </c>
      <c r="C34" s="9" t="s">
        <v>1187</v>
      </c>
      <c r="D34" s="19" t="s">
        <v>231</v>
      </c>
      <c r="E34" s="20">
        <v>10200</v>
      </c>
      <c r="F34" s="20">
        <v>0</v>
      </c>
      <c r="G34" s="20">
        <v>0</v>
      </c>
      <c r="H34" s="9" t="s">
        <v>27</v>
      </c>
      <c r="I34" s="10" t="s">
        <v>27</v>
      </c>
      <c r="J34" s="10" t="s">
        <v>27</v>
      </c>
      <c r="K34" s="10" t="s">
        <v>27</v>
      </c>
    </row>
    <row r="35" spans="2:11" s="11" customFormat="1" ht="30" customHeight="1">
      <c r="B35" s="9" t="s">
        <v>1128</v>
      </c>
      <c r="C35" s="9" t="s">
        <v>1194</v>
      </c>
      <c r="D35" s="19" t="s">
        <v>231</v>
      </c>
      <c r="E35" s="20">
        <v>9900</v>
      </c>
      <c r="F35" s="20">
        <v>0</v>
      </c>
      <c r="G35" s="20">
        <v>0</v>
      </c>
      <c r="H35" s="9" t="s">
        <v>27</v>
      </c>
      <c r="I35" s="10" t="s">
        <v>27</v>
      </c>
      <c r="J35" s="10" t="s">
        <v>27</v>
      </c>
      <c r="K35" s="10" t="s">
        <v>27</v>
      </c>
    </row>
    <row r="36" spans="2:11" s="11" customFormat="1" ht="30" customHeight="1">
      <c r="B36" s="9" t="s">
        <v>1128</v>
      </c>
      <c r="C36" s="9" t="s">
        <v>1197</v>
      </c>
      <c r="D36" s="19" t="s">
        <v>231</v>
      </c>
      <c r="E36" s="20">
        <v>8400</v>
      </c>
      <c r="F36" s="20">
        <v>0</v>
      </c>
      <c r="G36" s="20">
        <v>0</v>
      </c>
      <c r="H36" s="9" t="s">
        <v>27</v>
      </c>
      <c r="I36" s="10" t="s">
        <v>27</v>
      </c>
      <c r="J36" s="10" t="s">
        <v>27</v>
      </c>
      <c r="K36" s="10" t="s">
        <v>27</v>
      </c>
    </row>
    <row r="37" spans="2:11" s="11" customFormat="1" ht="30" customHeight="1">
      <c r="B37" s="9" t="s">
        <v>3293</v>
      </c>
      <c r="C37" s="9" t="s">
        <v>1037</v>
      </c>
      <c r="D37" s="19" t="s">
        <v>3131</v>
      </c>
      <c r="E37" s="20">
        <v>20200</v>
      </c>
      <c r="F37" s="20">
        <v>0</v>
      </c>
      <c r="G37" s="20">
        <v>0</v>
      </c>
      <c r="H37" s="9" t="s">
        <v>27</v>
      </c>
      <c r="I37" s="10" t="s">
        <v>27</v>
      </c>
      <c r="J37" s="10" t="s">
        <v>27</v>
      </c>
      <c r="K37" s="10" t="s">
        <v>27</v>
      </c>
    </row>
    <row r="38" spans="2:11" s="11" customFormat="1" ht="30" customHeight="1">
      <c r="B38" s="9" t="s">
        <v>3065</v>
      </c>
      <c r="C38" s="9" t="s">
        <v>3066</v>
      </c>
      <c r="D38" s="19" t="s">
        <v>134</v>
      </c>
      <c r="E38" s="20">
        <v>26815</v>
      </c>
      <c r="F38" s="20">
        <v>0</v>
      </c>
      <c r="G38" s="20">
        <v>0</v>
      </c>
      <c r="H38" s="9" t="s">
        <v>27</v>
      </c>
      <c r="I38" s="10" t="s">
        <v>27</v>
      </c>
      <c r="J38" s="10" t="s">
        <v>27</v>
      </c>
      <c r="K38" s="10" t="s">
        <v>27</v>
      </c>
    </row>
    <row r="39" spans="2:11" s="11" customFormat="1" ht="30" customHeight="1">
      <c r="B39" s="9" t="s">
        <v>3065</v>
      </c>
      <c r="C39" s="9" t="s">
        <v>3067</v>
      </c>
      <c r="D39" s="19" t="s">
        <v>134</v>
      </c>
      <c r="E39" s="20">
        <v>9638</v>
      </c>
      <c r="F39" s="20">
        <v>0</v>
      </c>
      <c r="G39" s="20">
        <v>0</v>
      </c>
      <c r="H39" s="9" t="s">
        <v>27</v>
      </c>
      <c r="I39" s="10" t="s">
        <v>27</v>
      </c>
      <c r="J39" s="10" t="s">
        <v>27</v>
      </c>
      <c r="K39" s="10" t="s">
        <v>27</v>
      </c>
    </row>
    <row r="40" spans="2:11" s="11" customFormat="1" ht="30" customHeight="1">
      <c r="B40" s="9" t="s">
        <v>3068</v>
      </c>
      <c r="C40" s="9" t="s">
        <v>3069</v>
      </c>
      <c r="D40" s="19" t="s">
        <v>231</v>
      </c>
      <c r="E40" s="20">
        <v>6984</v>
      </c>
      <c r="F40" s="20">
        <v>0</v>
      </c>
      <c r="G40" s="20">
        <v>0</v>
      </c>
      <c r="H40" s="9" t="s">
        <v>27</v>
      </c>
      <c r="I40" s="10" t="s">
        <v>27</v>
      </c>
      <c r="J40" s="10" t="s">
        <v>27</v>
      </c>
      <c r="K40" s="10" t="s">
        <v>27</v>
      </c>
    </row>
    <row r="41" spans="2:11" s="11" customFormat="1" ht="30" customHeight="1">
      <c r="B41" s="9" t="s">
        <v>3068</v>
      </c>
      <c r="C41" s="9" t="s">
        <v>3211</v>
      </c>
      <c r="D41" s="19" t="s">
        <v>231</v>
      </c>
      <c r="E41" s="20">
        <v>4897</v>
      </c>
      <c r="F41" s="20">
        <v>0</v>
      </c>
      <c r="G41" s="20">
        <v>0</v>
      </c>
      <c r="H41" s="9" t="s">
        <v>27</v>
      </c>
      <c r="I41" s="10" t="s">
        <v>27</v>
      </c>
      <c r="J41" s="10" t="s">
        <v>27</v>
      </c>
      <c r="K41" s="10" t="s">
        <v>27</v>
      </c>
    </row>
    <row r="42" spans="2:11" s="11" customFormat="1" ht="30" customHeight="1">
      <c r="B42" s="9" t="s">
        <v>3071</v>
      </c>
      <c r="C42" s="9" t="s">
        <v>3072</v>
      </c>
      <c r="D42" s="19" t="s">
        <v>231</v>
      </c>
      <c r="E42" s="20">
        <v>6984</v>
      </c>
      <c r="F42" s="20">
        <v>0</v>
      </c>
      <c r="G42" s="20">
        <v>0</v>
      </c>
      <c r="H42" s="9" t="s">
        <v>27</v>
      </c>
      <c r="I42" s="10" t="s">
        <v>27</v>
      </c>
      <c r="J42" s="10" t="s">
        <v>27</v>
      </c>
      <c r="K42" s="10" t="s">
        <v>27</v>
      </c>
    </row>
    <row r="43" spans="2:11" s="11" customFormat="1" ht="30" customHeight="1">
      <c r="B43" s="9" t="s">
        <v>3071</v>
      </c>
      <c r="C43" s="9" t="s">
        <v>3211</v>
      </c>
      <c r="D43" s="19" t="s">
        <v>231</v>
      </c>
      <c r="E43" s="20">
        <v>4897</v>
      </c>
      <c r="F43" s="20">
        <v>0</v>
      </c>
      <c r="G43" s="20">
        <v>0</v>
      </c>
      <c r="H43" s="9" t="s">
        <v>27</v>
      </c>
      <c r="I43" s="10" t="s">
        <v>27</v>
      </c>
      <c r="J43" s="10" t="s">
        <v>27</v>
      </c>
      <c r="K43" s="10" t="s">
        <v>27</v>
      </c>
    </row>
    <row r="44" spans="2:11" s="11" customFormat="1" ht="30" customHeight="1">
      <c r="B44" s="9" t="s">
        <v>3073</v>
      </c>
      <c r="C44" s="9" t="s">
        <v>3074</v>
      </c>
      <c r="D44" s="19" t="s">
        <v>231</v>
      </c>
      <c r="E44" s="20">
        <v>24686</v>
      </c>
      <c r="F44" s="20">
        <v>0</v>
      </c>
      <c r="G44" s="20">
        <v>0</v>
      </c>
      <c r="H44" s="9" t="s">
        <v>27</v>
      </c>
      <c r="I44" s="10" t="s">
        <v>27</v>
      </c>
      <c r="J44" s="10" t="s">
        <v>27</v>
      </c>
      <c r="K44" s="10" t="s">
        <v>27</v>
      </c>
    </row>
    <row r="45" spans="2:11" s="11" customFormat="1" ht="30" customHeight="1">
      <c r="B45" s="9" t="s">
        <v>3073</v>
      </c>
      <c r="C45" s="9" t="s">
        <v>3078</v>
      </c>
      <c r="D45" s="19" t="s">
        <v>231</v>
      </c>
      <c r="E45" s="20">
        <v>19618</v>
      </c>
      <c r="F45" s="20">
        <v>0</v>
      </c>
      <c r="G45" s="20">
        <v>0</v>
      </c>
      <c r="H45" s="9" t="s">
        <v>27</v>
      </c>
      <c r="I45" s="10" t="s">
        <v>27</v>
      </c>
      <c r="J45" s="10" t="s">
        <v>27</v>
      </c>
      <c r="K45" s="10" t="s">
        <v>27</v>
      </c>
    </row>
    <row r="46" spans="2:11" s="11" customFormat="1" ht="30" customHeight="1">
      <c r="B46" s="9" t="s">
        <v>1101</v>
      </c>
      <c r="C46" s="9" t="s">
        <v>3075</v>
      </c>
      <c r="D46" s="19" t="s">
        <v>231</v>
      </c>
      <c r="E46" s="20">
        <v>7541</v>
      </c>
      <c r="F46" s="20">
        <v>0</v>
      </c>
      <c r="G46" s="20">
        <v>0</v>
      </c>
      <c r="H46" s="9" t="s">
        <v>27</v>
      </c>
      <c r="I46" s="10" t="s">
        <v>27</v>
      </c>
      <c r="J46" s="10" t="s">
        <v>27</v>
      </c>
      <c r="K46" s="10" t="s">
        <v>27</v>
      </c>
    </row>
    <row r="47" spans="2:11" s="11" customFormat="1" ht="30" customHeight="1">
      <c r="B47" s="9" t="s">
        <v>3076</v>
      </c>
      <c r="C47" s="9" t="s">
        <v>3077</v>
      </c>
      <c r="D47" s="19" t="s">
        <v>231</v>
      </c>
      <c r="E47" s="20">
        <v>9344</v>
      </c>
      <c r="F47" s="20">
        <v>0</v>
      </c>
      <c r="G47" s="20">
        <v>0</v>
      </c>
      <c r="H47" s="9" t="s">
        <v>27</v>
      </c>
      <c r="I47" s="10" t="s">
        <v>27</v>
      </c>
      <c r="J47" s="10" t="s">
        <v>27</v>
      </c>
      <c r="K47" s="10" t="s">
        <v>27</v>
      </c>
    </row>
    <row r="48" spans="2:11" s="11" customFormat="1" ht="30" customHeight="1">
      <c r="B48" s="9" t="s">
        <v>3079</v>
      </c>
      <c r="C48" s="9" t="s">
        <v>3080</v>
      </c>
      <c r="D48" s="19" t="s">
        <v>231</v>
      </c>
      <c r="E48" s="20">
        <v>73565</v>
      </c>
      <c r="F48" s="20">
        <v>0</v>
      </c>
      <c r="G48" s="20">
        <v>0</v>
      </c>
      <c r="H48" s="9" t="s">
        <v>27</v>
      </c>
      <c r="I48" s="10" t="s">
        <v>27</v>
      </c>
      <c r="J48" s="10" t="s">
        <v>27</v>
      </c>
      <c r="K48" s="10" t="s">
        <v>27</v>
      </c>
    </row>
    <row r="49" spans="2:11" s="11" customFormat="1" ht="30" customHeight="1">
      <c r="B49" s="9" t="s">
        <v>3124</v>
      </c>
      <c r="C49" s="9" t="s">
        <v>3125</v>
      </c>
      <c r="D49" s="19" t="s">
        <v>3130</v>
      </c>
      <c r="E49" s="20">
        <v>11800</v>
      </c>
      <c r="F49" s="20">
        <v>0</v>
      </c>
      <c r="G49" s="20">
        <v>0</v>
      </c>
      <c r="H49" s="9" t="s">
        <v>27</v>
      </c>
      <c r="I49" s="10" t="s">
        <v>27</v>
      </c>
      <c r="J49" s="10" t="s">
        <v>27</v>
      </c>
      <c r="K49" s="10" t="s">
        <v>27</v>
      </c>
    </row>
    <row r="50" spans="2:11" s="11" customFormat="1" ht="30" customHeight="1">
      <c r="B50" s="9" t="s">
        <v>3124</v>
      </c>
      <c r="C50" s="9" t="s">
        <v>3126</v>
      </c>
      <c r="D50" s="19" t="s">
        <v>3130</v>
      </c>
      <c r="E50" s="20">
        <v>8600</v>
      </c>
      <c r="F50" s="20">
        <v>0</v>
      </c>
      <c r="G50" s="20">
        <v>0</v>
      </c>
      <c r="H50" s="9" t="s">
        <v>27</v>
      </c>
      <c r="I50" s="10" t="s">
        <v>27</v>
      </c>
      <c r="J50" s="10" t="s">
        <v>27</v>
      </c>
      <c r="K50" s="10" t="s">
        <v>27</v>
      </c>
    </row>
    <row r="51" spans="2:11" s="11" customFormat="1" ht="30" customHeight="1">
      <c r="B51" s="9" t="s">
        <v>3124</v>
      </c>
      <c r="C51" s="9" t="s">
        <v>3127</v>
      </c>
      <c r="D51" s="19" t="s">
        <v>3130</v>
      </c>
      <c r="E51" s="20">
        <v>8400</v>
      </c>
      <c r="F51" s="20">
        <v>0</v>
      </c>
      <c r="G51" s="20">
        <v>0</v>
      </c>
      <c r="H51" s="9" t="s">
        <v>27</v>
      </c>
      <c r="I51" s="10" t="s">
        <v>27</v>
      </c>
      <c r="J51" s="10" t="s">
        <v>27</v>
      </c>
      <c r="K51" s="10" t="s">
        <v>27</v>
      </c>
    </row>
    <row r="52" spans="2:11" s="11" customFormat="1" ht="30" customHeight="1">
      <c r="B52" s="9" t="s">
        <v>3124</v>
      </c>
      <c r="C52" s="9" t="s">
        <v>3129</v>
      </c>
      <c r="D52" s="19" t="s">
        <v>3130</v>
      </c>
      <c r="E52" s="20">
        <v>700</v>
      </c>
      <c r="F52" s="20"/>
      <c r="G52" s="20"/>
      <c r="H52" s="9"/>
      <c r="I52" s="10"/>
      <c r="J52" s="10"/>
      <c r="K52" s="10"/>
    </row>
    <row r="53" spans="2:11" s="11" customFormat="1" ht="30" customHeight="1">
      <c r="B53" s="9" t="s">
        <v>3124</v>
      </c>
      <c r="C53" s="9" t="s">
        <v>3128</v>
      </c>
      <c r="D53" s="19" t="s">
        <v>3130</v>
      </c>
      <c r="E53" s="20">
        <v>6500</v>
      </c>
      <c r="F53" s="20">
        <v>0</v>
      </c>
      <c r="G53" s="20">
        <v>0</v>
      </c>
      <c r="H53" s="9" t="s">
        <v>27</v>
      </c>
      <c r="I53" s="10" t="s">
        <v>27</v>
      </c>
      <c r="J53" s="10" t="s">
        <v>27</v>
      </c>
      <c r="K53" s="10" t="s">
        <v>27</v>
      </c>
    </row>
    <row r="54" spans="2:11" s="11" customFormat="1" ht="30" customHeight="1">
      <c r="B54" s="9" t="s">
        <v>3243</v>
      </c>
      <c r="C54" s="9"/>
      <c r="D54" s="19" t="s">
        <v>3255</v>
      </c>
      <c r="E54" s="20">
        <v>24500</v>
      </c>
      <c r="F54" s="20">
        <v>0</v>
      </c>
      <c r="G54" s="20">
        <v>0</v>
      </c>
      <c r="H54" s="9" t="s">
        <v>27</v>
      </c>
      <c r="I54" s="10" t="s">
        <v>27</v>
      </c>
      <c r="J54" s="10" t="s">
        <v>27</v>
      </c>
      <c r="K54" s="10" t="s">
        <v>27</v>
      </c>
    </row>
    <row r="55" spans="2:11" s="11" customFormat="1" ht="30" customHeight="1">
      <c r="B55" s="9" t="s">
        <v>3257</v>
      </c>
      <c r="C55" s="9" t="s">
        <v>3258</v>
      </c>
      <c r="D55" s="19" t="s">
        <v>3256</v>
      </c>
      <c r="E55" s="20">
        <v>600</v>
      </c>
      <c r="F55" s="20">
        <v>0</v>
      </c>
      <c r="G55" s="20">
        <v>0</v>
      </c>
      <c r="H55" s="9" t="s">
        <v>27</v>
      </c>
      <c r="I55" s="10" t="s">
        <v>27</v>
      </c>
      <c r="J55" s="10" t="s">
        <v>27</v>
      </c>
      <c r="K55" s="10" t="s">
        <v>27</v>
      </c>
    </row>
    <row r="56" spans="2:11" s="11" customFormat="1" ht="30" customHeight="1">
      <c r="B56" s="9" t="s">
        <v>3259</v>
      </c>
      <c r="C56" s="9" t="s">
        <v>3260</v>
      </c>
      <c r="D56" s="19" t="s">
        <v>3256</v>
      </c>
      <c r="E56" s="20">
        <v>1400</v>
      </c>
      <c r="F56" s="20">
        <v>0</v>
      </c>
      <c r="G56" s="20">
        <v>0</v>
      </c>
      <c r="H56" s="9" t="s">
        <v>27</v>
      </c>
      <c r="I56" s="10" t="s">
        <v>27</v>
      </c>
      <c r="J56" s="10" t="s">
        <v>27</v>
      </c>
      <c r="K56" s="10" t="s">
        <v>27</v>
      </c>
    </row>
    <row r="57" spans="2:11" s="11" customFormat="1" ht="30" customHeight="1">
      <c r="B57" s="9" t="s">
        <v>3261</v>
      </c>
      <c r="C57" s="9" t="s">
        <v>3262</v>
      </c>
      <c r="D57" s="19" t="s">
        <v>3256</v>
      </c>
      <c r="E57" s="20">
        <v>672</v>
      </c>
      <c r="F57" s="20">
        <v>0</v>
      </c>
      <c r="G57" s="20">
        <v>0</v>
      </c>
      <c r="H57" s="9" t="s">
        <v>27</v>
      </c>
      <c r="I57" s="10" t="s">
        <v>27</v>
      </c>
      <c r="J57" s="10" t="s">
        <v>27</v>
      </c>
      <c r="K57" s="10" t="s">
        <v>27</v>
      </c>
    </row>
    <row r="58" spans="2:11" s="11" customFormat="1" ht="30" customHeight="1">
      <c r="B58" s="9" t="s">
        <v>108</v>
      </c>
      <c r="C58" s="9" t="s">
        <v>1219</v>
      </c>
      <c r="D58" s="19" t="s">
        <v>792</v>
      </c>
      <c r="E58" s="20">
        <v>30</v>
      </c>
      <c r="F58" s="20">
        <v>0</v>
      </c>
      <c r="G58" s="20">
        <v>0</v>
      </c>
      <c r="H58" s="9" t="s">
        <v>27</v>
      </c>
      <c r="I58" s="10" t="s">
        <v>27</v>
      </c>
      <c r="J58" s="10" t="s">
        <v>27</v>
      </c>
      <c r="K58" s="10" t="s">
        <v>27</v>
      </c>
    </row>
    <row r="59" spans="2:11" s="11" customFormat="1" ht="30" customHeight="1">
      <c r="B59" s="9" t="s">
        <v>1253</v>
      </c>
      <c r="C59" s="9" t="s">
        <v>1254</v>
      </c>
      <c r="D59" s="19" t="s">
        <v>79</v>
      </c>
      <c r="E59" s="20">
        <v>0</v>
      </c>
      <c r="F59" s="20">
        <v>0</v>
      </c>
      <c r="G59" s="20">
        <v>0</v>
      </c>
      <c r="H59" s="9"/>
      <c r="I59" s="10" t="s">
        <v>27</v>
      </c>
      <c r="J59" s="10" t="s">
        <v>27</v>
      </c>
      <c r="K59" s="10" t="s">
        <v>27</v>
      </c>
    </row>
    <row r="60" spans="2:11" s="11" customFormat="1" ht="30" customHeight="1">
      <c r="B60" s="9" t="s">
        <v>3294</v>
      </c>
      <c r="C60" s="9" t="s">
        <v>3295</v>
      </c>
      <c r="D60" s="19" t="s">
        <v>79</v>
      </c>
      <c r="E60" s="20">
        <v>50000</v>
      </c>
      <c r="F60" s="20">
        <v>0</v>
      </c>
      <c r="G60" s="20">
        <v>0</v>
      </c>
      <c r="H60" s="9"/>
      <c r="I60" s="10" t="s">
        <v>27</v>
      </c>
      <c r="J60" s="10" t="s">
        <v>27</v>
      </c>
      <c r="K60" s="10" t="s">
        <v>27</v>
      </c>
    </row>
    <row r="61" spans="2:11" s="11" customFormat="1" ht="30" customHeight="1">
      <c r="B61" s="9" t="s">
        <v>3300</v>
      </c>
      <c r="C61" s="9" t="s">
        <v>3298</v>
      </c>
      <c r="D61" s="19" t="s">
        <v>79</v>
      </c>
      <c r="E61" s="20">
        <v>21000</v>
      </c>
      <c r="F61" s="20">
        <v>0</v>
      </c>
      <c r="G61" s="20">
        <v>0</v>
      </c>
      <c r="H61" s="9"/>
      <c r="I61" s="10" t="s">
        <v>27</v>
      </c>
      <c r="J61" s="10" t="s">
        <v>27</v>
      </c>
      <c r="K61" s="10" t="s">
        <v>27</v>
      </c>
    </row>
    <row r="62" spans="2:11" s="11" customFormat="1" ht="30" customHeight="1">
      <c r="B62" s="9" t="s">
        <v>3300</v>
      </c>
      <c r="C62" s="9" t="s">
        <v>3297</v>
      </c>
      <c r="D62" s="19" t="s">
        <v>79</v>
      </c>
      <c r="E62" s="20">
        <v>21000</v>
      </c>
      <c r="F62" s="20">
        <v>0</v>
      </c>
      <c r="G62" s="20">
        <v>0</v>
      </c>
      <c r="H62" s="9"/>
      <c r="I62" s="10" t="s">
        <v>27</v>
      </c>
      <c r="J62" s="10" t="s">
        <v>27</v>
      </c>
      <c r="K62" s="10" t="s">
        <v>27</v>
      </c>
    </row>
    <row r="63" spans="2:11" s="11" customFormat="1" ht="30" customHeight="1">
      <c r="B63" s="9" t="s">
        <v>3296</v>
      </c>
      <c r="C63" s="9" t="s">
        <v>3299</v>
      </c>
      <c r="D63" s="19" t="s">
        <v>79</v>
      </c>
      <c r="E63" s="20">
        <v>20000</v>
      </c>
      <c r="F63" s="20">
        <v>0</v>
      </c>
      <c r="G63" s="20">
        <v>0</v>
      </c>
      <c r="H63" s="9" t="s">
        <v>27</v>
      </c>
      <c r="I63" s="10" t="s">
        <v>27</v>
      </c>
      <c r="J63" s="10" t="s">
        <v>27</v>
      </c>
      <c r="K63" s="10" t="s">
        <v>27</v>
      </c>
    </row>
    <row r="64" spans="2:11" s="11" customFormat="1" ht="30" customHeight="1">
      <c r="B64" s="9" t="s">
        <v>3301</v>
      </c>
      <c r="C64" s="9" t="s">
        <v>3302</v>
      </c>
      <c r="D64" s="19" t="s">
        <v>79</v>
      </c>
      <c r="E64" s="20">
        <v>20000</v>
      </c>
      <c r="F64" s="20">
        <v>0</v>
      </c>
      <c r="G64" s="20">
        <v>0</v>
      </c>
      <c r="H64" s="9" t="s">
        <v>27</v>
      </c>
      <c r="I64" s="10" t="s">
        <v>27</v>
      </c>
      <c r="J64" s="10" t="s">
        <v>27</v>
      </c>
      <c r="K64" s="10" t="s">
        <v>27</v>
      </c>
    </row>
    <row r="65" spans="2:11" s="11" customFormat="1" ht="30" customHeight="1">
      <c r="B65" s="9" t="s">
        <v>1381</v>
      </c>
      <c r="C65" s="9" t="s">
        <v>1382</v>
      </c>
      <c r="D65" s="19" t="s">
        <v>545</v>
      </c>
      <c r="E65" s="20">
        <v>25500</v>
      </c>
      <c r="F65" s="20">
        <v>0</v>
      </c>
      <c r="G65" s="20">
        <v>0</v>
      </c>
      <c r="H65" s="9" t="s">
        <v>27</v>
      </c>
      <c r="I65" s="10" t="s">
        <v>27</v>
      </c>
      <c r="J65" s="10" t="s">
        <v>27</v>
      </c>
      <c r="K65" s="10" t="s">
        <v>27</v>
      </c>
    </row>
    <row r="66" spans="2:11" s="11" customFormat="1" ht="30" customHeight="1">
      <c r="B66" s="9" t="s">
        <v>1381</v>
      </c>
      <c r="C66" s="9" t="s">
        <v>3304</v>
      </c>
      <c r="D66" s="19" t="s">
        <v>545</v>
      </c>
      <c r="E66" s="20">
        <v>15500</v>
      </c>
      <c r="F66" s="20">
        <v>0</v>
      </c>
      <c r="G66" s="20">
        <v>0</v>
      </c>
      <c r="H66" s="9" t="s">
        <v>27</v>
      </c>
      <c r="I66" s="10" t="s">
        <v>27</v>
      </c>
      <c r="J66" s="10" t="s">
        <v>27</v>
      </c>
      <c r="K66" s="10" t="s">
        <v>27</v>
      </c>
    </row>
    <row r="67" spans="2:11" s="11" customFormat="1" ht="30" customHeight="1">
      <c r="B67" s="9" t="s">
        <v>1387</v>
      </c>
      <c r="C67" s="9" t="s">
        <v>1388</v>
      </c>
      <c r="D67" s="19" t="s">
        <v>231</v>
      </c>
      <c r="E67" s="20">
        <v>59</v>
      </c>
      <c r="F67" s="20">
        <v>0</v>
      </c>
      <c r="G67" s="20">
        <v>0</v>
      </c>
      <c r="H67" s="9" t="s">
        <v>27</v>
      </c>
      <c r="I67" s="10" t="s">
        <v>27</v>
      </c>
      <c r="J67" s="10" t="s">
        <v>27</v>
      </c>
      <c r="K67" s="10" t="s">
        <v>27</v>
      </c>
    </row>
    <row r="68" spans="2:11" s="11" customFormat="1" ht="30" customHeight="1">
      <c r="B68" s="9" t="s">
        <v>1387</v>
      </c>
      <c r="C68" s="9" t="s">
        <v>1391</v>
      </c>
      <c r="D68" s="19" t="s">
        <v>231</v>
      </c>
      <c r="E68" s="20">
        <v>140</v>
      </c>
      <c r="F68" s="20">
        <v>0</v>
      </c>
      <c r="G68" s="20">
        <v>0</v>
      </c>
      <c r="H68" s="9" t="s">
        <v>27</v>
      </c>
      <c r="I68" s="10" t="s">
        <v>27</v>
      </c>
      <c r="J68" s="10" t="s">
        <v>27</v>
      </c>
      <c r="K68" s="10" t="s">
        <v>27</v>
      </c>
    </row>
    <row r="69" spans="2:11" s="11" customFormat="1" ht="30" customHeight="1">
      <c r="B69" s="9" t="s">
        <v>1387</v>
      </c>
      <c r="C69" s="9" t="s">
        <v>1395</v>
      </c>
      <c r="D69" s="19" t="s">
        <v>231</v>
      </c>
      <c r="E69" s="20">
        <v>190</v>
      </c>
      <c r="F69" s="20">
        <v>0</v>
      </c>
      <c r="G69" s="20">
        <v>0</v>
      </c>
      <c r="H69" s="9" t="s">
        <v>27</v>
      </c>
      <c r="I69" s="10" t="s">
        <v>27</v>
      </c>
      <c r="J69" s="10" t="s">
        <v>27</v>
      </c>
      <c r="K69" s="10" t="s">
        <v>27</v>
      </c>
    </row>
    <row r="70" spans="2:11" s="11" customFormat="1" ht="30" customHeight="1">
      <c r="B70" s="9" t="s">
        <v>4067</v>
      </c>
      <c r="C70" s="9" t="s">
        <v>4068</v>
      </c>
      <c r="D70" s="19" t="s">
        <v>4069</v>
      </c>
      <c r="E70" s="20">
        <v>120</v>
      </c>
      <c r="F70" s="20"/>
      <c r="G70" s="20"/>
      <c r="H70" s="9"/>
      <c r="I70" s="10"/>
      <c r="J70" s="10"/>
      <c r="K70" s="10"/>
    </row>
    <row r="71" spans="2:11" s="11" customFormat="1" ht="30" customHeight="1">
      <c r="B71" s="9" t="s">
        <v>3341</v>
      </c>
      <c r="C71" s="9" t="s">
        <v>1487</v>
      </c>
      <c r="D71" s="19" t="s">
        <v>466</v>
      </c>
      <c r="E71" s="20">
        <v>2640</v>
      </c>
      <c r="F71" s="20">
        <v>0</v>
      </c>
      <c r="G71" s="20">
        <v>0</v>
      </c>
      <c r="H71" s="9" t="s">
        <v>27</v>
      </c>
      <c r="I71" s="10" t="s">
        <v>27</v>
      </c>
      <c r="J71" s="10" t="s">
        <v>27</v>
      </c>
      <c r="K71" s="10" t="s">
        <v>27</v>
      </c>
    </row>
    <row r="72" spans="2:11" s="11" customFormat="1" ht="30" customHeight="1">
      <c r="B72" s="9" t="s">
        <v>4086</v>
      </c>
      <c r="C72" s="9" t="s">
        <v>4087</v>
      </c>
      <c r="D72" s="19" t="s">
        <v>231</v>
      </c>
      <c r="E72" s="20">
        <v>298</v>
      </c>
      <c r="F72" s="20">
        <v>0</v>
      </c>
      <c r="G72" s="20">
        <v>0</v>
      </c>
      <c r="H72" s="9" t="s">
        <v>27</v>
      </c>
      <c r="I72" s="10" t="s">
        <v>27</v>
      </c>
      <c r="J72" s="10" t="s">
        <v>27</v>
      </c>
      <c r="K72" s="10" t="s">
        <v>27</v>
      </c>
    </row>
    <row r="73" spans="2:11" s="11" customFormat="1" ht="30" customHeight="1">
      <c r="B73" s="9" t="s">
        <v>3535</v>
      </c>
      <c r="C73" s="9" t="s">
        <v>3534</v>
      </c>
      <c r="D73" s="19" t="s">
        <v>466</v>
      </c>
      <c r="E73" s="20">
        <v>990</v>
      </c>
      <c r="F73" s="20">
        <v>0</v>
      </c>
      <c r="G73" s="20">
        <v>0</v>
      </c>
      <c r="H73" s="9" t="s">
        <v>27</v>
      </c>
      <c r="I73" s="10" t="s">
        <v>27</v>
      </c>
      <c r="J73" s="10" t="s">
        <v>27</v>
      </c>
      <c r="K73" s="10" t="s">
        <v>27</v>
      </c>
    </row>
    <row r="74" spans="2:11" s="11" customFormat="1" ht="30" customHeight="1">
      <c r="B74" s="9" t="s">
        <v>1257</v>
      </c>
      <c r="C74" s="9" t="s">
        <v>1258</v>
      </c>
      <c r="D74" s="19" t="s">
        <v>792</v>
      </c>
      <c r="E74" s="20">
        <v>2.17</v>
      </c>
      <c r="F74" s="20">
        <v>0</v>
      </c>
      <c r="G74" s="20">
        <v>0</v>
      </c>
      <c r="H74" s="9" t="s">
        <v>1259</v>
      </c>
      <c r="I74" s="10" t="s">
        <v>27</v>
      </c>
      <c r="J74" s="10" t="s">
        <v>27</v>
      </c>
      <c r="K74" s="10" t="s">
        <v>27</v>
      </c>
    </row>
    <row r="75" spans="2:11" s="11" customFormat="1" ht="30" customHeight="1">
      <c r="B75" s="9" t="s">
        <v>1257</v>
      </c>
      <c r="C75" s="9" t="s">
        <v>2710</v>
      </c>
      <c r="D75" s="19" t="s">
        <v>79</v>
      </c>
      <c r="E75" s="20">
        <v>2167</v>
      </c>
      <c r="F75" s="20">
        <v>0</v>
      </c>
      <c r="G75" s="20">
        <v>0</v>
      </c>
      <c r="H75" s="9" t="s">
        <v>1259</v>
      </c>
      <c r="I75" s="10" t="s">
        <v>27</v>
      </c>
      <c r="J75" s="10" t="s">
        <v>27</v>
      </c>
      <c r="K75" s="10" t="s">
        <v>27</v>
      </c>
    </row>
    <row r="76" spans="2:11" s="11" customFormat="1" ht="30" customHeight="1">
      <c r="B76" s="9" t="s">
        <v>1257</v>
      </c>
      <c r="C76" s="9" t="s">
        <v>4034</v>
      </c>
      <c r="D76" s="19" t="s">
        <v>2565</v>
      </c>
      <c r="E76" s="20">
        <v>13000</v>
      </c>
      <c r="F76" s="20">
        <v>0</v>
      </c>
      <c r="G76" s="20">
        <v>0</v>
      </c>
      <c r="H76" s="9" t="s">
        <v>1259</v>
      </c>
      <c r="I76" s="10" t="s">
        <v>27</v>
      </c>
      <c r="J76" s="10" t="s">
        <v>27</v>
      </c>
      <c r="K76" s="10" t="s">
        <v>27</v>
      </c>
    </row>
    <row r="77" spans="2:11" s="11" customFormat="1" ht="30" customHeight="1">
      <c r="B77" s="9" t="s">
        <v>1348</v>
      </c>
      <c r="C77" s="9" t="s">
        <v>1349</v>
      </c>
      <c r="D77" s="19" t="s">
        <v>466</v>
      </c>
      <c r="E77" s="20">
        <v>13000</v>
      </c>
      <c r="F77" s="20">
        <v>0</v>
      </c>
      <c r="G77" s="20">
        <v>0</v>
      </c>
      <c r="H77" s="9" t="s">
        <v>27</v>
      </c>
      <c r="I77" s="10" t="s">
        <v>27</v>
      </c>
      <c r="J77" s="10" t="s">
        <v>27</v>
      </c>
      <c r="K77" s="10" t="s">
        <v>27</v>
      </c>
    </row>
    <row r="78" spans="2:11" s="11" customFormat="1" ht="30" customHeight="1">
      <c r="B78" s="9" t="s">
        <v>1490</v>
      </c>
      <c r="C78" s="9" t="s">
        <v>27</v>
      </c>
      <c r="D78" s="19" t="s">
        <v>466</v>
      </c>
      <c r="E78" s="20">
        <v>260</v>
      </c>
      <c r="F78" s="20">
        <v>0</v>
      </c>
      <c r="G78" s="20">
        <v>0</v>
      </c>
      <c r="H78" s="9" t="s">
        <v>27</v>
      </c>
      <c r="I78" s="10" t="s">
        <v>27</v>
      </c>
      <c r="J78" s="10" t="s">
        <v>27</v>
      </c>
      <c r="K78" s="10" t="s">
        <v>27</v>
      </c>
    </row>
    <row r="79" spans="2:11" s="11" customFormat="1" ht="30" customHeight="1">
      <c r="B79" s="9" t="s">
        <v>704</v>
      </c>
      <c r="C79" s="9" t="s">
        <v>1254</v>
      </c>
      <c r="D79" s="19" t="s">
        <v>466</v>
      </c>
      <c r="E79" s="20">
        <v>0</v>
      </c>
      <c r="F79" s="20">
        <v>0</v>
      </c>
      <c r="G79" s="20">
        <v>0</v>
      </c>
      <c r="H79" s="9"/>
      <c r="I79" s="10" t="s">
        <v>27</v>
      </c>
      <c r="J79" s="10" t="s">
        <v>27</v>
      </c>
      <c r="K79" s="10" t="s">
        <v>27</v>
      </c>
    </row>
    <row r="80" spans="2:11" s="11" customFormat="1" ht="30" customHeight="1">
      <c r="B80" s="9" t="s">
        <v>3303</v>
      </c>
      <c r="C80" s="9" t="s">
        <v>4165</v>
      </c>
      <c r="D80" s="19" t="s">
        <v>705</v>
      </c>
      <c r="E80" s="20">
        <v>5909</v>
      </c>
      <c r="F80" s="20">
        <v>0</v>
      </c>
      <c r="G80" s="20">
        <v>0</v>
      </c>
      <c r="H80" s="9"/>
      <c r="I80" s="10" t="s">
        <v>27</v>
      </c>
      <c r="J80" s="10" t="s">
        <v>27</v>
      </c>
      <c r="K80" s="10" t="s">
        <v>27</v>
      </c>
    </row>
    <row r="81" spans="2:11" s="11" customFormat="1" ht="30" customHeight="1">
      <c r="B81" s="9" t="s">
        <v>4137</v>
      </c>
      <c r="C81" s="9" t="s">
        <v>1254</v>
      </c>
      <c r="D81" s="19" t="s">
        <v>4138</v>
      </c>
      <c r="E81" s="20">
        <v>0</v>
      </c>
      <c r="F81" s="20">
        <v>0</v>
      </c>
      <c r="G81" s="20">
        <v>0</v>
      </c>
      <c r="H81" s="9"/>
      <c r="I81" s="10" t="s">
        <v>27</v>
      </c>
      <c r="J81" s="10" t="s">
        <v>27</v>
      </c>
      <c r="K81" s="10" t="s">
        <v>27</v>
      </c>
    </row>
    <row r="82" spans="2:11" s="11" customFormat="1" ht="30" customHeight="1">
      <c r="B82" s="9" t="s">
        <v>3392</v>
      </c>
      <c r="C82" s="9" t="s">
        <v>3393</v>
      </c>
      <c r="D82" s="19" t="s">
        <v>545</v>
      </c>
      <c r="E82" s="20">
        <v>105</v>
      </c>
      <c r="F82" s="20">
        <v>0</v>
      </c>
      <c r="G82" s="20">
        <v>0</v>
      </c>
      <c r="H82" s="9"/>
      <c r="I82" s="10" t="s">
        <v>27</v>
      </c>
      <c r="J82" s="10" t="s">
        <v>27</v>
      </c>
      <c r="K82" s="10" t="s">
        <v>27</v>
      </c>
    </row>
    <row r="83" spans="2:11" s="11" customFormat="1" ht="30" customHeight="1">
      <c r="B83" s="9" t="s">
        <v>4149</v>
      </c>
      <c r="C83" s="9" t="s">
        <v>4153</v>
      </c>
      <c r="D83" s="19" t="s">
        <v>806</v>
      </c>
      <c r="E83" s="20">
        <v>1400</v>
      </c>
      <c r="F83" s="20">
        <v>0</v>
      </c>
      <c r="G83" s="20">
        <v>0</v>
      </c>
      <c r="H83" s="9"/>
      <c r="I83" s="10" t="s">
        <v>27</v>
      </c>
      <c r="J83" s="10" t="s">
        <v>27</v>
      </c>
      <c r="K83" s="10" t="s">
        <v>27</v>
      </c>
    </row>
    <row r="84" spans="2:11" s="11" customFormat="1" ht="30" customHeight="1">
      <c r="B84" s="9" t="s">
        <v>4412</v>
      </c>
      <c r="C84" s="9" t="s">
        <v>4413</v>
      </c>
      <c r="D84" s="19" t="s">
        <v>231</v>
      </c>
      <c r="E84" s="20">
        <v>170</v>
      </c>
      <c r="F84" s="20">
        <v>0</v>
      </c>
      <c r="G84" s="20">
        <v>0</v>
      </c>
      <c r="H84" s="9" t="s">
        <v>27</v>
      </c>
      <c r="I84" s="10" t="s">
        <v>27</v>
      </c>
      <c r="J84" s="10" t="s">
        <v>27</v>
      </c>
      <c r="K84" s="10" t="s">
        <v>27</v>
      </c>
    </row>
    <row r="85" spans="2:11" s="11" customFormat="1" ht="30" customHeight="1">
      <c r="B85" s="9" t="s">
        <v>4411</v>
      </c>
      <c r="C85" s="9" t="s">
        <v>4414</v>
      </c>
      <c r="D85" s="19" t="s">
        <v>231</v>
      </c>
      <c r="E85" s="20">
        <v>750</v>
      </c>
      <c r="F85" s="20">
        <v>0</v>
      </c>
      <c r="G85" s="20">
        <v>0</v>
      </c>
      <c r="H85" s="9" t="s">
        <v>27</v>
      </c>
      <c r="I85" s="10" t="s">
        <v>27</v>
      </c>
      <c r="J85" s="10" t="s">
        <v>27</v>
      </c>
      <c r="K85" s="10" t="s">
        <v>27</v>
      </c>
    </row>
    <row r="86" spans="2:11" s="11" customFormat="1" ht="30" customHeight="1">
      <c r="B86" s="9" t="s">
        <v>4166</v>
      </c>
      <c r="C86" s="9" t="s">
        <v>4146</v>
      </c>
      <c r="D86" s="19" t="s">
        <v>4147</v>
      </c>
      <c r="E86" s="20">
        <v>644000</v>
      </c>
      <c r="F86" s="20"/>
      <c r="G86" s="20"/>
      <c r="H86" s="9"/>
      <c r="I86" s="10"/>
      <c r="J86" s="10"/>
      <c r="K86" s="10"/>
    </row>
    <row r="87" spans="2:11" s="11" customFormat="1" ht="30" customHeight="1">
      <c r="B87" s="9" t="s">
        <v>757</v>
      </c>
      <c r="C87" s="9" t="s">
        <v>758</v>
      </c>
      <c r="D87" s="19" t="s">
        <v>28</v>
      </c>
      <c r="E87" s="20">
        <v>32000</v>
      </c>
      <c r="F87" s="20">
        <v>0</v>
      </c>
      <c r="G87" s="20">
        <v>0</v>
      </c>
      <c r="H87" s="9" t="s">
        <v>27</v>
      </c>
      <c r="I87" s="10" t="s">
        <v>27</v>
      </c>
      <c r="J87" s="10" t="s">
        <v>27</v>
      </c>
      <c r="K87" s="10" t="s">
        <v>27</v>
      </c>
    </row>
    <row r="88" spans="2:11" s="11" customFormat="1" ht="30" customHeight="1">
      <c r="B88" s="9" t="s">
        <v>757</v>
      </c>
      <c r="C88" s="9" t="s">
        <v>760</v>
      </c>
      <c r="D88" s="19" t="s">
        <v>28</v>
      </c>
      <c r="E88" s="20">
        <v>31500</v>
      </c>
      <c r="F88" s="20">
        <v>0</v>
      </c>
      <c r="G88" s="20">
        <v>0</v>
      </c>
      <c r="H88" s="9" t="s">
        <v>27</v>
      </c>
      <c r="I88" s="10" t="s">
        <v>27</v>
      </c>
      <c r="J88" s="10" t="s">
        <v>27</v>
      </c>
      <c r="K88" s="10" t="s">
        <v>27</v>
      </c>
    </row>
    <row r="89" spans="2:11" s="11" customFormat="1" ht="30" customHeight="1">
      <c r="B89" s="9" t="s">
        <v>757</v>
      </c>
      <c r="C89" s="9" t="s">
        <v>759</v>
      </c>
      <c r="D89" s="19" t="s">
        <v>28</v>
      </c>
      <c r="E89" s="20">
        <v>33000</v>
      </c>
      <c r="F89" s="20">
        <v>0</v>
      </c>
      <c r="G89" s="20">
        <v>0</v>
      </c>
      <c r="H89" s="9" t="s">
        <v>27</v>
      </c>
      <c r="I89" s="10" t="s">
        <v>27</v>
      </c>
      <c r="J89" s="10" t="s">
        <v>27</v>
      </c>
      <c r="K89" s="10" t="s">
        <v>27</v>
      </c>
    </row>
    <row r="90" spans="2:11" s="11" customFormat="1" ht="30" customHeight="1">
      <c r="B90" s="9" t="s">
        <v>757</v>
      </c>
      <c r="C90" s="9" t="s">
        <v>761</v>
      </c>
      <c r="D90" s="19" t="s">
        <v>28</v>
      </c>
      <c r="E90" s="20">
        <v>32000</v>
      </c>
      <c r="F90" s="20">
        <v>0</v>
      </c>
      <c r="G90" s="20">
        <v>0</v>
      </c>
      <c r="H90" s="9" t="s">
        <v>27</v>
      </c>
      <c r="I90" s="10" t="s">
        <v>27</v>
      </c>
      <c r="J90" s="10" t="s">
        <v>27</v>
      </c>
      <c r="K90" s="10" t="s">
        <v>27</v>
      </c>
    </row>
    <row r="91" spans="2:11" s="11" customFormat="1" ht="30" customHeight="1">
      <c r="B91" s="9" t="s">
        <v>757</v>
      </c>
      <c r="C91" s="9" t="s">
        <v>1547</v>
      </c>
      <c r="D91" s="19" t="s">
        <v>28</v>
      </c>
      <c r="E91" s="20">
        <v>35000</v>
      </c>
      <c r="F91" s="20">
        <v>0</v>
      </c>
      <c r="G91" s="20">
        <v>0</v>
      </c>
      <c r="H91" s="9" t="s">
        <v>27</v>
      </c>
      <c r="I91" s="10" t="s">
        <v>27</v>
      </c>
      <c r="J91" s="10" t="s">
        <v>27</v>
      </c>
      <c r="K91" s="10" t="s">
        <v>27</v>
      </c>
    </row>
    <row r="92" spans="2:11" s="11" customFormat="1" ht="30" customHeight="1">
      <c r="B92" s="9" t="s">
        <v>1544</v>
      </c>
      <c r="C92" s="9" t="s">
        <v>759</v>
      </c>
      <c r="D92" s="19" t="s">
        <v>28</v>
      </c>
      <c r="E92" s="20">
        <v>80000</v>
      </c>
      <c r="F92" s="20">
        <v>0</v>
      </c>
      <c r="G92" s="20">
        <v>0</v>
      </c>
      <c r="H92" s="9" t="s">
        <v>27</v>
      </c>
      <c r="I92" s="10" t="s">
        <v>27</v>
      </c>
      <c r="J92" s="10" t="s">
        <v>27</v>
      </c>
      <c r="K92" s="10" t="s">
        <v>27</v>
      </c>
    </row>
    <row r="93" spans="2:11" s="11" customFormat="1" ht="30" customHeight="1">
      <c r="B93" s="9" t="s">
        <v>1544</v>
      </c>
      <c r="C93" s="9" t="s">
        <v>761</v>
      </c>
      <c r="D93" s="19" t="s">
        <v>28</v>
      </c>
      <c r="E93" s="20">
        <v>80000</v>
      </c>
      <c r="F93" s="20">
        <v>0</v>
      </c>
      <c r="G93" s="20">
        <v>0</v>
      </c>
      <c r="H93" s="9" t="s">
        <v>27</v>
      </c>
      <c r="I93" s="10" t="s">
        <v>27</v>
      </c>
      <c r="J93" s="10" t="s">
        <v>27</v>
      </c>
      <c r="K93" s="10" t="s">
        <v>27</v>
      </c>
    </row>
    <row r="94" spans="2:11" s="11" customFormat="1" ht="30" customHeight="1">
      <c r="B94" s="9" t="s">
        <v>1578</v>
      </c>
      <c r="C94" s="9" t="s">
        <v>1579</v>
      </c>
      <c r="D94" s="19" t="s">
        <v>28</v>
      </c>
      <c r="E94" s="20">
        <v>50000</v>
      </c>
      <c r="F94" s="20">
        <v>0</v>
      </c>
      <c r="G94" s="20">
        <v>0</v>
      </c>
      <c r="H94" s="9" t="s">
        <v>27</v>
      </c>
      <c r="I94" s="10" t="s">
        <v>27</v>
      </c>
      <c r="J94" s="10" t="s">
        <v>27</v>
      </c>
      <c r="K94" s="10" t="s">
        <v>27</v>
      </c>
    </row>
    <row r="95" spans="2:11" s="11" customFormat="1" ht="30" customHeight="1">
      <c r="B95" s="9" t="s">
        <v>1572</v>
      </c>
      <c r="C95" s="9" t="s">
        <v>3056</v>
      </c>
      <c r="D95" s="19" t="s">
        <v>28</v>
      </c>
      <c r="E95" s="20">
        <v>15000</v>
      </c>
      <c r="F95" s="20">
        <v>0</v>
      </c>
      <c r="G95" s="20">
        <v>0</v>
      </c>
      <c r="H95" s="9" t="s">
        <v>27</v>
      </c>
      <c r="I95" s="10" t="s">
        <v>27</v>
      </c>
      <c r="J95" s="10" t="s">
        <v>27</v>
      </c>
      <c r="K95" s="10" t="s">
        <v>27</v>
      </c>
    </row>
    <row r="96" spans="2:11" s="11" customFormat="1" ht="30" customHeight="1">
      <c r="B96" s="9" t="s">
        <v>3389</v>
      </c>
      <c r="C96" s="9" t="s">
        <v>1562</v>
      </c>
      <c r="D96" s="19" t="s">
        <v>79</v>
      </c>
      <c r="E96" s="20">
        <v>1796407</v>
      </c>
      <c r="F96" s="20">
        <v>0</v>
      </c>
      <c r="G96" s="20">
        <v>0</v>
      </c>
      <c r="H96" s="9" t="s">
        <v>27</v>
      </c>
      <c r="I96" s="10" t="s">
        <v>27</v>
      </c>
      <c r="J96" s="10" t="s">
        <v>27</v>
      </c>
      <c r="K96" s="10" t="s">
        <v>27</v>
      </c>
    </row>
    <row r="97" spans="2:11" s="11" customFormat="1" ht="30" customHeight="1">
      <c r="B97" s="9" t="s">
        <v>1551</v>
      </c>
      <c r="C97" s="9" t="s">
        <v>3388</v>
      </c>
      <c r="D97" s="19" t="s">
        <v>714</v>
      </c>
      <c r="E97" s="20">
        <v>1336</v>
      </c>
      <c r="F97" s="20">
        <v>0</v>
      </c>
      <c r="G97" s="20">
        <v>0</v>
      </c>
      <c r="H97" s="9" t="s">
        <v>27</v>
      </c>
      <c r="I97" s="10" t="s">
        <v>27</v>
      </c>
      <c r="J97" s="10" t="s">
        <v>27</v>
      </c>
      <c r="K97" s="10" t="s">
        <v>27</v>
      </c>
    </row>
    <row r="98" spans="2:11" s="11" customFormat="1" ht="30" customHeight="1">
      <c r="B98" s="9" t="s">
        <v>3470</v>
      </c>
      <c r="C98" s="9" t="s">
        <v>1568</v>
      </c>
      <c r="D98" s="19" t="s">
        <v>54</v>
      </c>
      <c r="E98" s="20">
        <v>170</v>
      </c>
      <c r="F98" s="20">
        <v>0</v>
      </c>
      <c r="G98" s="20">
        <v>0</v>
      </c>
      <c r="H98" s="9" t="s">
        <v>27</v>
      </c>
      <c r="I98" s="10" t="s">
        <v>27</v>
      </c>
      <c r="J98" s="10" t="s">
        <v>27</v>
      </c>
      <c r="K98" s="10" t="s">
        <v>27</v>
      </c>
    </row>
    <row r="99" spans="2:11" s="11" customFormat="1" ht="30" customHeight="1">
      <c r="B99" s="9" t="s">
        <v>1599</v>
      </c>
      <c r="C99" s="9" t="s">
        <v>3967</v>
      </c>
      <c r="D99" s="19" t="s">
        <v>28</v>
      </c>
      <c r="E99" s="20">
        <v>10000</v>
      </c>
      <c r="F99" s="20">
        <v>0</v>
      </c>
      <c r="G99" s="20">
        <v>0</v>
      </c>
      <c r="H99" s="9" t="s">
        <v>27</v>
      </c>
      <c r="I99" s="10" t="s">
        <v>27</v>
      </c>
      <c r="J99" s="10" t="s">
        <v>27</v>
      </c>
      <c r="K99" s="10" t="s">
        <v>27</v>
      </c>
    </row>
    <row r="100" spans="2:11" s="11" customFormat="1" ht="30" customHeight="1">
      <c r="B100" s="9" t="s">
        <v>1599</v>
      </c>
      <c r="C100" s="9" t="s">
        <v>1607</v>
      </c>
      <c r="D100" s="19" t="s">
        <v>28</v>
      </c>
      <c r="E100" s="20">
        <v>13000</v>
      </c>
      <c r="F100" s="20">
        <v>0</v>
      </c>
      <c r="G100" s="20">
        <v>0</v>
      </c>
      <c r="H100" s="9" t="s">
        <v>27</v>
      </c>
      <c r="I100" s="10" t="s">
        <v>27</v>
      </c>
      <c r="J100" s="10" t="s">
        <v>27</v>
      </c>
      <c r="K100" s="10" t="s">
        <v>27</v>
      </c>
    </row>
    <row r="101" spans="2:11" s="11" customFormat="1" ht="30" customHeight="1">
      <c r="B101" s="9" t="s">
        <v>1584</v>
      </c>
      <c r="C101" s="9" t="s">
        <v>3962</v>
      </c>
      <c r="D101" s="19" t="s">
        <v>28</v>
      </c>
      <c r="E101" s="20">
        <v>8500</v>
      </c>
      <c r="F101" s="20">
        <v>0</v>
      </c>
      <c r="G101" s="20">
        <v>0</v>
      </c>
      <c r="H101" s="9" t="s">
        <v>27</v>
      </c>
      <c r="I101" s="10" t="s">
        <v>27</v>
      </c>
      <c r="J101" s="10" t="s">
        <v>27</v>
      </c>
      <c r="K101" s="10" t="s">
        <v>27</v>
      </c>
    </row>
    <row r="102" spans="2:11" s="11" customFormat="1" ht="30" customHeight="1">
      <c r="B102" s="9" t="s">
        <v>1584</v>
      </c>
      <c r="C102" s="9" t="s">
        <v>3964</v>
      </c>
      <c r="D102" s="19" t="s">
        <v>28</v>
      </c>
      <c r="E102" s="20">
        <v>10000</v>
      </c>
      <c r="F102" s="20">
        <v>0</v>
      </c>
      <c r="G102" s="20">
        <v>0</v>
      </c>
      <c r="H102" s="9" t="s">
        <v>27</v>
      </c>
      <c r="I102" s="10" t="s">
        <v>27</v>
      </c>
      <c r="J102" s="10" t="s">
        <v>27</v>
      </c>
      <c r="K102" s="10" t="s">
        <v>27</v>
      </c>
    </row>
    <row r="103" spans="2:11" s="11" customFormat="1" ht="30" customHeight="1">
      <c r="B103" s="9" t="s">
        <v>3961</v>
      </c>
      <c r="C103" s="9" t="s">
        <v>3966</v>
      </c>
      <c r="D103" s="19" t="s">
        <v>28</v>
      </c>
      <c r="E103" s="20">
        <v>13000</v>
      </c>
      <c r="F103" s="20">
        <v>0</v>
      </c>
      <c r="G103" s="20">
        <v>0</v>
      </c>
      <c r="H103" s="9" t="s">
        <v>27</v>
      </c>
      <c r="I103" s="10" t="s">
        <v>27</v>
      </c>
      <c r="J103" s="10" t="s">
        <v>27</v>
      </c>
      <c r="K103" s="10" t="s">
        <v>27</v>
      </c>
    </row>
    <row r="104" spans="2:11" s="11" customFormat="1" ht="30" customHeight="1">
      <c r="B104" s="9" t="s">
        <v>4194</v>
      </c>
      <c r="C104" s="9" t="s">
        <v>4195</v>
      </c>
      <c r="D104" s="19" t="s">
        <v>28</v>
      </c>
      <c r="E104" s="20">
        <v>27000</v>
      </c>
      <c r="F104" s="20"/>
      <c r="G104" s="20"/>
      <c r="H104" s="9"/>
      <c r="I104" s="10"/>
      <c r="J104" s="10"/>
      <c r="K104" s="10"/>
    </row>
    <row r="105" spans="2:11" s="11" customFormat="1" ht="30" customHeight="1">
      <c r="B105" s="9" t="s">
        <v>4194</v>
      </c>
      <c r="C105" s="9" t="s">
        <v>4196</v>
      </c>
      <c r="D105" s="19" t="s">
        <v>28</v>
      </c>
      <c r="E105" s="20">
        <v>31000</v>
      </c>
      <c r="F105" s="20"/>
      <c r="G105" s="20"/>
      <c r="H105" s="9"/>
      <c r="I105" s="10"/>
      <c r="J105" s="10"/>
      <c r="K105" s="10"/>
    </row>
    <row r="106" spans="2:11" s="11" customFormat="1" ht="30" customHeight="1">
      <c r="B106" s="9" t="s">
        <v>731</v>
      </c>
      <c r="C106" s="9" t="s">
        <v>3391</v>
      </c>
      <c r="D106" s="19" t="s">
        <v>806</v>
      </c>
      <c r="E106" s="20">
        <v>187</v>
      </c>
      <c r="F106" s="20">
        <v>0</v>
      </c>
      <c r="G106" s="20">
        <v>0</v>
      </c>
      <c r="H106" s="9" t="s">
        <v>27</v>
      </c>
      <c r="I106" s="10" t="s">
        <v>27</v>
      </c>
      <c r="J106" s="10" t="s">
        <v>27</v>
      </c>
      <c r="K106" s="10" t="s">
        <v>27</v>
      </c>
    </row>
    <row r="107" spans="2:11" s="11" customFormat="1" ht="30" customHeight="1">
      <c r="B107" s="9" t="s">
        <v>4208</v>
      </c>
      <c r="C107" s="9" t="s">
        <v>4209</v>
      </c>
      <c r="D107" s="19" t="s">
        <v>466</v>
      </c>
      <c r="E107" s="20">
        <v>247</v>
      </c>
      <c r="F107" s="20"/>
      <c r="G107" s="20"/>
      <c r="H107" s="9"/>
      <c r="I107" s="10"/>
      <c r="J107" s="10"/>
      <c r="K107" s="10"/>
    </row>
    <row r="108" spans="2:11" s="11" customFormat="1" ht="30" customHeight="1">
      <c r="B108" s="9" t="s">
        <v>4198</v>
      </c>
      <c r="C108" s="9" t="s">
        <v>4200</v>
      </c>
      <c r="D108" s="19" t="s">
        <v>466</v>
      </c>
      <c r="E108" s="20">
        <v>1350</v>
      </c>
      <c r="F108" s="20"/>
      <c r="G108" s="20"/>
      <c r="H108" s="9"/>
      <c r="I108" s="10"/>
      <c r="J108" s="10"/>
      <c r="K108" s="10"/>
    </row>
    <row r="109" spans="2:11" s="11" customFormat="1" ht="30" customHeight="1">
      <c r="B109" s="9" t="s">
        <v>1626</v>
      </c>
      <c r="C109" s="9" t="s">
        <v>1627</v>
      </c>
      <c r="D109" s="19" t="s">
        <v>466</v>
      </c>
      <c r="E109" s="20">
        <v>1321</v>
      </c>
      <c r="F109" s="20">
        <v>0</v>
      </c>
      <c r="G109" s="20">
        <v>0</v>
      </c>
      <c r="H109" s="9" t="s">
        <v>27</v>
      </c>
      <c r="I109" s="10" t="s">
        <v>27</v>
      </c>
      <c r="J109" s="10" t="s">
        <v>27</v>
      </c>
      <c r="K109" s="10" t="s">
        <v>27</v>
      </c>
    </row>
    <row r="110" spans="2:11" s="11" customFormat="1" ht="30" customHeight="1">
      <c r="B110" s="9" t="s">
        <v>1626</v>
      </c>
      <c r="C110" s="9" t="s">
        <v>1657</v>
      </c>
      <c r="D110" s="19" t="s">
        <v>466</v>
      </c>
      <c r="E110" s="20">
        <v>1300</v>
      </c>
      <c r="F110" s="20">
        <v>0</v>
      </c>
      <c r="G110" s="20">
        <v>0</v>
      </c>
      <c r="H110" s="9" t="s">
        <v>27</v>
      </c>
      <c r="I110" s="10" t="s">
        <v>27</v>
      </c>
      <c r="J110" s="10" t="s">
        <v>27</v>
      </c>
      <c r="K110" s="10" t="s">
        <v>27</v>
      </c>
    </row>
    <row r="111" spans="2:11" s="11" customFormat="1" ht="30" customHeight="1">
      <c r="B111" s="9" t="s">
        <v>1626</v>
      </c>
      <c r="C111" s="9" t="s">
        <v>1972</v>
      </c>
      <c r="D111" s="19" t="s">
        <v>466</v>
      </c>
      <c r="E111" s="20">
        <v>1455</v>
      </c>
      <c r="F111" s="20">
        <v>0</v>
      </c>
      <c r="G111" s="20">
        <v>0</v>
      </c>
      <c r="H111" s="9" t="s">
        <v>27</v>
      </c>
      <c r="I111" s="10" t="s">
        <v>27</v>
      </c>
      <c r="J111" s="10" t="s">
        <v>27</v>
      </c>
      <c r="K111" s="10" t="s">
        <v>27</v>
      </c>
    </row>
    <row r="112" spans="2:11" s="11" customFormat="1" ht="30" customHeight="1">
      <c r="B112" s="9" t="s">
        <v>1648</v>
      </c>
      <c r="C112" s="9" t="s">
        <v>1649</v>
      </c>
      <c r="D112" s="19" t="s">
        <v>28</v>
      </c>
      <c r="E112" s="20">
        <v>130000</v>
      </c>
      <c r="F112" s="20">
        <v>0</v>
      </c>
      <c r="G112" s="20">
        <v>0</v>
      </c>
      <c r="H112" s="9" t="s">
        <v>27</v>
      </c>
      <c r="I112" s="10" t="s">
        <v>27</v>
      </c>
      <c r="J112" s="10" t="s">
        <v>27</v>
      </c>
      <c r="K112" s="10" t="s">
        <v>27</v>
      </c>
    </row>
    <row r="113" spans="2:11" s="11" customFormat="1" ht="30" customHeight="1">
      <c r="B113" s="9" t="s">
        <v>1689</v>
      </c>
      <c r="C113" s="9" t="s">
        <v>3355</v>
      </c>
      <c r="D113" s="19" t="s">
        <v>28</v>
      </c>
      <c r="E113" s="20">
        <v>41000</v>
      </c>
      <c r="F113" s="20">
        <v>0</v>
      </c>
      <c r="G113" s="20">
        <v>0</v>
      </c>
      <c r="H113" s="9" t="s">
        <v>27</v>
      </c>
      <c r="I113" s="10" t="s">
        <v>27</v>
      </c>
      <c r="J113" s="10" t="s">
        <v>27</v>
      </c>
      <c r="K113" s="10" t="s">
        <v>27</v>
      </c>
    </row>
    <row r="114" spans="2:11" s="11" customFormat="1" ht="30" customHeight="1">
      <c r="B114" s="9" t="s">
        <v>3279</v>
      </c>
      <c r="C114" s="9" t="s">
        <v>1028</v>
      </c>
      <c r="D114" s="19" t="s">
        <v>79</v>
      </c>
      <c r="E114" s="20">
        <v>479041</v>
      </c>
      <c r="F114" s="20">
        <v>0</v>
      </c>
      <c r="G114" s="20">
        <v>0</v>
      </c>
      <c r="H114" s="9" t="s">
        <v>27</v>
      </c>
      <c r="I114" s="10" t="s">
        <v>27</v>
      </c>
      <c r="J114" s="10" t="s">
        <v>27</v>
      </c>
      <c r="K114" s="10" t="s">
        <v>27</v>
      </c>
    </row>
    <row r="115" spans="2:11" s="11" customFormat="1" ht="30" customHeight="1">
      <c r="B115" s="9" t="s">
        <v>4040</v>
      </c>
      <c r="C115" s="9" t="s">
        <v>723</v>
      </c>
      <c r="D115" s="19" t="s">
        <v>79</v>
      </c>
      <c r="E115" s="20">
        <v>658682</v>
      </c>
      <c r="F115" s="20">
        <v>0</v>
      </c>
      <c r="G115" s="20">
        <v>0</v>
      </c>
      <c r="H115" s="9" t="s">
        <v>27</v>
      </c>
      <c r="I115" s="10" t="s">
        <v>27</v>
      </c>
      <c r="J115" s="10" t="s">
        <v>27</v>
      </c>
      <c r="K115" s="10" t="s">
        <v>27</v>
      </c>
    </row>
    <row r="116" spans="2:11" s="11" customFormat="1" ht="30" customHeight="1">
      <c r="B116" s="9" t="s">
        <v>3279</v>
      </c>
      <c r="C116" s="9" t="s">
        <v>717</v>
      </c>
      <c r="D116" s="19" t="s">
        <v>79</v>
      </c>
      <c r="E116" s="20">
        <v>1736526</v>
      </c>
      <c r="F116" s="20">
        <v>0</v>
      </c>
      <c r="G116" s="20">
        <v>0</v>
      </c>
      <c r="H116" s="9" t="s">
        <v>27</v>
      </c>
      <c r="I116" s="10" t="s">
        <v>27</v>
      </c>
      <c r="J116" s="10" t="s">
        <v>27</v>
      </c>
      <c r="K116" s="10" t="s">
        <v>27</v>
      </c>
    </row>
    <row r="117" spans="2:11" s="11" customFormat="1" ht="30" customHeight="1">
      <c r="B117" s="9" t="s">
        <v>3279</v>
      </c>
      <c r="C117" s="9" t="s">
        <v>718</v>
      </c>
      <c r="D117" s="19" t="s">
        <v>79</v>
      </c>
      <c r="E117" s="20">
        <v>1586820</v>
      </c>
      <c r="F117" s="20">
        <v>0</v>
      </c>
      <c r="G117" s="20">
        <v>0</v>
      </c>
      <c r="H117" s="9" t="s">
        <v>27</v>
      </c>
      <c r="I117" s="10" t="s">
        <v>27</v>
      </c>
      <c r="J117" s="10" t="s">
        <v>27</v>
      </c>
      <c r="K117" s="10" t="s">
        <v>27</v>
      </c>
    </row>
    <row r="118" spans="2:11" s="11" customFormat="1" ht="30" customHeight="1">
      <c r="B118" s="9" t="s">
        <v>3279</v>
      </c>
      <c r="C118" s="9" t="s">
        <v>719</v>
      </c>
      <c r="D118" s="19" t="s">
        <v>79</v>
      </c>
      <c r="E118" s="20">
        <v>1586820</v>
      </c>
      <c r="F118" s="20">
        <v>0</v>
      </c>
      <c r="G118" s="20">
        <v>0</v>
      </c>
      <c r="H118" s="9" t="s">
        <v>27</v>
      </c>
      <c r="I118" s="10" t="s">
        <v>27</v>
      </c>
      <c r="J118" s="10" t="s">
        <v>27</v>
      </c>
      <c r="K118" s="10" t="s">
        <v>27</v>
      </c>
    </row>
    <row r="119" spans="2:11" s="11" customFormat="1" ht="30" customHeight="1">
      <c r="B119" s="9" t="s">
        <v>3280</v>
      </c>
      <c r="C119" s="9" t="s">
        <v>720</v>
      </c>
      <c r="D119" s="19" t="s">
        <v>721</v>
      </c>
      <c r="E119" s="20">
        <v>1780</v>
      </c>
      <c r="F119" s="20">
        <v>0</v>
      </c>
      <c r="G119" s="20">
        <v>0</v>
      </c>
      <c r="H119" s="9" t="s">
        <v>27</v>
      </c>
      <c r="I119" s="10" t="s">
        <v>27</v>
      </c>
      <c r="J119" s="10" t="s">
        <v>27</v>
      </c>
      <c r="K119" s="10" t="s">
        <v>27</v>
      </c>
    </row>
    <row r="120" spans="2:11" s="11" customFormat="1" ht="30" customHeight="1">
      <c r="B120" s="9" t="s">
        <v>3280</v>
      </c>
      <c r="C120" s="9" t="s">
        <v>1200</v>
      </c>
      <c r="D120" s="19" t="s">
        <v>79</v>
      </c>
      <c r="E120" s="20">
        <v>532934</v>
      </c>
      <c r="F120" s="20">
        <v>0</v>
      </c>
      <c r="G120" s="20">
        <v>0</v>
      </c>
      <c r="H120" s="9" t="s">
        <v>27</v>
      </c>
      <c r="I120" s="10" t="s">
        <v>27</v>
      </c>
      <c r="J120" s="10" t="s">
        <v>27</v>
      </c>
      <c r="K120" s="10" t="s">
        <v>27</v>
      </c>
    </row>
    <row r="121" spans="2:11" s="11" customFormat="1" ht="30" customHeight="1">
      <c r="B121" s="9" t="s">
        <v>3280</v>
      </c>
      <c r="C121" s="9" t="s">
        <v>722</v>
      </c>
      <c r="D121" s="19" t="s">
        <v>79</v>
      </c>
      <c r="E121" s="20">
        <v>598802</v>
      </c>
      <c r="F121" s="20">
        <v>0</v>
      </c>
      <c r="G121" s="20">
        <v>0</v>
      </c>
      <c r="H121" s="9" t="s">
        <v>27</v>
      </c>
      <c r="I121" s="10" t="s">
        <v>27</v>
      </c>
      <c r="J121" s="10" t="s">
        <v>27</v>
      </c>
      <c r="K121" s="10" t="s">
        <v>27</v>
      </c>
    </row>
    <row r="122" spans="2:11" s="11" customFormat="1" ht="30" customHeight="1">
      <c r="B122" s="9" t="s">
        <v>3280</v>
      </c>
      <c r="C122" s="9" t="s">
        <v>723</v>
      </c>
      <c r="D122" s="19" t="s">
        <v>79</v>
      </c>
      <c r="E122" s="20">
        <v>688622</v>
      </c>
      <c r="F122" s="20">
        <v>0</v>
      </c>
      <c r="G122" s="20">
        <v>0</v>
      </c>
      <c r="H122" s="9" t="s">
        <v>27</v>
      </c>
      <c r="I122" s="10" t="s">
        <v>27</v>
      </c>
      <c r="J122" s="10" t="s">
        <v>27</v>
      </c>
      <c r="K122" s="10" t="s">
        <v>27</v>
      </c>
    </row>
    <row r="123" spans="2:11" s="11" customFormat="1" ht="30" customHeight="1">
      <c r="B123" s="9" t="s">
        <v>3280</v>
      </c>
      <c r="C123" s="9" t="s">
        <v>717</v>
      </c>
      <c r="D123" s="19" t="s">
        <v>79</v>
      </c>
      <c r="E123" s="20">
        <v>1676646</v>
      </c>
      <c r="F123" s="20">
        <v>0</v>
      </c>
      <c r="G123" s="20">
        <v>0</v>
      </c>
      <c r="H123" s="9" t="s">
        <v>27</v>
      </c>
      <c r="I123" s="10" t="s">
        <v>27</v>
      </c>
      <c r="J123" s="10" t="s">
        <v>27</v>
      </c>
      <c r="K123" s="10" t="s">
        <v>27</v>
      </c>
    </row>
    <row r="124" spans="2:11" s="11" customFormat="1" ht="30" customHeight="1">
      <c r="B124" s="9" t="s">
        <v>3280</v>
      </c>
      <c r="C124" s="9" t="s">
        <v>718</v>
      </c>
      <c r="D124" s="19" t="s">
        <v>79</v>
      </c>
      <c r="E124" s="20">
        <v>1676646</v>
      </c>
      <c r="F124" s="20">
        <v>0</v>
      </c>
      <c r="G124" s="20">
        <v>0</v>
      </c>
      <c r="H124" s="9" t="s">
        <v>27</v>
      </c>
      <c r="I124" s="10" t="s">
        <v>27</v>
      </c>
      <c r="J124" s="10" t="s">
        <v>27</v>
      </c>
      <c r="K124" s="10" t="s">
        <v>27</v>
      </c>
    </row>
    <row r="125" spans="2:11" s="11" customFormat="1" ht="30" customHeight="1">
      <c r="B125" s="9" t="s">
        <v>3280</v>
      </c>
      <c r="C125" s="9" t="s">
        <v>719</v>
      </c>
      <c r="D125" s="19" t="s">
        <v>79</v>
      </c>
      <c r="E125" s="20">
        <v>1676646</v>
      </c>
      <c r="F125" s="20">
        <v>0</v>
      </c>
      <c r="G125" s="20">
        <v>0</v>
      </c>
      <c r="H125" s="9" t="s">
        <v>27</v>
      </c>
      <c r="I125" s="10" t="s">
        <v>27</v>
      </c>
      <c r="J125" s="10" t="s">
        <v>27</v>
      </c>
      <c r="K125" s="10" t="s">
        <v>27</v>
      </c>
    </row>
    <row r="126" spans="2:11" s="11" customFormat="1" ht="30" customHeight="1">
      <c r="B126" s="9" t="s">
        <v>3285</v>
      </c>
      <c r="C126" s="9" t="s">
        <v>3311</v>
      </c>
      <c r="D126" s="19" t="s">
        <v>28</v>
      </c>
      <c r="E126" s="20">
        <v>3315</v>
      </c>
      <c r="F126" s="20">
        <v>0</v>
      </c>
      <c r="G126" s="20">
        <v>0</v>
      </c>
      <c r="H126" s="9" t="s">
        <v>27</v>
      </c>
      <c r="I126" s="10" t="s">
        <v>27</v>
      </c>
      <c r="J126" s="10" t="s">
        <v>27</v>
      </c>
      <c r="K126" s="10" t="s">
        <v>27</v>
      </c>
    </row>
    <row r="127" spans="2:11" s="11" customFormat="1" ht="30" customHeight="1">
      <c r="B127" s="9" t="s">
        <v>3285</v>
      </c>
      <c r="C127" s="9" t="s">
        <v>1664</v>
      </c>
      <c r="D127" s="19" t="s">
        <v>28</v>
      </c>
      <c r="E127" s="20">
        <v>4844</v>
      </c>
      <c r="F127" s="20">
        <v>0</v>
      </c>
      <c r="G127" s="20">
        <v>0</v>
      </c>
      <c r="H127" s="9" t="s">
        <v>27</v>
      </c>
      <c r="I127" s="10" t="s">
        <v>27</v>
      </c>
      <c r="J127" s="10" t="s">
        <v>27</v>
      </c>
      <c r="K127" s="10" t="s">
        <v>27</v>
      </c>
    </row>
    <row r="128" spans="2:11" s="11" customFormat="1" ht="30" customHeight="1">
      <c r="B128" s="9" t="s">
        <v>3285</v>
      </c>
      <c r="C128" s="9" t="s">
        <v>725</v>
      </c>
      <c r="D128" s="19" t="s">
        <v>28</v>
      </c>
      <c r="E128" s="20">
        <v>10551</v>
      </c>
      <c r="F128" s="20">
        <v>0</v>
      </c>
      <c r="G128" s="20">
        <v>0</v>
      </c>
      <c r="H128" s="9" t="s">
        <v>27</v>
      </c>
      <c r="I128" s="10" t="s">
        <v>27</v>
      </c>
      <c r="J128" s="10" t="s">
        <v>27</v>
      </c>
      <c r="K128" s="10" t="s">
        <v>27</v>
      </c>
    </row>
    <row r="129" spans="2:11" s="11" customFormat="1" ht="30" customHeight="1">
      <c r="B129" s="9" t="s">
        <v>3286</v>
      </c>
      <c r="C129" s="9" t="s">
        <v>725</v>
      </c>
      <c r="D129" s="19" t="s">
        <v>28</v>
      </c>
      <c r="E129" s="20">
        <v>11314</v>
      </c>
      <c r="F129" s="20">
        <v>0</v>
      </c>
      <c r="G129" s="20">
        <v>0</v>
      </c>
      <c r="H129" s="9" t="s">
        <v>27</v>
      </c>
      <c r="I129" s="10" t="s">
        <v>27</v>
      </c>
      <c r="J129" s="10" t="s">
        <v>27</v>
      </c>
      <c r="K129" s="10" t="s">
        <v>27</v>
      </c>
    </row>
    <row r="130" spans="2:11" s="11" customFormat="1" ht="30" customHeight="1">
      <c r="B130" s="9" t="s">
        <v>3973</v>
      </c>
      <c r="C130" s="9" t="s">
        <v>4683</v>
      </c>
      <c r="D130" s="19" t="s">
        <v>28</v>
      </c>
      <c r="E130" s="20">
        <v>2530</v>
      </c>
      <c r="F130" s="20">
        <v>0</v>
      </c>
      <c r="G130" s="20">
        <v>0</v>
      </c>
      <c r="H130" s="9" t="s">
        <v>27</v>
      </c>
      <c r="I130" s="10" t="s">
        <v>27</v>
      </c>
      <c r="J130" s="10" t="s">
        <v>27</v>
      </c>
      <c r="K130" s="10" t="s">
        <v>27</v>
      </c>
    </row>
    <row r="131" spans="2:11" s="11" customFormat="1" ht="30" customHeight="1">
      <c r="B131" s="9" t="s">
        <v>3973</v>
      </c>
      <c r="C131" s="9" t="s">
        <v>4684</v>
      </c>
      <c r="D131" s="19" t="s">
        <v>28</v>
      </c>
      <c r="E131" s="20">
        <v>3827</v>
      </c>
      <c r="F131" s="20">
        <v>0</v>
      </c>
      <c r="G131" s="20">
        <v>0</v>
      </c>
      <c r="H131" s="9" t="s">
        <v>27</v>
      </c>
      <c r="I131" s="10" t="s">
        <v>27</v>
      </c>
      <c r="J131" s="10" t="s">
        <v>27</v>
      </c>
      <c r="K131" s="10" t="s">
        <v>27</v>
      </c>
    </row>
    <row r="132" spans="2:11" s="11" customFormat="1" ht="30" customHeight="1">
      <c r="B132" s="9" t="s">
        <v>3973</v>
      </c>
      <c r="C132" s="9" t="s">
        <v>4685</v>
      </c>
      <c r="D132" s="19" t="s">
        <v>28</v>
      </c>
      <c r="E132" s="20">
        <v>4135</v>
      </c>
      <c r="F132" s="20">
        <v>0</v>
      </c>
      <c r="G132" s="20">
        <v>0</v>
      </c>
      <c r="H132" s="9" t="s">
        <v>27</v>
      </c>
      <c r="I132" s="10" t="s">
        <v>27</v>
      </c>
      <c r="J132" s="10" t="s">
        <v>27</v>
      </c>
      <c r="K132" s="10" t="s">
        <v>27</v>
      </c>
    </row>
    <row r="133" spans="2:11" s="11" customFormat="1" ht="30" customHeight="1">
      <c r="B133" s="9" t="s">
        <v>3973</v>
      </c>
      <c r="C133" s="9" t="s">
        <v>4686</v>
      </c>
      <c r="D133" s="19" t="s">
        <v>28</v>
      </c>
      <c r="E133" s="20">
        <v>5432</v>
      </c>
      <c r="F133" s="20">
        <v>0</v>
      </c>
      <c r="G133" s="20">
        <v>0</v>
      </c>
      <c r="H133" s="9" t="s">
        <v>27</v>
      </c>
      <c r="I133" s="10" t="s">
        <v>27</v>
      </c>
      <c r="J133" s="10" t="s">
        <v>27</v>
      </c>
      <c r="K133" s="10" t="s">
        <v>27</v>
      </c>
    </row>
    <row r="134" spans="2:11" s="11" customFormat="1" ht="30" customHeight="1">
      <c r="B134" s="9" t="s">
        <v>3404</v>
      </c>
      <c r="C134" s="9" t="s">
        <v>3403</v>
      </c>
      <c r="D134" s="19" t="s">
        <v>28</v>
      </c>
      <c r="E134" s="20">
        <v>5500</v>
      </c>
      <c r="F134" s="20">
        <v>0</v>
      </c>
      <c r="G134" s="20">
        <v>0</v>
      </c>
      <c r="H134" s="9" t="s">
        <v>27</v>
      </c>
      <c r="I134" s="10" t="s">
        <v>27</v>
      </c>
      <c r="J134" s="10" t="s">
        <v>27</v>
      </c>
      <c r="K134" s="10" t="s">
        <v>27</v>
      </c>
    </row>
    <row r="135" spans="2:11" s="11" customFormat="1" ht="30" customHeight="1">
      <c r="B135" s="9" t="s">
        <v>3404</v>
      </c>
      <c r="C135" s="9" t="s">
        <v>3405</v>
      </c>
      <c r="D135" s="19" t="s">
        <v>28</v>
      </c>
      <c r="E135" s="20">
        <v>7500</v>
      </c>
      <c r="F135" s="20">
        <v>0</v>
      </c>
      <c r="G135" s="20">
        <v>0</v>
      </c>
      <c r="H135" s="9" t="s">
        <v>27</v>
      </c>
      <c r="I135" s="10" t="s">
        <v>27</v>
      </c>
      <c r="J135" s="10" t="s">
        <v>27</v>
      </c>
      <c r="K135" s="10" t="s">
        <v>27</v>
      </c>
    </row>
    <row r="136" spans="2:11" s="11" customFormat="1" ht="30" customHeight="1">
      <c r="B136" s="9" t="s">
        <v>3404</v>
      </c>
      <c r="C136" s="9" t="s">
        <v>3406</v>
      </c>
      <c r="D136" s="19" t="s">
        <v>28</v>
      </c>
      <c r="E136" s="20">
        <v>8500</v>
      </c>
      <c r="F136" s="20">
        <v>0</v>
      </c>
      <c r="G136" s="20">
        <v>0</v>
      </c>
      <c r="H136" s="9" t="s">
        <v>27</v>
      </c>
      <c r="I136" s="10" t="s">
        <v>27</v>
      </c>
      <c r="J136" s="10" t="s">
        <v>27</v>
      </c>
      <c r="K136" s="10" t="s">
        <v>27</v>
      </c>
    </row>
    <row r="137" spans="2:11" s="11" customFormat="1" ht="30" customHeight="1">
      <c r="B137" s="9" t="s">
        <v>3404</v>
      </c>
      <c r="C137" s="9" t="s">
        <v>3407</v>
      </c>
      <c r="D137" s="19" t="s">
        <v>28</v>
      </c>
      <c r="E137" s="20">
        <v>11000</v>
      </c>
      <c r="F137" s="20">
        <v>0</v>
      </c>
      <c r="G137" s="20">
        <v>0</v>
      </c>
      <c r="H137" s="9" t="s">
        <v>27</v>
      </c>
      <c r="I137" s="10" t="s">
        <v>27</v>
      </c>
      <c r="J137" s="10" t="s">
        <v>27</v>
      </c>
      <c r="K137" s="10" t="s">
        <v>27</v>
      </c>
    </row>
    <row r="138" spans="2:11" s="11" customFormat="1" ht="30" customHeight="1">
      <c r="B138" s="9" t="s">
        <v>3397</v>
      </c>
      <c r="C138" s="9" t="s">
        <v>3398</v>
      </c>
      <c r="D138" s="19" t="s">
        <v>792</v>
      </c>
      <c r="E138" s="20">
        <v>2773</v>
      </c>
      <c r="F138" s="20">
        <v>0</v>
      </c>
      <c r="G138" s="20">
        <v>0</v>
      </c>
      <c r="H138" s="9" t="s">
        <v>27</v>
      </c>
      <c r="I138" s="10" t="s">
        <v>27</v>
      </c>
      <c r="J138" s="10" t="s">
        <v>27</v>
      </c>
      <c r="K138" s="10" t="s">
        <v>27</v>
      </c>
    </row>
    <row r="139" spans="2:11" s="11" customFormat="1" ht="30" customHeight="1">
      <c r="B139" s="9" t="s">
        <v>4679</v>
      </c>
      <c r="C139" s="9" t="s">
        <v>3395</v>
      </c>
      <c r="D139" s="19" t="s">
        <v>28</v>
      </c>
      <c r="E139" s="20">
        <v>18000</v>
      </c>
      <c r="F139" s="20">
        <v>0</v>
      </c>
      <c r="G139" s="20">
        <v>0</v>
      </c>
      <c r="H139" s="9" t="s">
        <v>27</v>
      </c>
      <c r="I139" s="10" t="s">
        <v>27</v>
      </c>
      <c r="J139" s="10" t="s">
        <v>27</v>
      </c>
      <c r="K139" s="10" t="s">
        <v>27</v>
      </c>
    </row>
    <row r="140" spans="2:11" s="11" customFormat="1" ht="30" customHeight="1">
      <c r="B140" s="9" t="s">
        <v>4677</v>
      </c>
      <c r="C140" s="9" t="s">
        <v>3396</v>
      </c>
      <c r="D140" s="19" t="s">
        <v>28</v>
      </c>
      <c r="E140" s="20">
        <v>28000</v>
      </c>
      <c r="F140" s="20">
        <v>0</v>
      </c>
      <c r="G140" s="20">
        <v>0</v>
      </c>
      <c r="H140" s="9" t="s">
        <v>27</v>
      </c>
      <c r="I140" s="10" t="s">
        <v>27</v>
      </c>
      <c r="J140" s="10" t="s">
        <v>27</v>
      </c>
      <c r="K140" s="10" t="s">
        <v>27</v>
      </c>
    </row>
    <row r="141" spans="2:11" s="11" customFormat="1" ht="30" customHeight="1">
      <c r="B141" s="9" t="s">
        <v>4678</v>
      </c>
      <c r="C141" s="9" t="s">
        <v>3394</v>
      </c>
      <c r="D141" s="19" t="s">
        <v>28</v>
      </c>
      <c r="E141" s="20">
        <v>9700</v>
      </c>
      <c r="F141" s="20">
        <v>0</v>
      </c>
      <c r="G141" s="20">
        <v>0</v>
      </c>
      <c r="H141" s="9" t="s">
        <v>27</v>
      </c>
      <c r="I141" s="10" t="s">
        <v>27</v>
      </c>
      <c r="J141" s="10" t="s">
        <v>27</v>
      </c>
      <c r="K141" s="10" t="s">
        <v>27</v>
      </c>
    </row>
    <row r="142" spans="2:11" s="11" customFormat="1" ht="30" customHeight="1">
      <c r="B142" s="9" t="s">
        <v>2331</v>
      </c>
      <c r="C142" s="9" t="s">
        <v>588</v>
      </c>
      <c r="D142" s="19" t="s">
        <v>28</v>
      </c>
      <c r="E142" s="20">
        <v>28000</v>
      </c>
      <c r="F142" s="20">
        <v>0</v>
      </c>
      <c r="G142" s="20">
        <v>0</v>
      </c>
      <c r="H142" s="9" t="s">
        <v>27</v>
      </c>
      <c r="I142" s="10" t="s">
        <v>27</v>
      </c>
      <c r="J142" s="10" t="s">
        <v>27</v>
      </c>
      <c r="K142" s="10" t="s">
        <v>27</v>
      </c>
    </row>
    <row r="143" spans="2:11" s="11" customFormat="1" ht="30" customHeight="1">
      <c r="B143" s="9" t="s">
        <v>4773</v>
      </c>
      <c r="C143" s="9" t="s">
        <v>4774</v>
      </c>
      <c r="D143" s="19" t="s">
        <v>28</v>
      </c>
      <c r="E143" s="20">
        <v>51300</v>
      </c>
      <c r="F143" s="20"/>
      <c r="G143" s="20"/>
      <c r="H143" s="9"/>
      <c r="I143" s="10"/>
      <c r="J143" s="10"/>
      <c r="K143" s="10"/>
    </row>
    <row r="144" spans="2:11" s="11" customFormat="1" ht="30" customHeight="1">
      <c r="B144" s="9" t="s">
        <v>4773</v>
      </c>
      <c r="C144" s="9" t="s">
        <v>4775</v>
      </c>
      <c r="D144" s="19" t="s">
        <v>4776</v>
      </c>
      <c r="E144" s="20">
        <v>41200</v>
      </c>
      <c r="F144" s="20"/>
      <c r="G144" s="20"/>
      <c r="H144" s="9"/>
      <c r="I144" s="10"/>
      <c r="J144" s="10"/>
      <c r="K144" s="10"/>
    </row>
    <row r="145" spans="2:11" s="11" customFormat="1" ht="30" customHeight="1">
      <c r="B145" s="9" t="s">
        <v>2337</v>
      </c>
      <c r="C145" s="9" t="s">
        <v>2338</v>
      </c>
      <c r="D145" s="19" t="s">
        <v>54</v>
      </c>
      <c r="E145" s="20">
        <v>1600</v>
      </c>
      <c r="F145" s="20">
        <v>0</v>
      </c>
      <c r="G145" s="20">
        <v>0</v>
      </c>
      <c r="H145" s="9" t="s">
        <v>27</v>
      </c>
      <c r="I145" s="10" t="s">
        <v>27</v>
      </c>
      <c r="J145" s="10" t="s">
        <v>27</v>
      </c>
      <c r="K145" s="10" t="s">
        <v>27</v>
      </c>
    </row>
    <row r="146" spans="2:11" s="11" customFormat="1" ht="30" customHeight="1">
      <c r="B146" s="9" t="s">
        <v>4780</v>
      </c>
      <c r="C146" s="9" t="s">
        <v>3402</v>
      </c>
      <c r="D146" s="19" t="s">
        <v>54</v>
      </c>
      <c r="E146" s="20">
        <v>2916</v>
      </c>
      <c r="F146" s="20">
        <v>0</v>
      </c>
      <c r="G146" s="20">
        <v>0</v>
      </c>
      <c r="H146" s="9" t="s">
        <v>27</v>
      </c>
      <c r="I146" s="10" t="s">
        <v>27</v>
      </c>
      <c r="J146" s="10" t="s">
        <v>27</v>
      </c>
      <c r="K146" s="10" t="s">
        <v>27</v>
      </c>
    </row>
    <row r="147" spans="2:11" s="11" customFormat="1" ht="30" customHeight="1">
      <c r="B147" s="9" t="s">
        <v>4783</v>
      </c>
      <c r="C147" s="9" t="s">
        <v>4784</v>
      </c>
      <c r="D147" s="19" t="s">
        <v>54</v>
      </c>
      <c r="E147" s="20">
        <v>1250</v>
      </c>
      <c r="F147" s="20">
        <v>0</v>
      </c>
      <c r="G147" s="20">
        <v>0</v>
      </c>
      <c r="H147" s="9" t="s">
        <v>27</v>
      </c>
      <c r="I147" s="10" t="s">
        <v>27</v>
      </c>
      <c r="J147" s="10" t="s">
        <v>27</v>
      </c>
      <c r="K147" s="10" t="s">
        <v>27</v>
      </c>
    </row>
    <row r="148" spans="2:11" s="11" customFormat="1" ht="30" customHeight="1">
      <c r="B148" s="9" t="s">
        <v>3410</v>
      </c>
      <c r="C148" s="9" t="s">
        <v>766</v>
      </c>
      <c r="D148" s="19" t="s">
        <v>28</v>
      </c>
      <c r="E148" s="20">
        <v>4501</v>
      </c>
      <c r="F148" s="20">
        <v>0</v>
      </c>
      <c r="G148" s="20">
        <v>0</v>
      </c>
      <c r="H148" s="9" t="s">
        <v>27</v>
      </c>
      <c r="I148" s="10" t="s">
        <v>27</v>
      </c>
      <c r="J148" s="10" t="s">
        <v>27</v>
      </c>
      <c r="K148" s="10" t="s">
        <v>27</v>
      </c>
    </row>
    <row r="149" spans="2:11" s="11" customFormat="1" ht="30" customHeight="1">
      <c r="B149" s="9" t="s">
        <v>3411</v>
      </c>
      <c r="C149" s="9" t="s">
        <v>3412</v>
      </c>
      <c r="D149" s="19" t="s">
        <v>28</v>
      </c>
      <c r="E149" s="20">
        <v>6147</v>
      </c>
      <c r="F149" s="20">
        <v>0</v>
      </c>
      <c r="G149" s="20">
        <v>0</v>
      </c>
      <c r="H149" s="9" t="s">
        <v>27</v>
      </c>
      <c r="I149" s="10" t="s">
        <v>27</v>
      </c>
      <c r="J149" s="10" t="s">
        <v>27</v>
      </c>
      <c r="K149" s="10" t="s">
        <v>27</v>
      </c>
    </row>
    <row r="150" spans="2:11" s="11" customFormat="1" ht="30" customHeight="1">
      <c r="B150" s="9" t="s">
        <v>3411</v>
      </c>
      <c r="C150" s="9" t="s">
        <v>3413</v>
      </c>
      <c r="D150" s="19" t="s">
        <v>28</v>
      </c>
      <c r="E150" s="20">
        <v>7491</v>
      </c>
      <c r="F150" s="20">
        <v>0</v>
      </c>
      <c r="G150" s="20">
        <v>0</v>
      </c>
      <c r="H150" s="9" t="s">
        <v>27</v>
      </c>
      <c r="I150" s="10" t="s">
        <v>27</v>
      </c>
      <c r="J150" s="10" t="s">
        <v>27</v>
      </c>
      <c r="K150" s="10" t="s">
        <v>27</v>
      </c>
    </row>
    <row r="151" spans="2:11" s="11" customFormat="1" ht="30" customHeight="1">
      <c r="B151" s="9" t="s">
        <v>2350</v>
      </c>
      <c r="C151" s="9" t="s">
        <v>2350</v>
      </c>
      <c r="D151" s="19" t="s">
        <v>28</v>
      </c>
      <c r="E151" s="20">
        <v>256</v>
      </c>
      <c r="F151" s="20">
        <v>0</v>
      </c>
      <c r="G151" s="20">
        <v>0</v>
      </c>
      <c r="H151" s="9" t="s">
        <v>27</v>
      </c>
      <c r="I151" s="10" t="s">
        <v>27</v>
      </c>
      <c r="J151" s="10" t="s">
        <v>27</v>
      </c>
      <c r="K151" s="10" t="s">
        <v>27</v>
      </c>
    </row>
    <row r="152" spans="2:11" s="11" customFormat="1" ht="30" customHeight="1">
      <c r="B152" s="9" t="s">
        <v>2350</v>
      </c>
      <c r="C152" s="9" t="s">
        <v>2367</v>
      </c>
      <c r="D152" s="19" t="s">
        <v>28</v>
      </c>
      <c r="E152" s="20">
        <v>256</v>
      </c>
      <c r="F152" s="20">
        <v>0</v>
      </c>
      <c r="G152" s="20">
        <v>0</v>
      </c>
      <c r="H152" s="9" t="s">
        <v>27</v>
      </c>
      <c r="I152" s="10" t="s">
        <v>27</v>
      </c>
      <c r="J152" s="10" t="s">
        <v>27</v>
      </c>
      <c r="K152" s="10" t="s">
        <v>27</v>
      </c>
    </row>
    <row r="153" spans="2:11" s="11" customFormat="1" ht="30" customHeight="1">
      <c r="B153" s="9" t="s">
        <v>3415</v>
      </c>
      <c r="C153" s="9" t="s">
        <v>3417</v>
      </c>
      <c r="D153" s="19" t="s">
        <v>28</v>
      </c>
      <c r="E153" s="20">
        <v>2480</v>
      </c>
      <c r="F153" s="20">
        <v>0</v>
      </c>
      <c r="G153" s="20">
        <v>0</v>
      </c>
      <c r="H153" s="9" t="s">
        <v>27</v>
      </c>
      <c r="I153" s="10" t="s">
        <v>27</v>
      </c>
      <c r="J153" s="10" t="s">
        <v>27</v>
      </c>
      <c r="K153" s="10" t="s">
        <v>27</v>
      </c>
    </row>
    <row r="154" spans="2:11" s="11" customFormat="1" ht="30" customHeight="1">
      <c r="B154" s="9" t="s">
        <v>3416</v>
      </c>
      <c r="C154" s="9" t="s">
        <v>3418</v>
      </c>
      <c r="D154" s="19" t="s">
        <v>28</v>
      </c>
      <c r="E154" s="20">
        <v>3650</v>
      </c>
      <c r="F154" s="20">
        <v>0</v>
      </c>
      <c r="G154" s="20">
        <v>0</v>
      </c>
      <c r="H154" s="9" t="s">
        <v>27</v>
      </c>
      <c r="I154" s="10" t="s">
        <v>27</v>
      </c>
      <c r="J154" s="10" t="s">
        <v>27</v>
      </c>
      <c r="K154" s="10" t="s">
        <v>27</v>
      </c>
    </row>
    <row r="155" spans="2:11" s="11" customFormat="1" ht="30" customHeight="1">
      <c r="B155" s="9" t="s">
        <v>3460</v>
      </c>
      <c r="C155" s="9" t="s">
        <v>3467</v>
      </c>
      <c r="D155" s="19" t="s">
        <v>28</v>
      </c>
      <c r="E155" s="20">
        <v>28500</v>
      </c>
      <c r="F155" s="20">
        <v>0</v>
      </c>
      <c r="G155" s="20">
        <v>0</v>
      </c>
      <c r="H155" s="9"/>
      <c r="I155" s="10" t="s">
        <v>27</v>
      </c>
      <c r="J155" s="10" t="s">
        <v>27</v>
      </c>
      <c r="K155" s="10" t="s">
        <v>27</v>
      </c>
    </row>
    <row r="156" spans="2:11" s="11" customFormat="1" ht="30" customHeight="1">
      <c r="B156" s="9" t="s">
        <v>2504</v>
      </c>
      <c r="C156" s="9" t="s">
        <v>3462</v>
      </c>
      <c r="D156" s="19" t="s">
        <v>54</v>
      </c>
      <c r="E156" s="20">
        <v>1800</v>
      </c>
      <c r="F156" s="20">
        <v>0</v>
      </c>
      <c r="G156" s="20">
        <v>0</v>
      </c>
      <c r="H156" s="9" t="s">
        <v>27</v>
      </c>
      <c r="I156" s="10" t="s">
        <v>27</v>
      </c>
      <c r="J156" s="10" t="s">
        <v>27</v>
      </c>
      <c r="K156" s="10" t="s">
        <v>27</v>
      </c>
    </row>
    <row r="157" spans="2:11" s="11" customFormat="1" ht="30" customHeight="1">
      <c r="B157" s="9" t="s">
        <v>4700</v>
      </c>
      <c r="C157" s="9" t="s">
        <v>4701</v>
      </c>
      <c r="D157" s="19" t="s">
        <v>28</v>
      </c>
      <c r="E157" s="20">
        <v>69000</v>
      </c>
      <c r="F157" s="20"/>
      <c r="G157" s="20"/>
      <c r="H157" s="9"/>
      <c r="I157" s="10"/>
      <c r="J157" s="10"/>
      <c r="K157" s="10"/>
    </row>
    <row r="158" spans="2:11" s="11" customFormat="1" ht="29.25" customHeight="1">
      <c r="B158" s="9" t="s">
        <v>779</v>
      </c>
      <c r="C158" s="9" t="s">
        <v>780</v>
      </c>
      <c r="D158" s="19" t="s">
        <v>28</v>
      </c>
      <c r="E158" s="20">
        <v>120000</v>
      </c>
      <c r="F158" s="20">
        <v>0</v>
      </c>
      <c r="G158" s="20">
        <v>0</v>
      </c>
      <c r="H158" s="9" t="s">
        <v>27</v>
      </c>
      <c r="I158" s="10" t="s">
        <v>27</v>
      </c>
      <c r="J158" s="10" t="s">
        <v>27</v>
      </c>
      <c r="K158" s="10" t="s">
        <v>27</v>
      </c>
    </row>
    <row r="159" spans="2:11" s="11" customFormat="1" ht="30" customHeight="1">
      <c r="B159" s="9" t="s">
        <v>820</v>
      </c>
      <c r="C159" s="9" t="s">
        <v>727</v>
      </c>
      <c r="D159" s="19" t="s">
        <v>28</v>
      </c>
      <c r="E159" s="20">
        <v>35000</v>
      </c>
      <c r="F159" s="20">
        <v>0</v>
      </c>
      <c r="G159" s="20">
        <v>0</v>
      </c>
      <c r="H159" s="9" t="s">
        <v>27</v>
      </c>
      <c r="I159" s="10" t="s">
        <v>27</v>
      </c>
      <c r="J159" s="10" t="s">
        <v>27</v>
      </c>
      <c r="K159" s="10" t="s">
        <v>27</v>
      </c>
    </row>
    <row r="160" spans="2:11" s="11" customFormat="1" ht="30" customHeight="1">
      <c r="B160" s="9" t="s">
        <v>3545</v>
      </c>
      <c r="C160" s="9" t="s">
        <v>3544</v>
      </c>
      <c r="D160" s="19" t="s">
        <v>466</v>
      </c>
      <c r="E160" s="20">
        <v>1000</v>
      </c>
      <c r="F160" s="20">
        <v>0</v>
      </c>
      <c r="G160" s="20">
        <v>0</v>
      </c>
      <c r="H160" s="9" t="s">
        <v>27</v>
      </c>
      <c r="I160" s="10" t="s">
        <v>27</v>
      </c>
      <c r="J160" s="10" t="s">
        <v>27</v>
      </c>
      <c r="K160" s="10" t="s">
        <v>27</v>
      </c>
    </row>
    <row r="161" spans="2:11" s="11" customFormat="1" ht="30" customHeight="1">
      <c r="B161" s="9" t="s">
        <v>3546</v>
      </c>
      <c r="C161" s="9" t="s">
        <v>4789</v>
      </c>
      <c r="D161" s="19" t="s">
        <v>466</v>
      </c>
      <c r="E161" s="20">
        <v>2437</v>
      </c>
      <c r="F161" s="20">
        <v>0</v>
      </c>
      <c r="G161" s="20">
        <v>0</v>
      </c>
      <c r="H161" s="9" t="s">
        <v>27</v>
      </c>
      <c r="I161" s="10" t="s">
        <v>27</v>
      </c>
      <c r="J161" s="10" t="s">
        <v>27</v>
      </c>
      <c r="K161" s="10" t="s">
        <v>27</v>
      </c>
    </row>
    <row r="162" spans="2:11" s="11" customFormat="1" ht="30" customHeight="1">
      <c r="B162" s="9" t="s">
        <v>2316</v>
      </c>
      <c r="C162" s="9" t="s">
        <v>2317</v>
      </c>
      <c r="D162" s="19" t="s">
        <v>466</v>
      </c>
      <c r="E162" s="20">
        <v>1555</v>
      </c>
      <c r="F162" s="20">
        <v>0</v>
      </c>
      <c r="G162" s="20">
        <v>0</v>
      </c>
      <c r="H162" s="9" t="s">
        <v>27</v>
      </c>
      <c r="I162" s="10" t="s">
        <v>27</v>
      </c>
      <c r="J162" s="10" t="s">
        <v>27</v>
      </c>
      <c r="K162" s="10" t="s">
        <v>27</v>
      </c>
    </row>
    <row r="163" spans="2:11" s="11" customFormat="1" ht="30" customHeight="1">
      <c r="B163" s="9" t="s">
        <v>2675</v>
      </c>
      <c r="C163" s="9" t="s">
        <v>2317</v>
      </c>
      <c r="D163" s="19" t="s">
        <v>466</v>
      </c>
      <c r="E163" s="20">
        <v>0</v>
      </c>
      <c r="F163" s="20">
        <v>0</v>
      </c>
      <c r="G163" s="20" t="e">
        <v>#REF!</v>
      </c>
      <c r="H163" s="9" t="s">
        <v>27</v>
      </c>
      <c r="I163" s="10" t="s">
        <v>27</v>
      </c>
      <c r="J163" s="10" t="s">
        <v>27</v>
      </c>
      <c r="K163" s="10" t="s">
        <v>27</v>
      </c>
    </row>
    <row r="164" spans="2:11" s="11" customFormat="1" ht="30" customHeight="1">
      <c r="B164" s="9" t="s">
        <v>2316</v>
      </c>
      <c r="C164" s="9" t="s">
        <v>2437</v>
      </c>
      <c r="D164" s="19" t="s">
        <v>466</v>
      </c>
      <c r="E164" s="20">
        <v>1254</v>
      </c>
      <c r="F164" s="20">
        <v>0</v>
      </c>
      <c r="G164" s="20">
        <v>0</v>
      </c>
      <c r="H164" s="9" t="s">
        <v>27</v>
      </c>
      <c r="I164" s="10" t="s">
        <v>27</v>
      </c>
      <c r="J164" s="10" t="s">
        <v>27</v>
      </c>
      <c r="K164" s="10" t="s">
        <v>27</v>
      </c>
    </row>
    <row r="165" spans="2:11" s="11" customFormat="1" ht="30" customHeight="1">
      <c r="B165" s="9" t="s">
        <v>2319</v>
      </c>
      <c r="C165" s="9" t="s">
        <v>2317</v>
      </c>
      <c r="D165" s="19" t="s">
        <v>806</v>
      </c>
      <c r="E165" s="20">
        <v>2700</v>
      </c>
      <c r="F165" s="20">
        <v>0</v>
      </c>
      <c r="G165" s="20">
        <v>0</v>
      </c>
      <c r="H165" s="9" t="s">
        <v>27</v>
      </c>
      <c r="I165" s="10" t="s">
        <v>27</v>
      </c>
      <c r="J165" s="10" t="s">
        <v>27</v>
      </c>
      <c r="K165" s="10" t="s">
        <v>27</v>
      </c>
    </row>
    <row r="166" spans="2:11" s="11" customFormat="1" ht="30" customHeight="1">
      <c r="B166" s="9" t="s">
        <v>2412</v>
      </c>
      <c r="C166" s="9" t="s">
        <v>2413</v>
      </c>
      <c r="D166" s="19" t="s">
        <v>466</v>
      </c>
      <c r="E166" s="20">
        <v>500</v>
      </c>
      <c r="F166" s="20">
        <v>0</v>
      </c>
      <c r="G166" s="20">
        <v>0</v>
      </c>
      <c r="H166" s="9" t="s">
        <v>27</v>
      </c>
      <c r="I166" s="10" t="s">
        <v>27</v>
      </c>
      <c r="J166" s="10" t="s">
        <v>27</v>
      </c>
      <c r="K166" s="10" t="s">
        <v>27</v>
      </c>
    </row>
    <row r="167" spans="2:11" s="11" customFormat="1" ht="30" customHeight="1">
      <c r="B167" s="9" t="s">
        <v>2428</v>
      </c>
      <c r="C167" s="9" t="s">
        <v>4756</v>
      </c>
      <c r="D167" s="19" t="s">
        <v>28</v>
      </c>
      <c r="E167" s="20">
        <v>237</v>
      </c>
      <c r="F167" s="20">
        <v>0</v>
      </c>
      <c r="G167" s="20">
        <v>0</v>
      </c>
      <c r="H167" s="9" t="s">
        <v>27</v>
      </c>
      <c r="I167" s="10" t="s">
        <v>27</v>
      </c>
      <c r="J167" s="10" t="s">
        <v>27</v>
      </c>
      <c r="K167" s="10" t="s">
        <v>27</v>
      </c>
    </row>
    <row r="168" spans="2:11" s="11" customFormat="1" ht="30" customHeight="1">
      <c r="B168" s="9" t="s">
        <v>3969</v>
      </c>
      <c r="C168" s="9" t="s">
        <v>3968</v>
      </c>
      <c r="D168" s="19" t="s">
        <v>28</v>
      </c>
      <c r="E168" s="20">
        <v>3900</v>
      </c>
      <c r="F168" s="20">
        <v>0</v>
      </c>
      <c r="G168" s="20">
        <v>0</v>
      </c>
      <c r="H168" s="9" t="s">
        <v>27</v>
      </c>
      <c r="I168" s="10" t="s">
        <v>27</v>
      </c>
      <c r="J168" s="10" t="s">
        <v>27</v>
      </c>
      <c r="K168" s="10" t="s">
        <v>27</v>
      </c>
    </row>
    <row r="169" spans="2:11" s="11" customFormat="1" ht="30" customHeight="1">
      <c r="B169" s="9" t="s">
        <v>768</v>
      </c>
      <c r="C169" s="9" t="s">
        <v>771</v>
      </c>
      <c r="D169" s="19" t="s">
        <v>28</v>
      </c>
      <c r="E169" s="20">
        <v>7300</v>
      </c>
      <c r="F169" s="20">
        <v>0</v>
      </c>
      <c r="G169" s="20">
        <v>0</v>
      </c>
      <c r="H169" s="9" t="s">
        <v>27</v>
      </c>
      <c r="I169" s="10" t="s">
        <v>27</v>
      </c>
      <c r="J169" s="10" t="s">
        <v>27</v>
      </c>
      <c r="K169" s="10" t="s">
        <v>27</v>
      </c>
    </row>
    <row r="170" spans="2:11" s="11" customFormat="1" ht="30" customHeight="1">
      <c r="B170" s="9" t="s">
        <v>768</v>
      </c>
      <c r="C170" s="9" t="s">
        <v>2388</v>
      </c>
      <c r="D170" s="19" t="s">
        <v>28</v>
      </c>
      <c r="E170" s="20">
        <v>7300</v>
      </c>
      <c r="F170" s="20">
        <v>0</v>
      </c>
      <c r="G170" s="20">
        <v>0</v>
      </c>
      <c r="H170" s="9" t="s">
        <v>27</v>
      </c>
      <c r="I170" s="10" t="s">
        <v>27</v>
      </c>
      <c r="J170" s="10" t="s">
        <v>27</v>
      </c>
      <c r="K170" s="10" t="s">
        <v>27</v>
      </c>
    </row>
    <row r="171" spans="2:11" s="11" customFormat="1" ht="30" customHeight="1">
      <c r="B171" s="9" t="s">
        <v>768</v>
      </c>
      <c r="C171" s="9" t="s">
        <v>3972</v>
      </c>
      <c r="D171" s="19" t="s">
        <v>28</v>
      </c>
      <c r="E171" s="20">
        <v>8800</v>
      </c>
      <c r="F171" s="20">
        <v>0</v>
      </c>
      <c r="G171" s="20">
        <v>0</v>
      </c>
      <c r="H171" s="9" t="s">
        <v>27</v>
      </c>
      <c r="I171" s="10" t="s">
        <v>27</v>
      </c>
      <c r="J171" s="10" t="s">
        <v>27</v>
      </c>
      <c r="K171" s="10" t="s">
        <v>27</v>
      </c>
    </row>
    <row r="172" spans="2:11" s="11" customFormat="1" ht="30" customHeight="1">
      <c r="B172" s="9" t="s">
        <v>770</v>
      </c>
      <c r="C172" s="9" t="s">
        <v>3971</v>
      </c>
      <c r="D172" s="19" t="s">
        <v>28</v>
      </c>
      <c r="E172" s="20">
        <v>4200</v>
      </c>
      <c r="F172" s="20">
        <v>0</v>
      </c>
      <c r="G172" s="20">
        <v>0</v>
      </c>
      <c r="H172" s="9" t="s">
        <v>27</v>
      </c>
      <c r="I172" s="10" t="s">
        <v>27</v>
      </c>
      <c r="J172" s="10" t="s">
        <v>27</v>
      </c>
      <c r="K172" s="10" t="s">
        <v>27</v>
      </c>
    </row>
    <row r="173" spans="2:11" s="11" customFormat="1" ht="30" customHeight="1">
      <c r="B173" s="9" t="s">
        <v>775</v>
      </c>
      <c r="C173" s="9" t="s">
        <v>777</v>
      </c>
      <c r="D173" s="19" t="s">
        <v>28</v>
      </c>
      <c r="E173" s="20">
        <v>48000</v>
      </c>
      <c r="F173" s="20">
        <v>0</v>
      </c>
      <c r="G173" s="20">
        <v>0</v>
      </c>
      <c r="H173" s="9" t="s">
        <v>728</v>
      </c>
      <c r="I173" s="10" t="s">
        <v>27</v>
      </c>
      <c r="J173" s="10" t="s">
        <v>27</v>
      </c>
      <c r="K173" s="10" t="s">
        <v>27</v>
      </c>
    </row>
    <row r="174" spans="2:11" s="11" customFormat="1" ht="30" customHeight="1">
      <c r="B174" s="9" t="s">
        <v>775</v>
      </c>
      <c r="C174" s="9" t="s">
        <v>776</v>
      </c>
      <c r="D174" s="19" t="s">
        <v>28</v>
      </c>
      <c r="E174" s="20">
        <v>54000</v>
      </c>
      <c r="F174" s="20">
        <v>0</v>
      </c>
      <c r="G174" s="20">
        <v>0</v>
      </c>
      <c r="H174" s="9" t="s">
        <v>728</v>
      </c>
      <c r="I174" s="10" t="s">
        <v>27</v>
      </c>
      <c r="J174" s="10" t="s">
        <v>27</v>
      </c>
      <c r="K174" s="10" t="s">
        <v>27</v>
      </c>
    </row>
    <row r="175" spans="2:11" s="11" customFormat="1" ht="30" customHeight="1">
      <c r="B175" s="9" t="s">
        <v>775</v>
      </c>
      <c r="C175" s="9" t="s">
        <v>778</v>
      </c>
      <c r="D175" s="19" t="s">
        <v>28</v>
      </c>
      <c r="E175" s="20">
        <v>42000</v>
      </c>
      <c r="F175" s="20">
        <v>0</v>
      </c>
      <c r="G175" s="20">
        <v>0</v>
      </c>
      <c r="H175" s="9" t="s">
        <v>728</v>
      </c>
      <c r="I175" s="10" t="s">
        <v>27</v>
      </c>
      <c r="J175" s="10" t="s">
        <v>27</v>
      </c>
      <c r="K175" s="10" t="s">
        <v>27</v>
      </c>
    </row>
    <row r="176" spans="2:11" s="11" customFormat="1" ht="30" customHeight="1">
      <c r="B176" s="9" t="s">
        <v>773</v>
      </c>
      <c r="C176" s="9" t="s">
        <v>774</v>
      </c>
      <c r="D176" s="19" t="s">
        <v>28</v>
      </c>
      <c r="E176" s="20">
        <v>45000</v>
      </c>
      <c r="F176" s="20">
        <v>0</v>
      </c>
      <c r="G176" s="20">
        <v>0</v>
      </c>
      <c r="H176" s="9"/>
      <c r="I176" s="10" t="s">
        <v>27</v>
      </c>
      <c r="J176" s="10" t="s">
        <v>27</v>
      </c>
      <c r="K176" s="10" t="s">
        <v>27</v>
      </c>
    </row>
    <row r="177" spans="2:11" s="11" customFormat="1" ht="30" customHeight="1">
      <c r="B177" s="9" t="s">
        <v>3976</v>
      </c>
      <c r="C177" s="9" t="s">
        <v>3975</v>
      </c>
      <c r="D177" s="19" t="s">
        <v>28</v>
      </c>
      <c r="E177" s="20">
        <v>6049</v>
      </c>
      <c r="F177" s="20">
        <v>0</v>
      </c>
      <c r="G177" s="20">
        <v>0</v>
      </c>
      <c r="H177" s="9" t="s">
        <v>27</v>
      </c>
      <c r="I177" s="10" t="s">
        <v>27</v>
      </c>
      <c r="J177" s="10" t="s">
        <v>27</v>
      </c>
      <c r="K177" s="10" t="s">
        <v>27</v>
      </c>
    </row>
    <row r="178" spans="2:11" s="11" customFormat="1" ht="30" customHeight="1">
      <c r="B178" s="9" t="s">
        <v>3976</v>
      </c>
      <c r="C178" s="9" t="s">
        <v>632</v>
      </c>
      <c r="D178" s="19" t="s">
        <v>28</v>
      </c>
      <c r="E178" s="20">
        <v>8641</v>
      </c>
      <c r="F178" s="20">
        <v>0</v>
      </c>
      <c r="G178" s="20">
        <v>0</v>
      </c>
      <c r="H178" s="9" t="s">
        <v>27</v>
      </c>
      <c r="I178" s="10" t="s">
        <v>27</v>
      </c>
      <c r="J178" s="10" t="s">
        <v>27</v>
      </c>
      <c r="K178" s="10" t="s">
        <v>27</v>
      </c>
    </row>
    <row r="179" spans="2:11" s="11" customFormat="1" ht="30" customHeight="1">
      <c r="B179" s="9" t="s">
        <v>3976</v>
      </c>
      <c r="C179" s="9" t="s">
        <v>3974</v>
      </c>
      <c r="D179" s="19" t="s">
        <v>28</v>
      </c>
      <c r="E179" s="20">
        <v>12098</v>
      </c>
      <c r="F179" s="20">
        <v>0</v>
      </c>
      <c r="G179" s="20">
        <v>0</v>
      </c>
      <c r="H179" s="9" t="s">
        <v>27</v>
      </c>
      <c r="I179" s="10" t="s">
        <v>27</v>
      </c>
      <c r="J179" s="10" t="s">
        <v>27</v>
      </c>
      <c r="K179" s="10" t="s">
        <v>27</v>
      </c>
    </row>
    <row r="180" spans="2:11" s="11" customFormat="1" ht="30" customHeight="1">
      <c r="B180" s="9" t="s">
        <v>3976</v>
      </c>
      <c r="C180" s="9" t="s">
        <v>3977</v>
      </c>
      <c r="D180" s="19" t="s">
        <v>28</v>
      </c>
      <c r="E180" s="20">
        <v>12962</v>
      </c>
      <c r="F180" s="20">
        <v>0</v>
      </c>
      <c r="G180" s="20">
        <v>0</v>
      </c>
      <c r="H180" s="9" t="s">
        <v>27</v>
      </c>
      <c r="I180" s="10" t="s">
        <v>27</v>
      </c>
      <c r="J180" s="10" t="s">
        <v>27</v>
      </c>
      <c r="K180" s="10" t="s">
        <v>27</v>
      </c>
    </row>
    <row r="181" spans="2:11" s="11" customFormat="1" ht="30" customHeight="1">
      <c r="B181" s="9" t="s">
        <v>3976</v>
      </c>
      <c r="C181" s="9" t="s">
        <v>622</v>
      </c>
      <c r="D181" s="19" t="s">
        <v>28</v>
      </c>
      <c r="E181" s="20">
        <v>13827</v>
      </c>
      <c r="F181" s="20">
        <v>0</v>
      </c>
      <c r="G181" s="20">
        <v>0</v>
      </c>
      <c r="H181" s="9" t="s">
        <v>27</v>
      </c>
      <c r="I181" s="10" t="s">
        <v>27</v>
      </c>
      <c r="J181" s="10" t="s">
        <v>27</v>
      </c>
      <c r="K181" s="10" t="s">
        <v>27</v>
      </c>
    </row>
    <row r="182" spans="2:11" s="11" customFormat="1" ht="30" customHeight="1">
      <c r="B182" s="9" t="s">
        <v>3976</v>
      </c>
      <c r="C182" s="9" t="s">
        <v>3982</v>
      </c>
      <c r="D182" s="19" t="s">
        <v>28</v>
      </c>
      <c r="E182" s="20">
        <v>15555</v>
      </c>
      <c r="F182" s="20">
        <v>0</v>
      </c>
      <c r="G182" s="20">
        <v>0</v>
      </c>
      <c r="H182" s="9" t="s">
        <v>27</v>
      </c>
      <c r="I182" s="10" t="s">
        <v>27</v>
      </c>
      <c r="J182" s="10" t="s">
        <v>27</v>
      </c>
      <c r="K182" s="10" t="s">
        <v>27</v>
      </c>
    </row>
    <row r="183" spans="2:11" s="11" customFormat="1" ht="30" customHeight="1">
      <c r="B183" s="9" t="s">
        <v>3976</v>
      </c>
      <c r="C183" s="9" t="s">
        <v>624</v>
      </c>
      <c r="D183" s="19" t="s">
        <v>28</v>
      </c>
      <c r="E183" s="20">
        <v>17283</v>
      </c>
      <c r="F183" s="20">
        <v>0</v>
      </c>
      <c r="G183" s="20">
        <v>0</v>
      </c>
      <c r="H183" s="9" t="s">
        <v>27</v>
      </c>
      <c r="I183" s="10" t="s">
        <v>27</v>
      </c>
      <c r="J183" s="10" t="s">
        <v>27</v>
      </c>
      <c r="K183" s="10" t="s">
        <v>27</v>
      </c>
    </row>
    <row r="184" spans="2:11" s="11" customFormat="1" ht="30" customHeight="1">
      <c r="B184" s="9" t="s">
        <v>3976</v>
      </c>
      <c r="C184" s="9" t="s">
        <v>3978</v>
      </c>
      <c r="D184" s="19" t="s">
        <v>28</v>
      </c>
      <c r="E184" s="20">
        <v>18148</v>
      </c>
      <c r="F184" s="20">
        <v>0</v>
      </c>
      <c r="G184" s="20">
        <v>0</v>
      </c>
      <c r="H184" s="9" t="s">
        <v>27</v>
      </c>
      <c r="I184" s="10" t="s">
        <v>27</v>
      </c>
      <c r="J184" s="10" t="s">
        <v>27</v>
      </c>
      <c r="K184" s="10" t="s">
        <v>27</v>
      </c>
    </row>
    <row r="185" spans="2:11" s="11" customFormat="1" ht="30" customHeight="1">
      <c r="B185" s="9" t="s">
        <v>3976</v>
      </c>
      <c r="C185" s="9" t="s">
        <v>3979</v>
      </c>
      <c r="D185" s="19" t="s">
        <v>28</v>
      </c>
      <c r="E185" s="20">
        <v>21604</v>
      </c>
      <c r="F185" s="20">
        <v>0</v>
      </c>
      <c r="G185" s="20">
        <v>0</v>
      </c>
      <c r="H185" s="9" t="s">
        <v>27</v>
      </c>
      <c r="I185" s="10" t="s">
        <v>27</v>
      </c>
      <c r="J185" s="10" t="s">
        <v>27</v>
      </c>
      <c r="K185" s="10" t="s">
        <v>27</v>
      </c>
    </row>
    <row r="186" spans="2:11" s="11" customFormat="1" ht="30" customHeight="1">
      <c r="B186" s="9" t="s">
        <v>3976</v>
      </c>
      <c r="C186" s="9" t="s">
        <v>3980</v>
      </c>
      <c r="D186" s="19" t="s">
        <v>28</v>
      </c>
      <c r="E186" s="20">
        <v>24197</v>
      </c>
      <c r="F186" s="20">
        <v>0</v>
      </c>
      <c r="G186" s="20">
        <v>0</v>
      </c>
      <c r="H186" s="9" t="s">
        <v>27</v>
      </c>
      <c r="I186" s="10" t="s">
        <v>27</v>
      </c>
      <c r="J186" s="10" t="s">
        <v>27</v>
      </c>
      <c r="K186" s="10" t="s">
        <v>27</v>
      </c>
    </row>
    <row r="187" spans="2:11" s="11" customFormat="1" ht="30" customHeight="1">
      <c r="B187" s="9" t="s">
        <v>3976</v>
      </c>
      <c r="C187" s="9" t="s">
        <v>3981</v>
      </c>
      <c r="D187" s="19" t="s">
        <v>28</v>
      </c>
      <c r="E187" s="20">
        <v>28518</v>
      </c>
      <c r="F187" s="20">
        <v>0</v>
      </c>
      <c r="G187" s="20">
        <v>0</v>
      </c>
      <c r="H187" s="9" t="s">
        <v>27</v>
      </c>
      <c r="I187" s="10" t="s">
        <v>27</v>
      </c>
      <c r="J187" s="10" t="s">
        <v>27</v>
      </c>
      <c r="K187" s="10" t="s">
        <v>27</v>
      </c>
    </row>
    <row r="188" spans="2:11" s="11" customFormat="1" ht="30" customHeight="1">
      <c r="B188" s="9" t="s">
        <v>2472</v>
      </c>
      <c r="C188" s="9" t="s">
        <v>4732</v>
      </c>
      <c r="D188" s="19" t="s">
        <v>28</v>
      </c>
      <c r="E188" s="20">
        <v>12152</v>
      </c>
      <c r="F188" s="20">
        <v>0</v>
      </c>
      <c r="G188" s="20">
        <v>0</v>
      </c>
      <c r="H188" s="9" t="s">
        <v>27</v>
      </c>
      <c r="I188" s="10" t="s">
        <v>27</v>
      </c>
      <c r="J188" s="10" t="s">
        <v>27</v>
      </c>
      <c r="K188" s="10" t="s">
        <v>27</v>
      </c>
    </row>
    <row r="189" spans="2:11" s="11" customFormat="1" ht="30" customHeight="1">
      <c r="B189" s="9" t="s">
        <v>2472</v>
      </c>
      <c r="C189" s="9" t="s">
        <v>3999</v>
      </c>
      <c r="D189" s="19" t="s">
        <v>28</v>
      </c>
      <c r="E189" s="20">
        <v>16666</v>
      </c>
      <c r="F189" s="20">
        <v>0</v>
      </c>
      <c r="G189" s="20">
        <v>0</v>
      </c>
      <c r="H189" s="9" t="s">
        <v>27</v>
      </c>
      <c r="I189" s="10" t="s">
        <v>27</v>
      </c>
      <c r="J189" s="10" t="s">
        <v>27</v>
      </c>
      <c r="K189" s="10" t="s">
        <v>27</v>
      </c>
    </row>
    <row r="190" spans="2:11" s="11" customFormat="1" ht="30" customHeight="1">
      <c r="B190" s="9" t="s">
        <v>2472</v>
      </c>
      <c r="C190" s="9" t="s">
        <v>4000</v>
      </c>
      <c r="D190" s="19" t="s">
        <v>28</v>
      </c>
      <c r="E190" s="20">
        <v>20555</v>
      </c>
      <c r="F190" s="20">
        <v>0</v>
      </c>
      <c r="G190" s="20">
        <v>0</v>
      </c>
      <c r="H190" s="9" t="s">
        <v>27</v>
      </c>
      <c r="I190" s="10" t="s">
        <v>27</v>
      </c>
      <c r="J190" s="10" t="s">
        <v>27</v>
      </c>
      <c r="K190" s="10" t="s">
        <v>27</v>
      </c>
    </row>
    <row r="191" spans="2:11" s="11" customFormat="1" ht="30" customHeight="1">
      <c r="B191" s="9" t="s">
        <v>2472</v>
      </c>
      <c r="C191" s="9" t="s">
        <v>4001</v>
      </c>
      <c r="D191" s="19" t="s">
        <v>28</v>
      </c>
      <c r="E191" s="20">
        <v>26722</v>
      </c>
      <c r="F191" s="20">
        <v>0</v>
      </c>
      <c r="G191" s="20">
        <v>0</v>
      </c>
      <c r="H191" s="9" t="s">
        <v>27</v>
      </c>
      <c r="I191" s="10" t="s">
        <v>27</v>
      </c>
      <c r="J191" s="10" t="s">
        <v>27</v>
      </c>
      <c r="K191" s="10" t="s">
        <v>27</v>
      </c>
    </row>
    <row r="192" spans="2:11" s="11" customFormat="1" ht="30" customHeight="1">
      <c r="B192" s="9" t="s">
        <v>2053</v>
      </c>
      <c r="C192" s="9" t="s">
        <v>27</v>
      </c>
      <c r="D192" s="19" t="s">
        <v>806</v>
      </c>
      <c r="E192" s="20">
        <v>15000</v>
      </c>
      <c r="F192" s="20">
        <v>0</v>
      </c>
      <c r="G192" s="20">
        <v>0</v>
      </c>
      <c r="H192" s="9" t="s">
        <v>27</v>
      </c>
      <c r="I192" s="10" t="s">
        <v>27</v>
      </c>
      <c r="J192" s="10" t="s">
        <v>27</v>
      </c>
      <c r="K192" s="10" t="s">
        <v>27</v>
      </c>
    </row>
    <row r="193" spans="2:11" s="11" customFormat="1" ht="30" customHeight="1">
      <c r="B193" s="9" t="s">
        <v>4301</v>
      </c>
      <c r="C193" s="9" t="s">
        <v>2493</v>
      </c>
      <c r="D193" s="19" t="s">
        <v>54</v>
      </c>
      <c r="E193" s="20">
        <v>95</v>
      </c>
      <c r="F193" s="20">
        <v>0</v>
      </c>
      <c r="G193" s="20">
        <v>0</v>
      </c>
      <c r="H193" s="9" t="s">
        <v>27</v>
      </c>
      <c r="I193" s="10" t="s">
        <v>27</v>
      </c>
      <c r="J193" s="10" t="s">
        <v>27</v>
      </c>
      <c r="K193" s="10" t="s">
        <v>27</v>
      </c>
    </row>
    <row r="194" spans="2:11" s="11" customFormat="1" ht="30" customHeight="1">
      <c r="B194" s="9" t="s">
        <v>646</v>
      </c>
      <c r="C194" s="9" t="s">
        <v>2490</v>
      </c>
      <c r="D194" s="19" t="s">
        <v>28</v>
      </c>
      <c r="E194" s="20">
        <v>4290</v>
      </c>
      <c r="F194" s="20">
        <v>0</v>
      </c>
      <c r="G194" s="20">
        <v>0</v>
      </c>
      <c r="H194" s="9" t="s">
        <v>27</v>
      </c>
      <c r="I194" s="10" t="s">
        <v>27</v>
      </c>
      <c r="J194" s="10" t="s">
        <v>27</v>
      </c>
      <c r="K194" s="10" t="s">
        <v>27</v>
      </c>
    </row>
    <row r="195" spans="2:11" s="11" customFormat="1" ht="30" customHeight="1">
      <c r="B195" s="9" t="s">
        <v>763</v>
      </c>
      <c r="C195" s="9" t="s">
        <v>4709</v>
      </c>
      <c r="D195" s="19" t="s">
        <v>28</v>
      </c>
      <c r="E195" s="20">
        <v>20500</v>
      </c>
      <c r="F195" s="20">
        <v>0</v>
      </c>
      <c r="G195" s="20">
        <v>0</v>
      </c>
      <c r="H195" s="9" t="s">
        <v>27</v>
      </c>
      <c r="I195" s="10" t="s">
        <v>27</v>
      </c>
      <c r="J195" s="10" t="s">
        <v>27</v>
      </c>
      <c r="K195" s="10" t="s">
        <v>27</v>
      </c>
    </row>
    <row r="196" spans="2:11" s="11" customFormat="1" ht="30" customHeight="1">
      <c r="B196" s="9" t="s">
        <v>763</v>
      </c>
      <c r="C196" s="9" t="s">
        <v>4710</v>
      </c>
      <c r="D196" s="19" t="s">
        <v>28</v>
      </c>
      <c r="E196" s="20">
        <v>22500</v>
      </c>
      <c r="F196" s="20">
        <v>0</v>
      </c>
      <c r="G196" s="20">
        <v>0</v>
      </c>
      <c r="H196" s="9" t="s">
        <v>27</v>
      </c>
      <c r="I196" s="10" t="s">
        <v>27</v>
      </c>
      <c r="J196" s="10" t="s">
        <v>27</v>
      </c>
      <c r="K196" s="10" t="s">
        <v>27</v>
      </c>
    </row>
    <row r="197" spans="2:11" s="11" customFormat="1" ht="30" customHeight="1">
      <c r="B197" s="9" t="s">
        <v>763</v>
      </c>
      <c r="C197" s="9" t="s">
        <v>4711</v>
      </c>
      <c r="D197" s="19" t="s">
        <v>28</v>
      </c>
      <c r="E197" s="20">
        <v>22500</v>
      </c>
      <c r="F197" s="20">
        <v>0</v>
      </c>
      <c r="G197" s="20">
        <v>0</v>
      </c>
      <c r="H197" s="9" t="s">
        <v>27</v>
      </c>
      <c r="I197" s="10" t="s">
        <v>27</v>
      </c>
      <c r="J197" s="10" t="s">
        <v>27</v>
      </c>
      <c r="K197" s="10" t="s">
        <v>27</v>
      </c>
    </row>
    <row r="198" spans="2:11" s="11" customFormat="1" ht="30" customHeight="1">
      <c r="B198" s="9" t="s">
        <v>763</v>
      </c>
      <c r="C198" s="9" t="s">
        <v>4712</v>
      </c>
      <c r="D198" s="19" t="s">
        <v>28</v>
      </c>
      <c r="E198" s="20">
        <v>24300</v>
      </c>
      <c r="F198" s="20">
        <v>0</v>
      </c>
      <c r="G198" s="20">
        <v>0</v>
      </c>
      <c r="H198" s="9" t="s">
        <v>27</v>
      </c>
      <c r="I198" s="10" t="s">
        <v>27</v>
      </c>
      <c r="J198" s="10" t="s">
        <v>27</v>
      </c>
      <c r="K198" s="10" t="s">
        <v>27</v>
      </c>
    </row>
    <row r="199" spans="2:11" s="11" customFormat="1" ht="30" customHeight="1">
      <c r="B199" s="9" t="s">
        <v>763</v>
      </c>
      <c r="C199" s="9" t="s">
        <v>4713</v>
      </c>
      <c r="D199" s="19" t="s">
        <v>28</v>
      </c>
      <c r="E199" s="20">
        <v>36600</v>
      </c>
      <c r="F199" s="20">
        <v>0</v>
      </c>
      <c r="G199" s="20">
        <v>0</v>
      </c>
      <c r="H199" s="9" t="s">
        <v>27</v>
      </c>
      <c r="I199" s="10" t="s">
        <v>27</v>
      </c>
      <c r="J199" s="10" t="s">
        <v>27</v>
      </c>
      <c r="K199" s="10" t="s">
        <v>27</v>
      </c>
    </row>
    <row r="200" spans="2:11" s="11" customFormat="1" ht="30" customHeight="1">
      <c r="B200" s="9" t="s">
        <v>763</v>
      </c>
      <c r="C200" s="9" t="s">
        <v>4720</v>
      </c>
      <c r="D200" s="19" t="s">
        <v>28</v>
      </c>
      <c r="E200" s="20">
        <v>41600</v>
      </c>
      <c r="F200" s="20">
        <v>0</v>
      </c>
      <c r="G200" s="20">
        <v>0</v>
      </c>
      <c r="H200" s="9" t="s">
        <v>27</v>
      </c>
      <c r="I200" s="10" t="s">
        <v>27</v>
      </c>
      <c r="J200" s="10" t="s">
        <v>27</v>
      </c>
      <c r="K200" s="10" t="s">
        <v>27</v>
      </c>
    </row>
    <row r="201" spans="2:11" s="11" customFormat="1" ht="30" customHeight="1">
      <c r="B201" s="9" t="s">
        <v>763</v>
      </c>
      <c r="C201" s="9" t="s">
        <v>4719</v>
      </c>
      <c r="D201" s="19" t="s">
        <v>28</v>
      </c>
      <c r="E201" s="20">
        <v>39500</v>
      </c>
      <c r="F201" s="20">
        <v>0</v>
      </c>
      <c r="G201" s="20">
        <v>0</v>
      </c>
      <c r="H201" s="9" t="s">
        <v>27</v>
      </c>
      <c r="I201" s="10" t="s">
        <v>27</v>
      </c>
      <c r="J201" s="10" t="s">
        <v>27</v>
      </c>
      <c r="K201" s="10" t="s">
        <v>27</v>
      </c>
    </row>
    <row r="202" spans="2:11" s="11" customFormat="1" ht="30" customHeight="1">
      <c r="B202" s="9" t="s">
        <v>763</v>
      </c>
      <c r="C202" s="9" t="s">
        <v>4718</v>
      </c>
      <c r="D202" s="19" t="s">
        <v>28</v>
      </c>
      <c r="E202" s="20">
        <v>44600</v>
      </c>
      <c r="F202" s="20">
        <v>0</v>
      </c>
      <c r="G202" s="20">
        <v>0</v>
      </c>
      <c r="H202" s="9" t="s">
        <v>27</v>
      </c>
      <c r="I202" s="10" t="s">
        <v>27</v>
      </c>
      <c r="J202" s="10" t="s">
        <v>27</v>
      </c>
      <c r="K202" s="10" t="s">
        <v>27</v>
      </c>
    </row>
    <row r="203" spans="2:11" s="11" customFormat="1" ht="30" customHeight="1">
      <c r="B203" s="9" t="s">
        <v>763</v>
      </c>
      <c r="C203" s="9" t="s">
        <v>4717</v>
      </c>
      <c r="D203" s="19" t="s">
        <v>28</v>
      </c>
      <c r="E203" s="20">
        <v>33000</v>
      </c>
      <c r="F203" s="20">
        <v>0</v>
      </c>
      <c r="G203" s="20">
        <v>0</v>
      </c>
      <c r="H203" s="9" t="s">
        <v>27</v>
      </c>
      <c r="I203" s="10" t="s">
        <v>27</v>
      </c>
      <c r="J203" s="10" t="s">
        <v>27</v>
      </c>
      <c r="K203" s="10" t="s">
        <v>27</v>
      </c>
    </row>
    <row r="204" spans="2:11" s="11" customFormat="1" ht="30" customHeight="1">
      <c r="B204" s="9" t="s">
        <v>763</v>
      </c>
      <c r="C204" s="9" t="s">
        <v>4714</v>
      </c>
      <c r="D204" s="19" t="s">
        <v>28</v>
      </c>
      <c r="E204" s="20">
        <v>36000</v>
      </c>
      <c r="F204" s="20">
        <v>0</v>
      </c>
      <c r="G204" s="20">
        <v>0</v>
      </c>
      <c r="H204" s="9" t="s">
        <v>27</v>
      </c>
      <c r="I204" s="10" t="s">
        <v>27</v>
      </c>
      <c r="J204" s="10" t="s">
        <v>27</v>
      </c>
      <c r="K204" s="10" t="s">
        <v>27</v>
      </c>
    </row>
    <row r="205" spans="2:11" s="11" customFormat="1" ht="30" customHeight="1">
      <c r="B205" s="9" t="s">
        <v>763</v>
      </c>
      <c r="C205" s="9" t="s">
        <v>4715</v>
      </c>
      <c r="D205" s="19" t="s">
        <v>28</v>
      </c>
      <c r="E205" s="20">
        <v>35000</v>
      </c>
      <c r="F205" s="20">
        <v>0</v>
      </c>
      <c r="G205" s="20">
        <v>0</v>
      </c>
      <c r="H205" s="9" t="s">
        <v>27</v>
      </c>
      <c r="I205" s="10" t="s">
        <v>27</v>
      </c>
      <c r="J205" s="10" t="s">
        <v>27</v>
      </c>
      <c r="K205" s="10" t="s">
        <v>27</v>
      </c>
    </row>
    <row r="206" spans="2:11" s="11" customFormat="1" ht="30" customHeight="1">
      <c r="B206" s="9" t="s">
        <v>763</v>
      </c>
      <c r="C206" s="9" t="s">
        <v>4716</v>
      </c>
      <c r="D206" s="19" t="s">
        <v>28</v>
      </c>
      <c r="E206" s="20">
        <v>38000</v>
      </c>
      <c r="F206" s="20">
        <v>0</v>
      </c>
      <c r="G206" s="20">
        <v>0</v>
      </c>
      <c r="H206" s="9" t="s">
        <v>27</v>
      </c>
      <c r="I206" s="10" t="s">
        <v>27</v>
      </c>
      <c r="J206" s="10" t="s">
        <v>27</v>
      </c>
      <c r="K206" s="10" t="s">
        <v>27</v>
      </c>
    </row>
    <row r="207" spans="2:11" s="11" customFormat="1" ht="30" customHeight="1">
      <c r="B207" s="9" t="s">
        <v>3459</v>
      </c>
      <c r="C207" s="9" t="s">
        <v>782</v>
      </c>
      <c r="D207" s="19" t="s">
        <v>28</v>
      </c>
      <c r="E207" s="20">
        <v>127000</v>
      </c>
      <c r="F207" s="20">
        <v>0</v>
      </c>
      <c r="G207" s="20">
        <v>0</v>
      </c>
      <c r="H207" s="9" t="s">
        <v>728</v>
      </c>
      <c r="I207" s="10" t="s">
        <v>27</v>
      </c>
      <c r="J207" s="10" t="s">
        <v>27</v>
      </c>
      <c r="K207" s="10" t="s">
        <v>27</v>
      </c>
    </row>
    <row r="208" spans="2:11" s="11" customFormat="1" ht="30" customHeight="1">
      <c r="B208" s="9" t="s">
        <v>783</v>
      </c>
      <c r="C208" s="9" t="s">
        <v>784</v>
      </c>
      <c r="D208" s="19" t="s">
        <v>28</v>
      </c>
      <c r="E208" s="20">
        <v>138000</v>
      </c>
      <c r="F208" s="20">
        <v>0</v>
      </c>
      <c r="G208" s="20">
        <v>0</v>
      </c>
      <c r="H208" s="9" t="s">
        <v>728</v>
      </c>
      <c r="I208" s="10" t="s">
        <v>27</v>
      </c>
      <c r="J208" s="10" t="s">
        <v>27</v>
      </c>
      <c r="K208" s="10" t="s">
        <v>27</v>
      </c>
    </row>
    <row r="209" spans="2:11" s="11" customFormat="1" ht="30" customHeight="1">
      <c r="B209" s="9" t="s">
        <v>785</v>
      </c>
      <c r="C209" s="9" t="s">
        <v>786</v>
      </c>
      <c r="D209" s="19" t="s">
        <v>28</v>
      </c>
      <c r="E209" s="20">
        <v>62000</v>
      </c>
      <c r="F209" s="20">
        <v>0</v>
      </c>
      <c r="G209" s="20">
        <v>0</v>
      </c>
      <c r="H209" s="9" t="s">
        <v>27</v>
      </c>
      <c r="I209" s="10" t="s">
        <v>27</v>
      </c>
      <c r="J209" s="10" t="s">
        <v>27</v>
      </c>
      <c r="K209" s="10" t="s">
        <v>27</v>
      </c>
    </row>
    <row r="210" spans="2:11" s="11" customFormat="1" ht="30" customHeight="1">
      <c r="B210" s="9" t="s">
        <v>785</v>
      </c>
      <c r="C210" s="9" t="s">
        <v>787</v>
      </c>
      <c r="D210" s="19" t="s">
        <v>28</v>
      </c>
      <c r="E210" s="20">
        <v>65000</v>
      </c>
      <c r="F210" s="20">
        <v>0</v>
      </c>
      <c r="G210" s="20">
        <v>0</v>
      </c>
      <c r="H210" s="9" t="s">
        <v>27</v>
      </c>
      <c r="I210" s="10" t="s">
        <v>27</v>
      </c>
      <c r="J210" s="10" t="s">
        <v>27</v>
      </c>
      <c r="K210" s="10" t="s">
        <v>27</v>
      </c>
    </row>
    <row r="211" spans="2:11" s="11" customFormat="1" ht="30" customHeight="1">
      <c r="B211" s="9" t="s">
        <v>785</v>
      </c>
      <c r="C211" s="9" t="s">
        <v>788</v>
      </c>
      <c r="D211" s="19" t="s">
        <v>28</v>
      </c>
      <c r="E211" s="20">
        <v>10000</v>
      </c>
      <c r="F211" s="20">
        <v>0</v>
      </c>
      <c r="G211" s="20">
        <v>0</v>
      </c>
      <c r="H211" s="9" t="s">
        <v>728</v>
      </c>
      <c r="I211" s="10" t="s">
        <v>27</v>
      </c>
      <c r="J211" s="10" t="s">
        <v>27</v>
      </c>
      <c r="K211" s="10" t="s">
        <v>27</v>
      </c>
    </row>
    <row r="212" spans="2:11" s="11" customFormat="1" ht="29.25" customHeight="1">
      <c r="B212" s="9" t="s">
        <v>785</v>
      </c>
      <c r="C212" s="9" t="s">
        <v>789</v>
      </c>
      <c r="D212" s="19" t="s">
        <v>28</v>
      </c>
      <c r="E212" s="20">
        <v>15000</v>
      </c>
      <c r="F212" s="20">
        <v>0</v>
      </c>
      <c r="G212" s="20">
        <v>0</v>
      </c>
      <c r="H212" s="9" t="s">
        <v>728</v>
      </c>
      <c r="I212" s="10" t="s">
        <v>27</v>
      </c>
      <c r="J212" s="10" t="s">
        <v>27</v>
      </c>
      <c r="K212" s="10" t="s">
        <v>27</v>
      </c>
    </row>
    <row r="213" spans="2:11" s="11" customFormat="1" ht="30" customHeight="1">
      <c r="B213" s="9" t="s">
        <v>1791</v>
      </c>
      <c r="C213" s="9" t="s">
        <v>1792</v>
      </c>
      <c r="D213" s="19" t="s">
        <v>792</v>
      </c>
      <c r="E213" s="20">
        <v>1760</v>
      </c>
      <c r="F213" s="20">
        <v>0</v>
      </c>
      <c r="G213" s="20">
        <v>0</v>
      </c>
      <c r="H213" s="9" t="s">
        <v>27</v>
      </c>
      <c r="I213" s="10" t="s">
        <v>27</v>
      </c>
      <c r="J213" s="10" t="s">
        <v>27</v>
      </c>
      <c r="K213" s="10" t="s">
        <v>27</v>
      </c>
    </row>
    <row r="214" spans="2:11" s="11" customFormat="1" ht="30" customHeight="1">
      <c r="B214" s="9" t="s">
        <v>1725</v>
      </c>
      <c r="C214" s="9" t="s">
        <v>1726</v>
      </c>
      <c r="D214" s="19" t="s">
        <v>466</v>
      </c>
      <c r="E214" s="20">
        <v>4000</v>
      </c>
      <c r="F214" s="20">
        <v>0</v>
      </c>
      <c r="G214" s="20">
        <v>0</v>
      </c>
      <c r="H214" s="9" t="s">
        <v>27</v>
      </c>
      <c r="I214" s="10" t="s">
        <v>27</v>
      </c>
      <c r="J214" s="10" t="s">
        <v>27</v>
      </c>
      <c r="K214" s="10" t="s">
        <v>27</v>
      </c>
    </row>
    <row r="215" spans="2:11" s="11" customFormat="1" ht="30" customHeight="1">
      <c r="B215" s="9" t="s">
        <v>1725</v>
      </c>
      <c r="C215" s="9" t="s">
        <v>3387</v>
      </c>
      <c r="D215" s="19" t="s">
        <v>466</v>
      </c>
      <c r="E215" s="20">
        <v>3600</v>
      </c>
      <c r="F215" s="20">
        <v>0</v>
      </c>
      <c r="G215" s="20">
        <v>0</v>
      </c>
      <c r="H215" s="9" t="s">
        <v>27</v>
      </c>
      <c r="I215" s="10" t="s">
        <v>27</v>
      </c>
      <c r="J215" s="10" t="s">
        <v>27</v>
      </c>
      <c r="K215" s="10" t="s">
        <v>27</v>
      </c>
    </row>
    <row r="216" spans="2:11" s="11" customFormat="1" ht="30" customHeight="1">
      <c r="B216" s="9" t="s">
        <v>1725</v>
      </c>
      <c r="C216" s="9" t="s">
        <v>1729</v>
      </c>
      <c r="D216" s="19" t="s">
        <v>466</v>
      </c>
      <c r="E216" s="20">
        <v>6500</v>
      </c>
      <c r="F216" s="20">
        <v>0</v>
      </c>
      <c r="G216" s="20">
        <v>0</v>
      </c>
      <c r="H216" s="9" t="s">
        <v>27</v>
      </c>
      <c r="I216" s="10" t="s">
        <v>27</v>
      </c>
      <c r="J216" s="10" t="s">
        <v>27</v>
      </c>
      <c r="K216" s="10" t="s">
        <v>27</v>
      </c>
    </row>
    <row r="217" spans="2:11" s="11" customFormat="1" ht="30" customHeight="1">
      <c r="B217" s="9" t="s">
        <v>1725</v>
      </c>
      <c r="C217" s="9" t="s">
        <v>4258</v>
      </c>
      <c r="D217" s="19" t="s">
        <v>466</v>
      </c>
      <c r="E217" s="20">
        <v>4500</v>
      </c>
      <c r="F217" s="20">
        <v>0</v>
      </c>
      <c r="G217" s="20">
        <v>0</v>
      </c>
      <c r="H217" s="9" t="s">
        <v>27</v>
      </c>
      <c r="I217" s="10" t="s">
        <v>27</v>
      </c>
      <c r="J217" s="10" t="s">
        <v>27</v>
      </c>
      <c r="K217" s="10" t="s">
        <v>27</v>
      </c>
    </row>
    <row r="218" spans="2:11" s="11" customFormat="1" ht="30" customHeight="1">
      <c r="B218" s="9" t="s">
        <v>1725</v>
      </c>
      <c r="C218" s="9" t="s">
        <v>1735</v>
      </c>
      <c r="D218" s="19" t="s">
        <v>792</v>
      </c>
      <c r="E218" s="20">
        <v>3000</v>
      </c>
      <c r="F218" s="20">
        <v>0</v>
      </c>
      <c r="G218" s="20">
        <v>0</v>
      </c>
      <c r="H218" s="9" t="s">
        <v>27</v>
      </c>
      <c r="I218" s="10" t="s">
        <v>27</v>
      </c>
      <c r="J218" s="10" t="s">
        <v>27</v>
      </c>
      <c r="K218" s="10" t="s">
        <v>27</v>
      </c>
    </row>
    <row r="219" spans="2:11" s="11" customFormat="1" ht="30" customHeight="1">
      <c r="B219" s="9" t="s">
        <v>1704</v>
      </c>
      <c r="C219" s="9" t="s">
        <v>3471</v>
      </c>
      <c r="D219" s="19" t="s">
        <v>792</v>
      </c>
      <c r="E219" s="20">
        <v>1722</v>
      </c>
      <c r="F219" s="20">
        <v>0</v>
      </c>
      <c r="G219" s="20">
        <v>0</v>
      </c>
      <c r="H219" s="9" t="s">
        <v>27</v>
      </c>
      <c r="I219" s="10" t="s">
        <v>27</v>
      </c>
      <c r="J219" s="10" t="s">
        <v>27</v>
      </c>
      <c r="K219" s="10" t="s">
        <v>27</v>
      </c>
    </row>
    <row r="220" spans="2:11" s="11" customFormat="1" ht="30" customHeight="1">
      <c r="B220" s="9" t="s">
        <v>3472</v>
      </c>
      <c r="C220" s="9" t="s">
        <v>27</v>
      </c>
      <c r="D220" s="19" t="s">
        <v>806</v>
      </c>
      <c r="E220" s="20">
        <v>2100</v>
      </c>
      <c r="F220" s="20">
        <v>0</v>
      </c>
      <c r="G220" s="20">
        <v>0</v>
      </c>
      <c r="H220" s="9" t="s">
        <v>27</v>
      </c>
      <c r="I220" s="10" t="s">
        <v>27</v>
      </c>
      <c r="J220" s="10" t="s">
        <v>27</v>
      </c>
      <c r="K220" s="10" t="s">
        <v>27</v>
      </c>
    </row>
    <row r="221" spans="2:11" s="11" customFormat="1" ht="30" customHeight="1">
      <c r="B221" s="9" t="s">
        <v>3474</v>
      </c>
      <c r="C221" s="9" t="s">
        <v>3476</v>
      </c>
      <c r="D221" s="19" t="s">
        <v>806</v>
      </c>
      <c r="E221" s="20">
        <v>4000</v>
      </c>
      <c r="F221" s="20">
        <v>0</v>
      </c>
      <c r="G221" s="20">
        <v>0</v>
      </c>
      <c r="H221" s="9" t="s">
        <v>27</v>
      </c>
      <c r="I221" s="10" t="s">
        <v>27</v>
      </c>
      <c r="J221" s="10" t="s">
        <v>27</v>
      </c>
      <c r="K221" s="10" t="s">
        <v>27</v>
      </c>
    </row>
    <row r="222" spans="2:11" s="11" customFormat="1" ht="30" customHeight="1">
      <c r="B222" s="9" t="s">
        <v>3474</v>
      </c>
      <c r="C222" s="9" t="s">
        <v>3475</v>
      </c>
      <c r="D222" s="19" t="s">
        <v>806</v>
      </c>
      <c r="E222" s="20">
        <v>4500</v>
      </c>
      <c r="F222" s="20">
        <v>0</v>
      </c>
      <c r="G222" s="20">
        <v>0</v>
      </c>
      <c r="H222" s="9" t="s">
        <v>27</v>
      </c>
      <c r="I222" s="10" t="s">
        <v>27</v>
      </c>
      <c r="J222" s="10" t="s">
        <v>27</v>
      </c>
      <c r="K222" s="10" t="s">
        <v>27</v>
      </c>
    </row>
    <row r="223" spans="2:11" s="11" customFormat="1" ht="30" customHeight="1">
      <c r="B223" s="9" t="s">
        <v>790</v>
      </c>
      <c r="C223" s="9" t="s">
        <v>791</v>
      </c>
      <c r="D223" s="19" t="s">
        <v>792</v>
      </c>
      <c r="E223" s="20">
        <v>2889</v>
      </c>
      <c r="F223" s="20">
        <v>0</v>
      </c>
      <c r="G223" s="20">
        <v>0</v>
      </c>
      <c r="H223" s="9" t="s">
        <v>27</v>
      </c>
      <c r="I223" s="10" t="s">
        <v>27</v>
      </c>
      <c r="J223" s="10" t="s">
        <v>27</v>
      </c>
      <c r="K223" s="10" t="s">
        <v>27</v>
      </c>
    </row>
    <row r="224" spans="2:11" s="11" customFormat="1" ht="30" customHeight="1">
      <c r="B224" s="9" t="s">
        <v>790</v>
      </c>
      <c r="C224" s="9" t="s">
        <v>1522</v>
      </c>
      <c r="D224" s="19" t="s">
        <v>792</v>
      </c>
      <c r="E224" s="20">
        <v>3500</v>
      </c>
      <c r="F224" s="20">
        <v>0</v>
      </c>
      <c r="G224" s="20">
        <v>0</v>
      </c>
      <c r="H224" s="9" t="s">
        <v>27</v>
      </c>
      <c r="I224" s="10" t="s">
        <v>27</v>
      </c>
      <c r="J224" s="10" t="s">
        <v>27</v>
      </c>
      <c r="K224" s="10" t="s">
        <v>27</v>
      </c>
    </row>
    <row r="225" spans="2:11" s="11" customFormat="1" ht="30" customHeight="1">
      <c r="B225" s="9" t="s">
        <v>3473</v>
      </c>
      <c r="C225" s="9" t="s">
        <v>1708</v>
      </c>
      <c r="D225" s="19" t="s">
        <v>792</v>
      </c>
      <c r="E225" s="20">
        <v>3750</v>
      </c>
      <c r="F225" s="20">
        <v>0</v>
      </c>
      <c r="G225" s="20">
        <v>0</v>
      </c>
      <c r="H225" s="9" t="s">
        <v>27</v>
      </c>
      <c r="I225" s="10" t="s">
        <v>27</v>
      </c>
      <c r="J225" s="10" t="s">
        <v>27</v>
      </c>
      <c r="K225" s="10" t="s">
        <v>27</v>
      </c>
    </row>
    <row r="226" spans="2:11" s="11" customFormat="1" ht="30" customHeight="1">
      <c r="B226" s="9" t="s">
        <v>1563</v>
      </c>
      <c r="C226" s="9" t="s">
        <v>3477</v>
      </c>
      <c r="D226" s="19" t="s">
        <v>792</v>
      </c>
      <c r="E226" s="20">
        <v>10000</v>
      </c>
      <c r="F226" s="20">
        <v>0</v>
      </c>
      <c r="G226" s="20">
        <v>0</v>
      </c>
      <c r="H226" s="9" t="s">
        <v>27</v>
      </c>
      <c r="I226" s="10" t="s">
        <v>27</v>
      </c>
      <c r="J226" s="10" t="s">
        <v>27</v>
      </c>
      <c r="K226" s="10" t="s">
        <v>27</v>
      </c>
    </row>
    <row r="227" spans="2:11" s="11" customFormat="1" ht="30" customHeight="1">
      <c r="B227" s="9" t="s">
        <v>1563</v>
      </c>
      <c r="C227" s="9" t="s">
        <v>1564</v>
      </c>
      <c r="D227" s="19" t="s">
        <v>792</v>
      </c>
      <c r="E227" s="20">
        <v>10000</v>
      </c>
      <c r="F227" s="20">
        <v>0</v>
      </c>
      <c r="G227" s="20">
        <v>0</v>
      </c>
      <c r="H227" s="9" t="s">
        <v>27</v>
      </c>
      <c r="I227" s="10" t="s">
        <v>27</v>
      </c>
      <c r="J227" s="10" t="s">
        <v>27</v>
      </c>
      <c r="K227" s="10" t="s">
        <v>27</v>
      </c>
    </row>
    <row r="228" spans="2:11" s="11" customFormat="1" ht="30" customHeight="1">
      <c r="B228" s="9" t="s">
        <v>1563</v>
      </c>
      <c r="C228" s="9" t="s">
        <v>1784</v>
      </c>
      <c r="D228" s="19" t="s">
        <v>792</v>
      </c>
      <c r="E228" s="20">
        <v>5333</v>
      </c>
      <c r="F228" s="20">
        <v>0</v>
      </c>
      <c r="G228" s="20">
        <v>0</v>
      </c>
      <c r="H228" s="9" t="s">
        <v>27</v>
      </c>
      <c r="I228" s="10" t="s">
        <v>27</v>
      </c>
      <c r="J228" s="10" t="s">
        <v>27</v>
      </c>
      <c r="K228" s="10" t="s">
        <v>27</v>
      </c>
    </row>
    <row r="229" spans="2:11" s="11" customFormat="1" ht="30" customHeight="1">
      <c r="B229" s="9" t="s">
        <v>1769</v>
      </c>
      <c r="C229" s="9" t="s">
        <v>1770</v>
      </c>
      <c r="D229" s="19" t="s">
        <v>54</v>
      </c>
      <c r="E229" s="20">
        <v>2600</v>
      </c>
      <c r="F229" s="20">
        <v>0</v>
      </c>
      <c r="G229" s="20">
        <v>0</v>
      </c>
      <c r="H229" s="9"/>
      <c r="I229" s="10" t="s">
        <v>27</v>
      </c>
      <c r="J229" s="10" t="s">
        <v>27</v>
      </c>
      <c r="K229" s="10" t="s">
        <v>27</v>
      </c>
    </row>
    <row r="230" spans="2:11" s="11" customFormat="1" ht="30" customHeight="1">
      <c r="B230" s="9" t="s">
        <v>4090</v>
      </c>
      <c r="C230" s="9" t="s">
        <v>1775</v>
      </c>
      <c r="D230" s="19" t="s">
        <v>466</v>
      </c>
      <c r="E230" s="20">
        <v>5000</v>
      </c>
      <c r="F230" s="20">
        <v>0</v>
      </c>
      <c r="G230" s="20">
        <v>0</v>
      </c>
      <c r="H230" s="9" t="s">
        <v>27</v>
      </c>
      <c r="I230" s="10" t="s">
        <v>27</v>
      </c>
      <c r="J230" s="10" t="s">
        <v>27</v>
      </c>
      <c r="K230" s="10" t="s">
        <v>27</v>
      </c>
    </row>
    <row r="231" spans="2:11" s="11" customFormat="1" ht="30" customHeight="1">
      <c r="B231" s="9" t="s">
        <v>4283</v>
      </c>
      <c r="C231" s="9" t="s">
        <v>4284</v>
      </c>
      <c r="D231" s="19" t="s">
        <v>466</v>
      </c>
      <c r="E231" s="20">
        <v>3500</v>
      </c>
      <c r="F231" s="20"/>
      <c r="G231" s="20"/>
      <c r="H231" s="9"/>
      <c r="I231" s="10"/>
      <c r="J231" s="10"/>
      <c r="K231" s="10"/>
    </row>
    <row r="232" spans="2:11" s="11" customFormat="1" ht="30" customHeight="1">
      <c r="B232" s="9" t="s">
        <v>4283</v>
      </c>
      <c r="C232" s="9" t="s">
        <v>4285</v>
      </c>
      <c r="D232" s="19" t="s">
        <v>466</v>
      </c>
      <c r="E232" s="20">
        <v>6500</v>
      </c>
      <c r="F232" s="20"/>
      <c r="G232" s="20"/>
      <c r="H232" s="9"/>
      <c r="I232" s="10"/>
      <c r="J232" s="10"/>
      <c r="K232" s="10"/>
    </row>
    <row r="233" spans="2:11" s="11" customFormat="1" ht="30" customHeight="1">
      <c r="B233" s="9" t="s">
        <v>4283</v>
      </c>
      <c r="C233" s="9" t="s">
        <v>4286</v>
      </c>
      <c r="D233" s="19" t="s">
        <v>792</v>
      </c>
      <c r="E233" s="20">
        <v>16500</v>
      </c>
      <c r="F233" s="20"/>
      <c r="G233" s="20"/>
      <c r="H233" s="9"/>
      <c r="I233" s="10"/>
      <c r="J233" s="10"/>
      <c r="K233" s="10"/>
    </row>
    <row r="234" spans="2:11" s="11" customFormat="1" ht="30" customHeight="1">
      <c r="B234" s="9" t="s">
        <v>4283</v>
      </c>
      <c r="C234" s="9" t="s">
        <v>4288</v>
      </c>
      <c r="D234" s="19" t="s">
        <v>4290</v>
      </c>
      <c r="E234" s="20">
        <v>500</v>
      </c>
      <c r="F234" s="20"/>
      <c r="G234" s="20"/>
      <c r="H234" s="9"/>
      <c r="I234" s="10"/>
      <c r="J234" s="10"/>
      <c r="K234" s="10"/>
    </row>
    <row r="235" spans="2:11" s="11" customFormat="1" ht="30" customHeight="1">
      <c r="B235" s="9" t="s">
        <v>4283</v>
      </c>
      <c r="C235" s="9" t="s">
        <v>4289</v>
      </c>
      <c r="D235" s="19" t="s">
        <v>466</v>
      </c>
      <c r="E235" s="20">
        <v>9500</v>
      </c>
      <c r="F235" s="20"/>
      <c r="G235" s="20"/>
      <c r="H235" s="9"/>
      <c r="I235" s="10"/>
      <c r="J235" s="10"/>
      <c r="K235" s="10"/>
    </row>
    <row r="236" spans="2:11" s="11" customFormat="1" ht="30" customHeight="1">
      <c r="B236" s="9" t="s">
        <v>4655</v>
      </c>
      <c r="C236" s="9" t="s">
        <v>4648</v>
      </c>
      <c r="D236" s="19" t="s">
        <v>466</v>
      </c>
      <c r="E236" s="20">
        <v>7200</v>
      </c>
      <c r="F236" s="20"/>
      <c r="G236" s="20"/>
      <c r="H236" s="9"/>
      <c r="I236" s="10"/>
      <c r="J236" s="10"/>
      <c r="K236" s="10"/>
    </row>
    <row r="237" spans="2:11" s="11" customFormat="1" ht="30" customHeight="1">
      <c r="B237" s="9" t="s">
        <v>4655</v>
      </c>
      <c r="C237" s="9" t="s">
        <v>4649</v>
      </c>
      <c r="D237" s="19" t="s">
        <v>466</v>
      </c>
      <c r="E237" s="20">
        <v>14000</v>
      </c>
      <c r="F237" s="20"/>
      <c r="G237" s="20"/>
      <c r="H237" s="9"/>
      <c r="I237" s="10"/>
      <c r="J237" s="10"/>
      <c r="K237" s="10"/>
    </row>
    <row r="238" spans="2:11" s="11" customFormat="1" ht="30" customHeight="1">
      <c r="B238" s="9" t="s">
        <v>4655</v>
      </c>
      <c r="C238" s="9" t="s">
        <v>4650</v>
      </c>
      <c r="D238" s="19" t="s">
        <v>466</v>
      </c>
      <c r="E238" s="20">
        <v>9000</v>
      </c>
      <c r="F238" s="20"/>
      <c r="G238" s="20"/>
      <c r="H238" s="9"/>
      <c r="I238" s="10"/>
      <c r="J238" s="10"/>
      <c r="K238" s="10"/>
    </row>
    <row r="239" spans="2:11" s="11" customFormat="1" ht="30" customHeight="1">
      <c r="B239" s="9" t="s">
        <v>4655</v>
      </c>
      <c r="C239" s="9" t="s">
        <v>4651</v>
      </c>
      <c r="D239" s="19" t="s">
        <v>466</v>
      </c>
      <c r="E239" s="20">
        <v>6500</v>
      </c>
      <c r="F239" s="20"/>
      <c r="G239" s="20"/>
      <c r="H239" s="9"/>
      <c r="I239" s="10"/>
      <c r="J239" s="10"/>
      <c r="K239" s="10"/>
    </row>
    <row r="240" spans="2:11" s="11" customFormat="1" ht="30" customHeight="1">
      <c r="B240" s="9" t="s">
        <v>4655</v>
      </c>
      <c r="C240" s="9" t="s">
        <v>4652</v>
      </c>
      <c r="D240" s="19" t="s">
        <v>466</v>
      </c>
      <c r="E240" s="20">
        <v>6500</v>
      </c>
      <c r="F240" s="20"/>
      <c r="G240" s="20"/>
      <c r="H240" s="9"/>
      <c r="I240" s="10"/>
      <c r="J240" s="10"/>
      <c r="K240" s="10"/>
    </row>
    <row r="241" spans="2:11" s="11" customFormat="1" ht="30" customHeight="1">
      <c r="B241" s="9" t="s">
        <v>4655</v>
      </c>
      <c r="C241" s="9" t="s">
        <v>4653</v>
      </c>
      <c r="D241" s="19" t="s">
        <v>466</v>
      </c>
      <c r="E241" s="20">
        <v>5000</v>
      </c>
      <c r="F241" s="20"/>
      <c r="G241" s="20"/>
      <c r="H241" s="9"/>
      <c r="I241" s="10"/>
      <c r="J241" s="10"/>
      <c r="K241" s="10"/>
    </row>
    <row r="242" spans="2:11" s="11" customFormat="1" ht="30" customHeight="1">
      <c r="B242" s="9" t="s">
        <v>4655</v>
      </c>
      <c r="C242" s="9" t="s">
        <v>4654</v>
      </c>
      <c r="D242" s="19" t="s">
        <v>430</v>
      </c>
      <c r="E242" s="20">
        <v>10000</v>
      </c>
      <c r="F242" s="20"/>
      <c r="G242" s="20"/>
      <c r="H242" s="9"/>
      <c r="I242" s="10"/>
      <c r="J242" s="10"/>
      <c r="K242" s="10"/>
    </row>
    <row r="243" spans="2:11" s="11" customFormat="1" ht="30" customHeight="1">
      <c r="B243" s="9" t="s">
        <v>4308</v>
      </c>
      <c r="C243" s="9" t="s">
        <v>4307</v>
      </c>
      <c r="D243" s="19" t="s">
        <v>792</v>
      </c>
      <c r="E243" s="20">
        <v>3000</v>
      </c>
      <c r="F243" s="20"/>
      <c r="G243" s="20"/>
      <c r="H243" s="9"/>
      <c r="I243" s="10"/>
      <c r="J243" s="10"/>
      <c r="K243" s="10"/>
    </row>
    <row r="244" spans="2:11" s="11" customFormat="1" ht="30" customHeight="1">
      <c r="B244" s="9" t="s">
        <v>4308</v>
      </c>
      <c r="C244" s="9" t="s">
        <v>4309</v>
      </c>
      <c r="D244" s="19" t="s">
        <v>4278</v>
      </c>
      <c r="E244" s="20">
        <v>5500</v>
      </c>
      <c r="F244" s="20"/>
      <c r="G244" s="20"/>
      <c r="H244" s="9"/>
      <c r="I244" s="10"/>
      <c r="J244" s="10"/>
      <c r="K244" s="10"/>
    </row>
    <row r="245" spans="2:11" s="11" customFormat="1" ht="30" customHeight="1">
      <c r="B245" s="9" t="s">
        <v>4306</v>
      </c>
      <c r="C245" s="9" t="s">
        <v>1785</v>
      </c>
      <c r="D245" s="19" t="s">
        <v>28</v>
      </c>
      <c r="E245" s="20">
        <v>1619</v>
      </c>
      <c r="F245" s="20">
        <v>0</v>
      </c>
      <c r="G245" s="20">
        <v>0</v>
      </c>
      <c r="H245" s="9" t="s">
        <v>27</v>
      </c>
      <c r="I245" s="10" t="s">
        <v>27</v>
      </c>
      <c r="J245" s="10" t="s">
        <v>27</v>
      </c>
      <c r="K245" s="10" t="s">
        <v>27</v>
      </c>
    </row>
    <row r="246" spans="2:11" s="11" customFormat="1" ht="30" customHeight="1">
      <c r="B246" s="9" t="s">
        <v>793</v>
      </c>
      <c r="C246" s="9" t="s">
        <v>1796</v>
      </c>
      <c r="D246" s="19" t="s">
        <v>28</v>
      </c>
      <c r="E246" s="20">
        <v>9500</v>
      </c>
      <c r="F246" s="20">
        <v>0</v>
      </c>
      <c r="G246" s="20">
        <v>0</v>
      </c>
      <c r="H246" s="9" t="s">
        <v>27</v>
      </c>
      <c r="I246" s="10" t="s">
        <v>27</v>
      </c>
      <c r="J246" s="10" t="s">
        <v>27</v>
      </c>
      <c r="K246" s="10" t="s">
        <v>27</v>
      </c>
    </row>
    <row r="247" spans="2:11" s="11" customFormat="1" ht="30" customHeight="1">
      <c r="B247" s="9" t="s">
        <v>1801</v>
      </c>
      <c r="C247" s="9" t="s">
        <v>3342</v>
      </c>
      <c r="D247" s="19" t="s">
        <v>54</v>
      </c>
      <c r="E247" s="20">
        <v>9040</v>
      </c>
      <c r="F247" s="20">
        <v>0</v>
      </c>
      <c r="G247" s="20">
        <v>0</v>
      </c>
      <c r="H247" s="9" t="s">
        <v>27</v>
      </c>
      <c r="I247" s="10" t="s">
        <v>27</v>
      </c>
      <c r="J247" s="10" t="s">
        <v>27</v>
      </c>
      <c r="K247" s="10" t="s">
        <v>27</v>
      </c>
    </row>
    <row r="248" spans="2:11" s="11" customFormat="1" ht="30" customHeight="1">
      <c r="B248" s="9" t="s">
        <v>1807</v>
      </c>
      <c r="C248" s="9" t="s">
        <v>1808</v>
      </c>
      <c r="D248" s="19" t="s">
        <v>28</v>
      </c>
      <c r="E248" s="20">
        <v>34200</v>
      </c>
      <c r="F248" s="20">
        <v>0</v>
      </c>
      <c r="G248" s="20">
        <v>0</v>
      </c>
      <c r="H248" s="9" t="s">
        <v>27</v>
      </c>
      <c r="I248" s="10" t="s">
        <v>27</v>
      </c>
      <c r="J248" s="10" t="s">
        <v>27</v>
      </c>
      <c r="K248" s="10" t="s">
        <v>27</v>
      </c>
    </row>
    <row r="249" spans="2:11" s="11" customFormat="1" ht="30" customHeight="1">
      <c r="B249" s="9" t="s">
        <v>1807</v>
      </c>
      <c r="C249" s="9" t="s">
        <v>1815</v>
      </c>
      <c r="D249" s="19" t="s">
        <v>28</v>
      </c>
      <c r="E249" s="20">
        <v>51300</v>
      </c>
      <c r="F249" s="20">
        <v>0</v>
      </c>
      <c r="G249" s="20">
        <v>0</v>
      </c>
      <c r="H249" s="9" t="s">
        <v>27</v>
      </c>
      <c r="I249" s="10" t="s">
        <v>27</v>
      </c>
      <c r="J249" s="10" t="s">
        <v>27</v>
      </c>
      <c r="K249" s="10" t="s">
        <v>27</v>
      </c>
    </row>
    <row r="250" spans="2:11" s="11" customFormat="1" ht="30" customHeight="1">
      <c r="B250" s="9" t="s">
        <v>2853</v>
      </c>
      <c r="C250" s="9" t="s">
        <v>2854</v>
      </c>
      <c r="D250" s="19" t="s">
        <v>2855</v>
      </c>
      <c r="E250" s="20">
        <v>7.1</v>
      </c>
      <c r="F250" s="20">
        <v>0</v>
      </c>
      <c r="G250" s="20">
        <v>0</v>
      </c>
      <c r="H250" s="9" t="s">
        <v>27</v>
      </c>
      <c r="I250" s="10" t="s">
        <v>27</v>
      </c>
      <c r="J250" s="10" t="s">
        <v>27</v>
      </c>
      <c r="K250" s="10" t="s">
        <v>27</v>
      </c>
    </row>
    <row r="251" spans="2:11" s="11" customFormat="1" ht="30" customHeight="1">
      <c r="B251" s="9" t="s">
        <v>1821</v>
      </c>
      <c r="C251" s="9" t="s">
        <v>3482</v>
      </c>
      <c r="D251" s="19" t="s">
        <v>231</v>
      </c>
      <c r="E251" s="20">
        <v>43300</v>
      </c>
      <c r="F251" s="20">
        <v>0</v>
      </c>
      <c r="G251" s="20">
        <v>0</v>
      </c>
      <c r="H251" s="9" t="s">
        <v>27</v>
      </c>
      <c r="I251" s="10" t="s">
        <v>27</v>
      </c>
      <c r="J251" s="10" t="s">
        <v>27</v>
      </c>
      <c r="K251" s="10" t="s">
        <v>27</v>
      </c>
    </row>
    <row r="252" spans="2:11" s="11" customFormat="1" ht="30" customHeight="1">
      <c r="B252" s="9" t="s">
        <v>1821</v>
      </c>
      <c r="C252" s="9" t="s">
        <v>3483</v>
      </c>
      <c r="D252" s="19" t="s">
        <v>231</v>
      </c>
      <c r="E252" s="20">
        <v>64750</v>
      </c>
      <c r="F252" s="20">
        <v>0</v>
      </c>
      <c r="G252" s="20">
        <v>0</v>
      </c>
      <c r="H252" s="9" t="s">
        <v>27</v>
      </c>
      <c r="I252" s="10" t="s">
        <v>27</v>
      </c>
      <c r="J252" s="10" t="s">
        <v>27</v>
      </c>
      <c r="K252" s="10" t="s">
        <v>27</v>
      </c>
    </row>
    <row r="253" spans="2:11" s="11" customFormat="1" ht="30" customHeight="1">
      <c r="B253" s="9" t="s">
        <v>1821</v>
      </c>
      <c r="C253" s="9" t="s">
        <v>3484</v>
      </c>
      <c r="D253" s="19" t="s">
        <v>231</v>
      </c>
      <c r="E253" s="20">
        <v>43300</v>
      </c>
      <c r="F253" s="20">
        <v>0</v>
      </c>
      <c r="G253" s="20">
        <v>0</v>
      </c>
      <c r="H253" s="9" t="s">
        <v>27</v>
      </c>
      <c r="I253" s="10" t="s">
        <v>27</v>
      </c>
      <c r="J253" s="10" t="s">
        <v>27</v>
      </c>
      <c r="K253" s="10" t="s">
        <v>27</v>
      </c>
    </row>
    <row r="254" spans="2:11" s="11" customFormat="1" ht="30" customHeight="1">
      <c r="B254" s="9" t="s">
        <v>1821</v>
      </c>
      <c r="C254" s="9" t="s">
        <v>3485</v>
      </c>
      <c r="D254" s="19" t="s">
        <v>231</v>
      </c>
      <c r="E254" s="20">
        <v>61150</v>
      </c>
      <c r="F254" s="20">
        <v>0</v>
      </c>
      <c r="G254" s="20">
        <v>0</v>
      </c>
      <c r="H254" s="9" t="s">
        <v>27</v>
      </c>
      <c r="I254" s="10" t="s">
        <v>27</v>
      </c>
      <c r="J254" s="10" t="s">
        <v>27</v>
      </c>
      <c r="K254" s="10" t="s">
        <v>27</v>
      </c>
    </row>
    <row r="255" spans="2:11" s="11" customFormat="1" ht="30" customHeight="1">
      <c r="B255" s="9" t="s">
        <v>4338</v>
      </c>
      <c r="C255" s="9" t="s">
        <v>3345</v>
      </c>
      <c r="D255" s="19" t="s">
        <v>54</v>
      </c>
      <c r="E255" s="20">
        <v>2957</v>
      </c>
      <c r="F255" s="20">
        <v>0</v>
      </c>
      <c r="G255" s="20">
        <v>0</v>
      </c>
      <c r="H255" s="9" t="s">
        <v>27</v>
      </c>
      <c r="I255" s="10" t="s">
        <v>27</v>
      </c>
      <c r="J255" s="10" t="s">
        <v>27</v>
      </c>
      <c r="K255" s="10" t="s">
        <v>27</v>
      </c>
    </row>
    <row r="256" spans="2:11" s="11" customFormat="1" ht="30" customHeight="1">
      <c r="B256" s="9" t="s">
        <v>4338</v>
      </c>
      <c r="C256" s="9" t="s">
        <v>1883</v>
      </c>
      <c r="D256" s="19" t="s">
        <v>54</v>
      </c>
      <c r="E256" s="20">
        <v>5875</v>
      </c>
      <c r="F256" s="20">
        <v>0</v>
      </c>
      <c r="G256" s="20">
        <v>0</v>
      </c>
      <c r="H256" s="9" t="s">
        <v>27</v>
      </c>
      <c r="I256" s="10" t="s">
        <v>27</v>
      </c>
      <c r="J256" s="10" t="s">
        <v>27</v>
      </c>
      <c r="K256" s="10" t="s">
        <v>27</v>
      </c>
    </row>
    <row r="257" spans="2:11" s="11" customFormat="1" ht="30" customHeight="1">
      <c r="B257" s="9" t="s">
        <v>4338</v>
      </c>
      <c r="C257" s="9" t="s">
        <v>1890</v>
      </c>
      <c r="D257" s="19" t="s">
        <v>54</v>
      </c>
      <c r="E257" s="20">
        <v>8955</v>
      </c>
      <c r="F257" s="20">
        <v>0</v>
      </c>
      <c r="G257" s="20">
        <v>0</v>
      </c>
      <c r="H257" s="9" t="s">
        <v>27</v>
      </c>
      <c r="I257" s="10" t="s">
        <v>27</v>
      </c>
      <c r="J257" s="10" t="s">
        <v>27</v>
      </c>
      <c r="K257" s="10" t="s">
        <v>27</v>
      </c>
    </row>
    <row r="258" spans="2:11" s="11" customFormat="1" ht="30" customHeight="1">
      <c r="B258" s="9" t="s">
        <v>4333</v>
      </c>
      <c r="C258" s="9" t="s">
        <v>4337</v>
      </c>
      <c r="D258" s="11" t="s">
        <v>4336</v>
      </c>
      <c r="E258" s="20">
        <v>480</v>
      </c>
      <c r="F258" s="20">
        <v>0</v>
      </c>
      <c r="G258" s="20">
        <v>0</v>
      </c>
      <c r="H258" s="9" t="s">
        <v>27</v>
      </c>
      <c r="I258" s="10" t="s">
        <v>27</v>
      </c>
      <c r="J258" s="10" t="s">
        <v>27</v>
      </c>
      <c r="K258" s="10" t="s">
        <v>27</v>
      </c>
    </row>
    <row r="259" spans="2:11" s="11" customFormat="1" ht="30" customHeight="1">
      <c r="B259" s="9" t="s">
        <v>4333</v>
      </c>
      <c r="C259" s="9" t="s">
        <v>4335</v>
      </c>
      <c r="D259" s="19" t="s">
        <v>4290</v>
      </c>
      <c r="E259" s="20">
        <v>880</v>
      </c>
      <c r="F259" s="20">
        <v>0</v>
      </c>
      <c r="G259" s="20">
        <v>0</v>
      </c>
      <c r="H259" s="9" t="s">
        <v>27</v>
      </c>
      <c r="I259" s="10" t="s">
        <v>27</v>
      </c>
      <c r="J259" s="10" t="s">
        <v>27</v>
      </c>
      <c r="K259" s="10" t="s">
        <v>27</v>
      </c>
    </row>
    <row r="260" spans="2:11" s="11" customFormat="1" ht="30" customHeight="1">
      <c r="B260" s="9" t="s">
        <v>1638</v>
      </c>
      <c r="C260" s="9" t="s">
        <v>1842</v>
      </c>
      <c r="D260" s="19" t="s">
        <v>231</v>
      </c>
      <c r="E260" s="20">
        <v>1490</v>
      </c>
      <c r="F260" s="20">
        <v>0</v>
      </c>
      <c r="G260" s="20">
        <v>0</v>
      </c>
      <c r="H260" s="9" t="s">
        <v>27</v>
      </c>
      <c r="I260" s="10" t="s">
        <v>27</v>
      </c>
      <c r="J260" s="10" t="s">
        <v>27</v>
      </c>
      <c r="K260" s="10" t="s">
        <v>27</v>
      </c>
    </row>
    <row r="261" spans="2:11" s="11" customFormat="1" ht="30" customHeight="1">
      <c r="B261" s="9" t="s">
        <v>4342</v>
      </c>
      <c r="C261" s="9" t="s">
        <v>4343</v>
      </c>
      <c r="D261" s="19" t="s">
        <v>231</v>
      </c>
      <c r="E261" s="20">
        <v>18400</v>
      </c>
      <c r="F261" s="20">
        <v>0</v>
      </c>
      <c r="G261" s="20">
        <v>0</v>
      </c>
      <c r="H261" s="9" t="s">
        <v>27</v>
      </c>
      <c r="I261" s="10" t="s">
        <v>27</v>
      </c>
      <c r="J261" s="10" t="s">
        <v>27</v>
      </c>
      <c r="K261" s="10" t="s">
        <v>27</v>
      </c>
    </row>
    <row r="262" spans="2:11" s="11" customFormat="1" ht="30" customHeight="1">
      <c r="B262" s="9" t="s">
        <v>1903</v>
      </c>
      <c r="C262" s="9" t="s">
        <v>1904</v>
      </c>
      <c r="D262" s="19" t="s">
        <v>231</v>
      </c>
      <c r="E262" s="20">
        <v>180</v>
      </c>
      <c r="F262" s="20">
        <v>0</v>
      </c>
      <c r="G262" s="20">
        <v>0</v>
      </c>
      <c r="H262" s="9" t="s">
        <v>27</v>
      </c>
      <c r="I262" s="10" t="s">
        <v>27</v>
      </c>
      <c r="J262" s="10" t="s">
        <v>27</v>
      </c>
      <c r="K262" s="10" t="s">
        <v>27</v>
      </c>
    </row>
    <row r="263" spans="2:11" s="11" customFormat="1" ht="30" customHeight="1">
      <c r="B263" s="9" t="s">
        <v>1907</v>
      </c>
      <c r="C263" s="9" t="s">
        <v>3379</v>
      </c>
      <c r="D263" s="19" t="s">
        <v>54</v>
      </c>
      <c r="E263" s="20">
        <v>910</v>
      </c>
      <c r="F263" s="20">
        <v>0</v>
      </c>
      <c r="G263" s="20">
        <v>0</v>
      </c>
      <c r="H263" s="9" t="s">
        <v>27</v>
      </c>
      <c r="I263" s="10" t="s">
        <v>27</v>
      </c>
      <c r="J263" s="10" t="s">
        <v>27</v>
      </c>
      <c r="K263" s="10" t="s">
        <v>27</v>
      </c>
    </row>
    <row r="264" spans="2:11" s="11" customFormat="1" ht="30" customHeight="1">
      <c r="B264" s="9" t="s">
        <v>1907</v>
      </c>
      <c r="C264" s="9" t="s">
        <v>3377</v>
      </c>
      <c r="D264" s="19" t="s">
        <v>54</v>
      </c>
      <c r="E264" s="20">
        <v>1260</v>
      </c>
      <c r="F264" s="20">
        <v>0</v>
      </c>
      <c r="G264" s="20">
        <v>0</v>
      </c>
      <c r="H264" s="9" t="s">
        <v>27</v>
      </c>
      <c r="I264" s="10" t="s">
        <v>27</v>
      </c>
      <c r="J264" s="10" t="s">
        <v>27</v>
      </c>
      <c r="K264" s="10" t="s">
        <v>27</v>
      </c>
    </row>
    <row r="265" spans="2:11" s="11" customFormat="1" ht="30" customHeight="1">
      <c r="B265" s="9" t="s">
        <v>1907</v>
      </c>
      <c r="C265" s="9" t="s">
        <v>3375</v>
      </c>
      <c r="D265" s="19" t="s">
        <v>231</v>
      </c>
      <c r="E265" s="20">
        <v>1160</v>
      </c>
      <c r="F265" s="20">
        <v>0</v>
      </c>
      <c r="G265" s="20">
        <v>0</v>
      </c>
      <c r="H265" s="9" t="s">
        <v>27</v>
      </c>
      <c r="I265" s="10" t="s">
        <v>27</v>
      </c>
      <c r="J265" s="10" t="s">
        <v>27</v>
      </c>
      <c r="K265" s="10" t="s">
        <v>27</v>
      </c>
    </row>
    <row r="266" spans="2:11" s="11" customFormat="1" ht="30" customHeight="1">
      <c r="B266" s="9" t="s">
        <v>1907</v>
      </c>
      <c r="C266" s="9" t="s">
        <v>1910</v>
      </c>
      <c r="D266" s="19" t="s">
        <v>54</v>
      </c>
      <c r="E266" s="20">
        <v>1250</v>
      </c>
      <c r="F266" s="20">
        <v>0</v>
      </c>
      <c r="G266" s="20">
        <v>0</v>
      </c>
      <c r="H266" s="9" t="s">
        <v>27</v>
      </c>
      <c r="I266" s="10" t="s">
        <v>27</v>
      </c>
      <c r="J266" s="10" t="s">
        <v>27</v>
      </c>
      <c r="K266" s="10" t="s">
        <v>27</v>
      </c>
    </row>
    <row r="267" spans="2:11" s="11" customFormat="1" ht="30" customHeight="1">
      <c r="B267" s="9" t="s">
        <v>1907</v>
      </c>
      <c r="C267" s="9" t="s">
        <v>1913</v>
      </c>
      <c r="D267" s="19" t="s">
        <v>54</v>
      </c>
      <c r="E267" s="20">
        <v>780</v>
      </c>
      <c r="F267" s="20">
        <v>0</v>
      </c>
      <c r="G267" s="20">
        <v>0</v>
      </c>
      <c r="H267" s="9" t="s">
        <v>27</v>
      </c>
      <c r="I267" s="10" t="s">
        <v>27</v>
      </c>
      <c r="J267" s="10" t="s">
        <v>27</v>
      </c>
      <c r="K267" s="10" t="s">
        <v>27</v>
      </c>
    </row>
    <row r="268" spans="2:11" s="11" customFormat="1" ht="30" customHeight="1">
      <c r="B268" s="9" t="s">
        <v>1907</v>
      </c>
      <c r="C268" s="9" t="s">
        <v>1916</v>
      </c>
      <c r="D268" s="19" t="s">
        <v>714</v>
      </c>
      <c r="E268" s="20">
        <v>250</v>
      </c>
      <c r="F268" s="20">
        <v>0</v>
      </c>
      <c r="G268" s="20">
        <v>0</v>
      </c>
      <c r="H268" s="9" t="s">
        <v>27</v>
      </c>
      <c r="I268" s="10" t="s">
        <v>27</v>
      </c>
      <c r="J268" s="10" t="s">
        <v>27</v>
      </c>
      <c r="K268" s="10" t="s">
        <v>27</v>
      </c>
    </row>
    <row r="269" spans="2:11" s="11" customFormat="1" ht="30" customHeight="1">
      <c r="B269" s="9" t="s">
        <v>1907</v>
      </c>
      <c r="C269" s="9" t="s">
        <v>1919</v>
      </c>
      <c r="D269" s="19" t="s">
        <v>714</v>
      </c>
      <c r="E269" s="20">
        <v>106</v>
      </c>
      <c r="F269" s="20">
        <v>0</v>
      </c>
      <c r="G269" s="20">
        <v>0</v>
      </c>
      <c r="H269" s="9" t="s">
        <v>27</v>
      </c>
      <c r="I269" s="10" t="s">
        <v>27</v>
      </c>
      <c r="J269" s="10" t="s">
        <v>27</v>
      </c>
      <c r="K269" s="10" t="s">
        <v>27</v>
      </c>
    </row>
    <row r="270" spans="2:11" s="11" customFormat="1" ht="30" customHeight="1">
      <c r="B270" s="9" t="s">
        <v>1907</v>
      </c>
      <c r="C270" s="9" t="s">
        <v>1922</v>
      </c>
      <c r="D270" s="19" t="s">
        <v>714</v>
      </c>
      <c r="E270" s="20">
        <v>127</v>
      </c>
      <c r="F270" s="20">
        <v>0</v>
      </c>
      <c r="G270" s="20">
        <v>0</v>
      </c>
      <c r="H270" s="9" t="s">
        <v>27</v>
      </c>
      <c r="I270" s="10" t="s">
        <v>27</v>
      </c>
      <c r="J270" s="10" t="s">
        <v>27</v>
      </c>
      <c r="K270" s="10" t="s">
        <v>27</v>
      </c>
    </row>
    <row r="271" spans="2:11" s="11" customFormat="1" ht="30" customHeight="1">
      <c r="B271" s="9" t="s">
        <v>1907</v>
      </c>
      <c r="C271" s="9" t="s">
        <v>3383</v>
      </c>
      <c r="D271" s="19" t="s">
        <v>231</v>
      </c>
      <c r="E271" s="20">
        <v>1320</v>
      </c>
      <c r="F271" s="20">
        <v>0</v>
      </c>
      <c r="G271" s="20">
        <v>0</v>
      </c>
      <c r="H271" s="9" t="s">
        <v>27</v>
      </c>
      <c r="I271" s="10" t="s">
        <v>27</v>
      </c>
      <c r="J271" s="10" t="s">
        <v>27</v>
      </c>
      <c r="K271" s="10" t="s">
        <v>27</v>
      </c>
    </row>
    <row r="272" spans="2:11" s="11" customFormat="1" ht="30" customHeight="1">
      <c r="B272" s="9" t="s">
        <v>1907</v>
      </c>
      <c r="C272" s="9" t="s">
        <v>1929</v>
      </c>
      <c r="D272" s="19" t="s">
        <v>231</v>
      </c>
      <c r="E272" s="20">
        <v>65</v>
      </c>
      <c r="F272" s="20">
        <v>0</v>
      </c>
      <c r="G272" s="20">
        <v>0</v>
      </c>
      <c r="H272" s="9" t="s">
        <v>27</v>
      </c>
      <c r="I272" s="10" t="s">
        <v>27</v>
      </c>
      <c r="J272" s="10" t="s">
        <v>27</v>
      </c>
      <c r="K272" s="10" t="s">
        <v>27</v>
      </c>
    </row>
    <row r="273" spans="2:11" s="11" customFormat="1" ht="30" customHeight="1">
      <c r="B273" s="9" t="s">
        <v>1907</v>
      </c>
      <c r="C273" s="9" t="s">
        <v>3384</v>
      </c>
      <c r="D273" s="19" t="s">
        <v>231</v>
      </c>
      <c r="E273" s="20">
        <v>190</v>
      </c>
      <c r="F273" s="20">
        <v>0</v>
      </c>
      <c r="G273" s="20">
        <v>0</v>
      </c>
      <c r="H273" s="9" t="s">
        <v>27</v>
      </c>
      <c r="I273" s="10" t="s">
        <v>27</v>
      </c>
      <c r="J273" s="10" t="s">
        <v>27</v>
      </c>
      <c r="K273" s="10" t="s">
        <v>27</v>
      </c>
    </row>
    <row r="274" spans="2:11" s="11" customFormat="1" ht="30" customHeight="1">
      <c r="B274" s="9" t="s">
        <v>1907</v>
      </c>
      <c r="C274" s="9" t="s">
        <v>3380</v>
      </c>
      <c r="D274" s="19" t="s">
        <v>231</v>
      </c>
      <c r="E274" s="20">
        <v>80</v>
      </c>
      <c r="F274" s="20">
        <v>0</v>
      </c>
      <c r="G274" s="20">
        <v>0</v>
      </c>
      <c r="H274" s="9" t="s">
        <v>27</v>
      </c>
      <c r="I274" s="10" t="s">
        <v>27</v>
      </c>
      <c r="J274" s="10" t="s">
        <v>27</v>
      </c>
      <c r="K274" s="10" t="s">
        <v>27</v>
      </c>
    </row>
    <row r="275" spans="2:11" s="11" customFormat="1" ht="30" customHeight="1">
      <c r="B275" s="9" t="s">
        <v>1907</v>
      </c>
      <c r="C275" s="9" t="s">
        <v>3378</v>
      </c>
      <c r="D275" s="19" t="s">
        <v>231</v>
      </c>
      <c r="E275" s="20">
        <v>4</v>
      </c>
      <c r="F275" s="20">
        <v>0</v>
      </c>
      <c r="G275" s="20">
        <v>0</v>
      </c>
      <c r="H275" s="9" t="s">
        <v>27</v>
      </c>
      <c r="I275" s="10" t="s">
        <v>27</v>
      </c>
      <c r="J275" s="10" t="s">
        <v>27</v>
      </c>
      <c r="K275" s="10" t="s">
        <v>27</v>
      </c>
    </row>
    <row r="276" spans="2:11" s="11" customFormat="1" ht="30" customHeight="1">
      <c r="B276" s="9" t="s">
        <v>1907</v>
      </c>
      <c r="C276" s="9" t="s">
        <v>1952</v>
      </c>
      <c r="D276" s="19" t="s">
        <v>54</v>
      </c>
      <c r="E276" s="20">
        <v>1450</v>
      </c>
      <c r="F276" s="20">
        <v>0</v>
      </c>
      <c r="G276" s="20">
        <v>0</v>
      </c>
      <c r="H276" s="9" t="s">
        <v>27</v>
      </c>
      <c r="I276" s="10" t="s">
        <v>27</v>
      </c>
      <c r="J276" s="10" t="s">
        <v>27</v>
      </c>
      <c r="K276" s="10" t="s">
        <v>27</v>
      </c>
    </row>
    <row r="277" spans="2:11" s="11" customFormat="1" ht="30" customHeight="1">
      <c r="B277" s="9" t="s">
        <v>1907</v>
      </c>
      <c r="C277" s="9" t="s">
        <v>1958</v>
      </c>
      <c r="D277" s="19" t="s">
        <v>54</v>
      </c>
      <c r="E277" s="20">
        <v>1890</v>
      </c>
      <c r="F277" s="20">
        <v>0</v>
      </c>
      <c r="G277" s="20">
        <v>0</v>
      </c>
      <c r="H277" s="9" t="s">
        <v>27</v>
      </c>
      <c r="I277" s="10" t="s">
        <v>27</v>
      </c>
      <c r="J277" s="10" t="s">
        <v>27</v>
      </c>
      <c r="K277" s="10" t="s">
        <v>27</v>
      </c>
    </row>
    <row r="278" spans="2:11" s="11" customFormat="1" ht="30" customHeight="1">
      <c r="B278" s="9" t="s">
        <v>2496</v>
      </c>
      <c r="C278" s="9" t="s">
        <v>3386</v>
      </c>
      <c r="D278" s="19" t="s">
        <v>231</v>
      </c>
      <c r="E278" s="20">
        <v>95</v>
      </c>
      <c r="F278" s="20">
        <v>0</v>
      </c>
      <c r="G278" s="20">
        <v>0</v>
      </c>
      <c r="H278" s="9" t="s">
        <v>27</v>
      </c>
      <c r="I278" s="10" t="s">
        <v>27</v>
      </c>
      <c r="J278" s="10" t="s">
        <v>27</v>
      </c>
      <c r="K278" s="10" t="s">
        <v>27</v>
      </c>
    </row>
    <row r="279" spans="2:11" s="11" customFormat="1" ht="30" customHeight="1">
      <c r="B279" s="9" t="s">
        <v>1976</v>
      </c>
      <c r="C279" s="9" t="s">
        <v>1980</v>
      </c>
      <c r="D279" s="19" t="s">
        <v>54</v>
      </c>
      <c r="E279" s="20">
        <v>880</v>
      </c>
      <c r="F279" s="20">
        <v>0</v>
      </c>
      <c r="G279" s="20">
        <v>0</v>
      </c>
      <c r="H279" s="9" t="s">
        <v>27</v>
      </c>
      <c r="I279" s="10" t="s">
        <v>27</v>
      </c>
      <c r="J279" s="10" t="s">
        <v>27</v>
      </c>
      <c r="K279" s="10" t="s">
        <v>27</v>
      </c>
    </row>
    <row r="280" spans="2:11" s="11" customFormat="1" ht="30" customHeight="1">
      <c r="B280" s="9" t="s">
        <v>1976</v>
      </c>
      <c r="C280" s="9" t="s">
        <v>1977</v>
      </c>
      <c r="D280" s="19" t="s">
        <v>54</v>
      </c>
      <c r="E280" s="20">
        <v>450</v>
      </c>
      <c r="F280" s="20">
        <v>0</v>
      </c>
      <c r="G280" s="20">
        <v>0</v>
      </c>
      <c r="H280" s="9" t="s">
        <v>27</v>
      </c>
      <c r="I280" s="10" t="s">
        <v>27</v>
      </c>
      <c r="J280" s="10" t="s">
        <v>27</v>
      </c>
      <c r="K280" s="10" t="s">
        <v>27</v>
      </c>
    </row>
    <row r="281" spans="2:11" s="11" customFormat="1" ht="30" customHeight="1">
      <c r="B281" s="9" t="s">
        <v>1976</v>
      </c>
      <c r="C281" s="9" t="s">
        <v>1983</v>
      </c>
      <c r="D281" s="19" t="s">
        <v>54</v>
      </c>
      <c r="E281" s="20">
        <v>400</v>
      </c>
      <c r="F281" s="20">
        <v>0</v>
      </c>
      <c r="G281" s="20">
        <v>0</v>
      </c>
      <c r="H281" s="9" t="s">
        <v>27</v>
      </c>
      <c r="I281" s="10" t="s">
        <v>27</v>
      </c>
      <c r="J281" s="10" t="s">
        <v>27</v>
      </c>
      <c r="K281" s="10" t="s">
        <v>27</v>
      </c>
    </row>
    <row r="282" spans="2:11" s="11" customFormat="1" ht="30" customHeight="1">
      <c r="B282" s="9" t="s">
        <v>4356</v>
      </c>
      <c r="C282" s="9" t="s">
        <v>3960</v>
      </c>
      <c r="D282" s="19" t="s">
        <v>54</v>
      </c>
      <c r="E282" s="20">
        <v>2708</v>
      </c>
      <c r="F282" s="20">
        <v>0</v>
      </c>
      <c r="G282" s="20">
        <v>0</v>
      </c>
      <c r="H282" s="9" t="s">
        <v>27</v>
      </c>
      <c r="I282" s="10" t="s">
        <v>27</v>
      </c>
      <c r="J282" s="10" t="s">
        <v>27</v>
      </c>
      <c r="K282" s="10" t="s">
        <v>27</v>
      </c>
    </row>
    <row r="283" spans="2:11" s="11" customFormat="1" ht="30" customHeight="1">
      <c r="B283" s="9" t="s">
        <v>4374</v>
      </c>
      <c r="C283" s="9" t="s">
        <v>4375</v>
      </c>
      <c r="D283" s="19" t="s">
        <v>54</v>
      </c>
      <c r="E283" s="20">
        <v>18000</v>
      </c>
      <c r="F283" s="20">
        <v>0</v>
      </c>
      <c r="G283" s="20">
        <v>0</v>
      </c>
      <c r="H283" s="9" t="s">
        <v>27</v>
      </c>
      <c r="I283" s="10" t="s">
        <v>27</v>
      </c>
      <c r="J283" s="10" t="s">
        <v>27</v>
      </c>
      <c r="K283" s="10" t="s">
        <v>27</v>
      </c>
    </row>
    <row r="284" spans="2:11" s="11" customFormat="1" ht="30" customHeight="1">
      <c r="B284" s="9" t="s">
        <v>4400</v>
      </c>
      <c r="C284" s="9" t="s">
        <v>4682</v>
      </c>
      <c r="D284" s="19" t="s">
        <v>3130</v>
      </c>
      <c r="E284" s="20">
        <v>8500</v>
      </c>
      <c r="F284" s="20"/>
      <c r="G284" s="20"/>
      <c r="H284" s="9"/>
      <c r="I284" s="10"/>
      <c r="J284" s="10"/>
      <c r="K284" s="10"/>
    </row>
    <row r="285" spans="2:11" s="11" customFormat="1" ht="30" customHeight="1">
      <c r="B285" s="9" t="s">
        <v>2808</v>
      </c>
      <c r="C285" s="9" t="s">
        <v>3309</v>
      </c>
      <c r="D285" s="19" t="s">
        <v>466</v>
      </c>
      <c r="E285" s="20">
        <v>3084</v>
      </c>
      <c r="F285" s="20">
        <v>0</v>
      </c>
      <c r="G285" s="20">
        <v>0</v>
      </c>
      <c r="H285" s="9" t="s">
        <v>27</v>
      </c>
      <c r="I285" s="10" t="s">
        <v>27</v>
      </c>
      <c r="J285" s="10" t="s">
        <v>27</v>
      </c>
      <c r="K285" s="10" t="s">
        <v>27</v>
      </c>
    </row>
    <row r="286" spans="2:11" s="11" customFormat="1" ht="30" customHeight="1">
      <c r="B286" s="9" t="s">
        <v>2751</v>
      </c>
      <c r="C286" s="9" t="s">
        <v>3308</v>
      </c>
      <c r="D286" s="19" t="s">
        <v>466</v>
      </c>
      <c r="E286" s="20">
        <v>8885</v>
      </c>
      <c r="F286" s="20">
        <v>0</v>
      </c>
      <c r="G286" s="20">
        <v>0</v>
      </c>
      <c r="H286" s="9" t="s">
        <v>27</v>
      </c>
      <c r="I286" s="10" t="s">
        <v>27</v>
      </c>
      <c r="J286" s="10" t="s">
        <v>27</v>
      </c>
      <c r="K286" s="10" t="s">
        <v>27</v>
      </c>
    </row>
    <row r="287" spans="2:11" s="11" customFormat="1" ht="30" customHeight="1">
      <c r="B287" s="9" t="s">
        <v>3313</v>
      </c>
      <c r="C287" s="9" t="s">
        <v>3314</v>
      </c>
      <c r="D287" s="19" t="s">
        <v>54</v>
      </c>
      <c r="E287" s="20">
        <v>5670</v>
      </c>
      <c r="F287" s="20">
        <v>0</v>
      </c>
      <c r="G287" s="20">
        <v>0</v>
      </c>
      <c r="H287" s="9" t="s">
        <v>27</v>
      </c>
      <c r="I287" s="10" t="s">
        <v>27</v>
      </c>
      <c r="J287" s="10" t="s">
        <v>27</v>
      </c>
      <c r="K287" s="10" t="s">
        <v>27</v>
      </c>
    </row>
    <row r="288" spans="2:11" s="11" customFormat="1" ht="30" customHeight="1">
      <c r="B288" s="9" t="s">
        <v>3313</v>
      </c>
      <c r="C288" s="9" t="s">
        <v>3315</v>
      </c>
      <c r="D288" s="19" t="s">
        <v>54</v>
      </c>
      <c r="E288" s="20">
        <v>7600</v>
      </c>
      <c r="F288" s="20">
        <v>0</v>
      </c>
      <c r="G288" s="20">
        <v>0</v>
      </c>
      <c r="H288" s="9" t="s">
        <v>27</v>
      </c>
      <c r="I288" s="10" t="s">
        <v>27</v>
      </c>
      <c r="J288" s="10" t="s">
        <v>27</v>
      </c>
      <c r="K288" s="10" t="s">
        <v>27</v>
      </c>
    </row>
    <row r="289" spans="2:11" s="11" customFormat="1" ht="30" customHeight="1">
      <c r="B289" s="9" t="s">
        <v>3313</v>
      </c>
      <c r="C289" s="9" t="s">
        <v>3319</v>
      </c>
      <c r="D289" s="19" t="s">
        <v>54</v>
      </c>
      <c r="E289" s="20">
        <v>15080</v>
      </c>
      <c r="F289" s="20">
        <v>0</v>
      </c>
      <c r="G289" s="20">
        <v>0</v>
      </c>
      <c r="H289" s="9" t="s">
        <v>27</v>
      </c>
      <c r="I289" s="10" t="s">
        <v>27</v>
      </c>
      <c r="J289" s="10" t="s">
        <v>27</v>
      </c>
      <c r="K289" s="10" t="s">
        <v>27</v>
      </c>
    </row>
    <row r="290" spans="2:11" s="11" customFormat="1" ht="30" customHeight="1">
      <c r="B290" s="9" t="s">
        <v>3313</v>
      </c>
      <c r="C290" s="9" t="s">
        <v>3316</v>
      </c>
      <c r="D290" s="19" t="s">
        <v>54</v>
      </c>
      <c r="E290" s="20">
        <v>15560</v>
      </c>
      <c r="F290" s="20">
        <v>0</v>
      </c>
      <c r="G290" s="20">
        <v>0</v>
      </c>
      <c r="H290" s="9" t="s">
        <v>27</v>
      </c>
      <c r="I290" s="10" t="s">
        <v>27</v>
      </c>
      <c r="J290" s="10" t="s">
        <v>27</v>
      </c>
      <c r="K290" s="10" t="s">
        <v>27</v>
      </c>
    </row>
    <row r="291" spans="2:11" s="11" customFormat="1" ht="30" customHeight="1">
      <c r="B291" s="9" t="s">
        <v>3313</v>
      </c>
      <c r="C291" s="9" t="s">
        <v>3317</v>
      </c>
      <c r="D291" s="19" t="s">
        <v>54</v>
      </c>
      <c r="E291" s="20">
        <v>26610</v>
      </c>
      <c r="F291" s="20">
        <v>0</v>
      </c>
      <c r="G291" s="20">
        <v>0</v>
      </c>
      <c r="H291" s="9" t="s">
        <v>27</v>
      </c>
      <c r="I291" s="10" t="s">
        <v>27</v>
      </c>
      <c r="J291" s="10" t="s">
        <v>27</v>
      </c>
      <c r="K291" s="10" t="s">
        <v>27</v>
      </c>
    </row>
    <row r="292" spans="2:11" s="11" customFormat="1" ht="30" customHeight="1">
      <c r="B292" s="9" t="s">
        <v>3313</v>
      </c>
      <c r="C292" s="9" t="s">
        <v>3318</v>
      </c>
      <c r="D292" s="19" t="s">
        <v>54</v>
      </c>
      <c r="E292" s="20">
        <v>32440</v>
      </c>
      <c r="F292" s="20">
        <v>0</v>
      </c>
      <c r="G292" s="20">
        <v>0</v>
      </c>
      <c r="H292" s="9" t="s">
        <v>27</v>
      </c>
      <c r="I292" s="10" t="s">
        <v>27</v>
      </c>
      <c r="J292" s="10" t="s">
        <v>27</v>
      </c>
      <c r="K292" s="10" t="s">
        <v>27</v>
      </c>
    </row>
    <row r="293" spans="2:11" s="11" customFormat="1" ht="30" customHeight="1">
      <c r="B293" s="9" t="s">
        <v>3420</v>
      </c>
      <c r="C293" s="9" t="s">
        <v>3324</v>
      </c>
      <c r="D293" s="19" t="s">
        <v>54</v>
      </c>
      <c r="E293" s="20">
        <v>5426</v>
      </c>
      <c r="F293" s="20">
        <v>0</v>
      </c>
      <c r="G293" s="20">
        <v>0</v>
      </c>
      <c r="H293" s="9" t="s">
        <v>27</v>
      </c>
      <c r="I293" s="10" t="s">
        <v>27</v>
      </c>
      <c r="J293" s="10" t="s">
        <v>27</v>
      </c>
      <c r="K293" s="10" t="s">
        <v>27</v>
      </c>
    </row>
    <row r="294" spans="2:11" s="11" customFormat="1" ht="30" customHeight="1">
      <c r="B294" s="9" t="s">
        <v>3420</v>
      </c>
      <c r="C294" s="9" t="s">
        <v>3321</v>
      </c>
      <c r="D294" s="19" t="s">
        <v>54</v>
      </c>
      <c r="E294" s="20">
        <v>7646</v>
      </c>
      <c r="F294" s="20">
        <v>0</v>
      </c>
      <c r="G294" s="20">
        <v>0</v>
      </c>
      <c r="H294" s="9" t="s">
        <v>27</v>
      </c>
      <c r="I294" s="10" t="s">
        <v>27</v>
      </c>
      <c r="J294" s="10" t="s">
        <v>27</v>
      </c>
      <c r="K294" s="10" t="s">
        <v>27</v>
      </c>
    </row>
    <row r="295" spans="2:11" s="11" customFormat="1" ht="30" customHeight="1">
      <c r="B295" s="9" t="s">
        <v>3421</v>
      </c>
      <c r="C295" s="9" t="s">
        <v>3324</v>
      </c>
      <c r="D295" s="19" t="s">
        <v>54</v>
      </c>
      <c r="E295" s="20">
        <v>6748</v>
      </c>
      <c r="F295" s="20">
        <v>0</v>
      </c>
      <c r="G295" s="20">
        <v>0</v>
      </c>
      <c r="H295" s="9" t="s">
        <v>27</v>
      </c>
      <c r="I295" s="10" t="s">
        <v>27</v>
      </c>
      <c r="J295" s="10" t="s">
        <v>27</v>
      </c>
      <c r="K295" s="10" t="s">
        <v>27</v>
      </c>
    </row>
    <row r="296" spans="2:11" s="11" customFormat="1" ht="30" customHeight="1">
      <c r="B296" s="9" t="s">
        <v>3421</v>
      </c>
      <c r="C296" s="9" t="s">
        <v>3321</v>
      </c>
      <c r="D296" s="19" t="s">
        <v>54</v>
      </c>
      <c r="E296" s="20">
        <v>9529</v>
      </c>
      <c r="F296" s="20">
        <v>0</v>
      </c>
      <c r="G296" s="20">
        <v>0</v>
      </c>
      <c r="H296" s="9" t="s">
        <v>27</v>
      </c>
      <c r="I296" s="10" t="s">
        <v>27</v>
      </c>
      <c r="J296" s="10" t="s">
        <v>27</v>
      </c>
      <c r="K296" s="10" t="s">
        <v>27</v>
      </c>
    </row>
    <row r="297" spans="2:11" s="11" customFormat="1" ht="30" customHeight="1">
      <c r="B297" s="9" t="s">
        <v>3320</v>
      </c>
      <c r="C297" s="9" t="s">
        <v>3322</v>
      </c>
      <c r="D297" s="19" t="s">
        <v>54</v>
      </c>
      <c r="E297" s="20">
        <v>3587</v>
      </c>
      <c r="F297" s="20">
        <v>0</v>
      </c>
      <c r="G297" s="20">
        <v>0</v>
      </c>
      <c r="H297" s="9" t="s">
        <v>27</v>
      </c>
      <c r="I297" s="10" t="s">
        <v>27</v>
      </c>
      <c r="J297" s="10" t="s">
        <v>27</v>
      </c>
      <c r="K297" s="10" t="s">
        <v>27</v>
      </c>
    </row>
    <row r="298" spans="2:11" s="11" customFormat="1" ht="30" customHeight="1">
      <c r="B298" s="9" t="s">
        <v>3323</v>
      </c>
      <c r="C298" s="9" t="s">
        <v>3325</v>
      </c>
      <c r="D298" s="19" t="s">
        <v>466</v>
      </c>
      <c r="E298" s="20">
        <v>3347</v>
      </c>
      <c r="F298" s="20">
        <v>0</v>
      </c>
      <c r="G298" s="20">
        <v>0</v>
      </c>
      <c r="H298" s="9" t="s">
        <v>27</v>
      </c>
      <c r="I298" s="10" t="s">
        <v>27</v>
      </c>
      <c r="J298" s="10" t="s">
        <v>27</v>
      </c>
      <c r="K298" s="10" t="s">
        <v>27</v>
      </c>
    </row>
    <row r="299" spans="2:11" s="11" customFormat="1" ht="30" customHeight="1">
      <c r="B299" s="9" t="s">
        <v>3323</v>
      </c>
      <c r="C299" s="9" t="s">
        <v>3326</v>
      </c>
      <c r="D299" s="19" t="s">
        <v>466</v>
      </c>
      <c r="E299" s="20">
        <v>3278</v>
      </c>
      <c r="F299" s="20">
        <v>0</v>
      </c>
      <c r="G299" s="20">
        <v>0</v>
      </c>
      <c r="H299" s="9" t="s">
        <v>27</v>
      </c>
      <c r="I299" s="10" t="s">
        <v>27</v>
      </c>
      <c r="J299" s="10" t="s">
        <v>27</v>
      </c>
      <c r="K299" s="10" t="s">
        <v>27</v>
      </c>
    </row>
    <row r="300" spans="2:11" s="11" customFormat="1" ht="30" customHeight="1">
      <c r="B300" s="9" t="s">
        <v>3323</v>
      </c>
      <c r="C300" s="9" t="s">
        <v>3330</v>
      </c>
      <c r="D300" s="19" t="s">
        <v>466</v>
      </c>
      <c r="E300" s="20">
        <v>3163</v>
      </c>
      <c r="F300" s="20">
        <v>0</v>
      </c>
      <c r="G300" s="20">
        <v>0</v>
      </c>
      <c r="H300" s="9" t="s">
        <v>27</v>
      </c>
      <c r="I300" s="10" t="s">
        <v>27</v>
      </c>
      <c r="J300" s="10" t="s">
        <v>27</v>
      </c>
      <c r="K300" s="10" t="s">
        <v>27</v>
      </c>
    </row>
    <row r="301" spans="2:11" s="11" customFormat="1" ht="30" customHeight="1">
      <c r="B301" s="9" t="s">
        <v>3327</v>
      </c>
      <c r="C301" s="9" t="s">
        <v>3331</v>
      </c>
      <c r="D301" s="19" t="s">
        <v>466</v>
      </c>
      <c r="E301" s="20">
        <v>923.4</v>
      </c>
      <c r="F301" s="20">
        <v>0</v>
      </c>
      <c r="G301" s="20">
        <v>0</v>
      </c>
      <c r="H301" s="9" t="s">
        <v>27</v>
      </c>
      <c r="I301" s="10" t="s">
        <v>27</v>
      </c>
      <c r="J301" s="10" t="s">
        <v>27</v>
      </c>
      <c r="K301" s="10" t="s">
        <v>27</v>
      </c>
    </row>
    <row r="302" spans="2:11" s="11" customFormat="1" ht="30" customHeight="1">
      <c r="B302" s="9" t="s">
        <v>3327</v>
      </c>
      <c r="C302" s="9" t="s">
        <v>3332</v>
      </c>
      <c r="D302" s="19" t="s">
        <v>466</v>
      </c>
      <c r="E302" s="20">
        <v>979.2</v>
      </c>
      <c r="F302" s="20">
        <v>0</v>
      </c>
      <c r="G302" s="20">
        <v>0</v>
      </c>
      <c r="H302" s="9" t="s">
        <v>27</v>
      </c>
      <c r="I302" s="10" t="s">
        <v>27</v>
      </c>
      <c r="J302" s="10" t="s">
        <v>27</v>
      </c>
      <c r="K302" s="10" t="s">
        <v>27</v>
      </c>
    </row>
    <row r="303" spans="2:11" s="11" customFormat="1" ht="30" customHeight="1">
      <c r="B303" s="9" t="s">
        <v>3327</v>
      </c>
      <c r="C303" s="9" t="s">
        <v>4357</v>
      </c>
      <c r="D303" s="19" t="s">
        <v>466</v>
      </c>
      <c r="E303" s="20">
        <v>979.2</v>
      </c>
      <c r="F303" s="20">
        <v>0</v>
      </c>
      <c r="G303" s="20">
        <v>0</v>
      </c>
      <c r="H303" s="9" t="s">
        <v>27</v>
      </c>
      <c r="I303" s="10" t="s">
        <v>27</v>
      </c>
      <c r="J303" s="10" t="s">
        <v>27</v>
      </c>
      <c r="K303" s="10" t="s">
        <v>27</v>
      </c>
    </row>
    <row r="304" spans="2:11" s="11" customFormat="1" ht="30" customHeight="1">
      <c r="B304" s="9" t="s">
        <v>3327</v>
      </c>
      <c r="C304" s="9" t="s">
        <v>3333</v>
      </c>
      <c r="D304" s="19" t="s">
        <v>466</v>
      </c>
      <c r="E304" s="20">
        <v>979.2</v>
      </c>
      <c r="F304" s="20">
        <v>0</v>
      </c>
      <c r="G304" s="20">
        <v>0</v>
      </c>
      <c r="H304" s="9" t="s">
        <v>27</v>
      </c>
      <c r="I304" s="10" t="s">
        <v>27</v>
      </c>
      <c r="J304" s="10" t="s">
        <v>27</v>
      </c>
      <c r="K304" s="10" t="s">
        <v>27</v>
      </c>
    </row>
    <row r="305" spans="2:11" s="11" customFormat="1" ht="30" customHeight="1">
      <c r="B305" s="9" t="s">
        <v>3328</v>
      </c>
      <c r="C305" s="9" t="s">
        <v>3334</v>
      </c>
      <c r="D305" s="19" t="s">
        <v>466</v>
      </c>
      <c r="E305" s="20">
        <v>850</v>
      </c>
      <c r="F305" s="20">
        <v>0</v>
      </c>
      <c r="G305" s="20">
        <v>0</v>
      </c>
      <c r="H305" s="9" t="s">
        <v>27</v>
      </c>
      <c r="I305" s="10" t="s">
        <v>27</v>
      </c>
      <c r="J305" s="10" t="s">
        <v>27</v>
      </c>
      <c r="K305" s="10" t="s">
        <v>27</v>
      </c>
    </row>
    <row r="306" spans="2:11" s="11" customFormat="1" ht="30" customHeight="1">
      <c r="B306" s="9" t="s">
        <v>3329</v>
      </c>
      <c r="C306" s="9" t="s">
        <v>3335</v>
      </c>
      <c r="D306" s="19" t="s">
        <v>466</v>
      </c>
      <c r="E306" s="20">
        <v>849</v>
      </c>
      <c r="F306" s="20">
        <v>0</v>
      </c>
      <c r="G306" s="20">
        <v>0</v>
      </c>
      <c r="H306" s="9" t="s">
        <v>27</v>
      </c>
      <c r="I306" s="10" t="s">
        <v>27</v>
      </c>
      <c r="J306" s="10" t="s">
        <v>27</v>
      </c>
      <c r="K306" s="10" t="s">
        <v>27</v>
      </c>
    </row>
    <row r="307" spans="2:11" s="11" customFormat="1" ht="30" customHeight="1">
      <c r="B307" s="9" t="s">
        <v>3329</v>
      </c>
      <c r="C307" s="9" t="s">
        <v>3336</v>
      </c>
      <c r="D307" s="19" t="s">
        <v>466</v>
      </c>
      <c r="E307" s="20">
        <v>852</v>
      </c>
      <c r="F307" s="20">
        <v>0</v>
      </c>
      <c r="G307" s="20">
        <v>0</v>
      </c>
      <c r="H307" s="9" t="s">
        <v>27</v>
      </c>
      <c r="I307" s="10" t="s">
        <v>27</v>
      </c>
      <c r="J307" s="10" t="s">
        <v>27</v>
      </c>
      <c r="K307" s="10" t="s">
        <v>27</v>
      </c>
    </row>
    <row r="308" spans="2:11" s="11" customFormat="1" ht="30" customHeight="1">
      <c r="B308" s="9" t="s">
        <v>3329</v>
      </c>
      <c r="C308" s="9" t="s">
        <v>3337</v>
      </c>
      <c r="D308" s="19" t="s">
        <v>466</v>
      </c>
      <c r="E308" s="20">
        <v>852</v>
      </c>
      <c r="F308" s="20">
        <v>0</v>
      </c>
      <c r="G308" s="20">
        <v>0</v>
      </c>
      <c r="H308" s="9" t="s">
        <v>27</v>
      </c>
      <c r="I308" s="10" t="s">
        <v>27</v>
      </c>
      <c r="J308" s="10" t="s">
        <v>27</v>
      </c>
      <c r="K308" s="10" t="s">
        <v>27</v>
      </c>
    </row>
    <row r="309" spans="2:11" s="11" customFormat="1" ht="30" customHeight="1">
      <c r="B309" s="9" t="s">
        <v>3338</v>
      </c>
      <c r="C309" s="9" t="s">
        <v>3339</v>
      </c>
      <c r="D309" s="19" t="s">
        <v>466</v>
      </c>
      <c r="E309" s="20">
        <v>9976</v>
      </c>
      <c r="F309" s="20">
        <v>0</v>
      </c>
      <c r="G309" s="20">
        <v>0</v>
      </c>
      <c r="H309" s="9" t="s">
        <v>27</v>
      </c>
      <c r="I309" s="10" t="s">
        <v>27</v>
      </c>
      <c r="J309" s="10" t="s">
        <v>27</v>
      </c>
      <c r="K309" s="10" t="s">
        <v>27</v>
      </c>
    </row>
    <row r="310" spans="2:11" s="11" customFormat="1" ht="30" customHeight="1">
      <c r="B310" s="9" t="s">
        <v>3338</v>
      </c>
      <c r="C310" s="9" t="s">
        <v>3340</v>
      </c>
      <c r="D310" s="19" t="s">
        <v>466</v>
      </c>
      <c r="E310" s="20">
        <v>11817</v>
      </c>
      <c r="F310" s="20">
        <v>0</v>
      </c>
      <c r="G310" s="20">
        <v>0</v>
      </c>
      <c r="H310" s="9" t="s">
        <v>27</v>
      </c>
      <c r="I310" s="10" t="s">
        <v>27</v>
      </c>
      <c r="J310" s="10" t="s">
        <v>27</v>
      </c>
      <c r="K310" s="10" t="s">
        <v>27</v>
      </c>
    </row>
    <row r="311" spans="2:11" s="11" customFormat="1" ht="30" customHeight="1">
      <c r="B311" s="9" t="s">
        <v>4358</v>
      </c>
      <c r="C311" s="9" t="s">
        <v>4359</v>
      </c>
      <c r="D311" s="19" t="s">
        <v>466</v>
      </c>
      <c r="E311" s="20">
        <v>1000</v>
      </c>
      <c r="F311" s="20">
        <v>0</v>
      </c>
      <c r="G311" s="20">
        <v>0</v>
      </c>
      <c r="H311" s="9" t="s">
        <v>27</v>
      </c>
      <c r="I311" s="10" t="s">
        <v>27</v>
      </c>
      <c r="J311" s="10" t="s">
        <v>27</v>
      </c>
      <c r="K311" s="10" t="s">
        <v>27</v>
      </c>
    </row>
    <row r="312" spans="2:11" s="11" customFormat="1" ht="30" customHeight="1">
      <c r="B312" s="9" t="s">
        <v>1962</v>
      </c>
      <c r="C312" s="9" t="s">
        <v>1963</v>
      </c>
      <c r="D312" s="19" t="s">
        <v>28</v>
      </c>
      <c r="E312" s="20">
        <v>1920</v>
      </c>
      <c r="F312" s="20">
        <v>0</v>
      </c>
      <c r="G312" s="20">
        <v>0</v>
      </c>
      <c r="H312" s="9" t="s">
        <v>27</v>
      </c>
      <c r="I312" s="10" t="s">
        <v>27</v>
      </c>
      <c r="J312" s="10" t="s">
        <v>27</v>
      </c>
      <c r="K312" s="10" t="s">
        <v>27</v>
      </c>
    </row>
    <row r="313" spans="2:11" s="11" customFormat="1" ht="30" customHeight="1">
      <c r="B313" s="9" t="s">
        <v>3346</v>
      </c>
      <c r="C313" s="9" t="s">
        <v>3347</v>
      </c>
      <c r="D313" s="19" t="s">
        <v>231</v>
      </c>
      <c r="E313" s="20">
        <v>13</v>
      </c>
      <c r="F313" s="20">
        <v>0</v>
      </c>
      <c r="G313" s="20">
        <v>0</v>
      </c>
      <c r="H313" s="9" t="s">
        <v>27</v>
      </c>
      <c r="I313" s="10" t="s">
        <v>27</v>
      </c>
      <c r="J313" s="10" t="s">
        <v>27</v>
      </c>
      <c r="K313" s="10" t="s">
        <v>27</v>
      </c>
    </row>
    <row r="314" spans="2:11" s="11" customFormat="1" ht="30" customHeight="1">
      <c r="B314" s="9" t="s">
        <v>3349</v>
      </c>
      <c r="C314" s="9" t="s">
        <v>1481</v>
      </c>
      <c r="D314" s="19" t="s">
        <v>231</v>
      </c>
      <c r="E314" s="20">
        <v>456</v>
      </c>
      <c r="F314" s="20">
        <v>0</v>
      </c>
      <c r="G314" s="20">
        <v>0</v>
      </c>
      <c r="H314" s="9" t="s">
        <v>27</v>
      </c>
      <c r="I314" s="10" t="s">
        <v>27</v>
      </c>
      <c r="J314" s="10" t="s">
        <v>27</v>
      </c>
      <c r="K314" s="10" t="s">
        <v>27</v>
      </c>
    </row>
    <row r="315" spans="2:11" s="11" customFormat="1" ht="30" customHeight="1">
      <c r="B315" s="9" t="s">
        <v>1475</v>
      </c>
      <c r="C315" s="9" t="s">
        <v>1476</v>
      </c>
      <c r="D315" s="19" t="s">
        <v>231</v>
      </c>
      <c r="E315" s="20">
        <v>544</v>
      </c>
      <c r="F315" s="20">
        <v>0</v>
      </c>
      <c r="G315" s="20">
        <v>0</v>
      </c>
      <c r="H315" s="9" t="s">
        <v>27</v>
      </c>
      <c r="I315" s="10" t="s">
        <v>27</v>
      </c>
      <c r="J315" s="10" t="s">
        <v>27</v>
      </c>
      <c r="K315" s="10" t="s">
        <v>27</v>
      </c>
    </row>
    <row r="316" spans="2:11" s="11" customFormat="1" ht="30" customHeight="1">
      <c r="B316" s="9" t="s">
        <v>2458</v>
      </c>
      <c r="C316" s="9" t="s">
        <v>2459</v>
      </c>
      <c r="D316" s="19" t="s">
        <v>231</v>
      </c>
      <c r="E316" s="20">
        <v>6.7</v>
      </c>
      <c r="F316" s="20">
        <v>0</v>
      </c>
      <c r="G316" s="20">
        <v>0</v>
      </c>
      <c r="H316" s="9" t="s">
        <v>27</v>
      </c>
      <c r="I316" s="10" t="s">
        <v>27</v>
      </c>
      <c r="J316" s="10" t="s">
        <v>27</v>
      </c>
      <c r="K316" s="10" t="s">
        <v>27</v>
      </c>
    </row>
    <row r="317" spans="2:11" s="11" customFormat="1" ht="30" customHeight="1">
      <c r="B317" s="9" t="s">
        <v>1968</v>
      </c>
      <c r="C317" s="9" t="s">
        <v>4485</v>
      </c>
      <c r="D317" s="19" t="s">
        <v>28</v>
      </c>
      <c r="E317" s="20">
        <v>680</v>
      </c>
      <c r="F317" s="20">
        <v>0</v>
      </c>
      <c r="G317" s="20">
        <v>0</v>
      </c>
      <c r="H317" s="9" t="s">
        <v>27</v>
      </c>
      <c r="I317" s="10" t="s">
        <v>27</v>
      </c>
      <c r="J317" s="10" t="s">
        <v>27</v>
      </c>
      <c r="K317" s="10" t="s">
        <v>27</v>
      </c>
    </row>
    <row r="318" spans="2:11" s="11" customFormat="1" ht="30" customHeight="1">
      <c r="B318" s="9" t="s">
        <v>2143</v>
      </c>
      <c r="C318" s="9" t="s">
        <v>2144</v>
      </c>
      <c r="D318" s="19" t="s">
        <v>545</v>
      </c>
      <c r="E318" s="20">
        <v>250</v>
      </c>
      <c r="F318" s="20">
        <v>0</v>
      </c>
      <c r="G318" s="20">
        <v>0</v>
      </c>
      <c r="H318" s="9" t="s">
        <v>27</v>
      </c>
      <c r="I318" s="10" t="s">
        <v>27</v>
      </c>
      <c r="J318" s="10" t="s">
        <v>27</v>
      </c>
      <c r="K318" s="10" t="s">
        <v>27</v>
      </c>
    </row>
    <row r="319" spans="2:11" s="11" customFormat="1" ht="30" customHeight="1">
      <c r="B319" s="9" t="s">
        <v>1695</v>
      </c>
      <c r="C319" s="9" t="s">
        <v>1696</v>
      </c>
      <c r="D319" s="19" t="s">
        <v>28</v>
      </c>
      <c r="E319" s="20">
        <v>4800</v>
      </c>
      <c r="F319" s="20">
        <v>0</v>
      </c>
      <c r="G319" s="20">
        <v>0</v>
      </c>
      <c r="H319" s="9" t="s">
        <v>27</v>
      </c>
      <c r="I319" s="10" t="s">
        <v>27</v>
      </c>
      <c r="J319" s="10" t="s">
        <v>27</v>
      </c>
      <c r="K319" s="10" t="s">
        <v>27</v>
      </c>
    </row>
    <row r="320" spans="2:11" s="11" customFormat="1" ht="30" customHeight="1">
      <c r="B320" s="9" t="s">
        <v>726</v>
      </c>
      <c r="C320" s="9" t="s">
        <v>727</v>
      </c>
      <c r="D320" s="19" t="s">
        <v>28</v>
      </c>
      <c r="E320" s="20">
        <v>29500</v>
      </c>
      <c r="F320" s="20">
        <v>0</v>
      </c>
      <c r="G320" s="20">
        <v>0</v>
      </c>
      <c r="H320" s="9" t="s">
        <v>728</v>
      </c>
      <c r="I320" s="10" t="s">
        <v>27</v>
      </c>
      <c r="J320" s="10" t="s">
        <v>27</v>
      </c>
      <c r="K320" s="10" t="s">
        <v>27</v>
      </c>
    </row>
    <row r="321" spans="2:11" s="11" customFormat="1" ht="30" customHeight="1">
      <c r="B321" s="9" t="s">
        <v>3494</v>
      </c>
      <c r="C321" s="9" t="s">
        <v>3495</v>
      </c>
      <c r="D321" s="19" t="s">
        <v>79</v>
      </c>
      <c r="E321" s="20">
        <v>123200</v>
      </c>
      <c r="F321" s="20">
        <v>0</v>
      </c>
      <c r="G321" s="20">
        <v>0</v>
      </c>
      <c r="H321" s="9" t="s">
        <v>27</v>
      </c>
      <c r="I321" s="10" t="s">
        <v>27</v>
      </c>
      <c r="J321" s="10" t="s">
        <v>27</v>
      </c>
      <c r="K321" s="10" t="s">
        <v>27</v>
      </c>
    </row>
    <row r="322" spans="2:11" s="11" customFormat="1" ht="30" customHeight="1">
      <c r="B322" s="9" t="s">
        <v>1453</v>
      </c>
      <c r="C322" s="9" t="s">
        <v>1454</v>
      </c>
      <c r="D322" s="19" t="s">
        <v>466</v>
      </c>
      <c r="E322" s="20">
        <v>400</v>
      </c>
      <c r="F322" s="20">
        <v>0</v>
      </c>
      <c r="G322" s="20">
        <v>0</v>
      </c>
      <c r="H322" s="9" t="s">
        <v>27</v>
      </c>
      <c r="I322" s="10" t="s">
        <v>27</v>
      </c>
      <c r="J322" s="10" t="s">
        <v>27</v>
      </c>
      <c r="K322" s="10" t="s">
        <v>27</v>
      </c>
    </row>
    <row r="323" spans="2:11" s="11" customFormat="1" ht="30" customHeight="1">
      <c r="B323" s="9" t="s">
        <v>3353</v>
      </c>
      <c r="C323" s="9" t="s">
        <v>3351</v>
      </c>
      <c r="D323" s="19" t="s">
        <v>714</v>
      </c>
      <c r="E323" s="20">
        <v>38000</v>
      </c>
      <c r="F323" s="20">
        <v>0</v>
      </c>
      <c r="G323" s="20">
        <v>0</v>
      </c>
      <c r="H323" s="9" t="s">
        <v>27</v>
      </c>
      <c r="I323" s="10" t="s">
        <v>27</v>
      </c>
      <c r="J323" s="10" t="s">
        <v>27</v>
      </c>
      <c r="K323" s="10" t="s">
        <v>27</v>
      </c>
    </row>
    <row r="324" spans="2:11" s="11" customFormat="1" ht="30" customHeight="1">
      <c r="B324" s="9" t="s">
        <v>713</v>
      </c>
      <c r="C324" s="9" t="s">
        <v>3352</v>
      </c>
      <c r="D324" s="19" t="s">
        <v>714</v>
      </c>
      <c r="E324" s="20">
        <v>60000</v>
      </c>
      <c r="F324" s="20">
        <v>0</v>
      </c>
      <c r="G324" s="20">
        <v>0</v>
      </c>
      <c r="H324" s="9" t="s">
        <v>27</v>
      </c>
      <c r="I324" s="10" t="s">
        <v>27</v>
      </c>
      <c r="J324" s="10" t="s">
        <v>27</v>
      </c>
      <c r="K324" s="10" t="s">
        <v>27</v>
      </c>
    </row>
    <row r="325" spans="2:11" s="11" customFormat="1" ht="30" customHeight="1">
      <c r="B325" s="9" t="s">
        <v>3478</v>
      </c>
      <c r="C325" s="9" t="s">
        <v>3480</v>
      </c>
      <c r="D325" s="19" t="s">
        <v>714</v>
      </c>
      <c r="E325" s="20">
        <v>15000</v>
      </c>
      <c r="F325" s="20">
        <v>0</v>
      </c>
      <c r="G325" s="20">
        <v>0</v>
      </c>
      <c r="H325" s="9" t="s">
        <v>27</v>
      </c>
      <c r="I325" s="10" t="s">
        <v>27</v>
      </c>
      <c r="J325" s="10" t="s">
        <v>27</v>
      </c>
      <c r="K325" s="10" t="s">
        <v>27</v>
      </c>
    </row>
    <row r="326" spans="2:11" s="11" customFormat="1" ht="30" customHeight="1">
      <c r="B326" s="9" t="s">
        <v>3478</v>
      </c>
      <c r="C326" s="9" t="s">
        <v>3479</v>
      </c>
      <c r="D326" s="19" t="s">
        <v>714</v>
      </c>
      <c r="E326" s="20">
        <v>25000</v>
      </c>
      <c r="F326" s="20">
        <v>0</v>
      </c>
      <c r="G326" s="20">
        <v>0</v>
      </c>
      <c r="H326" s="9" t="s">
        <v>27</v>
      </c>
      <c r="I326" s="10" t="s">
        <v>27</v>
      </c>
      <c r="J326" s="10" t="s">
        <v>27</v>
      </c>
      <c r="K326" s="10" t="s">
        <v>27</v>
      </c>
    </row>
    <row r="327" spans="2:11" s="11" customFormat="1" ht="30" customHeight="1">
      <c r="B327" s="9" t="s">
        <v>3478</v>
      </c>
      <c r="C327" s="9" t="s">
        <v>3481</v>
      </c>
      <c r="D327" s="19" t="s">
        <v>714</v>
      </c>
      <c r="E327" s="20">
        <v>12000</v>
      </c>
      <c r="F327" s="20">
        <v>0</v>
      </c>
      <c r="G327" s="20">
        <v>0</v>
      </c>
      <c r="H327" s="9" t="s">
        <v>27</v>
      </c>
      <c r="I327" s="10" t="s">
        <v>27</v>
      </c>
      <c r="J327" s="10" t="s">
        <v>27</v>
      </c>
      <c r="K327" s="10" t="s">
        <v>27</v>
      </c>
    </row>
    <row r="328" spans="2:11" s="11" customFormat="1" ht="30" customHeight="1">
      <c r="B328" s="9" t="s">
        <v>715</v>
      </c>
      <c r="C328" s="9" t="s">
        <v>3354</v>
      </c>
      <c r="D328" s="19" t="s">
        <v>231</v>
      </c>
      <c r="E328" s="20">
        <v>4800</v>
      </c>
      <c r="F328" s="20">
        <v>0</v>
      </c>
      <c r="G328" s="20">
        <v>0</v>
      </c>
      <c r="H328" s="9" t="s">
        <v>27</v>
      </c>
      <c r="I328" s="10" t="s">
        <v>27</v>
      </c>
      <c r="J328" s="10" t="s">
        <v>27</v>
      </c>
      <c r="K328" s="10" t="s">
        <v>27</v>
      </c>
    </row>
    <row r="329" spans="2:11" s="11" customFormat="1" ht="30" customHeight="1">
      <c r="B329" s="9" t="s">
        <v>729</v>
      </c>
      <c r="C329" s="9" t="s">
        <v>3356</v>
      </c>
      <c r="D329" s="19" t="s">
        <v>730</v>
      </c>
      <c r="E329" s="20">
        <v>300000</v>
      </c>
      <c r="F329" s="20">
        <v>0</v>
      </c>
      <c r="G329" s="20">
        <v>0</v>
      </c>
      <c r="H329" s="9"/>
      <c r="I329" s="10" t="s">
        <v>27</v>
      </c>
      <c r="J329" s="10" t="s">
        <v>27</v>
      </c>
      <c r="K329" s="10" t="s">
        <v>27</v>
      </c>
    </row>
    <row r="330" spans="2:11" s="11" customFormat="1" ht="30" customHeight="1">
      <c r="B330" s="9" t="s">
        <v>729</v>
      </c>
      <c r="C330" s="9" t="s">
        <v>3357</v>
      </c>
      <c r="D330" s="19" t="s">
        <v>730</v>
      </c>
      <c r="E330" s="20">
        <v>350000</v>
      </c>
      <c r="F330" s="20">
        <v>0</v>
      </c>
      <c r="G330" s="20">
        <v>0</v>
      </c>
      <c r="H330" s="9"/>
      <c r="I330" s="10" t="s">
        <v>27</v>
      </c>
      <c r="J330" s="10" t="s">
        <v>27</v>
      </c>
      <c r="K330" s="10" t="s">
        <v>27</v>
      </c>
    </row>
    <row r="331" spans="2:11" s="11" customFormat="1" ht="30" customHeight="1">
      <c r="B331" s="9" t="s">
        <v>794</v>
      </c>
      <c r="C331" s="9" t="s">
        <v>795</v>
      </c>
      <c r="D331" s="19" t="s">
        <v>28</v>
      </c>
      <c r="E331" s="20">
        <v>92000</v>
      </c>
      <c r="F331" s="20">
        <v>0</v>
      </c>
      <c r="G331" s="20">
        <v>0</v>
      </c>
      <c r="H331" s="9" t="s">
        <v>728</v>
      </c>
      <c r="I331" s="10" t="s">
        <v>27</v>
      </c>
      <c r="J331" s="10" t="s">
        <v>27</v>
      </c>
      <c r="K331" s="10" t="s">
        <v>27</v>
      </c>
    </row>
    <row r="332" spans="2:11" s="11" customFormat="1" ht="30" customHeight="1">
      <c r="B332" s="9" t="s">
        <v>799</v>
      </c>
      <c r="C332" s="9" t="s">
        <v>797</v>
      </c>
      <c r="D332" s="19" t="s">
        <v>28</v>
      </c>
      <c r="E332" s="20">
        <v>145000</v>
      </c>
      <c r="F332" s="20">
        <v>0</v>
      </c>
      <c r="G332" s="20">
        <v>0</v>
      </c>
      <c r="H332" s="9" t="s">
        <v>728</v>
      </c>
      <c r="I332" s="10" t="s">
        <v>27</v>
      </c>
      <c r="J332" s="10" t="s">
        <v>27</v>
      </c>
      <c r="K332" s="10" t="s">
        <v>27</v>
      </c>
    </row>
    <row r="333" spans="2:11" s="11" customFormat="1" ht="30" customHeight="1">
      <c r="B333" s="9" t="s">
        <v>796</v>
      </c>
      <c r="C333" s="9" t="s">
        <v>797</v>
      </c>
      <c r="D333" s="19" t="s">
        <v>28</v>
      </c>
      <c r="E333" s="20">
        <v>120000</v>
      </c>
      <c r="F333" s="20">
        <v>0</v>
      </c>
      <c r="G333" s="20">
        <v>0</v>
      </c>
      <c r="H333" s="9" t="s">
        <v>728</v>
      </c>
      <c r="I333" s="10" t="s">
        <v>27</v>
      </c>
      <c r="J333" s="10" t="s">
        <v>27</v>
      </c>
      <c r="K333" s="10" t="s">
        <v>27</v>
      </c>
    </row>
    <row r="334" spans="2:11" s="11" customFormat="1" ht="30" customHeight="1">
      <c r="B334" s="9" t="s">
        <v>798</v>
      </c>
      <c r="C334" s="9" t="s">
        <v>797</v>
      </c>
      <c r="D334" s="19" t="s">
        <v>28</v>
      </c>
      <c r="E334" s="20">
        <v>140000</v>
      </c>
      <c r="F334" s="20">
        <v>0</v>
      </c>
      <c r="G334" s="20">
        <v>0</v>
      </c>
      <c r="H334" s="9" t="s">
        <v>728</v>
      </c>
      <c r="I334" s="10" t="s">
        <v>27</v>
      </c>
      <c r="J334" s="10" t="s">
        <v>27</v>
      </c>
      <c r="K334" s="10" t="s">
        <v>27</v>
      </c>
    </row>
    <row r="335" spans="2:11" s="11" customFormat="1" ht="30" customHeight="1">
      <c r="B335" s="9" t="s">
        <v>800</v>
      </c>
      <c r="C335" s="9" t="s">
        <v>801</v>
      </c>
      <c r="D335" s="19" t="s">
        <v>28</v>
      </c>
      <c r="E335" s="20">
        <v>273000</v>
      </c>
      <c r="F335" s="20">
        <v>0</v>
      </c>
      <c r="G335" s="20">
        <v>0</v>
      </c>
      <c r="H335" s="9" t="s">
        <v>728</v>
      </c>
      <c r="I335" s="10" t="s">
        <v>27</v>
      </c>
      <c r="J335" s="10" t="s">
        <v>27</v>
      </c>
      <c r="K335" s="10" t="s">
        <v>27</v>
      </c>
    </row>
    <row r="336" spans="2:11" s="11" customFormat="1" ht="30" customHeight="1">
      <c r="B336" s="9" t="s">
        <v>802</v>
      </c>
      <c r="C336" s="9" t="s">
        <v>795</v>
      </c>
      <c r="D336" s="19" t="s">
        <v>28</v>
      </c>
      <c r="E336" s="20">
        <v>200000</v>
      </c>
      <c r="F336" s="20">
        <v>0</v>
      </c>
      <c r="G336" s="20">
        <v>0</v>
      </c>
      <c r="H336" s="9" t="s">
        <v>728</v>
      </c>
      <c r="I336" s="10" t="s">
        <v>27</v>
      </c>
      <c r="J336" s="10" t="s">
        <v>27</v>
      </c>
      <c r="K336" s="10" t="s">
        <v>27</v>
      </c>
    </row>
    <row r="337" spans="2:11" s="11" customFormat="1" ht="30" customHeight="1">
      <c r="B337" s="9" t="s">
        <v>3358</v>
      </c>
      <c r="C337" s="9" t="s">
        <v>803</v>
      </c>
      <c r="D337" s="19" t="s">
        <v>28</v>
      </c>
      <c r="E337" s="20">
        <v>35000</v>
      </c>
      <c r="F337" s="20">
        <v>0</v>
      </c>
      <c r="G337" s="20">
        <v>0</v>
      </c>
      <c r="H337" s="9" t="s">
        <v>728</v>
      </c>
      <c r="I337" s="10" t="s">
        <v>27</v>
      </c>
      <c r="J337" s="10" t="s">
        <v>27</v>
      </c>
      <c r="K337" s="10" t="s">
        <v>27</v>
      </c>
    </row>
    <row r="338" spans="2:11" s="11" customFormat="1" ht="30" customHeight="1">
      <c r="B338" s="9" t="s">
        <v>804</v>
      </c>
      <c r="C338" s="9" t="s">
        <v>805</v>
      </c>
      <c r="D338" s="19" t="s">
        <v>28</v>
      </c>
      <c r="E338" s="20">
        <v>84000</v>
      </c>
      <c r="F338" s="20">
        <v>0</v>
      </c>
      <c r="G338" s="20">
        <v>0</v>
      </c>
      <c r="H338" s="9" t="s">
        <v>728</v>
      </c>
      <c r="I338" s="10" t="s">
        <v>27</v>
      </c>
      <c r="J338" s="10" t="s">
        <v>27</v>
      </c>
      <c r="K338" s="10" t="s">
        <v>27</v>
      </c>
    </row>
    <row r="339" spans="2:11" s="11" customFormat="1" ht="30" customHeight="1">
      <c r="B339" s="9" t="s">
        <v>3360</v>
      </c>
      <c r="C339" s="9" t="s">
        <v>27</v>
      </c>
      <c r="D339" s="19" t="s">
        <v>28</v>
      </c>
      <c r="E339" s="20">
        <v>38800</v>
      </c>
      <c r="F339" s="20">
        <v>0</v>
      </c>
      <c r="G339" s="20">
        <v>0</v>
      </c>
      <c r="H339" s="9"/>
      <c r="I339" s="10" t="s">
        <v>27</v>
      </c>
      <c r="J339" s="10" t="s">
        <v>27</v>
      </c>
      <c r="K339" s="10" t="s">
        <v>27</v>
      </c>
    </row>
    <row r="340" spans="2:11" s="11" customFormat="1" ht="30" customHeight="1">
      <c r="B340" s="9" t="s">
        <v>3361</v>
      </c>
      <c r="C340" s="9" t="s">
        <v>818</v>
      </c>
      <c r="D340" s="19" t="s">
        <v>28</v>
      </c>
      <c r="E340" s="20">
        <v>54000</v>
      </c>
      <c r="F340" s="20">
        <v>0</v>
      </c>
      <c r="G340" s="20">
        <v>0</v>
      </c>
      <c r="H340" s="9"/>
      <c r="I340" s="10" t="s">
        <v>27</v>
      </c>
      <c r="J340" s="10" t="s">
        <v>27</v>
      </c>
      <c r="K340" s="10" t="s">
        <v>27</v>
      </c>
    </row>
    <row r="341" spans="2:11" s="11" customFormat="1" ht="30" customHeight="1">
      <c r="B341" s="9" t="s">
        <v>3362</v>
      </c>
      <c r="C341" s="9" t="s">
        <v>3359</v>
      </c>
      <c r="D341" s="19" t="s">
        <v>28</v>
      </c>
      <c r="E341" s="20">
        <v>101320</v>
      </c>
      <c r="F341" s="20">
        <v>0</v>
      </c>
      <c r="G341" s="20">
        <v>0</v>
      </c>
      <c r="H341" s="9" t="s">
        <v>728</v>
      </c>
      <c r="I341" s="10" t="s">
        <v>27</v>
      </c>
      <c r="J341" s="10" t="s">
        <v>27</v>
      </c>
      <c r="K341" s="10" t="s">
        <v>27</v>
      </c>
    </row>
    <row r="342" spans="2:11" s="11" customFormat="1" ht="30" customHeight="1">
      <c r="B342" s="9" t="s">
        <v>3362</v>
      </c>
      <c r="C342" s="9" t="s">
        <v>3363</v>
      </c>
      <c r="D342" s="19" t="s">
        <v>28</v>
      </c>
      <c r="E342" s="20">
        <v>110310</v>
      </c>
      <c r="F342" s="20">
        <v>0</v>
      </c>
      <c r="G342" s="20">
        <v>0</v>
      </c>
      <c r="H342" s="9" t="s">
        <v>728</v>
      </c>
      <c r="I342" s="10" t="s">
        <v>27</v>
      </c>
      <c r="J342" s="10" t="s">
        <v>27</v>
      </c>
      <c r="K342" s="10" t="s">
        <v>27</v>
      </c>
    </row>
    <row r="343" spans="2:11" s="11" customFormat="1" ht="30" customHeight="1">
      <c r="B343" s="9" t="s">
        <v>3362</v>
      </c>
      <c r="C343" s="9" t="s">
        <v>3364</v>
      </c>
      <c r="D343" s="19" t="s">
        <v>28</v>
      </c>
      <c r="E343" s="20">
        <v>130570</v>
      </c>
      <c r="F343" s="20">
        <v>0</v>
      </c>
      <c r="G343" s="20">
        <v>0</v>
      </c>
      <c r="H343" s="9" t="s">
        <v>728</v>
      </c>
      <c r="I343" s="10" t="s">
        <v>27</v>
      </c>
      <c r="J343" s="10" t="s">
        <v>27</v>
      </c>
      <c r="K343" s="10" t="s">
        <v>27</v>
      </c>
    </row>
    <row r="344" spans="2:11" s="11" customFormat="1" ht="30" customHeight="1">
      <c r="B344" s="9" t="s">
        <v>3362</v>
      </c>
      <c r="C344" s="9" t="s">
        <v>3365</v>
      </c>
      <c r="D344" s="19" t="s">
        <v>28</v>
      </c>
      <c r="E344" s="20">
        <v>182100</v>
      </c>
      <c r="F344" s="20">
        <v>0</v>
      </c>
      <c r="G344" s="20">
        <v>0</v>
      </c>
      <c r="H344" s="9" t="s">
        <v>728</v>
      </c>
      <c r="I344" s="10" t="s">
        <v>27</v>
      </c>
      <c r="J344" s="10" t="s">
        <v>27</v>
      </c>
      <c r="K344" s="10" t="s">
        <v>27</v>
      </c>
    </row>
    <row r="345" spans="2:11" s="11" customFormat="1" ht="30" customHeight="1">
      <c r="B345" s="9" t="s">
        <v>3362</v>
      </c>
      <c r="C345" s="9" t="s">
        <v>3366</v>
      </c>
      <c r="D345" s="19" t="s">
        <v>28</v>
      </c>
      <c r="E345" s="20">
        <v>200680</v>
      </c>
      <c r="F345" s="20">
        <v>0</v>
      </c>
      <c r="G345" s="20">
        <v>0</v>
      </c>
      <c r="H345" s="9" t="s">
        <v>728</v>
      </c>
      <c r="I345" s="10" t="s">
        <v>27</v>
      </c>
      <c r="J345" s="10" t="s">
        <v>27</v>
      </c>
      <c r="K345" s="10" t="s">
        <v>27</v>
      </c>
    </row>
    <row r="346" spans="2:11" s="11" customFormat="1" ht="30" customHeight="1">
      <c r="B346" s="9" t="s">
        <v>3362</v>
      </c>
      <c r="C346" s="9" t="s">
        <v>3367</v>
      </c>
      <c r="D346" s="19" t="s">
        <v>28</v>
      </c>
      <c r="E346" s="20">
        <v>205990</v>
      </c>
      <c r="F346" s="20">
        <v>0</v>
      </c>
      <c r="G346" s="20">
        <v>0</v>
      </c>
      <c r="H346" s="9" t="s">
        <v>728</v>
      </c>
      <c r="I346" s="10" t="s">
        <v>27</v>
      </c>
      <c r="J346" s="10" t="s">
        <v>27</v>
      </c>
      <c r="K346" s="10" t="s">
        <v>27</v>
      </c>
    </row>
    <row r="347" spans="2:11" s="11" customFormat="1" ht="30" customHeight="1">
      <c r="B347" s="9" t="s">
        <v>3368</v>
      </c>
      <c r="C347" s="9" t="s">
        <v>807</v>
      </c>
      <c r="D347" s="19" t="s">
        <v>231</v>
      </c>
      <c r="E347" s="20">
        <v>296800</v>
      </c>
      <c r="F347" s="20">
        <v>25000</v>
      </c>
      <c r="G347" s="20">
        <v>0</v>
      </c>
      <c r="H347" s="9"/>
      <c r="I347" s="10" t="s">
        <v>27</v>
      </c>
      <c r="J347" s="10" t="s">
        <v>27</v>
      </c>
      <c r="K347" s="10" t="s">
        <v>27</v>
      </c>
    </row>
    <row r="348" spans="2:11" s="11" customFormat="1" ht="30" customHeight="1">
      <c r="B348" s="9" t="s">
        <v>3368</v>
      </c>
      <c r="C348" s="9" t="s">
        <v>808</v>
      </c>
      <c r="D348" s="19" t="s">
        <v>231</v>
      </c>
      <c r="E348" s="20">
        <v>306800</v>
      </c>
      <c r="F348" s="20">
        <v>25000</v>
      </c>
      <c r="G348" s="20">
        <v>0</v>
      </c>
      <c r="H348" s="9"/>
      <c r="I348" s="10" t="s">
        <v>27</v>
      </c>
      <c r="J348" s="10" t="s">
        <v>27</v>
      </c>
      <c r="K348" s="10" t="s">
        <v>27</v>
      </c>
    </row>
    <row r="349" spans="2:11" s="11" customFormat="1" ht="30" customHeight="1">
      <c r="B349" s="9" t="s">
        <v>3369</v>
      </c>
      <c r="C349" s="9" t="s">
        <v>3370</v>
      </c>
      <c r="D349" s="19" t="s">
        <v>714</v>
      </c>
      <c r="E349" s="20">
        <v>227000</v>
      </c>
      <c r="F349" s="20">
        <v>0</v>
      </c>
      <c r="G349" s="20">
        <v>0</v>
      </c>
      <c r="H349" s="9" t="s">
        <v>27</v>
      </c>
      <c r="I349" s="10" t="s">
        <v>27</v>
      </c>
      <c r="J349" s="10" t="s">
        <v>27</v>
      </c>
      <c r="K349" s="10" t="s">
        <v>27</v>
      </c>
    </row>
    <row r="350" spans="2:11" s="11" customFormat="1" ht="30" customHeight="1">
      <c r="B350" s="9" t="s">
        <v>3369</v>
      </c>
      <c r="C350" s="9" t="s">
        <v>3371</v>
      </c>
      <c r="D350" s="19" t="s">
        <v>714</v>
      </c>
      <c r="E350" s="20">
        <v>231000</v>
      </c>
      <c r="F350" s="20">
        <v>0</v>
      </c>
      <c r="G350" s="20">
        <v>0</v>
      </c>
      <c r="H350" s="9" t="s">
        <v>27</v>
      </c>
      <c r="I350" s="10" t="s">
        <v>27</v>
      </c>
      <c r="J350" s="10" t="s">
        <v>27</v>
      </c>
      <c r="K350" s="10" t="s">
        <v>27</v>
      </c>
    </row>
    <row r="351" spans="2:11" s="11" customFormat="1" ht="30" customHeight="1">
      <c r="B351" s="9" t="s">
        <v>809</v>
      </c>
      <c r="C351" s="9" t="s">
        <v>810</v>
      </c>
      <c r="D351" s="19" t="s">
        <v>730</v>
      </c>
      <c r="E351" s="20">
        <v>1800000</v>
      </c>
      <c r="F351" s="20">
        <v>0</v>
      </c>
      <c r="G351" s="20">
        <v>0</v>
      </c>
      <c r="H351" s="9" t="s">
        <v>728</v>
      </c>
      <c r="I351" s="10" t="s">
        <v>27</v>
      </c>
      <c r="J351" s="10" t="s">
        <v>27</v>
      </c>
      <c r="K351" s="10" t="s">
        <v>27</v>
      </c>
    </row>
    <row r="352" spans="2:11" s="11" customFormat="1" ht="30" customHeight="1">
      <c r="B352" s="9" t="s">
        <v>809</v>
      </c>
      <c r="C352" s="9" t="s">
        <v>811</v>
      </c>
      <c r="D352" s="19" t="s">
        <v>730</v>
      </c>
      <c r="E352" s="20">
        <v>1900000</v>
      </c>
      <c r="F352" s="20">
        <v>0</v>
      </c>
      <c r="G352" s="20">
        <v>0</v>
      </c>
      <c r="H352" s="9" t="s">
        <v>728</v>
      </c>
      <c r="I352" s="10" t="s">
        <v>27</v>
      </c>
      <c r="J352" s="10" t="s">
        <v>27</v>
      </c>
      <c r="K352" s="10" t="s">
        <v>27</v>
      </c>
    </row>
    <row r="353" spans="2:11" s="11" customFormat="1" ht="30" customHeight="1">
      <c r="B353" s="9" t="s">
        <v>812</v>
      </c>
      <c r="C353" s="9" t="s">
        <v>813</v>
      </c>
      <c r="D353" s="19" t="s">
        <v>730</v>
      </c>
      <c r="E353" s="20">
        <v>1800000</v>
      </c>
      <c r="F353" s="20">
        <v>0</v>
      </c>
      <c r="G353" s="20">
        <v>0</v>
      </c>
      <c r="H353" s="9" t="s">
        <v>728</v>
      </c>
      <c r="I353" s="10" t="s">
        <v>27</v>
      </c>
      <c r="J353" s="10" t="s">
        <v>27</v>
      </c>
      <c r="K353" s="10" t="s">
        <v>27</v>
      </c>
    </row>
    <row r="354" spans="2:11" s="11" customFormat="1" ht="30" customHeight="1">
      <c r="B354" s="9" t="s">
        <v>812</v>
      </c>
      <c r="C354" s="9" t="s">
        <v>814</v>
      </c>
      <c r="D354" s="19" t="s">
        <v>730</v>
      </c>
      <c r="E354" s="20">
        <v>1900000</v>
      </c>
      <c r="F354" s="20">
        <v>0</v>
      </c>
      <c r="G354" s="20">
        <v>0</v>
      </c>
      <c r="H354" s="9" t="s">
        <v>728</v>
      </c>
      <c r="I354" s="10" t="s">
        <v>27</v>
      </c>
      <c r="J354" s="10" t="s">
        <v>27</v>
      </c>
      <c r="K354" s="10" t="s">
        <v>27</v>
      </c>
    </row>
    <row r="355" spans="2:11" s="11" customFormat="1" ht="30" customHeight="1">
      <c r="B355" s="9" t="s">
        <v>815</v>
      </c>
      <c r="C355" s="9" t="s">
        <v>3372</v>
      </c>
      <c r="D355" s="19" t="s">
        <v>714</v>
      </c>
      <c r="E355" s="20">
        <v>70000</v>
      </c>
      <c r="F355" s="20">
        <v>0</v>
      </c>
      <c r="G355" s="20">
        <v>0</v>
      </c>
      <c r="H355" s="9" t="s">
        <v>27</v>
      </c>
      <c r="I355" s="10" t="s">
        <v>27</v>
      </c>
      <c r="J355" s="10" t="s">
        <v>27</v>
      </c>
      <c r="K355" s="10" t="s">
        <v>27</v>
      </c>
    </row>
    <row r="356" spans="2:11" s="11" customFormat="1" ht="30" customHeight="1">
      <c r="B356" s="9" t="s">
        <v>816</v>
      </c>
      <c r="C356" s="9" t="s">
        <v>3373</v>
      </c>
      <c r="D356" s="19" t="s">
        <v>714</v>
      </c>
      <c r="E356" s="20">
        <v>60000</v>
      </c>
      <c r="F356" s="20">
        <v>0</v>
      </c>
      <c r="G356" s="20">
        <v>0</v>
      </c>
      <c r="H356" s="9" t="s">
        <v>27</v>
      </c>
      <c r="I356" s="10" t="s">
        <v>27</v>
      </c>
      <c r="J356" s="10" t="s">
        <v>27</v>
      </c>
      <c r="K356" s="10" t="s">
        <v>27</v>
      </c>
    </row>
    <row r="357" spans="2:11" s="11" customFormat="1" ht="30" customHeight="1">
      <c r="B357" s="9" t="s">
        <v>817</v>
      </c>
      <c r="C357" s="9" t="s">
        <v>3374</v>
      </c>
      <c r="D357" s="19" t="s">
        <v>714</v>
      </c>
      <c r="E357" s="20">
        <v>71000</v>
      </c>
      <c r="F357" s="20">
        <v>0</v>
      </c>
      <c r="G357" s="20">
        <v>0</v>
      </c>
      <c r="H357" s="9" t="s">
        <v>27</v>
      </c>
      <c r="I357" s="10" t="s">
        <v>27</v>
      </c>
      <c r="J357" s="10" t="s">
        <v>27</v>
      </c>
      <c r="K357" s="10" t="s">
        <v>27</v>
      </c>
    </row>
    <row r="358" spans="2:11" s="11" customFormat="1" ht="30" customHeight="1">
      <c r="B358" s="9" t="s">
        <v>4005</v>
      </c>
      <c r="C358" s="9" t="s">
        <v>732</v>
      </c>
      <c r="D358" s="19" t="s">
        <v>28</v>
      </c>
      <c r="E358" s="20">
        <v>5370</v>
      </c>
      <c r="F358" s="20">
        <v>0</v>
      </c>
      <c r="G358" s="20">
        <v>0</v>
      </c>
      <c r="H358" s="9" t="s">
        <v>27</v>
      </c>
      <c r="I358" s="10" t="s">
        <v>27</v>
      </c>
      <c r="J358" s="10" t="s">
        <v>27</v>
      </c>
      <c r="K358" s="10" t="s">
        <v>27</v>
      </c>
    </row>
    <row r="359" spans="2:11" s="11" customFormat="1" ht="30" customHeight="1">
      <c r="B359" s="9" t="s">
        <v>4005</v>
      </c>
      <c r="C359" s="9" t="s">
        <v>733</v>
      </c>
      <c r="D359" s="19" t="s">
        <v>28</v>
      </c>
      <c r="E359" s="20">
        <v>8570</v>
      </c>
      <c r="F359" s="20">
        <v>0</v>
      </c>
      <c r="G359" s="20">
        <v>0</v>
      </c>
      <c r="H359" s="9" t="s">
        <v>27</v>
      </c>
      <c r="I359" s="10" t="s">
        <v>27</v>
      </c>
      <c r="J359" s="10" t="s">
        <v>27</v>
      </c>
      <c r="K359" s="10" t="s">
        <v>27</v>
      </c>
    </row>
    <row r="360" spans="2:11" s="11" customFormat="1" ht="30" customHeight="1">
      <c r="B360" s="9" t="s">
        <v>4006</v>
      </c>
      <c r="C360" s="9" t="s">
        <v>733</v>
      </c>
      <c r="D360" s="19" t="s">
        <v>28</v>
      </c>
      <c r="E360" s="20">
        <v>7640</v>
      </c>
      <c r="F360" s="20">
        <v>0</v>
      </c>
      <c r="G360" s="20">
        <v>0</v>
      </c>
      <c r="H360" s="9" t="s">
        <v>27</v>
      </c>
      <c r="I360" s="10" t="s">
        <v>27</v>
      </c>
      <c r="J360" s="10" t="s">
        <v>27</v>
      </c>
      <c r="K360" s="10" t="s">
        <v>27</v>
      </c>
    </row>
    <row r="361" spans="2:11" s="11" customFormat="1" ht="30" customHeight="1">
      <c r="B361" s="9" t="s">
        <v>734</v>
      </c>
      <c r="C361" s="9" t="s">
        <v>735</v>
      </c>
      <c r="D361" s="19" t="s">
        <v>28</v>
      </c>
      <c r="E361" s="20">
        <v>15000</v>
      </c>
      <c r="F361" s="20">
        <v>0</v>
      </c>
      <c r="G361" s="20">
        <v>0</v>
      </c>
      <c r="H361" s="9" t="s">
        <v>27</v>
      </c>
      <c r="I361" s="10" t="s">
        <v>27</v>
      </c>
      <c r="J361" s="10" t="s">
        <v>27</v>
      </c>
      <c r="K361" s="10" t="s">
        <v>27</v>
      </c>
    </row>
    <row r="362" spans="2:11" s="11" customFormat="1" ht="30" customHeight="1">
      <c r="B362" s="9" t="s">
        <v>734</v>
      </c>
      <c r="C362" s="9" t="s">
        <v>736</v>
      </c>
      <c r="D362" s="19" t="s">
        <v>28</v>
      </c>
      <c r="E362" s="20">
        <v>25000</v>
      </c>
      <c r="F362" s="20">
        <v>0</v>
      </c>
      <c r="G362" s="20">
        <v>0</v>
      </c>
      <c r="H362" s="9" t="s">
        <v>27</v>
      </c>
      <c r="I362" s="10" t="s">
        <v>27</v>
      </c>
      <c r="J362" s="10" t="s">
        <v>27</v>
      </c>
      <c r="K362" s="10" t="s">
        <v>27</v>
      </c>
    </row>
    <row r="363" spans="2:11" s="11" customFormat="1" ht="30" customHeight="1">
      <c r="B363" s="9" t="s">
        <v>734</v>
      </c>
      <c r="C363" s="9" t="s">
        <v>737</v>
      </c>
      <c r="D363" s="19" t="s">
        <v>28</v>
      </c>
      <c r="E363" s="20">
        <v>32000</v>
      </c>
      <c r="F363" s="20">
        <v>0</v>
      </c>
      <c r="G363" s="20">
        <v>0</v>
      </c>
      <c r="H363" s="9" t="s">
        <v>27</v>
      </c>
      <c r="I363" s="10" t="s">
        <v>27</v>
      </c>
      <c r="J363" s="10" t="s">
        <v>27</v>
      </c>
      <c r="K363" s="10" t="s">
        <v>27</v>
      </c>
    </row>
    <row r="364" spans="2:11" s="11" customFormat="1" ht="30" customHeight="1">
      <c r="B364" s="9" t="s">
        <v>734</v>
      </c>
      <c r="C364" s="9" t="s">
        <v>738</v>
      </c>
      <c r="D364" s="19" t="s">
        <v>28</v>
      </c>
      <c r="E364" s="20">
        <v>38000</v>
      </c>
      <c r="F364" s="20">
        <v>0</v>
      </c>
      <c r="G364" s="20">
        <v>0</v>
      </c>
      <c r="H364" s="9" t="s">
        <v>27</v>
      </c>
      <c r="I364" s="10" t="s">
        <v>27</v>
      </c>
      <c r="J364" s="10" t="s">
        <v>27</v>
      </c>
      <c r="K364" s="10" t="s">
        <v>27</v>
      </c>
    </row>
    <row r="365" spans="2:11" s="11" customFormat="1" ht="30" customHeight="1">
      <c r="B365" s="9" t="s">
        <v>739</v>
      </c>
      <c r="C365" s="9" t="s">
        <v>740</v>
      </c>
      <c r="D365" s="19" t="s">
        <v>28</v>
      </c>
      <c r="E365" s="20">
        <v>16500</v>
      </c>
      <c r="F365" s="20">
        <v>0</v>
      </c>
      <c r="G365" s="20">
        <v>0</v>
      </c>
      <c r="H365" s="9" t="s">
        <v>27</v>
      </c>
      <c r="I365" s="10" t="s">
        <v>27</v>
      </c>
      <c r="J365" s="10" t="s">
        <v>27</v>
      </c>
      <c r="K365" s="10" t="s">
        <v>27</v>
      </c>
    </row>
    <row r="366" spans="2:11" s="11" customFormat="1" ht="30" customHeight="1">
      <c r="B366" s="9" t="s">
        <v>739</v>
      </c>
      <c r="C366" s="9" t="s">
        <v>742</v>
      </c>
      <c r="D366" s="19" t="s">
        <v>28</v>
      </c>
      <c r="E366" s="20">
        <v>20000</v>
      </c>
      <c r="F366" s="20">
        <v>0</v>
      </c>
      <c r="G366" s="20">
        <v>0</v>
      </c>
      <c r="H366" s="9" t="s">
        <v>27</v>
      </c>
      <c r="I366" s="10" t="s">
        <v>27</v>
      </c>
      <c r="J366" s="10" t="s">
        <v>27</v>
      </c>
      <c r="K366" s="10" t="s">
        <v>27</v>
      </c>
    </row>
    <row r="367" spans="2:11" s="11" customFormat="1" ht="30" customHeight="1">
      <c r="B367" s="9" t="s">
        <v>739</v>
      </c>
      <c r="C367" s="9" t="s">
        <v>741</v>
      </c>
      <c r="D367" s="19" t="s">
        <v>28</v>
      </c>
      <c r="E367" s="20">
        <v>27000</v>
      </c>
      <c r="F367" s="20">
        <v>0</v>
      </c>
      <c r="G367" s="20">
        <v>0</v>
      </c>
      <c r="H367" s="9" t="s">
        <v>27</v>
      </c>
      <c r="I367" s="10" t="s">
        <v>27</v>
      </c>
      <c r="J367" s="10" t="s">
        <v>27</v>
      </c>
      <c r="K367" s="10" t="s">
        <v>27</v>
      </c>
    </row>
    <row r="368" spans="2:11" s="11" customFormat="1" ht="30" customHeight="1">
      <c r="B368" s="9" t="s">
        <v>739</v>
      </c>
      <c r="C368" s="9" t="s">
        <v>743</v>
      </c>
      <c r="D368" s="19" t="s">
        <v>28</v>
      </c>
      <c r="E368" s="20">
        <v>36000</v>
      </c>
      <c r="F368" s="20">
        <v>0</v>
      </c>
      <c r="G368" s="20">
        <v>0</v>
      </c>
      <c r="H368" s="9" t="s">
        <v>27</v>
      </c>
      <c r="I368" s="10" t="s">
        <v>27</v>
      </c>
      <c r="J368" s="10" t="s">
        <v>27</v>
      </c>
      <c r="K368" s="10" t="s">
        <v>27</v>
      </c>
    </row>
    <row r="369" spans="2:11" s="11" customFormat="1" ht="30" customHeight="1">
      <c r="B369" s="9" t="s">
        <v>4007</v>
      </c>
      <c r="C369" s="9" t="s">
        <v>732</v>
      </c>
      <c r="D369" s="19" t="s">
        <v>28</v>
      </c>
      <c r="E369" s="20">
        <v>5730</v>
      </c>
      <c r="F369" s="20">
        <v>0</v>
      </c>
      <c r="G369" s="20">
        <v>0</v>
      </c>
      <c r="H369" s="9" t="s">
        <v>27</v>
      </c>
      <c r="I369" s="10" t="s">
        <v>27</v>
      </c>
      <c r="J369" s="10" t="s">
        <v>27</v>
      </c>
      <c r="K369" s="10" t="s">
        <v>27</v>
      </c>
    </row>
    <row r="370" spans="2:11" s="11" customFormat="1" ht="30" customHeight="1">
      <c r="B370" s="9" t="s">
        <v>4007</v>
      </c>
      <c r="C370" s="9" t="s">
        <v>733</v>
      </c>
      <c r="D370" s="19" t="s">
        <v>28</v>
      </c>
      <c r="E370" s="20">
        <v>9360</v>
      </c>
      <c r="F370" s="20">
        <v>0</v>
      </c>
      <c r="G370" s="20">
        <v>0</v>
      </c>
      <c r="H370" s="9" t="s">
        <v>27</v>
      </c>
      <c r="I370" s="10" t="s">
        <v>27</v>
      </c>
      <c r="J370" s="10" t="s">
        <v>27</v>
      </c>
      <c r="K370" s="10" t="s">
        <v>27</v>
      </c>
    </row>
    <row r="371" spans="2:11" s="11" customFormat="1" ht="30" customHeight="1">
      <c r="B371" s="9" t="s">
        <v>744</v>
      </c>
      <c r="C371" s="9" t="s">
        <v>745</v>
      </c>
      <c r="D371" s="19" t="s">
        <v>28</v>
      </c>
      <c r="E371" s="20">
        <v>22380</v>
      </c>
      <c r="F371" s="20">
        <v>0</v>
      </c>
      <c r="G371" s="20">
        <v>0</v>
      </c>
      <c r="H371" s="9" t="s">
        <v>27</v>
      </c>
      <c r="I371" s="10" t="s">
        <v>27</v>
      </c>
      <c r="J371" s="10" t="s">
        <v>27</v>
      </c>
      <c r="K371" s="10" t="s">
        <v>27</v>
      </c>
    </row>
    <row r="372" spans="2:11" s="11" customFormat="1" ht="30" customHeight="1">
      <c r="B372" s="9" t="s">
        <v>748</v>
      </c>
      <c r="C372" s="9" t="s">
        <v>745</v>
      </c>
      <c r="D372" s="19" t="s">
        <v>28</v>
      </c>
      <c r="E372" s="20">
        <v>29380</v>
      </c>
      <c r="F372" s="20">
        <v>0</v>
      </c>
      <c r="G372" s="20">
        <v>0</v>
      </c>
      <c r="H372" s="9" t="s">
        <v>27</v>
      </c>
      <c r="I372" s="10" t="s">
        <v>27</v>
      </c>
      <c r="J372" s="10" t="s">
        <v>27</v>
      </c>
      <c r="K372" s="10" t="s">
        <v>27</v>
      </c>
    </row>
    <row r="373" spans="2:11" s="11" customFormat="1" ht="30" customHeight="1">
      <c r="B373" s="9" t="s">
        <v>744</v>
      </c>
      <c r="C373" s="9" t="s">
        <v>749</v>
      </c>
      <c r="D373" s="19" t="s">
        <v>28</v>
      </c>
      <c r="E373" s="20">
        <v>32180</v>
      </c>
      <c r="F373" s="20">
        <v>0</v>
      </c>
      <c r="G373" s="20">
        <v>0</v>
      </c>
      <c r="H373" s="9" t="s">
        <v>27</v>
      </c>
      <c r="I373" s="10" t="s">
        <v>27</v>
      </c>
      <c r="J373" s="10" t="s">
        <v>27</v>
      </c>
      <c r="K373" s="10" t="s">
        <v>27</v>
      </c>
    </row>
    <row r="374" spans="2:11" s="11" customFormat="1" ht="30" customHeight="1">
      <c r="B374" s="9" t="s">
        <v>748</v>
      </c>
      <c r="C374" s="9" t="s">
        <v>749</v>
      </c>
      <c r="D374" s="19" t="s">
        <v>28</v>
      </c>
      <c r="E374" s="20">
        <v>40570</v>
      </c>
      <c r="F374" s="20">
        <v>0</v>
      </c>
      <c r="G374" s="20">
        <v>0</v>
      </c>
      <c r="H374" s="9" t="s">
        <v>27</v>
      </c>
      <c r="I374" s="10" t="s">
        <v>27</v>
      </c>
      <c r="J374" s="10" t="s">
        <v>27</v>
      </c>
      <c r="K374" s="10" t="s">
        <v>27</v>
      </c>
    </row>
    <row r="375" spans="2:11" s="11" customFormat="1" ht="30" customHeight="1">
      <c r="B375" s="9" t="s">
        <v>746</v>
      </c>
      <c r="C375" s="9" t="s">
        <v>747</v>
      </c>
      <c r="D375" s="19" t="s">
        <v>28</v>
      </c>
      <c r="E375" s="20">
        <v>23360</v>
      </c>
      <c r="F375" s="20">
        <v>0</v>
      </c>
      <c r="G375" s="20">
        <v>0</v>
      </c>
      <c r="H375" s="9" t="s">
        <v>27</v>
      </c>
      <c r="I375" s="10" t="s">
        <v>27</v>
      </c>
      <c r="J375" s="10" t="s">
        <v>27</v>
      </c>
      <c r="K375" s="10" t="s">
        <v>27</v>
      </c>
    </row>
    <row r="376" spans="2:11" s="11" customFormat="1" ht="30" customHeight="1">
      <c r="B376" s="9" t="s">
        <v>746</v>
      </c>
      <c r="C376" s="9" t="s">
        <v>750</v>
      </c>
      <c r="D376" s="19" t="s">
        <v>28</v>
      </c>
      <c r="E376" s="20">
        <v>33860</v>
      </c>
      <c r="F376" s="20">
        <v>0</v>
      </c>
      <c r="G376" s="20">
        <v>0</v>
      </c>
      <c r="H376" s="9" t="s">
        <v>27</v>
      </c>
      <c r="I376" s="10" t="s">
        <v>27</v>
      </c>
      <c r="J376" s="10" t="s">
        <v>27</v>
      </c>
      <c r="K376" s="10" t="s">
        <v>27</v>
      </c>
    </row>
    <row r="377" spans="2:11" s="11" customFormat="1" ht="30" customHeight="1">
      <c r="B377" s="9" t="s">
        <v>748</v>
      </c>
      <c r="C377" s="9" t="s">
        <v>751</v>
      </c>
      <c r="D377" s="19" t="s">
        <v>28</v>
      </c>
      <c r="E377" s="20">
        <v>42250</v>
      </c>
      <c r="F377" s="20">
        <v>0</v>
      </c>
      <c r="G377" s="20">
        <v>0</v>
      </c>
      <c r="H377" s="9" t="s">
        <v>27</v>
      </c>
      <c r="I377" s="10" t="s">
        <v>27</v>
      </c>
      <c r="J377" s="10" t="s">
        <v>27</v>
      </c>
      <c r="K377" s="10" t="s">
        <v>27</v>
      </c>
    </row>
    <row r="378" spans="2:11" s="11" customFormat="1" ht="30" customHeight="1">
      <c r="B378" s="9" t="s">
        <v>752</v>
      </c>
      <c r="C378" s="9" t="s">
        <v>753</v>
      </c>
      <c r="D378" s="19" t="s">
        <v>28</v>
      </c>
      <c r="E378" s="20">
        <v>46410</v>
      </c>
      <c r="F378" s="20">
        <v>0</v>
      </c>
      <c r="G378" s="20">
        <v>0</v>
      </c>
      <c r="H378" s="9" t="s">
        <v>27</v>
      </c>
      <c r="I378" s="10" t="s">
        <v>27</v>
      </c>
      <c r="J378" s="10" t="s">
        <v>27</v>
      </c>
      <c r="K378" s="10" t="s">
        <v>27</v>
      </c>
    </row>
    <row r="379" spans="2:11" s="11" customFormat="1" ht="30" customHeight="1">
      <c r="B379" s="9" t="s">
        <v>754</v>
      </c>
      <c r="C379" s="9" t="s">
        <v>753</v>
      </c>
      <c r="D379" s="19" t="s">
        <v>28</v>
      </c>
      <c r="E379" s="20">
        <v>53830</v>
      </c>
      <c r="F379" s="20">
        <v>0</v>
      </c>
      <c r="G379" s="20">
        <v>0</v>
      </c>
      <c r="H379" s="9" t="s">
        <v>27</v>
      </c>
      <c r="I379" s="10" t="s">
        <v>27</v>
      </c>
      <c r="J379" s="10" t="s">
        <v>27</v>
      </c>
      <c r="K379" s="10" t="s">
        <v>27</v>
      </c>
    </row>
    <row r="380" spans="2:11" s="11" customFormat="1" ht="30" customHeight="1">
      <c r="B380" s="9" t="s">
        <v>755</v>
      </c>
      <c r="C380" s="9" t="s">
        <v>753</v>
      </c>
      <c r="D380" s="19" t="s">
        <v>28</v>
      </c>
      <c r="E380" s="20">
        <v>47890</v>
      </c>
      <c r="F380" s="20">
        <v>0</v>
      </c>
      <c r="G380" s="20">
        <v>0</v>
      </c>
      <c r="H380" s="9" t="s">
        <v>27</v>
      </c>
      <c r="I380" s="10" t="s">
        <v>27</v>
      </c>
      <c r="J380" s="10" t="s">
        <v>27</v>
      </c>
      <c r="K380" s="10" t="s">
        <v>27</v>
      </c>
    </row>
    <row r="381" spans="2:11" s="11" customFormat="1" ht="30" customHeight="1">
      <c r="B381" s="9" t="s">
        <v>756</v>
      </c>
      <c r="C381" s="9" t="s">
        <v>753</v>
      </c>
      <c r="D381" s="19" t="s">
        <v>28</v>
      </c>
      <c r="E381" s="20">
        <v>55320</v>
      </c>
      <c r="F381" s="20">
        <v>0</v>
      </c>
      <c r="G381" s="20">
        <v>0</v>
      </c>
      <c r="H381" s="9" t="s">
        <v>27</v>
      </c>
      <c r="I381" s="10" t="s">
        <v>27</v>
      </c>
      <c r="J381" s="10" t="s">
        <v>27</v>
      </c>
      <c r="K381" s="10" t="s">
        <v>27</v>
      </c>
    </row>
    <row r="382" spans="2:11" s="11" customFormat="1" ht="30" customHeight="1">
      <c r="B382" s="9" t="s">
        <v>2250</v>
      </c>
      <c r="C382" s="9" t="s">
        <v>3496</v>
      </c>
      <c r="D382" s="19" t="s">
        <v>792</v>
      </c>
      <c r="E382" s="20">
        <v>3000</v>
      </c>
      <c r="F382" s="20">
        <v>0</v>
      </c>
      <c r="G382" s="20">
        <v>0</v>
      </c>
      <c r="H382" s="9" t="s">
        <v>27</v>
      </c>
      <c r="I382" s="10" t="s">
        <v>27</v>
      </c>
      <c r="J382" s="10" t="s">
        <v>27</v>
      </c>
      <c r="K382" s="10" t="s">
        <v>27</v>
      </c>
    </row>
    <row r="383" spans="2:11" s="11" customFormat="1" ht="30" customHeight="1">
      <c r="B383" s="9" t="s">
        <v>2182</v>
      </c>
      <c r="C383" s="9" t="s">
        <v>2183</v>
      </c>
      <c r="D383" s="19" t="s">
        <v>792</v>
      </c>
      <c r="E383" s="20">
        <v>2694</v>
      </c>
      <c r="F383" s="20">
        <v>0</v>
      </c>
      <c r="G383" s="20">
        <v>0</v>
      </c>
      <c r="H383" s="9" t="s">
        <v>27</v>
      </c>
      <c r="I383" s="10" t="s">
        <v>27</v>
      </c>
      <c r="J383" s="10" t="s">
        <v>27</v>
      </c>
      <c r="K383" s="10" t="s">
        <v>27</v>
      </c>
    </row>
    <row r="384" spans="2:11" s="11" customFormat="1" ht="30" customHeight="1">
      <c r="B384" s="9" t="s">
        <v>2182</v>
      </c>
      <c r="C384" s="9" t="s">
        <v>2257</v>
      </c>
      <c r="D384" s="19" t="s">
        <v>792</v>
      </c>
      <c r="E384" s="20">
        <v>2946</v>
      </c>
      <c r="F384" s="20">
        <v>0</v>
      </c>
      <c r="G384" s="20">
        <v>0</v>
      </c>
      <c r="H384" s="9" t="s">
        <v>27</v>
      </c>
      <c r="I384" s="10" t="s">
        <v>27</v>
      </c>
      <c r="J384" s="10" t="s">
        <v>27</v>
      </c>
      <c r="K384" s="10" t="s">
        <v>27</v>
      </c>
    </row>
    <row r="385" spans="2:11" s="11" customFormat="1" ht="30" customHeight="1">
      <c r="B385" s="9" t="s">
        <v>2200</v>
      </c>
      <c r="C385" s="9" t="s">
        <v>3500</v>
      </c>
      <c r="D385" s="19" t="s">
        <v>792</v>
      </c>
      <c r="E385" s="20">
        <v>5155</v>
      </c>
      <c r="F385" s="20">
        <v>0</v>
      </c>
      <c r="G385" s="20">
        <v>0</v>
      </c>
      <c r="H385" s="9" t="s">
        <v>27</v>
      </c>
      <c r="I385" s="10" t="s">
        <v>27</v>
      </c>
      <c r="J385" s="10" t="s">
        <v>27</v>
      </c>
      <c r="K385" s="10" t="s">
        <v>27</v>
      </c>
    </row>
    <row r="386" spans="2:11" s="11" customFormat="1" ht="30" customHeight="1">
      <c r="B386" s="9" t="s">
        <v>823</v>
      </c>
      <c r="C386" s="9" t="s">
        <v>824</v>
      </c>
      <c r="D386" s="19" t="s">
        <v>466</v>
      </c>
      <c r="E386" s="20">
        <v>752</v>
      </c>
      <c r="F386" s="20">
        <v>0</v>
      </c>
      <c r="G386" s="20">
        <v>0</v>
      </c>
      <c r="H386" s="9" t="s">
        <v>27</v>
      </c>
      <c r="I386" s="10" t="s">
        <v>27</v>
      </c>
      <c r="J386" s="10" t="s">
        <v>27</v>
      </c>
      <c r="K386" s="10" t="s">
        <v>27</v>
      </c>
    </row>
    <row r="387" spans="2:11" s="11" customFormat="1" ht="30" customHeight="1">
      <c r="B387" s="9" t="s">
        <v>823</v>
      </c>
      <c r="C387" s="9" t="s">
        <v>826</v>
      </c>
      <c r="D387" s="19" t="s">
        <v>466</v>
      </c>
      <c r="E387" s="20">
        <v>1260</v>
      </c>
      <c r="F387" s="20">
        <v>0</v>
      </c>
      <c r="G387" s="20">
        <v>0</v>
      </c>
      <c r="H387" s="9" t="s">
        <v>27</v>
      </c>
      <c r="I387" s="10" t="s">
        <v>27</v>
      </c>
      <c r="J387" s="10" t="s">
        <v>27</v>
      </c>
      <c r="K387" s="10" t="s">
        <v>27</v>
      </c>
    </row>
    <row r="388" spans="2:11" s="11" customFormat="1" ht="30" customHeight="1">
      <c r="B388" s="9" t="s">
        <v>4621</v>
      </c>
      <c r="C388" s="9" t="s">
        <v>3557</v>
      </c>
      <c r="D388" s="19" t="s">
        <v>466</v>
      </c>
      <c r="E388" s="20">
        <v>1150</v>
      </c>
      <c r="F388" s="20">
        <v>0</v>
      </c>
      <c r="G388" s="20">
        <v>0</v>
      </c>
      <c r="H388" s="9" t="s">
        <v>2141</v>
      </c>
      <c r="I388" s="10" t="s">
        <v>27</v>
      </c>
      <c r="J388" s="10" t="s">
        <v>27</v>
      </c>
      <c r="K388" s="10" t="s">
        <v>27</v>
      </c>
    </row>
    <row r="389" spans="2:11" s="11" customFormat="1" ht="30" customHeight="1">
      <c r="B389" s="9" t="s">
        <v>3548</v>
      </c>
      <c r="C389" s="9" t="s">
        <v>2147</v>
      </c>
      <c r="D389" s="19" t="s">
        <v>54</v>
      </c>
      <c r="E389" s="20">
        <v>50</v>
      </c>
      <c r="F389" s="20">
        <v>0</v>
      </c>
      <c r="G389" s="20">
        <v>0</v>
      </c>
      <c r="H389" s="9" t="s">
        <v>27</v>
      </c>
      <c r="I389" s="10" t="s">
        <v>27</v>
      </c>
      <c r="J389" s="10" t="s">
        <v>27</v>
      </c>
      <c r="K389" s="10" t="s">
        <v>27</v>
      </c>
    </row>
    <row r="390" spans="2:11" s="11" customFormat="1" ht="30" customHeight="1">
      <c r="B390" s="9" t="s">
        <v>3558</v>
      </c>
      <c r="C390" s="9" t="s">
        <v>4567</v>
      </c>
      <c r="D390" s="19" t="s">
        <v>466</v>
      </c>
      <c r="E390" s="20">
        <v>4032</v>
      </c>
      <c r="F390" s="20">
        <v>0</v>
      </c>
      <c r="G390" s="20">
        <v>0</v>
      </c>
      <c r="H390" s="9" t="s">
        <v>27</v>
      </c>
      <c r="I390" s="10" t="s">
        <v>27</v>
      </c>
      <c r="J390" s="10" t="s">
        <v>27</v>
      </c>
      <c r="K390" s="10" t="s">
        <v>27</v>
      </c>
    </row>
    <row r="391" spans="2:11" s="11" customFormat="1" ht="30" customHeight="1">
      <c r="B391" s="9" t="s">
        <v>3501</v>
      </c>
      <c r="C391" s="9" t="s">
        <v>3502</v>
      </c>
      <c r="D391" s="19" t="s">
        <v>792</v>
      </c>
      <c r="E391" s="20">
        <v>10261</v>
      </c>
      <c r="F391" s="20">
        <v>0</v>
      </c>
      <c r="G391" s="20">
        <v>0</v>
      </c>
      <c r="H391" s="9" t="s">
        <v>27</v>
      </c>
      <c r="I391" s="10" t="s">
        <v>27</v>
      </c>
      <c r="J391" s="10" t="s">
        <v>27</v>
      </c>
      <c r="K391" s="10" t="s">
        <v>27</v>
      </c>
    </row>
    <row r="392" spans="2:11" s="11" customFormat="1" ht="30" customHeight="1">
      <c r="B392" s="9" t="s">
        <v>2253</v>
      </c>
      <c r="C392" s="9" t="s">
        <v>2260</v>
      </c>
      <c r="D392" s="19" t="s">
        <v>792</v>
      </c>
      <c r="E392" s="20">
        <v>5538</v>
      </c>
      <c r="F392" s="20">
        <v>0</v>
      </c>
      <c r="G392" s="20">
        <v>0</v>
      </c>
      <c r="H392" s="9" t="s">
        <v>27</v>
      </c>
      <c r="I392" s="10" t="s">
        <v>27</v>
      </c>
      <c r="J392" s="10" t="s">
        <v>27</v>
      </c>
      <c r="K392" s="10" t="s">
        <v>27</v>
      </c>
    </row>
    <row r="393" spans="2:11" s="11" customFormat="1" ht="30" customHeight="1">
      <c r="B393" s="9" t="s">
        <v>2253</v>
      </c>
      <c r="C393" s="9" t="s">
        <v>2256</v>
      </c>
      <c r="D393" s="19" t="s">
        <v>792</v>
      </c>
      <c r="E393" s="20">
        <v>6105</v>
      </c>
      <c r="F393" s="20">
        <v>0</v>
      </c>
      <c r="G393" s="20">
        <v>0</v>
      </c>
      <c r="H393" s="9" t="s">
        <v>27</v>
      </c>
      <c r="I393" s="10" t="s">
        <v>27</v>
      </c>
      <c r="J393" s="10" t="s">
        <v>27</v>
      </c>
      <c r="K393" s="10" t="s">
        <v>27</v>
      </c>
    </row>
    <row r="394" spans="2:11" s="11" customFormat="1" ht="30" customHeight="1">
      <c r="B394" s="9" t="s">
        <v>2272</v>
      </c>
      <c r="C394" s="9" t="s">
        <v>2273</v>
      </c>
      <c r="D394" s="19" t="s">
        <v>792</v>
      </c>
      <c r="E394" s="20">
        <v>8750</v>
      </c>
      <c r="F394" s="20">
        <v>0</v>
      </c>
      <c r="G394" s="20">
        <v>0</v>
      </c>
      <c r="H394" s="9" t="s">
        <v>27</v>
      </c>
      <c r="I394" s="10" t="s">
        <v>27</v>
      </c>
      <c r="J394" s="10" t="s">
        <v>27</v>
      </c>
      <c r="K394" s="10" t="s">
        <v>27</v>
      </c>
    </row>
    <row r="395" spans="2:11" s="11" customFormat="1" ht="30" customHeight="1">
      <c r="B395" s="9" t="s">
        <v>4628</v>
      </c>
      <c r="C395" s="9" t="s">
        <v>4629</v>
      </c>
      <c r="D395" s="19" t="s">
        <v>792</v>
      </c>
      <c r="E395" s="20">
        <v>4550</v>
      </c>
      <c r="F395" s="20">
        <v>0</v>
      </c>
      <c r="G395" s="20">
        <v>0</v>
      </c>
      <c r="H395" s="9" t="s">
        <v>27</v>
      </c>
      <c r="I395" s="10" t="s">
        <v>27</v>
      </c>
      <c r="J395" s="10" t="s">
        <v>27</v>
      </c>
      <c r="K395" s="10" t="s">
        <v>27</v>
      </c>
    </row>
    <row r="396" spans="2:11" s="11" customFormat="1" ht="30" customHeight="1">
      <c r="B396" s="9" t="s">
        <v>4612</v>
      </c>
      <c r="C396" s="9" t="s">
        <v>4614</v>
      </c>
      <c r="D396" s="19" t="s">
        <v>792</v>
      </c>
      <c r="E396" s="20">
        <v>3380.5555555555557</v>
      </c>
      <c r="F396" s="20">
        <v>0</v>
      </c>
      <c r="G396" s="20">
        <v>0</v>
      </c>
      <c r="H396" s="9" t="s">
        <v>27</v>
      </c>
      <c r="I396" s="10" t="s">
        <v>27</v>
      </c>
      <c r="J396" s="10" t="s">
        <v>27</v>
      </c>
      <c r="K396" s="10" t="s">
        <v>27</v>
      </c>
    </row>
    <row r="397" spans="2:11" s="11" customFormat="1" ht="30" customHeight="1">
      <c r="B397" s="9" t="s">
        <v>4612</v>
      </c>
      <c r="C397" s="9" t="s">
        <v>4613</v>
      </c>
      <c r="D397" s="19" t="s">
        <v>792</v>
      </c>
      <c r="E397" s="20">
        <v>3466</v>
      </c>
      <c r="F397" s="20">
        <v>0</v>
      </c>
      <c r="G397" s="20">
        <v>0</v>
      </c>
      <c r="H397" s="9" t="s">
        <v>27</v>
      </c>
      <c r="I397" s="10" t="s">
        <v>27</v>
      </c>
      <c r="J397" s="10" t="s">
        <v>27</v>
      </c>
      <c r="K397" s="10" t="s">
        <v>27</v>
      </c>
    </row>
    <row r="398" spans="2:11" s="11" customFormat="1" ht="30" customHeight="1">
      <c r="B398" s="9" t="s">
        <v>3565</v>
      </c>
      <c r="C398" s="9" t="s">
        <v>3562</v>
      </c>
      <c r="D398" s="19" t="s">
        <v>792</v>
      </c>
      <c r="E398" s="20">
        <v>6055</v>
      </c>
      <c r="F398" s="20">
        <v>0</v>
      </c>
      <c r="G398" s="20">
        <v>0</v>
      </c>
      <c r="H398" s="9" t="s">
        <v>27</v>
      </c>
      <c r="I398" s="10" t="s">
        <v>27</v>
      </c>
      <c r="J398" s="10" t="s">
        <v>27</v>
      </c>
      <c r="K398" s="10" t="s">
        <v>27</v>
      </c>
    </row>
    <row r="399" spans="2:11" s="11" customFormat="1" ht="30" customHeight="1">
      <c r="B399" s="9" t="s">
        <v>2307</v>
      </c>
      <c r="C399" s="9" t="s">
        <v>3564</v>
      </c>
      <c r="D399" s="19" t="s">
        <v>792</v>
      </c>
      <c r="E399" s="20">
        <v>6035</v>
      </c>
      <c r="F399" s="20">
        <v>0</v>
      </c>
      <c r="G399" s="20">
        <v>0</v>
      </c>
      <c r="H399" s="9" t="s">
        <v>27</v>
      </c>
      <c r="I399" s="10" t="s">
        <v>27</v>
      </c>
      <c r="J399" s="10" t="s">
        <v>27</v>
      </c>
      <c r="K399" s="10" t="s">
        <v>27</v>
      </c>
    </row>
    <row r="400" spans="2:11" s="11" customFormat="1" ht="30" customHeight="1">
      <c r="B400" s="9" t="s">
        <v>4634</v>
      </c>
      <c r="C400" s="9" t="s">
        <v>4635</v>
      </c>
      <c r="D400" s="19" t="s">
        <v>792</v>
      </c>
      <c r="E400" s="20">
        <v>4188</v>
      </c>
      <c r="F400" s="20">
        <v>0</v>
      </c>
      <c r="G400" s="20">
        <v>0</v>
      </c>
      <c r="H400" s="9" t="s">
        <v>27</v>
      </c>
      <c r="I400" s="10" t="s">
        <v>27</v>
      </c>
      <c r="J400" s="10" t="s">
        <v>27</v>
      </c>
      <c r="K400" s="10" t="s">
        <v>27</v>
      </c>
    </row>
    <row r="401" spans="2:11" s="11" customFormat="1" ht="30" customHeight="1">
      <c r="B401" s="9" t="s">
        <v>4634</v>
      </c>
      <c r="C401" s="9" t="s">
        <v>4636</v>
      </c>
      <c r="D401" s="19" t="s">
        <v>792</v>
      </c>
      <c r="E401" s="20">
        <v>3961</v>
      </c>
      <c r="F401" s="20">
        <v>0</v>
      </c>
      <c r="G401" s="20">
        <v>0</v>
      </c>
      <c r="H401" s="9" t="s">
        <v>27</v>
      </c>
      <c r="I401" s="10" t="s">
        <v>27</v>
      </c>
      <c r="J401" s="10" t="s">
        <v>27</v>
      </c>
      <c r="K401" s="10" t="s">
        <v>27</v>
      </c>
    </row>
    <row r="402" spans="2:11" s="11" customFormat="1" ht="30" customHeight="1">
      <c r="B402" s="9" t="s">
        <v>2180</v>
      </c>
      <c r="C402" s="9" t="s">
        <v>4572</v>
      </c>
      <c r="D402" s="19" t="s">
        <v>792</v>
      </c>
      <c r="E402" s="20">
        <v>5133</v>
      </c>
      <c r="F402" s="20">
        <v>0</v>
      </c>
      <c r="G402" s="20">
        <v>0</v>
      </c>
      <c r="H402" s="9" t="s">
        <v>27</v>
      </c>
      <c r="I402" s="10" t="s">
        <v>27</v>
      </c>
      <c r="J402" s="10" t="s">
        <v>27</v>
      </c>
      <c r="K402" s="10" t="s">
        <v>27</v>
      </c>
    </row>
    <row r="403" spans="2:11" s="11" customFormat="1" ht="30" customHeight="1">
      <c r="B403" s="9" t="s">
        <v>2288</v>
      </c>
      <c r="C403" s="9" t="s">
        <v>3568</v>
      </c>
      <c r="D403" s="19" t="s">
        <v>792</v>
      </c>
      <c r="E403" s="20">
        <v>7150</v>
      </c>
      <c r="F403" s="20">
        <v>0</v>
      </c>
      <c r="G403" s="20">
        <v>0</v>
      </c>
      <c r="H403" s="9" t="s">
        <v>27</v>
      </c>
      <c r="I403" s="10" t="s">
        <v>27</v>
      </c>
      <c r="J403" s="10" t="s">
        <v>27</v>
      </c>
      <c r="K403" s="10" t="s">
        <v>27</v>
      </c>
    </row>
    <row r="404" spans="2:11" s="11" customFormat="1" ht="30" customHeight="1">
      <c r="B404" s="9" t="s">
        <v>2303</v>
      </c>
      <c r="C404" s="9" t="s">
        <v>3571</v>
      </c>
      <c r="D404" s="19" t="s">
        <v>792</v>
      </c>
      <c r="E404" s="20">
        <v>7777</v>
      </c>
      <c r="F404" s="20">
        <v>0</v>
      </c>
      <c r="G404" s="20">
        <v>0</v>
      </c>
      <c r="H404" s="9" t="s">
        <v>27</v>
      </c>
      <c r="I404" s="10" t="s">
        <v>27</v>
      </c>
      <c r="J404" s="10" t="s">
        <v>27</v>
      </c>
      <c r="K404" s="10" t="s">
        <v>27</v>
      </c>
    </row>
    <row r="405" spans="2:11" s="11" customFormat="1" ht="30" customHeight="1">
      <c r="B405" s="9" t="s">
        <v>2304</v>
      </c>
      <c r="C405" s="9" t="s">
        <v>3570</v>
      </c>
      <c r="D405" s="19" t="s">
        <v>792</v>
      </c>
      <c r="E405" s="20">
        <v>2065</v>
      </c>
      <c r="F405" s="20">
        <v>0</v>
      </c>
      <c r="G405" s="20">
        <v>0</v>
      </c>
      <c r="H405" s="9" t="s">
        <v>27</v>
      </c>
      <c r="I405" s="10" t="s">
        <v>27</v>
      </c>
      <c r="J405" s="10" t="s">
        <v>27</v>
      </c>
      <c r="K405" s="10" t="s">
        <v>27</v>
      </c>
    </row>
    <row r="406" spans="2:11" s="11" customFormat="1" ht="30" customHeight="1">
      <c r="B406" s="9" t="s">
        <v>2303</v>
      </c>
      <c r="C406" s="9" t="s">
        <v>3574</v>
      </c>
      <c r="D406" s="19" t="s">
        <v>792</v>
      </c>
      <c r="E406" s="20">
        <v>2566</v>
      </c>
      <c r="F406" s="20">
        <v>0</v>
      </c>
      <c r="G406" s="20">
        <v>0</v>
      </c>
      <c r="H406" s="9" t="s">
        <v>27</v>
      </c>
      <c r="I406" s="10" t="s">
        <v>27</v>
      </c>
      <c r="J406" s="10" t="s">
        <v>27</v>
      </c>
      <c r="K406" s="10" t="s">
        <v>27</v>
      </c>
    </row>
    <row r="407" spans="2:11" s="11" customFormat="1" ht="30" customHeight="1">
      <c r="B407" s="9" t="s">
        <v>2304</v>
      </c>
      <c r="C407" s="9" t="s">
        <v>3573</v>
      </c>
      <c r="D407" s="19" t="s">
        <v>792</v>
      </c>
      <c r="E407" s="20">
        <v>638</v>
      </c>
      <c r="F407" s="20">
        <v>0</v>
      </c>
      <c r="G407" s="20">
        <v>0</v>
      </c>
      <c r="H407" s="9" t="s">
        <v>27</v>
      </c>
      <c r="I407" s="10" t="s">
        <v>27</v>
      </c>
      <c r="J407" s="10" t="s">
        <v>27</v>
      </c>
      <c r="K407" s="10" t="s">
        <v>27</v>
      </c>
    </row>
    <row r="408" spans="2:11" s="11" customFormat="1" ht="30" customHeight="1">
      <c r="B408" s="9" t="s">
        <v>2303</v>
      </c>
      <c r="C408" s="9" t="s">
        <v>3572</v>
      </c>
      <c r="D408" s="19" t="s">
        <v>792</v>
      </c>
      <c r="E408" s="20">
        <v>1072</v>
      </c>
      <c r="F408" s="20">
        <v>0</v>
      </c>
      <c r="G408" s="20">
        <v>0</v>
      </c>
      <c r="H408" s="9" t="s">
        <v>27</v>
      </c>
      <c r="I408" s="10" t="s">
        <v>27</v>
      </c>
      <c r="J408" s="10" t="s">
        <v>27</v>
      </c>
      <c r="K408" s="10" t="s">
        <v>27</v>
      </c>
    </row>
    <row r="409" spans="2:11" s="11" customFormat="1" ht="30" customHeight="1">
      <c r="B409" s="9" t="s">
        <v>2304</v>
      </c>
      <c r="C409" s="9" t="s">
        <v>3575</v>
      </c>
      <c r="D409" s="19" t="s">
        <v>792</v>
      </c>
      <c r="E409" s="20">
        <v>2161</v>
      </c>
      <c r="F409" s="20">
        <v>0</v>
      </c>
      <c r="G409" s="20">
        <v>0</v>
      </c>
      <c r="H409" s="9" t="s">
        <v>27</v>
      </c>
      <c r="I409" s="10" t="s">
        <v>27</v>
      </c>
      <c r="J409" s="10" t="s">
        <v>27</v>
      </c>
      <c r="K409" s="10" t="s">
        <v>27</v>
      </c>
    </row>
    <row r="410" spans="2:11" s="11" customFormat="1" ht="30" customHeight="1">
      <c r="B410" s="9" t="s">
        <v>2304</v>
      </c>
      <c r="C410" s="9" t="s">
        <v>3576</v>
      </c>
      <c r="D410" s="19" t="s">
        <v>792</v>
      </c>
      <c r="E410" s="20">
        <v>4416</v>
      </c>
      <c r="F410" s="20">
        <v>0</v>
      </c>
      <c r="G410" s="20">
        <v>0</v>
      </c>
      <c r="H410" s="9" t="s">
        <v>27</v>
      </c>
      <c r="I410" s="10" t="s">
        <v>27</v>
      </c>
      <c r="J410" s="10" t="s">
        <v>27</v>
      </c>
      <c r="K410" s="10" t="s">
        <v>27</v>
      </c>
    </row>
    <row r="411" spans="2:11" s="11" customFormat="1" ht="30" customHeight="1">
      <c r="B411" s="9" t="s">
        <v>2304</v>
      </c>
      <c r="C411" s="9" t="s">
        <v>3577</v>
      </c>
      <c r="D411" s="19" t="s">
        <v>792</v>
      </c>
      <c r="E411" s="20">
        <v>6433</v>
      </c>
      <c r="F411" s="20">
        <v>0</v>
      </c>
      <c r="G411" s="20">
        <v>0</v>
      </c>
      <c r="H411" s="9" t="s">
        <v>27</v>
      </c>
      <c r="I411" s="10" t="s">
        <v>27</v>
      </c>
      <c r="J411" s="10" t="s">
        <v>27</v>
      </c>
      <c r="K411" s="10" t="s">
        <v>27</v>
      </c>
    </row>
    <row r="412" spans="2:11" s="11" customFormat="1" ht="30" customHeight="1">
      <c r="B412" s="9" t="s">
        <v>2304</v>
      </c>
      <c r="C412" s="9" t="s">
        <v>3578</v>
      </c>
      <c r="D412" s="19" t="s">
        <v>792</v>
      </c>
      <c r="E412" s="20">
        <v>2737</v>
      </c>
      <c r="F412" s="20">
        <v>0</v>
      </c>
      <c r="G412" s="20">
        <v>0</v>
      </c>
      <c r="H412" s="9" t="s">
        <v>27</v>
      </c>
      <c r="I412" s="10" t="s">
        <v>27</v>
      </c>
      <c r="J412" s="10" t="s">
        <v>27</v>
      </c>
      <c r="K412" s="10" t="s">
        <v>27</v>
      </c>
    </row>
    <row r="413" spans="2:11" s="11" customFormat="1" ht="30" customHeight="1">
      <c r="B413" s="9" t="s">
        <v>2304</v>
      </c>
      <c r="C413" s="9" t="s">
        <v>3579</v>
      </c>
      <c r="D413" s="19" t="s">
        <v>792</v>
      </c>
      <c r="E413" s="20">
        <v>3016</v>
      </c>
      <c r="F413" s="20">
        <v>0</v>
      </c>
      <c r="G413" s="20">
        <v>0</v>
      </c>
      <c r="H413" s="9" t="s">
        <v>27</v>
      </c>
      <c r="I413" s="10" t="s">
        <v>27</v>
      </c>
      <c r="J413" s="10" t="s">
        <v>27</v>
      </c>
      <c r="K413" s="10" t="s">
        <v>27</v>
      </c>
    </row>
    <row r="414" spans="2:11" s="11" customFormat="1" ht="30" customHeight="1">
      <c r="B414" s="9" t="s">
        <v>2302</v>
      </c>
      <c r="C414" s="9" t="s">
        <v>27</v>
      </c>
      <c r="D414" s="19" t="s">
        <v>792</v>
      </c>
      <c r="E414" s="20">
        <v>240</v>
      </c>
      <c r="F414" s="20">
        <v>0</v>
      </c>
      <c r="G414" s="20">
        <v>0</v>
      </c>
      <c r="H414" s="9" t="s">
        <v>27</v>
      </c>
      <c r="I414" s="10" t="s">
        <v>27</v>
      </c>
      <c r="J414" s="10" t="s">
        <v>27</v>
      </c>
      <c r="K414" s="10" t="s">
        <v>27</v>
      </c>
    </row>
    <row r="415" spans="2:11" s="11" customFormat="1" ht="30" customHeight="1">
      <c r="B415" s="9" t="s">
        <v>830</v>
      </c>
      <c r="C415" s="9" t="s">
        <v>3503</v>
      </c>
      <c r="D415" s="19" t="s">
        <v>28</v>
      </c>
      <c r="E415" s="20">
        <v>6200</v>
      </c>
      <c r="F415" s="20">
        <v>0</v>
      </c>
      <c r="G415" s="20">
        <v>0</v>
      </c>
      <c r="H415" s="9" t="s">
        <v>728</v>
      </c>
      <c r="I415" s="10" t="s">
        <v>27</v>
      </c>
      <c r="J415" s="10" t="s">
        <v>27</v>
      </c>
      <c r="K415" s="10" t="s">
        <v>27</v>
      </c>
    </row>
    <row r="416" spans="2:11" s="11" customFormat="1" ht="30" customHeight="1">
      <c r="B416" s="9" t="s">
        <v>831</v>
      </c>
      <c r="C416" s="9" t="s">
        <v>208</v>
      </c>
      <c r="D416" s="19" t="s">
        <v>28</v>
      </c>
      <c r="E416" s="20">
        <v>7000</v>
      </c>
      <c r="F416" s="20">
        <v>0</v>
      </c>
      <c r="G416" s="20">
        <v>0</v>
      </c>
      <c r="H416" s="9" t="s">
        <v>728</v>
      </c>
      <c r="I416" s="10" t="s">
        <v>27</v>
      </c>
      <c r="J416" s="10" t="s">
        <v>27</v>
      </c>
      <c r="K416" s="10" t="s">
        <v>27</v>
      </c>
    </row>
    <row r="417" spans="2:11" s="11" customFormat="1" ht="30" customHeight="1">
      <c r="B417" s="9" t="s">
        <v>832</v>
      </c>
      <c r="C417" s="9" t="s">
        <v>833</v>
      </c>
      <c r="D417" s="19" t="s">
        <v>714</v>
      </c>
      <c r="E417" s="20">
        <v>466000</v>
      </c>
      <c r="F417" s="20">
        <v>0</v>
      </c>
      <c r="G417" s="20">
        <v>0</v>
      </c>
      <c r="H417" s="9" t="s">
        <v>728</v>
      </c>
      <c r="I417" s="10" t="s">
        <v>27</v>
      </c>
      <c r="J417" s="10" t="s">
        <v>27</v>
      </c>
      <c r="K417" s="10" t="s">
        <v>27</v>
      </c>
    </row>
    <row r="418" spans="2:11" s="11" customFormat="1" ht="30" customHeight="1">
      <c r="B418" s="9" t="s">
        <v>834</v>
      </c>
      <c r="C418" s="9" t="s">
        <v>835</v>
      </c>
      <c r="D418" s="19" t="s">
        <v>836</v>
      </c>
      <c r="E418" s="20">
        <v>585000</v>
      </c>
      <c r="F418" s="20">
        <v>0</v>
      </c>
      <c r="G418" s="20">
        <v>0</v>
      </c>
      <c r="H418" s="9" t="s">
        <v>728</v>
      </c>
      <c r="I418" s="10" t="s">
        <v>27</v>
      </c>
      <c r="J418" s="10" t="s">
        <v>27</v>
      </c>
      <c r="K418" s="10" t="s">
        <v>27</v>
      </c>
    </row>
    <row r="419" spans="2:11" s="11" customFormat="1" ht="30" customHeight="1">
      <c r="B419" s="9" t="s">
        <v>837</v>
      </c>
      <c r="C419" s="9" t="s">
        <v>835</v>
      </c>
      <c r="D419" s="19" t="s">
        <v>836</v>
      </c>
      <c r="E419" s="20">
        <v>320000</v>
      </c>
      <c r="F419" s="20">
        <v>0</v>
      </c>
      <c r="G419" s="20">
        <v>0</v>
      </c>
      <c r="H419" s="9" t="s">
        <v>728</v>
      </c>
      <c r="I419" s="10" t="s">
        <v>27</v>
      </c>
      <c r="J419" s="10" t="s">
        <v>27</v>
      </c>
      <c r="K419" s="10" t="s">
        <v>27</v>
      </c>
    </row>
    <row r="420" spans="2:11" s="11" customFormat="1" ht="30" customHeight="1">
      <c r="B420" s="9" t="s">
        <v>838</v>
      </c>
      <c r="C420" s="9" t="s">
        <v>835</v>
      </c>
      <c r="D420" s="19" t="s">
        <v>836</v>
      </c>
      <c r="E420" s="20">
        <v>320000</v>
      </c>
      <c r="F420" s="20">
        <v>0</v>
      </c>
      <c r="G420" s="20">
        <v>0</v>
      </c>
      <c r="H420" s="9" t="s">
        <v>728</v>
      </c>
      <c r="I420" s="10" t="s">
        <v>27</v>
      </c>
      <c r="J420" s="10" t="s">
        <v>27</v>
      </c>
      <c r="K420" s="10" t="s">
        <v>27</v>
      </c>
    </row>
    <row r="421" spans="2:11" s="11" customFormat="1" ht="30" customHeight="1">
      <c r="B421" s="9" t="s">
        <v>3450</v>
      </c>
      <c r="C421" s="9" t="s">
        <v>4214</v>
      </c>
      <c r="D421" s="19" t="s">
        <v>430</v>
      </c>
      <c r="E421" s="20">
        <v>10000</v>
      </c>
      <c r="F421" s="20">
        <v>0</v>
      </c>
      <c r="G421" s="20">
        <v>0</v>
      </c>
      <c r="H421" s="9" t="s">
        <v>3444</v>
      </c>
      <c r="I421" s="10" t="s">
        <v>27</v>
      </c>
      <c r="J421" s="10" t="s">
        <v>27</v>
      </c>
      <c r="K421" s="10" t="s">
        <v>27</v>
      </c>
    </row>
    <row r="422" spans="2:11" s="11" customFormat="1" ht="30" customHeight="1">
      <c r="B422" s="9" t="s">
        <v>3450</v>
      </c>
      <c r="C422" s="9" t="s">
        <v>3451</v>
      </c>
      <c r="D422" s="19" t="s">
        <v>430</v>
      </c>
      <c r="E422" s="20">
        <v>9000</v>
      </c>
      <c r="F422" s="20">
        <v>0</v>
      </c>
      <c r="G422" s="20">
        <v>0</v>
      </c>
      <c r="H422" s="9" t="s">
        <v>3444</v>
      </c>
      <c r="I422" s="10" t="s">
        <v>27</v>
      </c>
      <c r="J422" s="10" t="s">
        <v>27</v>
      </c>
      <c r="K422" s="10" t="s">
        <v>27</v>
      </c>
    </row>
    <row r="423" spans="2:11" s="11" customFormat="1" ht="30" customHeight="1">
      <c r="B423" s="9" t="s">
        <v>3450</v>
      </c>
      <c r="C423" s="9" t="s">
        <v>3452</v>
      </c>
      <c r="D423" s="19" t="s">
        <v>430</v>
      </c>
      <c r="E423" s="20">
        <v>15000</v>
      </c>
      <c r="F423" s="20">
        <v>0</v>
      </c>
      <c r="G423" s="20">
        <v>0</v>
      </c>
      <c r="H423" s="9" t="s">
        <v>3444</v>
      </c>
      <c r="I423" s="10" t="s">
        <v>27</v>
      </c>
      <c r="J423" s="10" t="s">
        <v>27</v>
      </c>
      <c r="K423" s="10" t="s">
        <v>27</v>
      </c>
    </row>
    <row r="424" spans="2:11" s="11" customFormat="1" ht="30" customHeight="1">
      <c r="B424" s="9" t="s">
        <v>3422</v>
      </c>
      <c r="C424" s="9" t="s">
        <v>3445</v>
      </c>
      <c r="D424" s="9" t="s">
        <v>3430</v>
      </c>
      <c r="E424" s="20">
        <v>32000</v>
      </c>
      <c r="F424" s="20">
        <v>0</v>
      </c>
      <c r="G424" s="20">
        <v>0</v>
      </c>
      <c r="H424" s="9" t="s">
        <v>3444</v>
      </c>
      <c r="I424" s="10" t="s">
        <v>27</v>
      </c>
      <c r="J424" s="10" t="s">
        <v>27</v>
      </c>
      <c r="K424" s="10" t="s">
        <v>27</v>
      </c>
    </row>
    <row r="425" spans="2:11" s="11" customFormat="1" ht="30" customHeight="1">
      <c r="B425" s="9" t="s">
        <v>3446</v>
      </c>
      <c r="C425" s="9" t="s">
        <v>3447</v>
      </c>
      <c r="D425" s="19" t="s">
        <v>430</v>
      </c>
      <c r="E425" s="20">
        <v>150000</v>
      </c>
      <c r="F425" s="20">
        <v>0</v>
      </c>
      <c r="G425" s="20">
        <v>0</v>
      </c>
      <c r="H425" s="9" t="s">
        <v>27</v>
      </c>
      <c r="I425" s="10" t="s">
        <v>27</v>
      </c>
      <c r="J425" s="10" t="s">
        <v>27</v>
      </c>
      <c r="K425" s="10" t="s">
        <v>27</v>
      </c>
    </row>
    <row r="426" spans="2:11" s="11" customFormat="1" ht="30" customHeight="1">
      <c r="B426" s="9" t="s">
        <v>3442</v>
      </c>
      <c r="C426" s="9" t="s">
        <v>3443</v>
      </c>
      <c r="D426" s="19" t="s">
        <v>430</v>
      </c>
      <c r="E426" s="20">
        <v>100000</v>
      </c>
      <c r="F426" s="20">
        <v>0</v>
      </c>
      <c r="G426" s="20">
        <v>0</v>
      </c>
      <c r="H426" s="9" t="s">
        <v>27</v>
      </c>
      <c r="I426" s="10"/>
      <c r="J426" s="10"/>
      <c r="K426" s="10"/>
    </row>
    <row r="427" spans="2:11" s="11" customFormat="1" ht="30" customHeight="1">
      <c r="B427" s="9" t="s">
        <v>3431</v>
      </c>
      <c r="C427" s="9" t="s">
        <v>3432</v>
      </c>
      <c r="D427" s="9" t="s">
        <v>3428</v>
      </c>
      <c r="E427" s="20">
        <v>2000000</v>
      </c>
      <c r="F427" s="20">
        <v>0</v>
      </c>
      <c r="G427" s="20">
        <v>0</v>
      </c>
      <c r="H427" s="9" t="s">
        <v>27</v>
      </c>
      <c r="I427" s="10"/>
      <c r="J427" s="10"/>
      <c r="K427" s="10"/>
    </row>
    <row r="428" spans="2:11" s="11" customFormat="1" ht="30" customHeight="1">
      <c r="B428" s="9" t="s">
        <v>3431</v>
      </c>
      <c r="C428" s="9" t="s">
        <v>3433</v>
      </c>
      <c r="D428" s="9" t="s">
        <v>3428</v>
      </c>
      <c r="E428" s="20">
        <v>1400000</v>
      </c>
      <c r="F428" s="20">
        <v>0</v>
      </c>
      <c r="G428" s="20">
        <v>0</v>
      </c>
      <c r="H428" s="9" t="s">
        <v>27</v>
      </c>
      <c r="I428" s="10"/>
      <c r="J428" s="10"/>
      <c r="K428" s="10"/>
    </row>
    <row r="429" spans="2:11" s="11" customFormat="1" ht="30" customHeight="1">
      <c r="B429" s="9" t="s">
        <v>3434</v>
      </c>
      <c r="C429" s="9" t="s">
        <v>3448</v>
      </c>
      <c r="D429" s="9" t="s">
        <v>3429</v>
      </c>
      <c r="E429" s="20">
        <v>32000</v>
      </c>
      <c r="F429" s="20">
        <v>0</v>
      </c>
      <c r="G429" s="20">
        <v>0</v>
      </c>
      <c r="H429" s="9" t="s">
        <v>27</v>
      </c>
      <c r="I429" s="10"/>
      <c r="J429" s="10"/>
      <c r="K429" s="10"/>
    </row>
    <row r="430" spans="2:11" s="11" customFormat="1" ht="30" customHeight="1">
      <c r="B430" s="9" t="s">
        <v>3425</v>
      </c>
      <c r="C430" s="9" t="s">
        <v>3426</v>
      </c>
      <c r="D430" s="9" t="s">
        <v>3441</v>
      </c>
      <c r="E430" s="20">
        <v>50000</v>
      </c>
      <c r="F430" s="20">
        <v>0</v>
      </c>
      <c r="G430" s="20">
        <v>0</v>
      </c>
      <c r="H430" s="9" t="s">
        <v>27</v>
      </c>
      <c r="I430" s="10"/>
      <c r="J430" s="10"/>
      <c r="K430" s="10"/>
    </row>
    <row r="431" spans="2:11" s="11" customFormat="1" ht="30" customHeight="1">
      <c r="B431" s="9" t="s">
        <v>3435</v>
      </c>
      <c r="C431" s="9" t="s">
        <v>3436</v>
      </c>
      <c r="D431" s="9" t="s">
        <v>3429</v>
      </c>
      <c r="E431" s="20">
        <v>18000</v>
      </c>
      <c r="F431" s="20">
        <v>0</v>
      </c>
      <c r="G431" s="20">
        <v>0</v>
      </c>
      <c r="H431" s="9" t="s">
        <v>27</v>
      </c>
      <c r="I431" s="10"/>
      <c r="J431" s="10"/>
      <c r="K431" s="10"/>
    </row>
    <row r="432" spans="2:11" s="11" customFormat="1" ht="30" customHeight="1">
      <c r="B432" s="9" t="s">
        <v>3437</v>
      </c>
      <c r="C432" s="9" t="s">
        <v>3449</v>
      </c>
      <c r="D432" s="9" t="s">
        <v>3438</v>
      </c>
      <c r="E432" s="20">
        <v>500000</v>
      </c>
      <c r="F432" s="20">
        <v>0</v>
      </c>
      <c r="G432" s="20">
        <v>0</v>
      </c>
      <c r="H432" s="9" t="s">
        <v>27</v>
      </c>
      <c r="I432" s="10"/>
      <c r="J432" s="10"/>
      <c r="K432" s="10"/>
    </row>
    <row r="433" spans="2:11" s="11" customFormat="1" ht="30" customHeight="1">
      <c r="B433" s="9" t="s">
        <v>3424</v>
      </c>
      <c r="C433" s="9" t="s">
        <v>3453</v>
      </c>
      <c r="D433" s="9" t="s">
        <v>3439</v>
      </c>
      <c r="E433" s="20">
        <v>100000</v>
      </c>
      <c r="F433" s="20">
        <v>0</v>
      </c>
      <c r="G433" s="20">
        <v>0</v>
      </c>
      <c r="H433" s="9" t="s">
        <v>27</v>
      </c>
      <c r="I433" s="10"/>
      <c r="J433" s="10"/>
      <c r="K433" s="10"/>
    </row>
    <row r="434" spans="2:11" s="11" customFormat="1" ht="30" customHeight="1">
      <c r="B434" s="9" t="s">
        <v>3424</v>
      </c>
      <c r="C434" s="9" t="s">
        <v>3454</v>
      </c>
      <c r="D434" s="9" t="s">
        <v>3439</v>
      </c>
      <c r="E434" s="20">
        <v>180000</v>
      </c>
      <c r="F434" s="20">
        <v>0</v>
      </c>
      <c r="G434" s="20">
        <v>0</v>
      </c>
      <c r="H434" s="9" t="s">
        <v>27</v>
      </c>
      <c r="I434" s="10"/>
      <c r="J434" s="10"/>
      <c r="K434" s="10"/>
    </row>
    <row r="435" spans="2:11" s="11" customFormat="1" ht="30" customHeight="1">
      <c r="B435" s="9" t="s">
        <v>3424</v>
      </c>
      <c r="C435" s="9" t="s">
        <v>3455</v>
      </c>
      <c r="D435" s="9" t="s">
        <v>3439</v>
      </c>
      <c r="E435" s="20">
        <v>240000</v>
      </c>
      <c r="F435" s="20">
        <v>0</v>
      </c>
      <c r="G435" s="20">
        <v>0</v>
      </c>
      <c r="H435" s="9" t="s">
        <v>27</v>
      </c>
      <c r="I435" s="10"/>
      <c r="J435" s="10"/>
      <c r="K435" s="10"/>
    </row>
    <row r="436" spans="2:11" s="11" customFormat="1" ht="30" customHeight="1">
      <c r="B436" s="9" t="s">
        <v>3440</v>
      </c>
      <c r="C436" s="9" t="s">
        <v>3457</v>
      </c>
      <c r="D436" s="9" t="s">
        <v>3427</v>
      </c>
      <c r="E436" s="20">
        <v>150000</v>
      </c>
      <c r="F436" s="20">
        <v>0</v>
      </c>
      <c r="G436" s="20">
        <v>0</v>
      </c>
      <c r="H436" s="9" t="s">
        <v>27</v>
      </c>
      <c r="I436" s="10"/>
      <c r="J436" s="10"/>
      <c r="K436" s="10"/>
    </row>
    <row r="437" spans="2:11" s="11" customFormat="1" ht="30" customHeight="1">
      <c r="B437" s="9" t="s">
        <v>3456</v>
      </c>
      <c r="C437" s="9" t="s">
        <v>3458</v>
      </c>
      <c r="D437" s="9" t="s">
        <v>3427</v>
      </c>
      <c r="E437" s="20">
        <v>170000</v>
      </c>
      <c r="F437" s="20">
        <v>0</v>
      </c>
      <c r="G437" s="20">
        <v>0</v>
      </c>
      <c r="H437" s="9" t="s">
        <v>27</v>
      </c>
      <c r="I437" s="10"/>
      <c r="J437" s="10"/>
      <c r="K437" s="10"/>
    </row>
    <row r="438" spans="2:11" s="11" customFormat="1" ht="30" customHeight="1">
      <c r="B438" s="9" t="s">
        <v>3423</v>
      </c>
      <c r="C438" s="9" t="s">
        <v>27</v>
      </c>
      <c r="D438" s="19" t="s">
        <v>730</v>
      </c>
      <c r="E438" s="20">
        <v>500000</v>
      </c>
      <c r="F438" s="20">
        <v>0</v>
      </c>
      <c r="G438" s="20">
        <v>0</v>
      </c>
      <c r="H438" s="9" t="s">
        <v>27</v>
      </c>
      <c r="I438" s="10" t="s">
        <v>27</v>
      </c>
      <c r="J438" s="10" t="s">
        <v>27</v>
      </c>
      <c r="K438" s="10" t="s">
        <v>27</v>
      </c>
    </row>
    <row r="439" spans="2:11" s="11" customFormat="1" ht="30" customHeight="1">
      <c r="B439" s="9" t="s">
        <v>781</v>
      </c>
      <c r="C439" s="9" t="s">
        <v>27</v>
      </c>
      <c r="D439" s="19" t="s">
        <v>730</v>
      </c>
      <c r="E439" s="20">
        <v>600000</v>
      </c>
      <c r="F439" s="20">
        <v>0</v>
      </c>
      <c r="G439" s="20">
        <v>0</v>
      </c>
      <c r="H439" s="9" t="s">
        <v>27</v>
      </c>
      <c r="I439" s="10" t="s">
        <v>27</v>
      </c>
      <c r="J439" s="10" t="s">
        <v>27</v>
      </c>
      <c r="K439" s="10" t="s">
        <v>27</v>
      </c>
    </row>
    <row r="440" spans="2:11" s="11" customFormat="1" ht="30" customHeight="1">
      <c r="B440" s="9" t="s">
        <v>1755</v>
      </c>
      <c r="C440" s="9" t="s">
        <v>2756</v>
      </c>
      <c r="D440" s="19" t="s">
        <v>2757</v>
      </c>
      <c r="E440" s="20">
        <v>0</v>
      </c>
      <c r="F440" s="20">
        <v>0</v>
      </c>
      <c r="G440" s="20">
        <v>87</v>
      </c>
      <c r="H440" s="9" t="s">
        <v>27</v>
      </c>
      <c r="I440" s="10" t="s">
        <v>27</v>
      </c>
      <c r="J440" s="10" t="s">
        <v>27</v>
      </c>
      <c r="K440" s="10" t="s">
        <v>27</v>
      </c>
    </row>
    <row r="441" spans="2:11" s="11" customFormat="1" ht="30" customHeight="1">
      <c r="B441" s="9" t="s">
        <v>1755</v>
      </c>
      <c r="C441" s="9" t="s">
        <v>1756</v>
      </c>
      <c r="D441" s="19" t="s">
        <v>792</v>
      </c>
      <c r="E441" s="20">
        <v>0</v>
      </c>
      <c r="F441" s="20">
        <v>0</v>
      </c>
      <c r="G441" s="20">
        <v>1.5</v>
      </c>
      <c r="H441" s="9" t="s">
        <v>27</v>
      </c>
      <c r="I441" s="10" t="s">
        <v>27</v>
      </c>
      <c r="J441" s="10" t="s">
        <v>27</v>
      </c>
      <c r="K441" s="10" t="s">
        <v>27</v>
      </c>
    </row>
    <row r="442" spans="2:11" s="11" customFormat="1" ht="30" customHeight="1">
      <c r="B442" s="9" t="s">
        <v>1261</v>
      </c>
      <c r="C442" s="9" t="s">
        <v>1262</v>
      </c>
      <c r="D442" s="19" t="s">
        <v>466</v>
      </c>
      <c r="E442" s="20">
        <v>1253</v>
      </c>
      <c r="F442" s="20">
        <v>0</v>
      </c>
      <c r="G442" s="20">
        <v>0</v>
      </c>
      <c r="H442" s="9" t="s">
        <v>27</v>
      </c>
      <c r="I442" s="10" t="s">
        <v>27</v>
      </c>
      <c r="J442" s="10" t="s">
        <v>27</v>
      </c>
      <c r="K442" s="10" t="s">
        <v>27</v>
      </c>
    </row>
    <row r="443" spans="2:11" s="11" customFormat="1" ht="30" customHeight="1">
      <c r="B443" s="9" t="s">
        <v>1494</v>
      </c>
      <c r="C443" s="9" t="s">
        <v>1495</v>
      </c>
      <c r="D443" s="19" t="s">
        <v>792</v>
      </c>
      <c r="E443" s="20">
        <v>1452</v>
      </c>
      <c r="F443" s="20">
        <v>0</v>
      </c>
      <c r="G443" s="20">
        <v>0</v>
      </c>
      <c r="H443" s="9" t="s">
        <v>27</v>
      </c>
      <c r="I443" s="10" t="s">
        <v>27</v>
      </c>
      <c r="J443" s="10" t="s">
        <v>27</v>
      </c>
      <c r="K443" s="10" t="s">
        <v>27</v>
      </c>
    </row>
    <row r="444" spans="2:11" s="11" customFormat="1" ht="30" customHeight="1">
      <c r="B444" s="9" t="s">
        <v>2703</v>
      </c>
      <c r="C444" s="9" t="s">
        <v>2704</v>
      </c>
      <c r="D444" s="19" t="s">
        <v>792</v>
      </c>
      <c r="E444" s="20">
        <v>1617</v>
      </c>
      <c r="F444" s="20">
        <v>0</v>
      </c>
      <c r="G444" s="20">
        <v>0</v>
      </c>
      <c r="H444" s="9" t="s">
        <v>27</v>
      </c>
      <c r="I444" s="10" t="s">
        <v>27</v>
      </c>
      <c r="J444" s="10" t="s">
        <v>27</v>
      </c>
      <c r="K444" s="10" t="s">
        <v>27</v>
      </c>
    </row>
    <row r="445" spans="2:11" s="11" customFormat="1" ht="30" customHeight="1">
      <c r="B445" s="9" t="s">
        <v>1267</v>
      </c>
      <c r="C445" s="9" t="s">
        <v>1268</v>
      </c>
      <c r="D445" s="19" t="s">
        <v>466</v>
      </c>
      <c r="E445" s="20">
        <v>1250</v>
      </c>
      <c r="F445" s="20">
        <v>0</v>
      </c>
      <c r="G445" s="20">
        <v>0</v>
      </c>
      <c r="H445" s="9" t="s">
        <v>27</v>
      </c>
      <c r="I445" s="10" t="s">
        <v>27</v>
      </c>
      <c r="J445" s="10" t="s">
        <v>27</v>
      </c>
      <c r="K445" s="10" t="s">
        <v>27</v>
      </c>
    </row>
    <row r="446" spans="2:11" s="11" customFormat="1" ht="30" customHeight="1">
      <c r="B446" s="9" t="s">
        <v>1469</v>
      </c>
      <c r="C446" s="9" t="s">
        <v>1470</v>
      </c>
      <c r="D446" s="19" t="s">
        <v>466</v>
      </c>
      <c r="E446" s="20">
        <v>0</v>
      </c>
      <c r="F446" s="20">
        <v>0</v>
      </c>
      <c r="G446" s="20">
        <v>1250</v>
      </c>
      <c r="H446" s="9" t="s">
        <v>27</v>
      </c>
      <c r="I446" s="10" t="s">
        <v>27</v>
      </c>
      <c r="J446" s="10" t="s">
        <v>27</v>
      </c>
      <c r="K446" s="10" t="s">
        <v>27</v>
      </c>
    </row>
    <row r="447" spans="2:11" s="11" customFormat="1" ht="30" customHeight="1">
      <c r="B447" s="9" t="s">
        <v>1267</v>
      </c>
      <c r="C447" s="9" t="s">
        <v>1339</v>
      </c>
      <c r="D447" s="19" t="s">
        <v>466</v>
      </c>
      <c r="E447" s="20">
        <v>1560</v>
      </c>
      <c r="F447" s="20">
        <v>0</v>
      </c>
      <c r="G447" s="20">
        <v>0</v>
      </c>
      <c r="H447" s="9" t="s">
        <v>27</v>
      </c>
      <c r="I447" s="10" t="s">
        <v>27</v>
      </c>
      <c r="J447" s="10" t="s">
        <v>27</v>
      </c>
      <c r="K447" s="10" t="s">
        <v>27</v>
      </c>
    </row>
    <row r="448" spans="2:11" s="11" customFormat="1" ht="30" customHeight="1">
      <c r="B448" s="9" t="s">
        <v>821</v>
      </c>
      <c r="C448" s="9" t="s">
        <v>1533</v>
      </c>
      <c r="D448" s="19" t="s">
        <v>466</v>
      </c>
      <c r="E448" s="20">
        <v>1500</v>
      </c>
      <c r="F448" s="20">
        <v>0</v>
      </c>
      <c r="G448" s="20">
        <v>0</v>
      </c>
      <c r="H448" s="9" t="s">
        <v>27</v>
      </c>
      <c r="I448" s="10" t="s">
        <v>27</v>
      </c>
      <c r="J448" s="10" t="s">
        <v>27</v>
      </c>
      <c r="K448" s="10" t="s">
        <v>27</v>
      </c>
    </row>
    <row r="449" spans="2:11" s="11" customFormat="1" ht="30" customHeight="1">
      <c r="B449" s="9" t="s">
        <v>821</v>
      </c>
      <c r="C449" s="9" t="s">
        <v>822</v>
      </c>
      <c r="D449" s="19" t="s">
        <v>466</v>
      </c>
      <c r="E449" s="20">
        <v>2180</v>
      </c>
      <c r="F449" s="20">
        <v>0</v>
      </c>
      <c r="G449" s="20">
        <v>0</v>
      </c>
      <c r="H449" s="9" t="s">
        <v>27</v>
      </c>
      <c r="I449" s="10" t="s">
        <v>27</v>
      </c>
      <c r="J449" s="10" t="s">
        <v>27</v>
      </c>
      <c r="K449" s="10" t="s">
        <v>27</v>
      </c>
    </row>
    <row r="450" spans="2:11" s="11" customFormat="1" ht="30" customHeight="1">
      <c r="B450" s="9" t="s">
        <v>1534</v>
      </c>
      <c r="C450" s="9" t="s">
        <v>1535</v>
      </c>
      <c r="D450" s="19" t="s">
        <v>466</v>
      </c>
      <c r="E450" s="20">
        <v>6500</v>
      </c>
      <c r="F450" s="20">
        <v>0</v>
      </c>
      <c r="G450" s="20">
        <v>0</v>
      </c>
      <c r="H450" s="9" t="s">
        <v>27</v>
      </c>
      <c r="I450" s="10" t="s">
        <v>27</v>
      </c>
      <c r="J450" s="10" t="s">
        <v>27</v>
      </c>
      <c r="K450" s="10" t="s">
        <v>27</v>
      </c>
    </row>
    <row r="451" spans="2:11" s="11" customFormat="1" ht="30" customHeight="1">
      <c r="B451" s="9" t="s">
        <v>819</v>
      </c>
      <c r="C451" s="9" t="s">
        <v>3539</v>
      </c>
      <c r="D451" s="19" t="s">
        <v>792</v>
      </c>
      <c r="E451" s="20">
        <v>1500</v>
      </c>
      <c r="F451" s="20">
        <v>0</v>
      </c>
      <c r="G451" s="20">
        <v>0</v>
      </c>
      <c r="H451" s="9" t="s">
        <v>27</v>
      </c>
      <c r="I451" s="10" t="s">
        <v>27</v>
      </c>
      <c r="J451" s="10" t="s">
        <v>27</v>
      </c>
      <c r="K451" s="10" t="s">
        <v>27</v>
      </c>
    </row>
    <row r="452" spans="2:11" s="11" customFormat="1" ht="30" customHeight="1">
      <c r="B452" s="9" t="s">
        <v>828</v>
      </c>
      <c r="C452" s="9" t="s">
        <v>829</v>
      </c>
      <c r="D452" s="19" t="s">
        <v>466</v>
      </c>
      <c r="E452" s="20">
        <v>200</v>
      </c>
      <c r="F452" s="20">
        <v>0</v>
      </c>
      <c r="G452" s="20"/>
      <c r="H452" s="9"/>
      <c r="I452" s="10" t="s">
        <v>27</v>
      </c>
      <c r="J452" s="10" t="s">
        <v>27</v>
      </c>
      <c r="K452" s="10" t="s">
        <v>27</v>
      </c>
    </row>
    <row r="453" spans="2:11" s="11" customFormat="1" ht="30" customHeight="1">
      <c r="B453" s="9" t="s">
        <v>828</v>
      </c>
      <c r="C453" s="9" t="s">
        <v>3537</v>
      </c>
      <c r="D453" s="19" t="s">
        <v>466</v>
      </c>
      <c r="E453" s="20">
        <v>1020</v>
      </c>
      <c r="F453" s="20">
        <v>0</v>
      </c>
      <c r="G453" s="20"/>
      <c r="H453" s="9"/>
      <c r="I453" s="10" t="s">
        <v>27</v>
      </c>
      <c r="J453" s="10" t="s">
        <v>27</v>
      </c>
      <c r="K453" s="10" t="s">
        <v>27</v>
      </c>
    </row>
    <row r="454" spans="2:11" s="11" customFormat="1" ht="30" customHeight="1">
      <c r="B454" s="9" t="s">
        <v>828</v>
      </c>
      <c r="C454" s="9" t="s">
        <v>3538</v>
      </c>
      <c r="D454" s="19" t="s">
        <v>466</v>
      </c>
      <c r="E454" s="20">
        <v>1100</v>
      </c>
      <c r="F454" s="20">
        <v>0</v>
      </c>
      <c r="G454" s="20"/>
      <c r="H454" s="9"/>
      <c r="I454" s="10" t="s">
        <v>27</v>
      </c>
      <c r="J454" s="10" t="s">
        <v>27</v>
      </c>
      <c r="K454" s="10" t="s">
        <v>27</v>
      </c>
    </row>
    <row r="455" spans="2:11" s="11" customFormat="1" ht="30" customHeight="1">
      <c r="B455" s="9" t="s">
        <v>2653</v>
      </c>
      <c r="C455" s="9" t="s">
        <v>3512</v>
      </c>
      <c r="D455" s="19" t="s">
        <v>28</v>
      </c>
      <c r="E455" s="20">
        <v>358</v>
      </c>
      <c r="F455" s="20">
        <v>0</v>
      </c>
      <c r="G455" s="20"/>
      <c r="H455" s="9" t="s">
        <v>3505</v>
      </c>
      <c r="I455" s="10" t="s">
        <v>27</v>
      </c>
      <c r="J455" s="10" t="s">
        <v>27</v>
      </c>
      <c r="K455" s="10" t="s">
        <v>27</v>
      </c>
    </row>
    <row r="456" spans="2:11" s="11" customFormat="1" ht="30" customHeight="1">
      <c r="B456" s="9" t="s">
        <v>4566</v>
      </c>
      <c r="C456" s="9" t="s">
        <v>3513</v>
      </c>
      <c r="D456" s="19" t="s">
        <v>28</v>
      </c>
      <c r="E456" s="20">
        <v>537</v>
      </c>
      <c r="F456" s="20">
        <v>0</v>
      </c>
      <c r="G456" s="20"/>
      <c r="H456" s="9" t="s">
        <v>3505</v>
      </c>
      <c r="I456" s="10" t="s">
        <v>27</v>
      </c>
      <c r="J456" s="10" t="s">
        <v>27</v>
      </c>
      <c r="K456" s="10" t="s">
        <v>27</v>
      </c>
    </row>
    <row r="457" spans="2:11" s="11" customFormat="1" ht="30" customHeight="1">
      <c r="B457" s="9" t="s">
        <v>3514</v>
      </c>
      <c r="C457" s="9" t="s">
        <v>3515</v>
      </c>
      <c r="D457" s="19" t="s">
        <v>3508</v>
      </c>
      <c r="E457" s="20"/>
      <c r="F457" s="20">
        <v>0</v>
      </c>
      <c r="G457" s="20">
        <v>200</v>
      </c>
      <c r="H457" s="9" t="s">
        <v>3505</v>
      </c>
      <c r="I457" s="10" t="s">
        <v>27</v>
      </c>
      <c r="J457" s="10" t="s">
        <v>27</v>
      </c>
      <c r="K457" s="10" t="s">
        <v>27</v>
      </c>
    </row>
    <row r="458" spans="2:11" s="11" customFormat="1" ht="30" customHeight="1">
      <c r="B458" s="9" t="s">
        <v>3518</v>
      </c>
      <c r="C458" s="9" t="s">
        <v>3516</v>
      </c>
      <c r="D458" s="19" t="s">
        <v>3517</v>
      </c>
      <c r="E458" s="20">
        <v>11200</v>
      </c>
      <c r="F458" s="20">
        <v>0</v>
      </c>
      <c r="G458" s="20"/>
      <c r="H458" s="9" t="s">
        <v>3505</v>
      </c>
      <c r="I458" s="10" t="s">
        <v>27</v>
      </c>
      <c r="J458" s="10" t="s">
        <v>27</v>
      </c>
      <c r="K458" s="10" t="s">
        <v>27</v>
      </c>
    </row>
    <row r="459" spans="2:11" s="11" customFormat="1" ht="30" customHeight="1">
      <c r="B459" s="9" t="s">
        <v>3519</v>
      </c>
      <c r="C459" s="9"/>
      <c r="D459" s="19" t="s">
        <v>3520</v>
      </c>
      <c r="E459" s="20">
        <v>12000</v>
      </c>
      <c r="F459" s="20">
        <v>0</v>
      </c>
      <c r="G459" s="20"/>
      <c r="H459" s="9" t="s">
        <v>3505</v>
      </c>
      <c r="I459" s="10" t="s">
        <v>27</v>
      </c>
      <c r="J459" s="10" t="s">
        <v>27</v>
      </c>
      <c r="K459" s="10" t="s">
        <v>27</v>
      </c>
    </row>
    <row r="460" spans="2:11" s="11" customFormat="1" ht="30" customHeight="1">
      <c r="B460" s="9" t="s">
        <v>3521</v>
      </c>
      <c r="C460" s="9"/>
      <c r="D460" s="19" t="s">
        <v>3508</v>
      </c>
      <c r="E460" s="20"/>
      <c r="F460" s="20">
        <v>0</v>
      </c>
      <c r="G460" s="20">
        <v>79</v>
      </c>
      <c r="H460" s="9" t="s">
        <v>3505</v>
      </c>
      <c r="I460" s="10" t="s">
        <v>27</v>
      </c>
      <c r="J460" s="10" t="s">
        <v>27</v>
      </c>
      <c r="K460" s="10" t="s">
        <v>27</v>
      </c>
    </row>
    <row r="461" spans="2:11" s="11" customFormat="1" ht="30" customHeight="1">
      <c r="B461" s="9" t="s">
        <v>3522</v>
      </c>
      <c r="C461" s="9"/>
      <c r="D461" s="19" t="s">
        <v>3508</v>
      </c>
      <c r="E461" s="20"/>
      <c r="F461" s="20">
        <v>0</v>
      </c>
      <c r="G461" s="20">
        <v>135</v>
      </c>
      <c r="H461" s="9" t="s">
        <v>3505</v>
      </c>
      <c r="I461" s="10" t="s">
        <v>27</v>
      </c>
      <c r="J461" s="10" t="s">
        <v>27</v>
      </c>
      <c r="K461" s="10" t="s">
        <v>27</v>
      </c>
    </row>
    <row r="462" spans="2:11" s="11" customFormat="1" ht="30" customHeight="1">
      <c r="B462" s="9" t="s">
        <v>3523</v>
      </c>
      <c r="C462" s="9" t="s">
        <v>3524</v>
      </c>
      <c r="D462" s="19" t="s">
        <v>3508</v>
      </c>
      <c r="E462" s="20"/>
      <c r="F462" s="20"/>
      <c r="G462" s="20">
        <v>93</v>
      </c>
      <c r="H462" s="9" t="s">
        <v>3505</v>
      </c>
      <c r="I462" s="10"/>
      <c r="J462" s="10"/>
      <c r="K462" s="10"/>
    </row>
    <row r="463" spans="2:11" s="11" customFormat="1" ht="30" customHeight="1">
      <c r="B463" s="9" t="s">
        <v>3525</v>
      </c>
      <c r="C463" s="9" t="s">
        <v>3526</v>
      </c>
      <c r="D463" s="19" t="s">
        <v>3527</v>
      </c>
      <c r="E463" s="20">
        <v>5778</v>
      </c>
      <c r="F463" s="20"/>
      <c r="G463" s="20"/>
      <c r="H463" s="9" t="s">
        <v>3505</v>
      </c>
      <c r="I463" s="10"/>
      <c r="J463" s="10"/>
      <c r="K463" s="10"/>
    </row>
    <row r="464" spans="2:11" s="11" customFormat="1" ht="30" customHeight="1">
      <c r="B464" s="9" t="s">
        <v>4868</v>
      </c>
      <c r="C464" s="9"/>
      <c r="D464" s="19" t="s">
        <v>3527</v>
      </c>
      <c r="E464" s="20">
        <v>5778</v>
      </c>
      <c r="F464" s="20"/>
      <c r="G464" s="20"/>
      <c r="H464" s="9" t="s">
        <v>3505</v>
      </c>
      <c r="I464" s="10"/>
      <c r="J464" s="10"/>
      <c r="K464" s="10"/>
    </row>
    <row r="465" spans="2:11" s="11" customFormat="1" ht="30" customHeight="1">
      <c r="B465" s="9" t="s">
        <v>3528</v>
      </c>
      <c r="C465" s="9" t="s">
        <v>4870</v>
      </c>
      <c r="D465" s="19" t="s">
        <v>3508</v>
      </c>
      <c r="E465" s="20">
        <v>627</v>
      </c>
      <c r="F465" s="20"/>
      <c r="G465" s="20">
        <v>83</v>
      </c>
      <c r="H465" s="9" t="s">
        <v>3505</v>
      </c>
      <c r="I465" s="10"/>
      <c r="J465" s="10"/>
      <c r="K465" s="10"/>
    </row>
    <row r="466" spans="2:11" s="11" customFormat="1" ht="30" customHeight="1">
      <c r="B466" s="9" t="s">
        <v>3509</v>
      </c>
      <c r="C466" s="9" t="s">
        <v>3504</v>
      </c>
      <c r="D466" s="19" t="s">
        <v>714</v>
      </c>
      <c r="E466" s="20">
        <v>6890</v>
      </c>
      <c r="F466" s="20">
        <v>0</v>
      </c>
      <c r="G466" s="20"/>
      <c r="H466" s="9" t="s">
        <v>3505</v>
      </c>
      <c r="I466" s="10" t="s">
        <v>27</v>
      </c>
      <c r="J466" s="10" t="s">
        <v>27</v>
      </c>
      <c r="K466" s="10" t="s">
        <v>27</v>
      </c>
    </row>
    <row r="467" spans="2:11" s="11" customFormat="1" ht="30" customHeight="1">
      <c r="B467" s="9" t="s">
        <v>2630</v>
      </c>
      <c r="C467" s="9" t="s">
        <v>3504</v>
      </c>
      <c r="D467" s="19" t="s">
        <v>2631</v>
      </c>
      <c r="E467" s="20">
        <v>8385</v>
      </c>
      <c r="F467" s="20">
        <v>0</v>
      </c>
      <c r="G467" s="20"/>
      <c r="H467" s="9" t="s">
        <v>3505</v>
      </c>
      <c r="I467" s="10" t="s">
        <v>27</v>
      </c>
      <c r="J467" s="10" t="s">
        <v>27</v>
      </c>
      <c r="K467" s="10" t="s">
        <v>27</v>
      </c>
    </row>
    <row r="468" spans="2:11" s="11" customFormat="1" ht="30" customHeight="1">
      <c r="B468" s="9" t="s">
        <v>2634</v>
      </c>
      <c r="C468" s="9" t="s">
        <v>3510</v>
      </c>
      <c r="D468" s="19" t="s">
        <v>714</v>
      </c>
      <c r="E468" s="20">
        <v>1502</v>
      </c>
      <c r="F468" s="20">
        <v>0</v>
      </c>
      <c r="G468" s="20"/>
      <c r="H468" s="9" t="s">
        <v>3505</v>
      </c>
      <c r="I468" s="10" t="s">
        <v>27</v>
      </c>
      <c r="J468" s="10" t="s">
        <v>27</v>
      </c>
      <c r="K468" s="10" t="s">
        <v>27</v>
      </c>
    </row>
    <row r="469" spans="2:11" s="11" customFormat="1" ht="30" customHeight="1">
      <c r="B469" s="9" t="s">
        <v>3511</v>
      </c>
      <c r="C469" s="9"/>
      <c r="D469" s="19" t="s">
        <v>714</v>
      </c>
      <c r="E469" s="20">
        <v>3000</v>
      </c>
      <c r="F469" s="20">
        <v>0</v>
      </c>
      <c r="G469" s="20"/>
      <c r="H469" s="9" t="s">
        <v>3505</v>
      </c>
      <c r="I469" s="10" t="s">
        <v>27</v>
      </c>
      <c r="J469" s="10" t="s">
        <v>27</v>
      </c>
      <c r="K469" s="10" t="s">
        <v>27</v>
      </c>
    </row>
    <row r="470" spans="2:11" s="11" customFormat="1" ht="30" customHeight="1">
      <c r="B470" s="9" t="s">
        <v>4887</v>
      </c>
      <c r="C470" s="9" t="s">
        <v>3504</v>
      </c>
      <c r="D470" s="19" t="s">
        <v>3508</v>
      </c>
      <c r="E470" s="20"/>
      <c r="F470" s="20">
        <v>0</v>
      </c>
      <c r="G470" s="20">
        <v>284</v>
      </c>
      <c r="H470" s="9" t="s">
        <v>3505</v>
      </c>
      <c r="I470" s="10" t="s">
        <v>27</v>
      </c>
      <c r="J470" s="10" t="s">
        <v>27</v>
      </c>
      <c r="K470" s="10" t="s">
        <v>27</v>
      </c>
    </row>
    <row r="471" spans="2:11" s="11" customFormat="1" ht="30" customHeight="1">
      <c r="B471" s="9" t="s">
        <v>3506</v>
      </c>
      <c r="C471" s="9" t="s">
        <v>3507</v>
      </c>
      <c r="D471" s="19" t="s">
        <v>3508</v>
      </c>
      <c r="E471" s="20"/>
      <c r="F471" s="20">
        <v>0</v>
      </c>
      <c r="G471" s="20">
        <v>141</v>
      </c>
      <c r="H471" s="9" t="s">
        <v>3505</v>
      </c>
      <c r="I471" s="10" t="s">
        <v>27</v>
      </c>
      <c r="J471" s="10" t="s">
        <v>27</v>
      </c>
      <c r="K471" s="10" t="s">
        <v>27</v>
      </c>
    </row>
    <row r="472" spans="2:11" s="11" customFormat="1" ht="30" customHeight="1">
      <c r="B472" s="9" t="s">
        <v>4888</v>
      </c>
      <c r="C472" s="9" t="s">
        <v>3504</v>
      </c>
      <c r="D472" s="19" t="s">
        <v>3508</v>
      </c>
      <c r="E472" s="20"/>
      <c r="F472" s="20">
        <v>0</v>
      </c>
      <c r="G472" s="20">
        <v>30000</v>
      </c>
      <c r="H472" s="9" t="s">
        <v>3505</v>
      </c>
      <c r="I472" s="10" t="s">
        <v>27</v>
      </c>
      <c r="J472" s="10" t="s">
        <v>27</v>
      </c>
      <c r="K472" s="10" t="s">
        <v>27</v>
      </c>
    </row>
    <row r="473" spans="2:11" s="11" customFormat="1" ht="30" customHeight="1">
      <c r="B473" s="9" t="s">
        <v>4889</v>
      </c>
      <c r="C473" s="9" t="s">
        <v>4890</v>
      </c>
      <c r="D473" s="19" t="s">
        <v>3508</v>
      </c>
      <c r="E473" s="20"/>
      <c r="F473" s="20">
        <v>0</v>
      </c>
      <c r="G473" s="20">
        <v>20000</v>
      </c>
      <c r="H473" s="9" t="s">
        <v>3505</v>
      </c>
      <c r="I473" s="10" t="s">
        <v>27</v>
      </c>
      <c r="J473" s="10" t="s">
        <v>27</v>
      </c>
      <c r="K473" s="10" t="s">
        <v>27</v>
      </c>
    </row>
    <row r="474" spans="2:11" s="11" customFormat="1" ht="30" customHeight="1">
      <c r="B474" s="9" t="s">
        <v>2625</v>
      </c>
      <c r="C474" s="9" t="s">
        <v>3504</v>
      </c>
      <c r="D474" s="19" t="s">
        <v>3508</v>
      </c>
      <c r="E474" s="20"/>
      <c r="F474" s="20"/>
      <c r="G474" s="20">
        <v>3500</v>
      </c>
      <c r="H474" s="9" t="s">
        <v>3505</v>
      </c>
      <c r="I474" s="10"/>
      <c r="J474" s="10"/>
      <c r="K474" s="10"/>
    </row>
    <row r="475" spans="2:11" s="11" customFormat="1" ht="30" customHeight="1">
      <c r="B475" s="9" t="s">
        <v>2637</v>
      </c>
      <c r="C475" s="9" t="s">
        <v>3529</v>
      </c>
      <c r="D475" s="19" t="s">
        <v>3530</v>
      </c>
      <c r="E475" s="20">
        <v>449</v>
      </c>
      <c r="F475" s="20">
        <v>0</v>
      </c>
      <c r="G475" s="20">
        <v>0</v>
      </c>
      <c r="H475" s="9" t="s">
        <v>3505</v>
      </c>
      <c r="I475" s="10" t="s">
        <v>27</v>
      </c>
      <c r="J475" s="10" t="s">
        <v>27</v>
      </c>
      <c r="K475" s="10" t="s">
        <v>27</v>
      </c>
    </row>
    <row r="476" spans="2:11" s="11" customFormat="1" ht="30" customHeight="1">
      <c r="B476" s="9" t="s">
        <v>2641</v>
      </c>
      <c r="C476" s="9" t="s">
        <v>2642</v>
      </c>
      <c r="D476" s="19" t="s">
        <v>2643</v>
      </c>
      <c r="E476" s="20">
        <v>230</v>
      </c>
      <c r="F476" s="20">
        <v>0</v>
      </c>
      <c r="G476" s="20">
        <v>0</v>
      </c>
      <c r="H476" s="9" t="s">
        <v>3505</v>
      </c>
      <c r="I476" s="10" t="s">
        <v>27</v>
      </c>
      <c r="J476" s="10" t="s">
        <v>27</v>
      </c>
      <c r="K476" s="10" t="s">
        <v>27</v>
      </c>
    </row>
    <row r="477" spans="2:11" s="11" customFormat="1" ht="30" customHeight="1">
      <c r="B477" s="9" t="s">
        <v>2646</v>
      </c>
      <c r="C477" s="9" t="s">
        <v>2647</v>
      </c>
      <c r="D477" s="19" t="s">
        <v>28</v>
      </c>
      <c r="E477" s="20">
        <v>537</v>
      </c>
      <c r="F477" s="20">
        <v>0</v>
      </c>
      <c r="G477" s="20">
        <v>0</v>
      </c>
      <c r="H477" s="9" t="s">
        <v>3505</v>
      </c>
      <c r="I477" s="10" t="s">
        <v>27</v>
      </c>
      <c r="J477" s="10" t="s">
        <v>27</v>
      </c>
      <c r="K477" s="10" t="s">
        <v>27</v>
      </c>
    </row>
    <row r="478" spans="2:11" s="11" customFormat="1" ht="30" customHeight="1">
      <c r="B478" s="9" t="s">
        <v>2650</v>
      </c>
      <c r="C478" s="9" t="s">
        <v>27</v>
      </c>
      <c r="D478" s="19" t="s">
        <v>54</v>
      </c>
      <c r="E478" s="20">
        <v>29</v>
      </c>
      <c r="F478" s="20">
        <v>0</v>
      </c>
      <c r="G478" s="20">
        <v>0</v>
      </c>
      <c r="H478" s="9" t="s">
        <v>3505</v>
      </c>
      <c r="I478" s="10" t="s">
        <v>27</v>
      </c>
      <c r="J478" s="10" t="s">
        <v>27</v>
      </c>
      <c r="K478" s="10" t="s">
        <v>27</v>
      </c>
    </row>
    <row r="479" spans="2:11" s="11" customFormat="1" ht="30" customHeight="1">
      <c r="B479" s="9" t="s">
        <v>3531</v>
      </c>
      <c r="C479" s="9" t="s">
        <v>3532</v>
      </c>
      <c r="D479" s="19" t="s">
        <v>3508</v>
      </c>
      <c r="E479" s="20"/>
      <c r="F479" s="20">
        <v>0</v>
      </c>
      <c r="G479" s="20">
        <v>84</v>
      </c>
      <c r="H479" s="9" t="s">
        <v>3505</v>
      </c>
      <c r="I479" s="10" t="s">
        <v>27</v>
      </c>
      <c r="J479" s="10" t="s">
        <v>27</v>
      </c>
      <c r="K479" s="10" t="s">
        <v>27</v>
      </c>
    </row>
    <row r="480" spans="2:11" s="11" customFormat="1" ht="30" customHeight="1">
      <c r="B480" s="9" t="s">
        <v>3533</v>
      </c>
      <c r="C480" s="9"/>
      <c r="D480" s="19" t="s">
        <v>3508</v>
      </c>
      <c r="E480" s="20"/>
      <c r="F480" s="20">
        <v>0</v>
      </c>
      <c r="G480" s="20">
        <v>135</v>
      </c>
      <c r="H480" s="9" t="s">
        <v>3505</v>
      </c>
      <c r="I480" s="10" t="s">
        <v>27</v>
      </c>
      <c r="J480" s="10" t="s">
        <v>27</v>
      </c>
      <c r="K480" s="10" t="s">
        <v>27</v>
      </c>
    </row>
    <row r="481" spans="2:12" s="11" customFormat="1" ht="30" customHeight="1">
      <c r="B481" s="9" t="s">
        <v>4865</v>
      </c>
      <c r="C481" s="9"/>
      <c r="D481" s="19" t="s">
        <v>4866</v>
      </c>
      <c r="E481" s="20"/>
      <c r="F481" s="20"/>
      <c r="G481" s="20">
        <v>93578</v>
      </c>
      <c r="H481" s="9" t="s">
        <v>3505</v>
      </c>
      <c r="I481" s="10"/>
      <c r="J481" s="10"/>
      <c r="K481" s="10"/>
    </row>
    <row r="482" spans="2:12" s="11" customFormat="1" ht="30" customHeight="1">
      <c r="B482" s="9" t="s">
        <v>4867</v>
      </c>
      <c r="C482" s="9"/>
      <c r="D482" s="19" t="s">
        <v>28</v>
      </c>
      <c r="E482" s="20"/>
      <c r="F482" s="20"/>
      <c r="G482" s="20">
        <v>106</v>
      </c>
      <c r="H482" s="9" t="s">
        <v>3505</v>
      </c>
      <c r="I482" s="10"/>
      <c r="J482" s="10"/>
      <c r="K482" s="10"/>
    </row>
    <row r="483" spans="2:12" s="11" customFormat="1" ht="30" customHeight="1">
      <c r="B483" s="9" t="s">
        <v>710</v>
      </c>
      <c r="C483" s="9" t="s">
        <v>711</v>
      </c>
      <c r="D483" s="19" t="s">
        <v>180</v>
      </c>
      <c r="E483" s="20">
        <v>0</v>
      </c>
      <c r="F483" s="20">
        <v>0</v>
      </c>
      <c r="G483" s="20">
        <v>2016</v>
      </c>
      <c r="H483" s="9" t="s">
        <v>27</v>
      </c>
      <c r="I483" s="10" t="s">
        <v>27</v>
      </c>
      <c r="J483" s="10" t="s">
        <v>27</v>
      </c>
      <c r="K483" s="10" t="s">
        <v>27</v>
      </c>
    </row>
    <row r="484" spans="2:12" s="11" customFormat="1" ht="30" customHeight="1">
      <c r="B484" s="9" t="s">
        <v>710</v>
      </c>
      <c r="C484" s="9" t="s">
        <v>711</v>
      </c>
      <c r="D484" s="19" t="s">
        <v>79</v>
      </c>
      <c r="E484" s="20">
        <v>0</v>
      </c>
      <c r="F484" s="20">
        <v>0</v>
      </c>
      <c r="G484" s="20">
        <v>3220</v>
      </c>
      <c r="H484" s="9" t="s">
        <v>27</v>
      </c>
      <c r="I484" s="10" t="s">
        <v>27</v>
      </c>
      <c r="J484" s="10" t="s">
        <v>27</v>
      </c>
      <c r="K484" s="10" t="s">
        <v>27</v>
      </c>
    </row>
    <row r="485" spans="2:12" s="11" customFormat="1" ht="30" customHeight="1">
      <c r="B485" s="9" t="s">
        <v>710</v>
      </c>
      <c r="C485" s="9" t="s">
        <v>5055</v>
      </c>
      <c r="D485" s="19" t="s">
        <v>180</v>
      </c>
      <c r="E485" s="20">
        <v>0</v>
      </c>
      <c r="F485" s="20">
        <v>0</v>
      </c>
      <c r="G485" s="20">
        <v>3330</v>
      </c>
      <c r="H485" s="9" t="s">
        <v>27</v>
      </c>
      <c r="I485" s="10" t="s">
        <v>27</v>
      </c>
      <c r="J485" s="10" t="s">
        <v>27</v>
      </c>
      <c r="K485" s="10" t="s">
        <v>27</v>
      </c>
    </row>
    <row r="486" spans="2:12" s="11" customFormat="1" ht="30" customHeight="1">
      <c r="B486" s="9" t="s">
        <v>710</v>
      </c>
      <c r="C486" s="9" t="s">
        <v>5055</v>
      </c>
      <c r="D486" s="19" t="s">
        <v>79</v>
      </c>
      <c r="E486" s="20">
        <v>0</v>
      </c>
      <c r="F486" s="20">
        <v>0</v>
      </c>
      <c r="G486" s="20">
        <v>2098</v>
      </c>
      <c r="H486" s="9" t="s">
        <v>27</v>
      </c>
      <c r="I486" s="10" t="s">
        <v>27</v>
      </c>
      <c r="J486" s="10" t="s">
        <v>27</v>
      </c>
      <c r="K486" s="10" t="s">
        <v>27</v>
      </c>
    </row>
    <row r="487" spans="2:12" s="11" customFormat="1" ht="30" customHeight="1">
      <c r="B487" s="9" t="s">
        <v>712</v>
      </c>
      <c r="C487" s="9" t="s">
        <v>5053</v>
      </c>
      <c r="D487" s="19" t="s">
        <v>180</v>
      </c>
      <c r="E487" s="20">
        <v>0</v>
      </c>
      <c r="F487" s="20">
        <v>0</v>
      </c>
      <c r="G487" s="20">
        <v>13210</v>
      </c>
      <c r="H487" s="9" t="s">
        <v>27</v>
      </c>
      <c r="I487" s="10" t="s">
        <v>27</v>
      </c>
      <c r="J487" s="10" t="s">
        <v>27</v>
      </c>
      <c r="K487" s="10" t="s">
        <v>27</v>
      </c>
    </row>
    <row r="488" spans="2:12" s="11" customFormat="1" ht="30" customHeight="1">
      <c r="B488" s="9" t="s">
        <v>712</v>
      </c>
      <c r="C488" s="9" t="s">
        <v>5054</v>
      </c>
      <c r="D488" s="19" t="s">
        <v>79</v>
      </c>
      <c r="E488" s="20">
        <v>0</v>
      </c>
      <c r="F488" s="20">
        <v>0</v>
      </c>
      <c r="G488" s="20">
        <v>21102</v>
      </c>
      <c r="H488" s="9" t="s">
        <v>27</v>
      </c>
      <c r="I488" s="10" t="s">
        <v>27</v>
      </c>
      <c r="J488" s="10" t="s">
        <v>27</v>
      </c>
      <c r="K488" s="10" t="s">
        <v>27</v>
      </c>
    </row>
    <row r="489" spans="2:12" s="11" customFormat="1" ht="30" customHeight="1">
      <c r="B489" s="9" t="s">
        <v>712</v>
      </c>
      <c r="C489" s="9" t="s">
        <v>5056</v>
      </c>
      <c r="D489" s="19" t="s">
        <v>180</v>
      </c>
      <c r="E489" s="20">
        <v>0</v>
      </c>
      <c r="F489" s="20">
        <v>0</v>
      </c>
      <c r="G489" s="20">
        <v>49166</v>
      </c>
      <c r="H489" s="9" t="s">
        <v>27</v>
      </c>
      <c r="I489" s="10" t="s">
        <v>27</v>
      </c>
      <c r="J489" s="10" t="s">
        <v>27</v>
      </c>
      <c r="K489" s="10" t="s">
        <v>27</v>
      </c>
    </row>
    <row r="490" spans="2:12" s="11" customFormat="1" ht="30" customHeight="1">
      <c r="B490" s="9" t="s">
        <v>712</v>
      </c>
      <c r="C490" s="9" t="s">
        <v>5056</v>
      </c>
      <c r="D490" s="19" t="s">
        <v>79</v>
      </c>
      <c r="E490" s="20">
        <v>0</v>
      </c>
      <c r="F490" s="20">
        <v>0</v>
      </c>
      <c r="G490" s="20">
        <v>30975</v>
      </c>
      <c r="H490" s="9" t="s">
        <v>27</v>
      </c>
      <c r="I490" s="10" t="s">
        <v>27</v>
      </c>
      <c r="J490" s="10" t="s">
        <v>27</v>
      </c>
      <c r="K490" s="10" t="s">
        <v>27</v>
      </c>
    </row>
    <row r="491" spans="2:12" ht="30" customHeight="1">
      <c r="B491" s="9" t="s">
        <v>1751</v>
      </c>
      <c r="C491" s="9" t="s">
        <v>1752</v>
      </c>
      <c r="D491" s="19" t="s">
        <v>102</v>
      </c>
      <c r="E491" s="20">
        <v>185</v>
      </c>
      <c r="F491" s="20">
        <v>0</v>
      </c>
      <c r="G491" s="20">
        <v>0</v>
      </c>
      <c r="H491" s="9"/>
      <c r="I491" s="400" t="s">
        <v>27</v>
      </c>
      <c r="J491" s="400" t="s">
        <v>27</v>
      </c>
      <c r="K491" s="400" t="s">
        <v>27</v>
      </c>
    </row>
    <row r="492" spans="2:12" ht="30" customHeight="1">
      <c r="B492" s="9" t="s">
        <v>1751</v>
      </c>
      <c r="C492" s="9" t="s">
        <v>1752</v>
      </c>
      <c r="D492" s="19" t="s">
        <v>102</v>
      </c>
      <c r="E492" s="20">
        <v>185000</v>
      </c>
      <c r="F492" s="20">
        <v>0</v>
      </c>
      <c r="G492" s="20">
        <v>0</v>
      </c>
      <c r="H492" s="9"/>
      <c r="I492" s="400" t="s">
        <v>27</v>
      </c>
      <c r="J492" s="400" t="s">
        <v>27</v>
      </c>
      <c r="K492" s="400" t="s">
        <v>27</v>
      </c>
    </row>
    <row r="493" spans="2:12" s="11" customFormat="1" ht="30" customHeight="1">
      <c r="B493" s="9" t="s">
        <v>4511</v>
      </c>
      <c r="C493" s="9" t="s">
        <v>268</v>
      </c>
      <c r="D493" s="19" t="s">
        <v>269</v>
      </c>
      <c r="E493" s="20"/>
      <c r="F493" s="20"/>
      <c r="G493" s="20">
        <v>75373</v>
      </c>
      <c r="H493" s="9"/>
      <c r="I493" s="10" t="s">
        <v>27</v>
      </c>
      <c r="J493" s="10" t="s">
        <v>27</v>
      </c>
      <c r="K493" s="10" t="s">
        <v>27</v>
      </c>
      <c r="L493" s="11" t="s">
        <v>3008</v>
      </c>
    </row>
    <row r="494" spans="2:12" s="11" customFormat="1" ht="30" customHeight="1">
      <c r="B494" s="9" t="s">
        <v>267</v>
      </c>
      <c r="C494" s="9" t="s">
        <v>268</v>
      </c>
      <c r="D494" s="19" t="s">
        <v>269</v>
      </c>
      <c r="E494" s="20">
        <v>6976</v>
      </c>
      <c r="F494" s="20">
        <v>42200</v>
      </c>
      <c r="G494" s="20">
        <v>26197</v>
      </c>
      <c r="H494" s="9"/>
      <c r="I494" s="10" t="s">
        <v>27</v>
      </c>
      <c r="J494" s="10" t="s">
        <v>27</v>
      </c>
      <c r="K494" s="10" t="s">
        <v>27</v>
      </c>
      <c r="L494" s="11" t="s">
        <v>3008</v>
      </c>
    </row>
    <row r="495" spans="2:12" s="11" customFormat="1" ht="30" customHeight="1">
      <c r="B495" s="9" t="s">
        <v>267</v>
      </c>
      <c r="C495" s="9" t="s">
        <v>3594</v>
      </c>
      <c r="D495" s="19" t="s">
        <v>269</v>
      </c>
      <c r="E495" s="20">
        <v>8629</v>
      </c>
      <c r="F495" s="20">
        <v>42200</v>
      </c>
      <c r="G495" s="20">
        <v>37684</v>
      </c>
      <c r="H495" s="9"/>
      <c r="I495" s="10" t="s">
        <v>27</v>
      </c>
      <c r="J495" s="10" t="s">
        <v>27</v>
      </c>
      <c r="K495" s="10" t="s">
        <v>27</v>
      </c>
      <c r="L495" s="11" t="s">
        <v>3008</v>
      </c>
    </row>
    <row r="496" spans="2:12" s="11" customFormat="1" ht="30" customHeight="1">
      <c r="B496" s="9" t="s">
        <v>267</v>
      </c>
      <c r="C496" s="9" t="s">
        <v>3595</v>
      </c>
      <c r="D496" s="19" t="s">
        <v>269</v>
      </c>
      <c r="E496" s="20">
        <v>9914</v>
      </c>
      <c r="F496" s="20">
        <v>42200</v>
      </c>
      <c r="G496" s="20">
        <v>47811</v>
      </c>
      <c r="H496" s="9"/>
      <c r="I496" s="10" t="s">
        <v>27</v>
      </c>
      <c r="J496" s="10" t="s">
        <v>27</v>
      </c>
      <c r="K496" s="10" t="s">
        <v>27</v>
      </c>
      <c r="L496" s="11" t="s">
        <v>3008</v>
      </c>
    </row>
    <row r="497" spans="2:12" s="11" customFormat="1" ht="30" customHeight="1">
      <c r="B497" s="9" t="s">
        <v>267</v>
      </c>
      <c r="C497" s="9" t="s">
        <v>3596</v>
      </c>
      <c r="D497" s="19" t="s">
        <v>269</v>
      </c>
      <c r="E497" s="20">
        <v>11199</v>
      </c>
      <c r="F497" s="20">
        <v>42200</v>
      </c>
      <c r="G497" s="20">
        <v>53791</v>
      </c>
      <c r="H497" s="9"/>
      <c r="I497" s="10" t="s">
        <v>27</v>
      </c>
      <c r="J497" s="10" t="s">
        <v>27</v>
      </c>
      <c r="K497" s="10" t="s">
        <v>27</v>
      </c>
      <c r="L497" s="11" t="s">
        <v>3008</v>
      </c>
    </row>
    <row r="498" spans="2:12" s="11" customFormat="1" ht="30" customHeight="1">
      <c r="B498" s="9" t="s">
        <v>267</v>
      </c>
      <c r="C498" s="9" t="s">
        <v>3597</v>
      </c>
      <c r="D498" s="19" t="s">
        <v>269</v>
      </c>
      <c r="E498" s="20">
        <v>20738</v>
      </c>
      <c r="F498" s="20">
        <v>42200</v>
      </c>
      <c r="G498" s="20">
        <v>82887</v>
      </c>
      <c r="H498" s="9"/>
      <c r="I498" s="10" t="s">
        <v>27</v>
      </c>
      <c r="J498" s="10" t="s">
        <v>27</v>
      </c>
      <c r="K498" s="10" t="s">
        <v>27</v>
      </c>
      <c r="L498" s="11" t="s">
        <v>3008</v>
      </c>
    </row>
    <row r="499" spans="2:12" s="11" customFormat="1" ht="30" customHeight="1">
      <c r="B499" s="9" t="s">
        <v>4512</v>
      </c>
      <c r="C499" s="9" t="s">
        <v>1266</v>
      </c>
      <c r="D499" s="19" t="s">
        <v>269</v>
      </c>
      <c r="E499" s="20"/>
      <c r="F499" s="20"/>
      <c r="G499" s="20">
        <v>62492</v>
      </c>
      <c r="H499" s="9"/>
      <c r="I499" s="10" t="s">
        <v>27</v>
      </c>
      <c r="J499" s="10" t="s">
        <v>27</v>
      </c>
      <c r="K499" s="10" t="s">
        <v>27</v>
      </c>
      <c r="L499" s="11" t="s">
        <v>3006</v>
      </c>
    </row>
    <row r="500" spans="2:12" s="11" customFormat="1" ht="30" customHeight="1">
      <c r="B500" s="9" t="s">
        <v>1265</v>
      </c>
      <c r="C500" s="9" t="s">
        <v>1266</v>
      </c>
      <c r="D500" s="19" t="s">
        <v>269</v>
      </c>
      <c r="E500" s="20">
        <v>7991</v>
      </c>
      <c r="F500" s="20">
        <v>42200</v>
      </c>
      <c r="G500" s="20">
        <v>12301</v>
      </c>
      <c r="H500" s="9"/>
      <c r="I500" s="10" t="s">
        <v>27</v>
      </c>
      <c r="J500" s="10" t="s">
        <v>27</v>
      </c>
      <c r="K500" s="10" t="s">
        <v>27</v>
      </c>
      <c r="L500" s="11" t="s">
        <v>3006</v>
      </c>
    </row>
    <row r="501" spans="2:12" s="11" customFormat="1" ht="30" customHeight="1">
      <c r="B501" s="9" t="s">
        <v>1265</v>
      </c>
      <c r="C501" s="9" t="s">
        <v>3598</v>
      </c>
      <c r="D501" s="19" t="s">
        <v>269</v>
      </c>
      <c r="E501" s="20">
        <v>15953</v>
      </c>
      <c r="F501" s="20">
        <v>42200</v>
      </c>
      <c r="G501" s="20">
        <v>14872</v>
      </c>
      <c r="H501" s="9"/>
      <c r="I501" s="10" t="s">
        <v>27</v>
      </c>
      <c r="J501" s="10" t="s">
        <v>27</v>
      </c>
      <c r="K501" s="10" t="s">
        <v>27</v>
      </c>
      <c r="L501" s="11" t="s">
        <v>3006</v>
      </c>
    </row>
    <row r="502" spans="2:12" s="11" customFormat="1" ht="30" customHeight="1">
      <c r="B502" s="9" t="s">
        <v>3601</v>
      </c>
      <c r="C502" s="9" t="s">
        <v>3599</v>
      </c>
      <c r="D502" s="19" t="s">
        <v>269</v>
      </c>
      <c r="E502" s="20">
        <v>18999</v>
      </c>
      <c r="F502" s="20">
        <v>42200</v>
      </c>
      <c r="G502" s="20">
        <v>23834</v>
      </c>
      <c r="H502" s="9"/>
      <c r="I502" s="10" t="s">
        <v>27</v>
      </c>
      <c r="J502" s="10" t="s">
        <v>27</v>
      </c>
      <c r="K502" s="10" t="s">
        <v>27</v>
      </c>
      <c r="L502" s="11" t="s">
        <v>3006</v>
      </c>
    </row>
    <row r="503" spans="2:12" s="11" customFormat="1" ht="30" customHeight="1">
      <c r="B503" s="9" t="s">
        <v>1265</v>
      </c>
      <c r="C503" s="9" t="s">
        <v>3599</v>
      </c>
      <c r="D503" s="19" t="s">
        <v>269</v>
      </c>
      <c r="E503" s="20">
        <v>16437</v>
      </c>
      <c r="F503" s="20">
        <v>42200</v>
      </c>
      <c r="G503" s="20">
        <v>20354</v>
      </c>
      <c r="H503" s="9"/>
      <c r="I503" s="10" t="s">
        <v>27</v>
      </c>
      <c r="J503" s="10" t="s">
        <v>27</v>
      </c>
      <c r="K503" s="10" t="s">
        <v>27</v>
      </c>
      <c r="L503" s="11" t="s">
        <v>3006</v>
      </c>
    </row>
    <row r="504" spans="2:12" s="11" customFormat="1" ht="30" customHeight="1">
      <c r="B504" s="9" t="s">
        <v>1265</v>
      </c>
      <c r="C504" s="9" t="s">
        <v>2700</v>
      </c>
      <c r="D504" s="19" t="s">
        <v>269</v>
      </c>
      <c r="E504" s="20">
        <v>18693</v>
      </c>
      <c r="F504" s="20">
        <v>42200</v>
      </c>
      <c r="G504" s="20">
        <v>21332</v>
      </c>
      <c r="H504" s="9"/>
      <c r="I504" s="10" t="s">
        <v>27</v>
      </c>
      <c r="J504" s="10" t="s">
        <v>27</v>
      </c>
      <c r="K504" s="10" t="s">
        <v>27</v>
      </c>
      <c r="L504" s="11" t="s">
        <v>3006</v>
      </c>
    </row>
    <row r="505" spans="2:12" s="11" customFormat="1" ht="30" customHeight="1">
      <c r="B505" s="9" t="s">
        <v>1265</v>
      </c>
      <c r="C505" s="9" t="s">
        <v>3600</v>
      </c>
      <c r="D505" s="19" t="s">
        <v>269</v>
      </c>
      <c r="E505" s="20">
        <v>31424</v>
      </c>
      <c r="F505" s="20">
        <v>42200</v>
      </c>
      <c r="G505" s="20">
        <v>25825</v>
      </c>
      <c r="H505" s="9"/>
      <c r="I505" s="10" t="s">
        <v>27</v>
      </c>
      <c r="J505" s="10" t="s">
        <v>27</v>
      </c>
      <c r="K505" s="10" t="s">
        <v>27</v>
      </c>
      <c r="L505" s="11" t="s">
        <v>3006</v>
      </c>
    </row>
    <row r="506" spans="2:12" s="11" customFormat="1" ht="30" customHeight="1">
      <c r="B506" s="9" t="s">
        <v>3715</v>
      </c>
      <c r="C506" s="9" t="s">
        <v>3716</v>
      </c>
      <c r="D506" s="19" t="s">
        <v>269</v>
      </c>
      <c r="E506" s="20">
        <v>3283</v>
      </c>
      <c r="F506" s="20">
        <v>28902</v>
      </c>
      <c r="G506" s="20">
        <v>1680</v>
      </c>
      <c r="H506" s="9"/>
      <c r="I506" s="10" t="s">
        <v>27</v>
      </c>
      <c r="J506" s="10" t="s">
        <v>27</v>
      </c>
      <c r="K506" s="10" t="s">
        <v>27</v>
      </c>
      <c r="L506" s="11" t="s">
        <v>3011</v>
      </c>
    </row>
    <row r="507" spans="2:12" s="11" customFormat="1" ht="30" customHeight="1">
      <c r="B507" s="9" t="s">
        <v>2701</v>
      </c>
      <c r="C507" s="9" t="s">
        <v>2702</v>
      </c>
      <c r="D507" s="19" t="s">
        <v>269</v>
      </c>
      <c r="E507" s="20">
        <v>1759</v>
      </c>
      <c r="F507" s="20">
        <v>28902</v>
      </c>
      <c r="G507" s="20">
        <v>529</v>
      </c>
      <c r="H507" s="9"/>
      <c r="I507" s="10" t="s">
        <v>27</v>
      </c>
      <c r="J507" s="10" t="s">
        <v>27</v>
      </c>
      <c r="K507" s="10" t="s">
        <v>27</v>
      </c>
      <c r="L507" s="11" t="s">
        <v>3011</v>
      </c>
    </row>
    <row r="508" spans="2:12" s="11" customFormat="1" ht="30" customHeight="1">
      <c r="B508" s="9" t="s">
        <v>3739</v>
      </c>
      <c r="C508" s="9" t="s">
        <v>3740</v>
      </c>
      <c r="D508" s="19" t="s">
        <v>269</v>
      </c>
      <c r="E508" s="20">
        <v>30219</v>
      </c>
      <c r="F508" s="20">
        <v>42200</v>
      </c>
      <c r="G508" s="20">
        <v>21751</v>
      </c>
      <c r="H508" s="9"/>
      <c r="I508" s="10" t="s">
        <v>27</v>
      </c>
      <c r="J508" s="10" t="s">
        <v>27</v>
      </c>
      <c r="K508" s="10" t="s">
        <v>27</v>
      </c>
      <c r="L508" s="11" t="s">
        <v>3011</v>
      </c>
    </row>
    <row r="509" spans="2:12" s="11" customFormat="1" ht="30" customHeight="1">
      <c r="B509" s="9" t="s">
        <v>3741</v>
      </c>
      <c r="C509" s="9" t="s">
        <v>3742</v>
      </c>
      <c r="D509" s="19" t="s">
        <v>269</v>
      </c>
      <c r="E509" s="20"/>
      <c r="F509" s="20"/>
      <c r="G509" s="20">
        <v>4948</v>
      </c>
      <c r="H509" s="9"/>
      <c r="I509" s="10" t="s">
        <v>27</v>
      </c>
      <c r="J509" s="10" t="s">
        <v>27</v>
      </c>
      <c r="K509" s="10" t="s">
        <v>27</v>
      </c>
      <c r="L509" s="11" t="s">
        <v>3011</v>
      </c>
    </row>
    <row r="510" spans="2:12" s="11" customFormat="1" ht="30" customHeight="1">
      <c r="B510" s="9" t="s">
        <v>3292</v>
      </c>
      <c r="C510" s="9" t="s">
        <v>5057</v>
      </c>
      <c r="D510" s="19" t="s">
        <v>269</v>
      </c>
      <c r="E510" s="20">
        <v>16952</v>
      </c>
      <c r="F510" s="20">
        <v>36655</v>
      </c>
      <c r="G510" s="20">
        <v>9393</v>
      </c>
      <c r="H510" s="9"/>
      <c r="I510" s="10" t="s">
        <v>27</v>
      </c>
      <c r="J510" s="10" t="s">
        <v>27</v>
      </c>
      <c r="K510" s="10" t="s">
        <v>27</v>
      </c>
      <c r="L510" s="11" t="s">
        <v>3003</v>
      </c>
    </row>
    <row r="511" spans="2:12" s="11" customFormat="1" ht="30" customHeight="1">
      <c r="B511" s="9" t="s">
        <v>3292</v>
      </c>
      <c r="C511" s="9" t="s">
        <v>3602</v>
      </c>
      <c r="D511" s="19" t="s">
        <v>269</v>
      </c>
      <c r="E511" s="20">
        <v>25701</v>
      </c>
      <c r="F511" s="20">
        <v>36655</v>
      </c>
      <c r="G511" s="20">
        <v>10593</v>
      </c>
      <c r="H511" s="9"/>
      <c r="I511" s="10" t="s">
        <v>27</v>
      </c>
      <c r="J511" s="10" t="s">
        <v>27</v>
      </c>
      <c r="K511" s="10" t="s">
        <v>27</v>
      </c>
      <c r="L511" s="11" t="s">
        <v>3603</v>
      </c>
    </row>
    <row r="512" spans="2:12" s="11" customFormat="1" ht="30" customHeight="1">
      <c r="B512" s="9" t="s">
        <v>3292</v>
      </c>
      <c r="C512" s="9" t="s">
        <v>1073</v>
      </c>
      <c r="D512" s="19" t="s">
        <v>269</v>
      </c>
      <c r="E512" s="20">
        <v>28983</v>
      </c>
      <c r="F512" s="20">
        <v>36655</v>
      </c>
      <c r="G512" s="20">
        <v>18567</v>
      </c>
      <c r="H512" s="9"/>
      <c r="I512" s="10" t="s">
        <v>27</v>
      </c>
      <c r="J512" s="10" t="s">
        <v>27</v>
      </c>
      <c r="K512" s="10" t="s">
        <v>27</v>
      </c>
      <c r="L512" s="11" t="s">
        <v>3603</v>
      </c>
    </row>
    <row r="513" spans="2:12" s="11" customFormat="1" ht="30" customHeight="1">
      <c r="B513" s="9" t="s">
        <v>3604</v>
      </c>
      <c r="C513" s="9" t="s">
        <v>3605</v>
      </c>
      <c r="D513" s="19" t="s">
        <v>269</v>
      </c>
      <c r="E513" s="20">
        <v>18640</v>
      </c>
      <c r="F513" s="20">
        <v>42200</v>
      </c>
      <c r="G513" s="20">
        <v>21809</v>
      </c>
      <c r="H513" s="9"/>
      <c r="I513" s="10" t="s">
        <v>27</v>
      </c>
      <c r="J513" s="10" t="s">
        <v>27</v>
      </c>
      <c r="K513" s="10" t="s">
        <v>27</v>
      </c>
      <c r="L513" s="11" t="s">
        <v>3603</v>
      </c>
    </row>
    <row r="514" spans="2:12" s="11" customFormat="1" ht="30" customHeight="1">
      <c r="B514" s="9" t="s">
        <v>3606</v>
      </c>
      <c r="C514" s="9" t="s">
        <v>3607</v>
      </c>
      <c r="D514" s="19" t="s">
        <v>269</v>
      </c>
      <c r="E514" s="20">
        <v>1129</v>
      </c>
      <c r="F514" s="20">
        <v>28902</v>
      </c>
      <c r="G514" s="20">
        <v>448</v>
      </c>
      <c r="H514" s="9"/>
      <c r="I514" s="10" t="s">
        <v>27</v>
      </c>
      <c r="J514" s="10" t="s">
        <v>27</v>
      </c>
      <c r="K514" s="10" t="s">
        <v>27</v>
      </c>
      <c r="L514" s="11" t="s">
        <v>3603</v>
      </c>
    </row>
    <row r="515" spans="2:12" s="11" customFormat="1" ht="30" customHeight="1">
      <c r="B515" s="9" t="s">
        <v>1324</v>
      </c>
      <c r="C515" s="9" t="s">
        <v>3775</v>
      </c>
      <c r="D515" s="19" t="s">
        <v>269</v>
      </c>
      <c r="E515" s="20">
        <v>30849</v>
      </c>
      <c r="F515" s="20">
        <v>42200</v>
      </c>
      <c r="G515" s="20">
        <v>63747</v>
      </c>
      <c r="H515" s="9"/>
      <c r="I515" s="10" t="s">
        <v>27</v>
      </c>
      <c r="J515" s="10" t="s">
        <v>27</v>
      </c>
      <c r="K515" s="10" t="s">
        <v>27</v>
      </c>
      <c r="L515" s="11" t="s">
        <v>3010</v>
      </c>
    </row>
    <row r="516" spans="2:12" s="11" customFormat="1" ht="30" customHeight="1">
      <c r="B516" s="9" t="s">
        <v>1273</v>
      </c>
      <c r="C516" s="9" t="s">
        <v>3743</v>
      </c>
      <c r="D516" s="19" t="s">
        <v>269</v>
      </c>
      <c r="E516" s="20">
        <v>7042</v>
      </c>
      <c r="F516" s="20">
        <v>28902</v>
      </c>
      <c r="G516" s="20">
        <v>2985</v>
      </c>
      <c r="H516" s="9"/>
      <c r="I516" s="10" t="s">
        <v>27</v>
      </c>
      <c r="J516" s="10" t="s">
        <v>27</v>
      </c>
      <c r="K516" s="10" t="s">
        <v>27</v>
      </c>
      <c r="L516" s="11" t="s">
        <v>3012</v>
      </c>
    </row>
    <row r="517" spans="2:12" s="11" customFormat="1" ht="30" customHeight="1">
      <c r="B517" s="9" t="s">
        <v>1273</v>
      </c>
      <c r="C517" s="9" t="s">
        <v>1276</v>
      </c>
      <c r="D517" s="19" t="s">
        <v>269</v>
      </c>
      <c r="E517" s="20">
        <v>14249</v>
      </c>
      <c r="F517" s="20">
        <v>28902</v>
      </c>
      <c r="G517" s="20">
        <v>4142</v>
      </c>
      <c r="H517" s="9"/>
      <c r="I517" s="10" t="s">
        <v>27</v>
      </c>
      <c r="J517" s="10" t="s">
        <v>27</v>
      </c>
      <c r="K517" s="10" t="s">
        <v>27</v>
      </c>
      <c r="L517" s="11" t="s">
        <v>3012</v>
      </c>
    </row>
    <row r="518" spans="2:12" s="11" customFormat="1" ht="30" customHeight="1">
      <c r="B518" s="9" t="s">
        <v>1273</v>
      </c>
      <c r="C518" s="9" t="s">
        <v>1275</v>
      </c>
      <c r="D518" s="19" t="s">
        <v>269</v>
      </c>
      <c r="E518" s="20">
        <v>28499</v>
      </c>
      <c r="F518" s="20">
        <v>28902</v>
      </c>
      <c r="G518" s="20">
        <v>5033</v>
      </c>
      <c r="H518" s="9"/>
      <c r="I518" s="10" t="s">
        <v>27</v>
      </c>
      <c r="J518" s="10" t="s">
        <v>27</v>
      </c>
      <c r="K518" s="10" t="s">
        <v>27</v>
      </c>
      <c r="L518" s="11" t="s">
        <v>3012</v>
      </c>
    </row>
    <row r="519" spans="2:12" s="11" customFormat="1" ht="30" customHeight="1">
      <c r="B519" s="9" t="s">
        <v>1273</v>
      </c>
      <c r="C519" s="9" t="s">
        <v>1274</v>
      </c>
      <c r="D519" s="19" t="s">
        <v>269</v>
      </c>
      <c r="E519" s="20">
        <v>112852</v>
      </c>
      <c r="F519" s="20">
        <v>28902</v>
      </c>
      <c r="G519" s="20">
        <v>19438</v>
      </c>
      <c r="H519" s="9"/>
      <c r="I519" s="10" t="s">
        <v>27</v>
      </c>
      <c r="J519" s="10" t="s">
        <v>27</v>
      </c>
      <c r="K519" s="10" t="s">
        <v>27</v>
      </c>
      <c r="L519" s="11" t="s">
        <v>3012</v>
      </c>
    </row>
    <row r="520" spans="2:12" s="11" customFormat="1" ht="30" customHeight="1">
      <c r="B520" s="9" t="s">
        <v>2753</v>
      </c>
      <c r="C520" s="9" t="s">
        <v>2759</v>
      </c>
      <c r="D520" s="19" t="s">
        <v>269</v>
      </c>
      <c r="E520" s="20"/>
      <c r="F520" s="20">
        <v>0</v>
      </c>
      <c r="G520" s="20">
        <v>138</v>
      </c>
      <c r="H520" s="9"/>
      <c r="I520" s="10" t="s">
        <v>27</v>
      </c>
      <c r="J520" s="10" t="s">
        <v>27</v>
      </c>
      <c r="K520" s="10" t="s">
        <v>27</v>
      </c>
      <c r="L520" s="11" t="s">
        <v>3005</v>
      </c>
    </row>
    <row r="521" spans="2:12" s="11" customFormat="1" ht="30" customHeight="1">
      <c r="B521" s="9" t="s">
        <v>3312</v>
      </c>
      <c r="C521" s="9" t="s">
        <v>2877</v>
      </c>
      <c r="D521" s="19" t="s">
        <v>269</v>
      </c>
      <c r="E521" s="20"/>
      <c r="F521" s="20">
        <v>0</v>
      </c>
      <c r="G521" s="20">
        <v>3790</v>
      </c>
      <c r="H521" s="9"/>
      <c r="I521" s="10" t="s">
        <v>27</v>
      </c>
      <c r="J521" s="10" t="s">
        <v>27</v>
      </c>
      <c r="K521" s="10" t="s">
        <v>27</v>
      </c>
      <c r="L521" s="11" t="s">
        <v>3002</v>
      </c>
    </row>
    <row r="522" spans="2:12" s="11" customFormat="1" ht="30" customHeight="1">
      <c r="B522" s="9" t="s">
        <v>3305</v>
      </c>
      <c r="C522" s="9" t="s">
        <v>2860</v>
      </c>
      <c r="D522" s="19" t="s">
        <v>269</v>
      </c>
      <c r="E522" s="20"/>
      <c r="F522" s="20">
        <v>0</v>
      </c>
      <c r="G522" s="20">
        <v>16842</v>
      </c>
      <c r="H522" s="9"/>
      <c r="I522" s="10" t="s">
        <v>27</v>
      </c>
      <c r="J522" s="10" t="s">
        <v>27</v>
      </c>
      <c r="K522" s="10" t="s">
        <v>27</v>
      </c>
      <c r="L522" s="11" t="s">
        <v>3002</v>
      </c>
    </row>
    <row r="523" spans="2:12" s="11" customFormat="1" ht="30" customHeight="1">
      <c r="B523" s="9" t="s">
        <v>2866</v>
      </c>
      <c r="C523" s="9" t="s">
        <v>2878</v>
      </c>
      <c r="D523" s="19" t="s">
        <v>269</v>
      </c>
      <c r="E523" s="20"/>
      <c r="F523" s="20">
        <v>0</v>
      </c>
      <c r="G523" s="20">
        <v>11</v>
      </c>
      <c r="H523" s="9"/>
      <c r="I523" s="10" t="s">
        <v>27</v>
      </c>
      <c r="J523" s="10" t="s">
        <v>27</v>
      </c>
      <c r="K523" s="10" t="s">
        <v>27</v>
      </c>
      <c r="L523" s="11" t="s">
        <v>3002</v>
      </c>
    </row>
    <row r="524" spans="2:12" s="11" customFormat="1" ht="30" customHeight="1">
      <c r="B524" s="9" t="s">
        <v>3608</v>
      </c>
      <c r="C524" s="9" t="s">
        <v>3610</v>
      </c>
      <c r="D524" s="19" t="s">
        <v>269</v>
      </c>
      <c r="E524" s="20"/>
      <c r="F524" s="20">
        <v>0</v>
      </c>
      <c r="G524" s="20">
        <v>1245</v>
      </c>
      <c r="H524" s="9"/>
      <c r="I524" s="10" t="s">
        <v>27</v>
      </c>
      <c r="J524" s="10" t="s">
        <v>27</v>
      </c>
      <c r="K524" s="10" t="s">
        <v>27</v>
      </c>
      <c r="L524" s="11" t="s">
        <v>3002</v>
      </c>
    </row>
    <row r="525" spans="2:12" s="11" customFormat="1" ht="30" customHeight="1">
      <c r="B525" s="9" t="s">
        <v>2870</v>
      </c>
      <c r="C525" s="9" t="s">
        <v>2879</v>
      </c>
      <c r="D525" s="19" t="s">
        <v>269</v>
      </c>
      <c r="E525" s="20"/>
      <c r="F525" s="20">
        <v>0</v>
      </c>
      <c r="G525" s="20">
        <v>7</v>
      </c>
      <c r="H525" s="9"/>
      <c r="I525" s="10" t="s">
        <v>27</v>
      </c>
      <c r="J525" s="10" t="s">
        <v>27</v>
      </c>
      <c r="K525" s="10" t="s">
        <v>27</v>
      </c>
      <c r="L525" s="11" t="s">
        <v>3002</v>
      </c>
    </row>
    <row r="526" spans="2:12" s="11" customFormat="1" ht="30" customHeight="1">
      <c r="B526" s="9" t="s">
        <v>2519</v>
      </c>
      <c r="C526" s="9" t="s">
        <v>2520</v>
      </c>
      <c r="D526" s="19" t="s">
        <v>269</v>
      </c>
      <c r="E526" s="20"/>
      <c r="F526" s="20">
        <v>0</v>
      </c>
      <c r="G526" s="20">
        <v>417</v>
      </c>
      <c r="H526" s="9"/>
      <c r="I526" s="10" t="s">
        <v>27</v>
      </c>
      <c r="J526" s="10" t="s">
        <v>27</v>
      </c>
      <c r="K526" s="10" t="s">
        <v>27</v>
      </c>
      <c r="L526" s="11" t="s">
        <v>3009</v>
      </c>
    </row>
    <row r="527" spans="2:12" s="11" customFormat="1" ht="30" customHeight="1">
      <c r="B527" s="9" t="s">
        <v>2527</v>
      </c>
      <c r="C527" s="9" t="s">
        <v>3609</v>
      </c>
      <c r="D527" s="19" t="s">
        <v>269</v>
      </c>
      <c r="E527" s="20"/>
      <c r="F527" s="20">
        <v>0</v>
      </c>
      <c r="G527" s="20">
        <v>290</v>
      </c>
      <c r="H527" s="9"/>
      <c r="I527" s="10" t="s">
        <v>27</v>
      </c>
      <c r="J527" s="10" t="s">
        <v>27</v>
      </c>
      <c r="K527" s="10" t="s">
        <v>27</v>
      </c>
      <c r="L527" s="11" t="s">
        <v>3009</v>
      </c>
    </row>
    <row r="528" spans="2:12" s="11" customFormat="1" ht="30" customHeight="1">
      <c r="B528" s="9" t="s">
        <v>2552</v>
      </c>
      <c r="C528" s="9" t="s">
        <v>4851</v>
      </c>
      <c r="D528" s="19" t="s">
        <v>269</v>
      </c>
      <c r="E528" s="20"/>
      <c r="F528" s="20">
        <v>0</v>
      </c>
      <c r="G528" s="20">
        <v>2621</v>
      </c>
      <c r="H528" s="9"/>
      <c r="I528" s="10" t="s">
        <v>27</v>
      </c>
      <c r="J528" s="10" t="s">
        <v>27</v>
      </c>
      <c r="K528" s="10" t="s">
        <v>27</v>
      </c>
      <c r="L528" s="11" t="s">
        <v>3006</v>
      </c>
    </row>
    <row r="529" spans="2:12" s="11" customFormat="1" ht="30" customHeight="1">
      <c r="B529" s="9" t="s">
        <v>2552</v>
      </c>
      <c r="C529" s="9" t="s">
        <v>2921</v>
      </c>
      <c r="D529" s="19" t="s">
        <v>269</v>
      </c>
      <c r="E529" s="20"/>
      <c r="F529" s="20">
        <v>0</v>
      </c>
      <c r="G529" s="20">
        <v>4804</v>
      </c>
      <c r="H529" s="9"/>
      <c r="I529" s="10" t="s">
        <v>27</v>
      </c>
      <c r="J529" s="10" t="s">
        <v>27</v>
      </c>
      <c r="K529" s="10" t="s">
        <v>27</v>
      </c>
      <c r="L529" s="11" t="s">
        <v>3006</v>
      </c>
    </row>
    <row r="530" spans="2:12" s="11" customFormat="1" ht="30" customHeight="1">
      <c r="B530" s="9" t="s">
        <v>2552</v>
      </c>
      <c r="C530" s="9" t="s">
        <v>2542</v>
      </c>
      <c r="D530" s="19" t="s">
        <v>269</v>
      </c>
      <c r="E530" s="20"/>
      <c r="F530" s="20">
        <v>0</v>
      </c>
      <c r="G530" s="20">
        <v>16503</v>
      </c>
      <c r="H530" s="9"/>
      <c r="I530" s="10" t="s">
        <v>27</v>
      </c>
      <c r="J530" s="10" t="s">
        <v>27</v>
      </c>
      <c r="K530" s="10" t="s">
        <v>27</v>
      </c>
      <c r="L530" s="11" t="s">
        <v>3007</v>
      </c>
    </row>
    <row r="531" spans="2:12" s="11" customFormat="1" ht="30" customHeight="1">
      <c r="B531" s="9" t="s">
        <v>2541</v>
      </c>
      <c r="C531" s="9" t="s">
        <v>2542</v>
      </c>
      <c r="D531" s="19" t="s">
        <v>269</v>
      </c>
      <c r="E531" s="20"/>
      <c r="F531" s="20">
        <v>0</v>
      </c>
      <c r="G531" s="20">
        <v>16431</v>
      </c>
      <c r="H531" s="9"/>
      <c r="I531" s="10" t="s">
        <v>27</v>
      </c>
      <c r="J531" s="10" t="s">
        <v>27</v>
      </c>
      <c r="K531" s="10" t="s">
        <v>27</v>
      </c>
      <c r="L531" s="11" t="s">
        <v>3003</v>
      </c>
    </row>
    <row r="532" spans="2:12" s="11" customFormat="1" ht="30" customHeight="1">
      <c r="B532" s="9" t="s">
        <v>1762</v>
      </c>
      <c r="C532" s="9" t="s">
        <v>1763</v>
      </c>
      <c r="D532" s="19" t="s">
        <v>269</v>
      </c>
      <c r="E532" s="20">
        <v>9854</v>
      </c>
      <c r="F532" s="20">
        <v>28902</v>
      </c>
      <c r="G532" s="20">
        <v>1770</v>
      </c>
      <c r="H532" s="9"/>
      <c r="I532" s="10" t="s">
        <v>27</v>
      </c>
      <c r="J532" s="10" t="s">
        <v>27</v>
      </c>
      <c r="K532" s="10" t="s">
        <v>27</v>
      </c>
      <c r="L532" s="11" t="s">
        <v>3010</v>
      </c>
    </row>
    <row r="533" spans="2:12" s="11" customFormat="1" ht="30" customHeight="1">
      <c r="B533" s="9" t="s">
        <v>4931</v>
      </c>
      <c r="C533" s="9" t="s">
        <v>4932</v>
      </c>
      <c r="D533" s="19" t="s">
        <v>269</v>
      </c>
      <c r="E533" s="20">
        <v>2287</v>
      </c>
      <c r="F533" s="20"/>
      <c r="G533" s="20">
        <v>225</v>
      </c>
      <c r="H533" s="9"/>
      <c r="I533" s="10"/>
      <c r="J533" s="10"/>
      <c r="K533" s="10"/>
    </row>
    <row r="534" spans="2:12" s="11" customFormat="1" ht="30" customHeight="1">
      <c r="B534" s="9" t="s">
        <v>1277</v>
      </c>
      <c r="C534" s="9" t="s">
        <v>2523</v>
      </c>
      <c r="D534" s="19" t="s">
        <v>269</v>
      </c>
      <c r="E534" s="20">
        <v>9499</v>
      </c>
      <c r="F534" s="20">
        <v>28902</v>
      </c>
      <c r="G534" s="20">
        <v>2095</v>
      </c>
      <c r="H534" s="9"/>
      <c r="I534" s="10" t="s">
        <v>27</v>
      </c>
      <c r="J534" s="10" t="s">
        <v>27</v>
      </c>
      <c r="K534" s="10" t="s">
        <v>27</v>
      </c>
      <c r="L534" s="11" t="s">
        <v>3009</v>
      </c>
    </row>
    <row r="535" spans="2:12" s="11" customFormat="1" ht="30" customHeight="1">
      <c r="B535" s="9" t="s">
        <v>1277</v>
      </c>
      <c r="C535" s="9" t="s">
        <v>1281</v>
      </c>
      <c r="D535" s="19" t="s">
        <v>269</v>
      </c>
      <c r="E535" s="20">
        <v>21757</v>
      </c>
      <c r="F535" s="20">
        <v>28902</v>
      </c>
      <c r="G535" s="20">
        <v>4804</v>
      </c>
      <c r="H535" s="9"/>
      <c r="I535" s="10" t="s">
        <v>27</v>
      </c>
      <c r="J535" s="10" t="s">
        <v>27</v>
      </c>
      <c r="K535" s="10" t="s">
        <v>27</v>
      </c>
      <c r="L535" s="11" t="s">
        <v>3009</v>
      </c>
    </row>
    <row r="536" spans="2:12" s="11" customFormat="1" ht="30" customHeight="1">
      <c r="B536" s="9" t="s">
        <v>1277</v>
      </c>
      <c r="C536" s="9" t="s">
        <v>1278</v>
      </c>
      <c r="D536" s="19" t="s">
        <v>269</v>
      </c>
      <c r="E536" s="20">
        <v>42289</v>
      </c>
      <c r="F536" s="20">
        <v>28902</v>
      </c>
      <c r="G536" s="20">
        <v>6887</v>
      </c>
      <c r="H536" s="9"/>
      <c r="I536" s="10" t="s">
        <v>27</v>
      </c>
      <c r="J536" s="10" t="s">
        <v>27</v>
      </c>
      <c r="K536" s="10" t="s">
        <v>27</v>
      </c>
      <c r="L536" s="11" t="s">
        <v>3009</v>
      </c>
    </row>
    <row r="537" spans="2:12" s="11" customFormat="1" ht="30" customHeight="1">
      <c r="B537" s="9" t="s">
        <v>2612</v>
      </c>
      <c r="C537" s="9" t="s">
        <v>270</v>
      </c>
      <c r="D537" s="19" t="s">
        <v>269</v>
      </c>
      <c r="E537" s="20">
        <v>30294</v>
      </c>
      <c r="F537" s="20">
        <v>42200</v>
      </c>
      <c r="G537" s="20">
        <v>15014</v>
      </c>
      <c r="H537" s="9"/>
      <c r="I537" s="10" t="s">
        <v>27</v>
      </c>
      <c r="J537" s="10" t="s">
        <v>27</v>
      </c>
      <c r="K537" s="10" t="s">
        <v>27</v>
      </c>
      <c r="L537" s="11" t="s">
        <v>3004</v>
      </c>
    </row>
    <row r="538" spans="2:12" s="11" customFormat="1" ht="30" customHeight="1">
      <c r="B538" s="9" t="s">
        <v>839</v>
      </c>
      <c r="C538" s="9" t="s">
        <v>840</v>
      </c>
      <c r="D538" s="19" t="s">
        <v>841</v>
      </c>
      <c r="E538" s="20">
        <v>0</v>
      </c>
      <c r="F538" s="14">
        <v>157863</v>
      </c>
      <c r="G538" s="20">
        <v>0</v>
      </c>
      <c r="H538" s="9"/>
      <c r="I538" s="10" t="s">
        <v>3001</v>
      </c>
      <c r="J538" s="10" t="s">
        <v>27</v>
      </c>
      <c r="K538" s="10" t="s">
        <v>27</v>
      </c>
    </row>
    <row r="539" spans="2:12" s="11" customFormat="1" ht="30" customHeight="1">
      <c r="B539" s="9" t="s">
        <v>842</v>
      </c>
      <c r="C539" s="9" t="s">
        <v>840</v>
      </c>
      <c r="D539" s="19" t="s">
        <v>841</v>
      </c>
      <c r="E539" s="20">
        <v>0</v>
      </c>
      <c r="F539" s="14">
        <v>186578</v>
      </c>
      <c r="G539" s="20">
        <v>0</v>
      </c>
      <c r="H539" s="9"/>
      <c r="I539" s="10" t="s">
        <v>3001</v>
      </c>
      <c r="J539" s="10" t="s">
        <v>27</v>
      </c>
      <c r="K539" s="10" t="s">
        <v>27</v>
      </c>
    </row>
    <row r="540" spans="2:12" ht="30" customHeight="1">
      <c r="B540" s="9" t="s">
        <v>845</v>
      </c>
      <c r="C540" s="9" t="s">
        <v>840</v>
      </c>
      <c r="D540" s="19" t="s">
        <v>841</v>
      </c>
      <c r="E540" s="20">
        <v>0</v>
      </c>
      <c r="F540" s="14">
        <v>202885</v>
      </c>
      <c r="G540" s="20">
        <v>0</v>
      </c>
      <c r="H540" s="9"/>
      <c r="I540" s="400" t="s">
        <v>3001</v>
      </c>
      <c r="J540" s="400" t="s">
        <v>29</v>
      </c>
      <c r="K540" s="400" t="s">
        <v>27</v>
      </c>
    </row>
    <row r="541" spans="2:12" ht="30" customHeight="1">
      <c r="B541" s="9" t="s">
        <v>846</v>
      </c>
      <c r="C541" s="9" t="s">
        <v>840</v>
      </c>
      <c r="D541" s="19" t="s">
        <v>841</v>
      </c>
      <c r="E541" s="20">
        <v>0</v>
      </c>
      <c r="F541" s="14">
        <v>160039</v>
      </c>
      <c r="G541" s="20">
        <v>0</v>
      </c>
      <c r="H541" s="9"/>
      <c r="I541" s="400" t="s">
        <v>3001</v>
      </c>
      <c r="J541" s="400" t="s">
        <v>29</v>
      </c>
      <c r="K541" s="400" t="s">
        <v>27</v>
      </c>
    </row>
    <row r="542" spans="2:12" ht="30" customHeight="1">
      <c r="B542" s="9" t="s">
        <v>847</v>
      </c>
      <c r="C542" s="9" t="s">
        <v>840</v>
      </c>
      <c r="D542" s="19" t="s">
        <v>841</v>
      </c>
      <c r="E542" s="20">
        <v>0</v>
      </c>
      <c r="F542" s="14">
        <v>210176</v>
      </c>
      <c r="G542" s="20">
        <v>0</v>
      </c>
      <c r="H542" s="9"/>
      <c r="I542" s="400" t="s">
        <v>3001</v>
      </c>
      <c r="J542" s="400" t="s">
        <v>27</v>
      </c>
      <c r="K542" s="400" t="s">
        <v>27</v>
      </c>
    </row>
    <row r="543" spans="2:12" ht="30" customHeight="1">
      <c r="B543" s="9" t="s">
        <v>849</v>
      </c>
      <c r="C543" s="9" t="s">
        <v>840</v>
      </c>
      <c r="D543" s="19" t="s">
        <v>841</v>
      </c>
      <c r="E543" s="20">
        <v>0</v>
      </c>
      <c r="F543" s="14">
        <v>199140</v>
      </c>
      <c r="G543" s="20">
        <v>0</v>
      </c>
      <c r="H543" s="9"/>
      <c r="I543" s="400" t="s">
        <v>3001</v>
      </c>
      <c r="J543" s="400" t="s">
        <v>27</v>
      </c>
      <c r="K543" s="400" t="s">
        <v>27</v>
      </c>
    </row>
    <row r="544" spans="2:12" ht="30" customHeight="1">
      <c r="B544" s="9" t="s">
        <v>851</v>
      </c>
      <c r="C544" s="9" t="s">
        <v>840</v>
      </c>
      <c r="D544" s="19" t="s">
        <v>841</v>
      </c>
      <c r="E544" s="20">
        <v>0</v>
      </c>
      <c r="F544" s="14">
        <v>185702</v>
      </c>
      <c r="G544" s="20">
        <v>0</v>
      </c>
      <c r="H544" s="9"/>
      <c r="I544" s="400" t="s">
        <v>3001</v>
      </c>
      <c r="J544" s="400" t="s">
        <v>27</v>
      </c>
      <c r="K544" s="400" t="s">
        <v>27</v>
      </c>
    </row>
    <row r="545" spans="2:11" ht="30" customHeight="1">
      <c r="B545" s="9" t="s">
        <v>852</v>
      </c>
      <c r="C545" s="9" t="s">
        <v>840</v>
      </c>
      <c r="D545" s="19" t="s">
        <v>841</v>
      </c>
      <c r="E545" s="20">
        <v>0</v>
      </c>
      <c r="F545" s="14">
        <v>203246</v>
      </c>
      <c r="G545" s="20">
        <v>0</v>
      </c>
      <c r="H545" s="9"/>
      <c r="I545" s="400" t="s">
        <v>3001</v>
      </c>
      <c r="J545" s="400" t="s">
        <v>27</v>
      </c>
      <c r="K545" s="400" t="s">
        <v>27</v>
      </c>
    </row>
    <row r="546" spans="2:11" ht="30" customHeight="1">
      <c r="B546" s="9" t="s">
        <v>854</v>
      </c>
      <c r="C546" s="9" t="s">
        <v>840</v>
      </c>
      <c r="D546" s="19" t="s">
        <v>841</v>
      </c>
      <c r="E546" s="20">
        <v>0</v>
      </c>
      <c r="F546" s="14">
        <v>168742</v>
      </c>
      <c r="G546" s="20">
        <v>0</v>
      </c>
      <c r="H546" s="9"/>
      <c r="I546" s="400" t="s">
        <v>3001</v>
      </c>
      <c r="J546" s="400" t="s">
        <v>27</v>
      </c>
      <c r="K546" s="400" t="s">
        <v>27</v>
      </c>
    </row>
    <row r="547" spans="2:11" ht="30" customHeight="1">
      <c r="B547" s="9" t="s">
        <v>855</v>
      </c>
      <c r="C547" s="9" t="s">
        <v>840</v>
      </c>
      <c r="D547" s="19" t="s">
        <v>841</v>
      </c>
      <c r="E547" s="20">
        <v>0</v>
      </c>
      <c r="F547" s="14">
        <v>174513</v>
      </c>
      <c r="G547" s="20">
        <v>0</v>
      </c>
      <c r="H547" s="9"/>
      <c r="I547" s="400" t="s">
        <v>3001</v>
      </c>
      <c r="J547" s="400" t="s">
        <v>27</v>
      </c>
      <c r="K547" s="400" t="s">
        <v>27</v>
      </c>
    </row>
    <row r="548" spans="2:11" ht="30" customHeight="1">
      <c r="B548" s="9" t="s">
        <v>857</v>
      </c>
      <c r="C548" s="9" t="s">
        <v>840</v>
      </c>
      <c r="D548" s="19" t="s">
        <v>841</v>
      </c>
      <c r="E548" s="20">
        <v>0</v>
      </c>
      <c r="F548" s="14">
        <v>198613</v>
      </c>
      <c r="G548" s="20">
        <v>0</v>
      </c>
      <c r="H548" s="9"/>
      <c r="I548" s="400" t="s">
        <v>3001</v>
      </c>
      <c r="J548" s="400" t="s">
        <v>27</v>
      </c>
      <c r="K548" s="400" t="s">
        <v>27</v>
      </c>
    </row>
    <row r="549" spans="2:11" ht="30" customHeight="1">
      <c r="B549" s="9" t="s">
        <v>859</v>
      </c>
      <c r="C549" s="9" t="s">
        <v>840</v>
      </c>
      <c r="D549" s="19" t="s">
        <v>841</v>
      </c>
      <c r="E549" s="20">
        <v>0</v>
      </c>
      <c r="F549" s="14">
        <v>154522</v>
      </c>
      <c r="G549" s="20">
        <v>0</v>
      </c>
      <c r="H549" s="9"/>
      <c r="I549" s="400" t="s">
        <v>3001</v>
      </c>
      <c r="J549" s="400" t="s">
        <v>27</v>
      </c>
      <c r="K549" s="400" t="s">
        <v>27</v>
      </c>
    </row>
    <row r="550" spans="2:11" ht="30" customHeight="1">
      <c r="B550" s="9" t="s">
        <v>860</v>
      </c>
      <c r="C550" s="9" t="s">
        <v>840</v>
      </c>
      <c r="D550" s="19" t="s">
        <v>841</v>
      </c>
      <c r="E550" s="20">
        <v>0</v>
      </c>
      <c r="F550" s="14">
        <v>216528</v>
      </c>
      <c r="G550" s="20">
        <v>0</v>
      </c>
      <c r="H550" s="9"/>
      <c r="I550" s="400" t="s">
        <v>3001</v>
      </c>
      <c r="J550" s="400" t="s">
        <v>27</v>
      </c>
      <c r="K550" s="400" t="s">
        <v>27</v>
      </c>
    </row>
    <row r="551" spans="2:11" ht="30" customHeight="1">
      <c r="B551" s="9" t="s">
        <v>862</v>
      </c>
      <c r="C551" s="9" t="s">
        <v>840</v>
      </c>
      <c r="D551" s="19" t="s">
        <v>841</v>
      </c>
      <c r="E551" s="20">
        <v>0</v>
      </c>
      <c r="F551" s="14">
        <v>158594</v>
      </c>
      <c r="G551" s="20">
        <v>0</v>
      </c>
      <c r="H551" s="9" t="s">
        <v>27</v>
      </c>
      <c r="I551" s="400" t="s">
        <v>3001</v>
      </c>
      <c r="J551" s="400" t="s">
        <v>27</v>
      </c>
      <c r="K551" s="400" t="s">
        <v>27</v>
      </c>
    </row>
    <row r="552" spans="2:11" ht="30" customHeight="1">
      <c r="B552" s="9" t="s">
        <v>864</v>
      </c>
      <c r="C552" s="9" t="s">
        <v>840</v>
      </c>
      <c r="D552" s="19" t="s">
        <v>841</v>
      </c>
      <c r="E552" s="20">
        <v>0</v>
      </c>
      <c r="F552" s="14">
        <v>189003</v>
      </c>
      <c r="G552" s="20">
        <v>0</v>
      </c>
      <c r="H552" s="9" t="s">
        <v>27</v>
      </c>
      <c r="I552" s="400" t="s">
        <v>3001</v>
      </c>
      <c r="J552" s="400" t="s">
        <v>27</v>
      </c>
      <c r="K552" s="400" t="s">
        <v>27</v>
      </c>
    </row>
    <row r="553" spans="2:11" ht="30" customHeight="1">
      <c r="B553" s="9" t="s">
        <v>867</v>
      </c>
      <c r="C553" s="9" t="s">
        <v>840</v>
      </c>
      <c r="D553" s="19" t="s">
        <v>841</v>
      </c>
      <c r="E553" s="20">
        <v>0</v>
      </c>
      <c r="F553" s="14">
        <v>138290</v>
      </c>
      <c r="G553" s="20">
        <v>0</v>
      </c>
      <c r="H553" s="9" t="s">
        <v>27</v>
      </c>
      <c r="I553" s="400" t="s">
        <v>3001</v>
      </c>
      <c r="J553" s="400" t="s">
        <v>27</v>
      </c>
      <c r="K553" s="400" t="s">
        <v>27</v>
      </c>
    </row>
    <row r="554" spans="2:11" ht="30" customHeight="1">
      <c r="B554" s="9" t="s">
        <v>869</v>
      </c>
      <c r="C554" s="9" t="s">
        <v>840</v>
      </c>
      <c r="D554" s="19" t="s">
        <v>841</v>
      </c>
      <c r="E554" s="20">
        <v>0</v>
      </c>
      <c r="F554" s="14">
        <v>234297</v>
      </c>
      <c r="G554" s="20">
        <v>0</v>
      </c>
      <c r="H554" s="9" t="s">
        <v>27</v>
      </c>
      <c r="I554" s="400" t="s">
        <v>3001</v>
      </c>
      <c r="J554" s="400" t="s">
        <v>27</v>
      </c>
      <c r="K554" s="400" t="s">
        <v>27</v>
      </c>
    </row>
    <row r="555" spans="2:11" ht="30" customHeight="1">
      <c r="B555" s="9" t="s">
        <v>871</v>
      </c>
      <c r="C555" s="9" t="s">
        <v>840</v>
      </c>
      <c r="D555" s="19" t="s">
        <v>841</v>
      </c>
      <c r="E555" s="20">
        <v>0</v>
      </c>
      <c r="F555" s="14">
        <v>209932</v>
      </c>
      <c r="G555" s="20">
        <v>0</v>
      </c>
      <c r="H555" s="9" t="s">
        <v>27</v>
      </c>
      <c r="I555" s="400" t="s">
        <v>3001</v>
      </c>
      <c r="J555" s="400" t="s">
        <v>27</v>
      </c>
      <c r="K555" s="400" t="s">
        <v>27</v>
      </c>
    </row>
    <row r="556" spans="2:11" ht="30" customHeight="1">
      <c r="B556" s="9" t="s">
        <v>873</v>
      </c>
      <c r="C556" s="9" t="s">
        <v>840</v>
      </c>
      <c r="D556" s="19" t="s">
        <v>841</v>
      </c>
      <c r="E556" s="20">
        <v>0</v>
      </c>
      <c r="F556" s="14">
        <v>132897</v>
      </c>
      <c r="G556" s="20">
        <v>0</v>
      </c>
      <c r="H556" s="9" t="s">
        <v>27</v>
      </c>
      <c r="I556" s="400" t="s">
        <v>3001</v>
      </c>
      <c r="J556" s="400" t="s">
        <v>27</v>
      </c>
      <c r="K556" s="400" t="s">
        <v>27</v>
      </c>
    </row>
    <row r="557" spans="2:11" ht="30" customHeight="1">
      <c r="B557" s="9" t="s">
        <v>874</v>
      </c>
      <c r="C557" s="9" t="s">
        <v>840</v>
      </c>
      <c r="D557" s="19" t="s">
        <v>841</v>
      </c>
      <c r="E557" s="20">
        <v>0</v>
      </c>
      <c r="F557" s="14">
        <v>175338</v>
      </c>
      <c r="G557" s="20">
        <v>0</v>
      </c>
      <c r="H557" s="9" t="s">
        <v>27</v>
      </c>
      <c r="I557" s="400" t="s">
        <v>3001</v>
      </c>
      <c r="J557" s="400" t="s">
        <v>27</v>
      </c>
      <c r="K557" s="400" t="s">
        <v>27</v>
      </c>
    </row>
    <row r="558" spans="2:11" ht="30" customHeight="1">
      <c r="B558" s="9" t="s">
        <v>875</v>
      </c>
      <c r="C558" s="9" t="s">
        <v>840</v>
      </c>
      <c r="D558" s="19" t="s">
        <v>841</v>
      </c>
      <c r="E558" s="20">
        <v>0</v>
      </c>
      <c r="F558" s="14">
        <v>171650</v>
      </c>
      <c r="G558" s="20">
        <v>0</v>
      </c>
      <c r="H558" s="9" t="s">
        <v>27</v>
      </c>
      <c r="I558" s="400" t="s">
        <v>3001</v>
      </c>
      <c r="J558" s="400" t="s">
        <v>27</v>
      </c>
      <c r="K558" s="400" t="s">
        <v>27</v>
      </c>
    </row>
    <row r="559" spans="2:11" ht="30" customHeight="1">
      <c r="B559" s="9" t="s">
        <v>876</v>
      </c>
      <c r="C559" s="9" t="s">
        <v>840</v>
      </c>
      <c r="D559" s="19" t="s">
        <v>841</v>
      </c>
      <c r="E559" s="20">
        <v>0</v>
      </c>
      <c r="F559" s="14">
        <v>153200</v>
      </c>
      <c r="G559" s="20">
        <v>0</v>
      </c>
      <c r="H559" s="9" t="s">
        <v>27</v>
      </c>
      <c r="I559" s="400" t="s">
        <v>3001</v>
      </c>
      <c r="J559" s="400" t="s">
        <v>27</v>
      </c>
      <c r="K559" s="400" t="s">
        <v>27</v>
      </c>
    </row>
    <row r="560" spans="2:11" ht="30" customHeight="1">
      <c r="B560" s="9" t="s">
        <v>877</v>
      </c>
      <c r="C560" s="9" t="s">
        <v>840</v>
      </c>
      <c r="D560" s="19" t="s">
        <v>841</v>
      </c>
      <c r="E560" s="20">
        <v>0</v>
      </c>
      <c r="F560" s="14">
        <v>223094</v>
      </c>
      <c r="G560" s="20">
        <v>0</v>
      </c>
      <c r="H560" s="9" t="s">
        <v>27</v>
      </c>
      <c r="I560" s="400" t="s">
        <v>3001</v>
      </c>
      <c r="J560" s="400" t="s">
        <v>27</v>
      </c>
      <c r="K560" s="400" t="s">
        <v>27</v>
      </c>
    </row>
    <row r="561" spans="2:11" ht="30" customHeight="1">
      <c r="B561" s="9" t="s">
        <v>879</v>
      </c>
      <c r="C561" s="9" t="s">
        <v>840</v>
      </c>
      <c r="D561" s="19" t="s">
        <v>841</v>
      </c>
      <c r="E561" s="20">
        <v>0</v>
      </c>
      <c r="F561" s="14">
        <v>138956</v>
      </c>
      <c r="G561" s="20">
        <v>0</v>
      </c>
      <c r="H561" s="9" t="s">
        <v>27</v>
      </c>
      <c r="I561" s="400" t="s">
        <v>3001</v>
      </c>
      <c r="J561" s="400" t="s">
        <v>29</v>
      </c>
      <c r="K561" s="400" t="s">
        <v>27</v>
      </c>
    </row>
    <row r="562" spans="2:11" ht="30" customHeight="1">
      <c r="B562" s="9" t="s">
        <v>880</v>
      </c>
      <c r="C562" s="9" t="s">
        <v>840</v>
      </c>
      <c r="D562" s="19" t="s">
        <v>841</v>
      </c>
      <c r="E562" s="20">
        <v>0</v>
      </c>
      <c r="F562" s="14">
        <v>176227</v>
      </c>
      <c r="G562" s="20">
        <v>0</v>
      </c>
      <c r="H562" s="9" t="s">
        <v>27</v>
      </c>
      <c r="I562" s="400" t="s">
        <v>3001</v>
      </c>
      <c r="J562" s="400" t="s">
        <v>29</v>
      </c>
      <c r="K562" s="400" t="s">
        <v>27</v>
      </c>
    </row>
    <row r="563" spans="2:11" ht="30" customHeight="1">
      <c r="B563" s="9" t="s">
        <v>881</v>
      </c>
      <c r="C563" s="9" t="s">
        <v>840</v>
      </c>
      <c r="D563" s="19" t="s">
        <v>841</v>
      </c>
      <c r="E563" s="20">
        <v>0</v>
      </c>
      <c r="F563" s="14">
        <v>179133</v>
      </c>
      <c r="G563" s="20">
        <v>0</v>
      </c>
      <c r="H563" s="9" t="s">
        <v>27</v>
      </c>
      <c r="I563" s="400" t="s">
        <v>3001</v>
      </c>
      <c r="J563" s="400" t="s">
        <v>27</v>
      </c>
      <c r="K563" s="400" t="s">
        <v>27</v>
      </c>
    </row>
    <row r="564" spans="2:11" ht="30" customHeight="1">
      <c r="B564" s="9" t="s">
        <v>882</v>
      </c>
      <c r="C564" s="9" t="s">
        <v>840</v>
      </c>
      <c r="D564" s="19" t="s">
        <v>841</v>
      </c>
      <c r="E564" s="20">
        <v>0</v>
      </c>
      <c r="F564" s="14">
        <v>193212</v>
      </c>
      <c r="G564" s="20">
        <v>0</v>
      </c>
      <c r="H564" s="9" t="s">
        <v>27</v>
      </c>
      <c r="I564" s="400" t="s">
        <v>3001</v>
      </c>
      <c r="J564" s="400" t="s">
        <v>27</v>
      </c>
      <c r="K564" s="400" t="s">
        <v>27</v>
      </c>
    </row>
    <row r="565" spans="2:11" ht="30" customHeight="1">
      <c r="B565" s="9" t="s">
        <v>884</v>
      </c>
      <c r="C565" s="9" t="s">
        <v>840</v>
      </c>
      <c r="D565" s="19" t="s">
        <v>841</v>
      </c>
      <c r="E565" s="20">
        <v>0</v>
      </c>
      <c r="F565" s="14">
        <v>175081</v>
      </c>
      <c r="G565" s="20">
        <v>0</v>
      </c>
      <c r="H565" s="9" t="s">
        <v>27</v>
      </c>
      <c r="I565" s="400" t="s">
        <v>3001</v>
      </c>
      <c r="J565" s="400" t="s">
        <v>27</v>
      </c>
      <c r="K565" s="400" t="s">
        <v>27</v>
      </c>
    </row>
    <row r="566" spans="2:11" ht="30" customHeight="1">
      <c r="B566" s="9" t="s">
        <v>885</v>
      </c>
      <c r="C566" s="9" t="s">
        <v>840</v>
      </c>
      <c r="D566" s="19" t="s">
        <v>841</v>
      </c>
      <c r="E566" s="20">
        <v>0</v>
      </c>
      <c r="F566" s="14">
        <v>179178</v>
      </c>
      <c r="G566" s="20">
        <v>0</v>
      </c>
      <c r="H566" s="9" t="s">
        <v>27</v>
      </c>
      <c r="I566" s="400" t="s">
        <v>3001</v>
      </c>
      <c r="J566" s="400" t="s">
        <v>27</v>
      </c>
      <c r="K566" s="400" t="s">
        <v>27</v>
      </c>
    </row>
    <row r="567" spans="2:11" ht="30" customHeight="1">
      <c r="B567" s="9" t="s">
        <v>886</v>
      </c>
      <c r="C567" s="9" t="s">
        <v>840</v>
      </c>
      <c r="D567" s="19" t="s">
        <v>841</v>
      </c>
      <c r="E567" s="20">
        <v>0</v>
      </c>
      <c r="F567" s="14">
        <v>140722</v>
      </c>
      <c r="G567" s="20">
        <v>0</v>
      </c>
      <c r="H567" s="9" t="s">
        <v>27</v>
      </c>
      <c r="I567" s="400" t="s">
        <v>3001</v>
      </c>
      <c r="J567" s="400" t="s">
        <v>27</v>
      </c>
      <c r="K567" s="400" t="s">
        <v>27</v>
      </c>
    </row>
    <row r="568" spans="2:11" ht="30" customHeight="1">
      <c r="B568" s="9" t="s">
        <v>887</v>
      </c>
      <c r="C568" s="9" t="s">
        <v>840</v>
      </c>
      <c r="D568" s="19" t="s">
        <v>841</v>
      </c>
      <c r="E568" s="20">
        <v>0</v>
      </c>
      <c r="F568" s="14">
        <v>209720</v>
      </c>
      <c r="G568" s="20">
        <v>0</v>
      </c>
      <c r="H568" s="9" t="s">
        <v>27</v>
      </c>
      <c r="I568" s="400" t="s">
        <v>3001</v>
      </c>
      <c r="J568" s="400" t="s">
        <v>27</v>
      </c>
      <c r="K568" s="400" t="s">
        <v>27</v>
      </c>
    </row>
    <row r="569" spans="2:11" ht="30" customHeight="1">
      <c r="B569" s="9" t="s">
        <v>889</v>
      </c>
      <c r="C569" s="9" t="s">
        <v>840</v>
      </c>
      <c r="D569" s="19" t="s">
        <v>841</v>
      </c>
      <c r="E569" s="20">
        <v>0</v>
      </c>
      <c r="F569" s="14">
        <v>156858</v>
      </c>
      <c r="G569" s="20">
        <v>0</v>
      </c>
      <c r="H569" s="9" t="s">
        <v>27</v>
      </c>
      <c r="I569" s="400" t="s">
        <v>3001</v>
      </c>
      <c r="J569" s="400" t="s">
        <v>27</v>
      </c>
      <c r="K569" s="400" t="s">
        <v>27</v>
      </c>
    </row>
    <row r="570" spans="2:11" ht="30" customHeight="1">
      <c r="B570" s="9" t="s">
        <v>891</v>
      </c>
      <c r="C570" s="9" t="s">
        <v>840</v>
      </c>
      <c r="D570" s="19" t="s">
        <v>841</v>
      </c>
      <c r="E570" s="20">
        <v>0</v>
      </c>
      <c r="F570" s="14">
        <v>177964</v>
      </c>
      <c r="G570" s="20">
        <v>0</v>
      </c>
      <c r="H570" s="9" t="s">
        <v>27</v>
      </c>
      <c r="I570" s="400" t="s">
        <v>3001</v>
      </c>
      <c r="J570" s="400" t="s">
        <v>27</v>
      </c>
      <c r="K570" s="400" t="s">
        <v>27</v>
      </c>
    </row>
    <row r="571" spans="2:11" ht="30" customHeight="1">
      <c r="B571" s="9" t="s">
        <v>893</v>
      </c>
      <c r="C571" s="9" t="s">
        <v>840</v>
      </c>
      <c r="D571" s="19" t="s">
        <v>841</v>
      </c>
      <c r="E571" s="20">
        <v>0</v>
      </c>
      <c r="F571" s="14">
        <v>156731</v>
      </c>
      <c r="G571" s="20">
        <v>0</v>
      </c>
      <c r="H571" s="9" t="s">
        <v>27</v>
      </c>
      <c r="I571" s="400" t="s">
        <v>3001</v>
      </c>
      <c r="J571" s="400" t="s">
        <v>27</v>
      </c>
      <c r="K571" s="400" t="s">
        <v>27</v>
      </c>
    </row>
    <row r="572" spans="2:11" ht="30" customHeight="1">
      <c r="B572" s="9" t="s">
        <v>895</v>
      </c>
      <c r="C572" s="9" t="s">
        <v>840</v>
      </c>
      <c r="D572" s="19" t="s">
        <v>841</v>
      </c>
      <c r="E572" s="20">
        <v>0</v>
      </c>
      <c r="F572" s="14">
        <v>199185</v>
      </c>
      <c r="G572" s="20">
        <v>0</v>
      </c>
      <c r="H572" s="9" t="s">
        <v>27</v>
      </c>
      <c r="I572" s="400" t="s">
        <v>3001</v>
      </c>
      <c r="J572" s="400" t="s">
        <v>27</v>
      </c>
      <c r="K572" s="400" t="s">
        <v>27</v>
      </c>
    </row>
    <row r="573" spans="2:11" ht="30" customHeight="1">
      <c r="B573" s="9" t="s">
        <v>897</v>
      </c>
      <c r="C573" s="9" t="s">
        <v>840</v>
      </c>
      <c r="D573" s="19" t="s">
        <v>841</v>
      </c>
      <c r="E573" s="20">
        <v>0</v>
      </c>
      <c r="F573" s="14">
        <v>203456</v>
      </c>
      <c r="G573" s="20">
        <v>0</v>
      </c>
      <c r="H573" s="9" t="s">
        <v>27</v>
      </c>
      <c r="I573" s="400" t="s">
        <v>3001</v>
      </c>
      <c r="J573" s="400" t="s">
        <v>27</v>
      </c>
      <c r="K573" s="400" t="s">
        <v>27</v>
      </c>
    </row>
    <row r="574" spans="2:11" ht="30" customHeight="1">
      <c r="B574" s="9" t="s">
        <v>899</v>
      </c>
      <c r="C574" s="9" t="s">
        <v>840</v>
      </c>
      <c r="D574" s="19" t="s">
        <v>841</v>
      </c>
      <c r="E574" s="20">
        <v>0</v>
      </c>
      <c r="F574" s="14">
        <v>192968</v>
      </c>
      <c r="G574" s="20">
        <v>0</v>
      </c>
      <c r="H574" s="9" t="s">
        <v>27</v>
      </c>
      <c r="I574" s="400" t="s">
        <v>3001</v>
      </c>
      <c r="J574" s="400" t="s">
        <v>27</v>
      </c>
      <c r="K574" s="400" t="s">
        <v>27</v>
      </c>
    </row>
    <row r="575" spans="2:11" ht="30" customHeight="1">
      <c r="B575" s="9" t="s">
        <v>901</v>
      </c>
      <c r="C575" s="9" t="s">
        <v>840</v>
      </c>
      <c r="D575" s="19" t="s">
        <v>841</v>
      </c>
      <c r="E575" s="20">
        <v>0</v>
      </c>
      <c r="F575" s="14">
        <v>219392</v>
      </c>
      <c r="G575" s="20">
        <v>0</v>
      </c>
      <c r="H575" s="9" t="s">
        <v>27</v>
      </c>
      <c r="I575" s="400" t="s">
        <v>3001</v>
      </c>
      <c r="J575" s="400" t="s">
        <v>27</v>
      </c>
      <c r="K575" s="400" t="s">
        <v>27</v>
      </c>
    </row>
    <row r="576" spans="2:11" ht="30" customHeight="1">
      <c r="B576" s="9" t="s">
        <v>903</v>
      </c>
      <c r="C576" s="9" t="s">
        <v>840</v>
      </c>
      <c r="D576" s="19" t="s">
        <v>841</v>
      </c>
      <c r="E576" s="20">
        <v>0</v>
      </c>
      <c r="F576" s="14">
        <v>259555</v>
      </c>
      <c r="G576" s="20">
        <v>0</v>
      </c>
      <c r="H576" s="9" t="s">
        <v>27</v>
      </c>
      <c r="I576" s="400" t="s">
        <v>3001</v>
      </c>
      <c r="J576" s="400" t="s">
        <v>27</v>
      </c>
      <c r="K576" s="400" t="s">
        <v>27</v>
      </c>
    </row>
    <row r="577" spans="2:11" ht="30" customHeight="1">
      <c r="B577" s="9" t="s">
        <v>904</v>
      </c>
      <c r="C577" s="9" t="s">
        <v>840</v>
      </c>
      <c r="D577" s="19" t="s">
        <v>841</v>
      </c>
      <c r="E577" s="20">
        <v>0</v>
      </c>
      <c r="F577" s="14">
        <v>183489</v>
      </c>
      <c r="G577" s="20">
        <v>0</v>
      </c>
      <c r="H577" s="9" t="s">
        <v>27</v>
      </c>
      <c r="I577" s="400" t="s">
        <v>3001</v>
      </c>
      <c r="J577" s="400" t="s">
        <v>27</v>
      </c>
      <c r="K577" s="400" t="s">
        <v>27</v>
      </c>
    </row>
    <row r="578" spans="2:11" ht="30" customHeight="1">
      <c r="B578" s="9" t="s">
        <v>905</v>
      </c>
      <c r="C578" s="9" t="s">
        <v>866</v>
      </c>
      <c r="D578" s="19" t="s">
        <v>841</v>
      </c>
      <c r="E578" s="20">
        <v>0</v>
      </c>
      <c r="F578" s="14">
        <v>179334</v>
      </c>
      <c r="G578" s="20">
        <v>0</v>
      </c>
      <c r="H578" s="9" t="s">
        <v>27</v>
      </c>
      <c r="I578" s="400" t="s">
        <v>3001</v>
      </c>
      <c r="J578" s="400" t="s">
        <v>27</v>
      </c>
      <c r="K578" s="400" t="s">
        <v>27</v>
      </c>
    </row>
    <row r="579" spans="2:11" ht="30" customHeight="1">
      <c r="B579" s="9" t="s">
        <v>907</v>
      </c>
      <c r="C579" s="9" t="s">
        <v>840</v>
      </c>
      <c r="D579" s="19" t="s">
        <v>841</v>
      </c>
      <c r="E579" s="20">
        <v>0</v>
      </c>
      <c r="F579" s="14">
        <v>216409</v>
      </c>
      <c r="G579" s="20">
        <v>0</v>
      </c>
      <c r="H579" s="9" t="s">
        <v>27</v>
      </c>
      <c r="I579" s="400" t="s">
        <v>3001</v>
      </c>
      <c r="J579" s="400" t="s">
        <v>27</v>
      </c>
      <c r="K579" s="400" t="s">
        <v>27</v>
      </c>
    </row>
    <row r="580" spans="2:11" ht="30" customHeight="1">
      <c r="B580" s="9" t="s">
        <v>909</v>
      </c>
      <c r="C580" s="9" t="s">
        <v>840</v>
      </c>
      <c r="D580" s="19" t="s">
        <v>841</v>
      </c>
      <c r="E580" s="20">
        <v>0</v>
      </c>
      <c r="F580" s="14">
        <v>210086</v>
      </c>
      <c r="G580" s="20">
        <v>0</v>
      </c>
      <c r="H580" s="9" t="s">
        <v>27</v>
      </c>
      <c r="I580" s="400" t="s">
        <v>3001</v>
      </c>
      <c r="J580" s="400" t="s">
        <v>27</v>
      </c>
      <c r="K580" s="400" t="s">
        <v>27</v>
      </c>
    </row>
    <row r="581" spans="2:11" ht="30" customHeight="1">
      <c r="B581" s="9" t="s">
        <v>844</v>
      </c>
      <c r="C581" s="9" t="s">
        <v>840</v>
      </c>
      <c r="D581" s="19" t="s">
        <v>841</v>
      </c>
      <c r="E581" s="20">
        <v>0</v>
      </c>
      <c r="F581" s="14">
        <v>166063</v>
      </c>
      <c r="G581" s="20">
        <v>0</v>
      </c>
      <c r="H581" s="9" t="s">
        <v>27</v>
      </c>
      <c r="I581" s="400" t="s">
        <v>3001</v>
      </c>
      <c r="J581" s="400" t="s">
        <v>27</v>
      </c>
      <c r="K581" s="400" t="s">
        <v>27</v>
      </c>
    </row>
    <row r="582" spans="2:11" ht="30" customHeight="1">
      <c r="B582" s="9" t="s">
        <v>912</v>
      </c>
      <c r="C582" s="9" t="s">
        <v>840</v>
      </c>
      <c r="D582" s="19" t="s">
        <v>841</v>
      </c>
      <c r="E582" s="20">
        <v>0</v>
      </c>
      <c r="F582" s="14">
        <v>183762</v>
      </c>
      <c r="G582" s="20">
        <v>0</v>
      </c>
      <c r="H582" s="9" t="s">
        <v>27</v>
      </c>
      <c r="I582" s="400" t="s">
        <v>3001</v>
      </c>
      <c r="J582" s="400" t="s">
        <v>27</v>
      </c>
      <c r="K582" s="400" t="s">
        <v>27</v>
      </c>
    </row>
    <row r="583" spans="2:11" ht="30" customHeight="1">
      <c r="B583" s="9" t="s">
        <v>913</v>
      </c>
      <c r="C583" s="9" t="s">
        <v>840</v>
      </c>
      <c r="D583" s="19" t="s">
        <v>841</v>
      </c>
      <c r="E583" s="20">
        <v>0</v>
      </c>
      <c r="F583" s="14">
        <v>158482</v>
      </c>
      <c r="G583" s="20">
        <v>0</v>
      </c>
      <c r="H583" s="9" t="s">
        <v>27</v>
      </c>
      <c r="I583" s="400" t="s">
        <v>3001</v>
      </c>
      <c r="J583" s="400" t="s">
        <v>27</v>
      </c>
      <c r="K583" s="400" t="s">
        <v>27</v>
      </c>
    </row>
    <row r="584" spans="2:11" ht="30" customHeight="1">
      <c r="B584" s="9" t="s">
        <v>914</v>
      </c>
      <c r="C584" s="9" t="s">
        <v>840</v>
      </c>
      <c r="D584" s="19" t="s">
        <v>841</v>
      </c>
      <c r="E584" s="20">
        <v>0</v>
      </c>
      <c r="F584" s="14">
        <v>194484</v>
      </c>
      <c r="G584" s="20">
        <v>0</v>
      </c>
      <c r="H584" s="9" t="s">
        <v>27</v>
      </c>
      <c r="I584" s="400" t="s">
        <v>3001</v>
      </c>
      <c r="J584" s="400" t="s">
        <v>27</v>
      </c>
      <c r="K584" s="400" t="s">
        <v>27</v>
      </c>
    </row>
    <row r="585" spans="2:11" ht="30" customHeight="1">
      <c r="B585" s="9" t="s">
        <v>915</v>
      </c>
      <c r="C585" s="9" t="s">
        <v>840</v>
      </c>
      <c r="D585" s="19" t="s">
        <v>841</v>
      </c>
      <c r="E585" s="20">
        <v>0</v>
      </c>
      <c r="F585" s="14">
        <v>182443</v>
      </c>
      <c r="G585" s="20">
        <v>0</v>
      </c>
      <c r="H585" s="9" t="s">
        <v>27</v>
      </c>
      <c r="I585" s="400" t="s">
        <v>3001</v>
      </c>
      <c r="J585" s="400" t="s">
        <v>27</v>
      </c>
      <c r="K585" s="400" t="s">
        <v>27</v>
      </c>
    </row>
    <row r="586" spans="2:11" ht="30" customHeight="1">
      <c r="B586" s="9" t="s">
        <v>916</v>
      </c>
      <c r="C586" s="9" t="s">
        <v>840</v>
      </c>
      <c r="D586" s="19" t="s">
        <v>841</v>
      </c>
      <c r="E586" s="20">
        <v>0</v>
      </c>
      <c r="F586" s="14">
        <v>215964</v>
      </c>
      <c r="G586" s="20">
        <v>0</v>
      </c>
      <c r="H586" s="9" t="s">
        <v>27</v>
      </c>
      <c r="I586" s="400" t="s">
        <v>3001</v>
      </c>
      <c r="J586" s="400" t="s">
        <v>27</v>
      </c>
      <c r="K586" s="400" t="s">
        <v>27</v>
      </c>
    </row>
    <row r="587" spans="2:11" ht="30" customHeight="1">
      <c r="B587" s="9" t="s">
        <v>3747</v>
      </c>
      <c r="C587" s="9" t="s">
        <v>840</v>
      </c>
      <c r="D587" s="19" t="s">
        <v>841</v>
      </c>
      <c r="E587" s="20">
        <v>0</v>
      </c>
      <c r="F587" s="14">
        <v>184533</v>
      </c>
      <c r="G587" s="20">
        <v>0</v>
      </c>
      <c r="H587" s="9" t="s">
        <v>27</v>
      </c>
      <c r="I587" s="400" t="s">
        <v>3001</v>
      </c>
      <c r="J587" s="400" t="s">
        <v>27</v>
      </c>
      <c r="K587" s="400" t="s">
        <v>27</v>
      </c>
    </row>
    <row r="588" spans="2:11" ht="30" customHeight="1">
      <c r="B588" s="9" t="s">
        <v>4952</v>
      </c>
      <c r="C588" s="9" t="s">
        <v>840</v>
      </c>
      <c r="D588" s="19" t="s">
        <v>841</v>
      </c>
      <c r="E588" s="20">
        <v>0</v>
      </c>
      <c r="F588" s="20">
        <v>0</v>
      </c>
      <c r="G588" s="20">
        <v>138290</v>
      </c>
      <c r="H588" s="9" t="s">
        <v>27</v>
      </c>
      <c r="I588" s="400" t="s">
        <v>3001</v>
      </c>
      <c r="J588" s="400" t="s">
        <v>27</v>
      </c>
      <c r="K588" s="400" t="s">
        <v>27</v>
      </c>
    </row>
    <row r="589" spans="2:11" ht="30" customHeight="1">
      <c r="B589" s="9" t="s">
        <v>922</v>
      </c>
      <c r="C589" s="9" t="s">
        <v>840</v>
      </c>
      <c r="D589" s="19" t="s">
        <v>841</v>
      </c>
      <c r="E589" s="20">
        <v>0</v>
      </c>
      <c r="F589" s="20">
        <v>0</v>
      </c>
      <c r="G589" s="20">
        <v>210176</v>
      </c>
      <c r="H589" s="9" t="s">
        <v>27</v>
      </c>
      <c r="I589" s="400" t="s">
        <v>3001</v>
      </c>
      <c r="J589" s="400" t="s">
        <v>27</v>
      </c>
      <c r="K589" s="400" t="s">
        <v>27</v>
      </c>
    </row>
    <row r="590" spans="2:11" ht="30" customHeight="1">
      <c r="B590" s="9" t="s">
        <v>923</v>
      </c>
      <c r="C590" s="9" t="s">
        <v>840</v>
      </c>
      <c r="D590" s="19" t="s">
        <v>841</v>
      </c>
      <c r="E590" s="20">
        <v>0</v>
      </c>
      <c r="F590" s="20">
        <v>0</v>
      </c>
      <c r="G590" s="20">
        <v>168742</v>
      </c>
      <c r="H590" s="9" t="s">
        <v>27</v>
      </c>
      <c r="I590" s="400" t="s">
        <v>3001</v>
      </c>
      <c r="J590" s="400" t="s">
        <v>27</v>
      </c>
      <c r="K590" s="400" t="s">
        <v>27</v>
      </c>
    </row>
    <row r="591" spans="2:11" ht="30" customHeight="1">
      <c r="B591" s="9" t="s">
        <v>924</v>
      </c>
      <c r="C591" s="9" t="s">
        <v>840</v>
      </c>
      <c r="D591" s="19" t="s">
        <v>841</v>
      </c>
      <c r="E591" s="20">
        <v>0</v>
      </c>
      <c r="F591" s="20">
        <v>0</v>
      </c>
      <c r="G591" s="20">
        <v>158594</v>
      </c>
      <c r="H591" s="9" t="s">
        <v>27</v>
      </c>
      <c r="I591" s="400" t="s">
        <v>3001</v>
      </c>
      <c r="J591" s="400" t="s">
        <v>27</v>
      </c>
      <c r="K591" s="400" t="s">
        <v>27</v>
      </c>
    </row>
    <row r="592" spans="2:11" ht="30" customHeight="1">
      <c r="B592" s="9" t="s">
        <v>925</v>
      </c>
      <c r="C592" s="9" t="s">
        <v>840</v>
      </c>
      <c r="D592" s="19" t="s">
        <v>841</v>
      </c>
      <c r="E592" s="20">
        <v>0</v>
      </c>
      <c r="F592" s="20">
        <v>0</v>
      </c>
      <c r="G592" s="20">
        <v>216409</v>
      </c>
      <c r="H592" s="9" t="s">
        <v>27</v>
      </c>
      <c r="I592" s="400" t="s">
        <v>3001</v>
      </c>
      <c r="J592" s="400" t="s">
        <v>27</v>
      </c>
      <c r="K592" s="400" t="s">
        <v>27</v>
      </c>
    </row>
    <row r="593" spans="2:11" ht="30" customHeight="1">
      <c r="B593" s="9" t="s">
        <v>926</v>
      </c>
      <c r="C593" s="9" t="s">
        <v>840</v>
      </c>
      <c r="D593" s="19" t="s">
        <v>841</v>
      </c>
      <c r="E593" s="20">
        <v>0</v>
      </c>
      <c r="F593" s="20">
        <v>0</v>
      </c>
      <c r="G593" s="20">
        <v>166063</v>
      </c>
      <c r="H593" s="9" t="s">
        <v>27</v>
      </c>
      <c r="I593" s="400" t="s">
        <v>3001</v>
      </c>
      <c r="J593" s="400" t="s">
        <v>27</v>
      </c>
      <c r="K593" s="400" t="s">
        <v>27</v>
      </c>
    </row>
    <row r="594" spans="2:11" ht="30" customHeight="1">
      <c r="B594" s="9" t="s">
        <v>928</v>
      </c>
      <c r="C594" s="9" t="s">
        <v>840</v>
      </c>
      <c r="D594" s="19" t="s">
        <v>841</v>
      </c>
      <c r="E594" s="20">
        <v>0</v>
      </c>
      <c r="F594" s="20">
        <v>0</v>
      </c>
      <c r="G594" s="20">
        <v>234297</v>
      </c>
      <c r="H594" s="9" t="s">
        <v>27</v>
      </c>
      <c r="I594" s="400" t="s">
        <v>3001</v>
      </c>
      <c r="J594" s="400" t="s">
        <v>27</v>
      </c>
      <c r="K594" s="400" t="s">
        <v>27</v>
      </c>
    </row>
    <row r="595" spans="2:11" ht="30" customHeight="1">
      <c r="B595" s="9" t="s">
        <v>930</v>
      </c>
      <c r="C595" s="9" t="s">
        <v>840</v>
      </c>
      <c r="D595" s="19" t="s">
        <v>841</v>
      </c>
      <c r="E595" s="20">
        <v>0</v>
      </c>
      <c r="F595" s="20">
        <v>0</v>
      </c>
      <c r="G595" s="20">
        <v>215964</v>
      </c>
      <c r="H595" s="9" t="s">
        <v>27</v>
      </c>
      <c r="I595" s="400" t="s">
        <v>3001</v>
      </c>
      <c r="J595" s="400" t="s">
        <v>27</v>
      </c>
      <c r="K595" s="400" t="s">
        <v>27</v>
      </c>
    </row>
    <row r="596" spans="2:11" ht="30" customHeight="1">
      <c r="B596" s="9" t="s">
        <v>931</v>
      </c>
      <c r="C596" s="9" t="s">
        <v>840</v>
      </c>
      <c r="D596" s="19" t="s">
        <v>841</v>
      </c>
      <c r="E596" s="20">
        <v>0</v>
      </c>
      <c r="F596" s="20">
        <v>0</v>
      </c>
      <c r="G596" s="20">
        <v>202885</v>
      </c>
      <c r="H596" s="9" t="s">
        <v>27</v>
      </c>
      <c r="I596" s="400" t="s">
        <v>3001</v>
      </c>
      <c r="J596" s="400" t="s">
        <v>29</v>
      </c>
      <c r="K596" s="400" t="s">
        <v>27</v>
      </c>
    </row>
    <row r="597" spans="2:11" ht="30" customHeight="1">
      <c r="B597" s="9" t="s">
        <v>932</v>
      </c>
      <c r="C597" s="9" t="s">
        <v>840</v>
      </c>
      <c r="D597" s="19" t="s">
        <v>841</v>
      </c>
      <c r="E597" s="20">
        <v>0</v>
      </c>
      <c r="F597" s="20">
        <v>0</v>
      </c>
      <c r="G597" s="20">
        <v>160039</v>
      </c>
      <c r="H597" s="9" t="s">
        <v>27</v>
      </c>
      <c r="I597" s="400" t="s">
        <v>3001</v>
      </c>
      <c r="J597" s="400" t="s">
        <v>27</v>
      </c>
      <c r="K597" s="400" t="s">
        <v>27</v>
      </c>
    </row>
    <row r="598" spans="2:11" ht="30" customHeight="1">
      <c r="B598" s="9" t="s">
        <v>933</v>
      </c>
      <c r="C598" s="9" t="s">
        <v>840</v>
      </c>
      <c r="D598" s="19" t="s">
        <v>841</v>
      </c>
      <c r="E598" s="20">
        <v>0</v>
      </c>
      <c r="F598" s="20">
        <v>0</v>
      </c>
      <c r="G598" s="20">
        <v>223094</v>
      </c>
      <c r="H598" s="9" t="s">
        <v>27</v>
      </c>
      <c r="I598" s="400" t="s">
        <v>3001</v>
      </c>
      <c r="J598" s="400" t="s">
        <v>27</v>
      </c>
      <c r="K598" s="400" t="s">
        <v>27</v>
      </c>
    </row>
    <row r="599" spans="2:11" ht="30" customHeight="1">
      <c r="B599" s="9" t="s">
        <v>934</v>
      </c>
      <c r="C599" s="9" t="s">
        <v>840</v>
      </c>
      <c r="D599" s="19" t="s">
        <v>841</v>
      </c>
      <c r="E599" s="20">
        <v>0</v>
      </c>
      <c r="F599" s="20">
        <v>0</v>
      </c>
      <c r="G599" s="20">
        <v>216528</v>
      </c>
      <c r="H599" s="9" t="s">
        <v>27</v>
      </c>
      <c r="I599" s="400" t="s">
        <v>3001</v>
      </c>
      <c r="J599" s="400" t="s">
        <v>27</v>
      </c>
      <c r="K599" s="400" t="s">
        <v>27</v>
      </c>
    </row>
    <row r="600" spans="2:11" ht="30" customHeight="1">
      <c r="B600" s="9" t="s">
        <v>935</v>
      </c>
      <c r="C600" s="9" t="s">
        <v>840</v>
      </c>
      <c r="D600" s="19" t="s">
        <v>841</v>
      </c>
      <c r="E600" s="20">
        <v>0</v>
      </c>
      <c r="F600" s="20">
        <v>0</v>
      </c>
      <c r="G600" s="20">
        <v>203246</v>
      </c>
      <c r="H600" s="9" t="s">
        <v>27</v>
      </c>
      <c r="I600" s="400" t="s">
        <v>3001</v>
      </c>
      <c r="J600" s="400" t="s">
        <v>27</v>
      </c>
      <c r="K600" s="400" t="s">
        <v>27</v>
      </c>
    </row>
    <row r="601" spans="2:11" ht="30" customHeight="1">
      <c r="B601" s="9" t="s">
        <v>936</v>
      </c>
      <c r="C601" s="9" t="s">
        <v>840</v>
      </c>
      <c r="D601" s="19" t="s">
        <v>841</v>
      </c>
      <c r="E601" s="20">
        <v>0</v>
      </c>
      <c r="F601" s="20">
        <v>0</v>
      </c>
      <c r="G601" s="20">
        <v>193212</v>
      </c>
      <c r="H601" s="9" t="s">
        <v>27</v>
      </c>
      <c r="I601" s="400" t="s">
        <v>3001</v>
      </c>
      <c r="J601" s="400" t="s">
        <v>27</v>
      </c>
      <c r="K601" s="400" t="s">
        <v>27</v>
      </c>
    </row>
    <row r="602" spans="2:11" ht="30" customHeight="1">
      <c r="B602" s="9" t="s">
        <v>937</v>
      </c>
      <c r="C602" s="9" t="s">
        <v>840</v>
      </c>
      <c r="D602" s="19" t="s">
        <v>841</v>
      </c>
      <c r="E602" s="20">
        <v>0</v>
      </c>
      <c r="F602" s="20">
        <v>0</v>
      </c>
      <c r="G602" s="20">
        <v>198613</v>
      </c>
      <c r="H602" s="9" t="s">
        <v>27</v>
      </c>
      <c r="I602" s="400" t="s">
        <v>3001</v>
      </c>
      <c r="J602" s="400" t="s">
        <v>27</v>
      </c>
      <c r="K602" s="400" t="s">
        <v>27</v>
      </c>
    </row>
    <row r="603" spans="2:11" ht="30" customHeight="1">
      <c r="B603" s="9" t="s">
        <v>938</v>
      </c>
      <c r="C603" s="9" t="s">
        <v>840</v>
      </c>
      <c r="D603" s="19" t="s">
        <v>841</v>
      </c>
      <c r="E603" s="20">
        <v>0</v>
      </c>
      <c r="F603" s="20">
        <v>0</v>
      </c>
      <c r="G603" s="20">
        <v>199185</v>
      </c>
      <c r="H603" s="9" t="s">
        <v>27</v>
      </c>
      <c r="I603" s="400" t="s">
        <v>3001</v>
      </c>
      <c r="J603" s="400" t="s">
        <v>27</v>
      </c>
      <c r="K603" s="400" t="s">
        <v>27</v>
      </c>
    </row>
    <row r="604" spans="2:11" ht="30" customHeight="1">
      <c r="B604" s="9" t="s">
        <v>939</v>
      </c>
      <c r="C604" s="9" t="s">
        <v>840</v>
      </c>
      <c r="D604" s="19" t="s">
        <v>841</v>
      </c>
      <c r="E604" s="20">
        <v>0</v>
      </c>
      <c r="F604" s="20">
        <v>0</v>
      </c>
      <c r="G604" s="20">
        <v>189003</v>
      </c>
      <c r="H604" s="9" t="s">
        <v>27</v>
      </c>
      <c r="I604" s="400" t="s">
        <v>3001</v>
      </c>
      <c r="J604" s="400" t="s">
        <v>27</v>
      </c>
      <c r="K604" s="400" t="s">
        <v>27</v>
      </c>
    </row>
    <row r="605" spans="2:11" ht="30" customHeight="1">
      <c r="B605" s="9" t="s">
        <v>845</v>
      </c>
      <c r="C605" s="9" t="s">
        <v>840</v>
      </c>
      <c r="D605" s="19" t="s">
        <v>841</v>
      </c>
      <c r="E605" s="20">
        <v>0</v>
      </c>
      <c r="F605" s="14">
        <v>202885</v>
      </c>
      <c r="G605" s="20">
        <v>0</v>
      </c>
      <c r="H605" s="9" t="s">
        <v>27</v>
      </c>
      <c r="I605" s="400" t="s">
        <v>3001</v>
      </c>
      <c r="J605" s="400" t="s">
        <v>30</v>
      </c>
      <c r="K605" s="400" t="s">
        <v>27</v>
      </c>
    </row>
    <row r="606" spans="2:11" ht="30" customHeight="1">
      <c r="B606" s="9" t="s">
        <v>879</v>
      </c>
      <c r="C606" s="9" t="s">
        <v>840</v>
      </c>
      <c r="D606" s="19" t="s">
        <v>841</v>
      </c>
      <c r="E606" s="20">
        <v>0</v>
      </c>
      <c r="F606" s="14">
        <v>138956</v>
      </c>
      <c r="G606" s="20">
        <v>0</v>
      </c>
      <c r="H606" s="9" t="s">
        <v>27</v>
      </c>
      <c r="I606" s="400" t="s">
        <v>3001</v>
      </c>
      <c r="J606" s="400" t="s">
        <v>27</v>
      </c>
      <c r="K606" s="400" t="s">
        <v>27</v>
      </c>
    </row>
    <row r="607" spans="2:11" ht="30" customHeight="1">
      <c r="B607" s="9" t="s">
        <v>940</v>
      </c>
      <c r="C607" s="9" t="s">
        <v>840</v>
      </c>
      <c r="D607" s="19" t="s">
        <v>841</v>
      </c>
      <c r="E607" s="20">
        <v>0</v>
      </c>
      <c r="F607" s="20">
        <v>0</v>
      </c>
      <c r="G607" s="20">
        <v>219392</v>
      </c>
      <c r="H607" s="9" t="s">
        <v>27</v>
      </c>
      <c r="I607" s="400" t="s">
        <v>3001</v>
      </c>
      <c r="J607" s="400" t="s">
        <v>27</v>
      </c>
      <c r="K607" s="400" t="s">
        <v>27</v>
      </c>
    </row>
    <row r="608" spans="2:11" ht="30" customHeight="1">
      <c r="B608" s="9" t="s">
        <v>941</v>
      </c>
      <c r="C608" s="9" t="s">
        <v>866</v>
      </c>
      <c r="D608" s="19" t="s">
        <v>841</v>
      </c>
      <c r="E608" s="20">
        <v>0</v>
      </c>
      <c r="F608" s="20">
        <v>0</v>
      </c>
      <c r="G608" s="20">
        <v>179334</v>
      </c>
      <c r="H608" s="9" t="s">
        <v>27</v>
      </c>
      <c r="I608" s="400" t="s">
        <v>3001</v>
      </c>
      <c r="J608" s="400" t="s">
        <v>27</v>
      </c>
      <c r="K608" s="400" t="s">
        <v>27</v>
      </c>
    </row>
    <row r="609" spans="2:11" ht="30" customHeight="1">
      <c r="B609" s="9" t="s">
        <v>942</v>
      </c>
      <c r="C609" s="9" t="s">
        <v>840</v>
      </c>
      <c r="D609" s="19" t="s">
        <v>841</v>
      </c>
      <c r="E609" s="20">
        <v>0</v>
      </c>
      <c r="F609" s="20">
        <v>0</v>
      </c>
      <c r="G609" s="20">
        <v>175338</v>
      </c>
      <c r="H609" s="9" t="s">
        <v>27</v>
      </c>
      <c r="I609" s="400" t="s">
        <v>3001</v>
      </c>
      <c r="J609" s="400" t="s">
        <v>27</v>
      </c>
      <c r="K609" s="400" t="s">
        <v>27</v>
      </c>
    </row>
    <row r="610" spans="2:11" ht="30" customHeight="1">
      <c r="B610" s="9" t="s">
        <v>943</v>
      </c>
      <c r="C610" s="9" t="s">
        <v>840</v>
      </c>
      <c r="D610" s="19" t="s">
        <v>841</v>
      </c>
      <c r="E610" s="20">
        <v>0</v>
      </c>
      <c r="F610" s="20">
        <v>0</v>
      </c>
      <c r="G610" s="20">
        <v>171650</v>
      </c>
      <c r="H610" s="9" t="s">
        <v>27</v>
      </c>
      <c r="I610" s="400" t="s">
        <v>3001</v>
      </c>
      <c r="J610" s="400" t="s">
        <v>27</v>
      </c>
      <c r="K610" s="400" t="s">
        <v>27</v>
      </c>
    </row>
    <row r="611" spans="2:11" ht="30" customHeight="1">
      <c r="B611" s="9" t="s">
        <v>944</v>
      </c>
      <c r="C611" s="9" t="s">
        <v>840</v>
      </c>
      <c r="D611" s="19" t="s">
        <v>841</v>
      </c>
      <c r="E611" s="20">
        <v>0</v>
      </c>
      <c r="F611" s="20">
        <v>0</v>
      </c>
      <c r="G611" s="20">
        <v>132897</v>
      </c>
      <c r="H611" s="9" t="s">
        <v>27</v>
      </c>
      <c r="I611" s="400" t="s">
        <v>3001</v>
      </c>
      <c r="J611" s="400" t="s">
        <v>27</v>
      </c>
      <c r="K611" s="400" t="s">
        <v>27</v>
      </c>
    </row>
    <row r="612" spans="2:11" ht="30" customHeight="1">
      <c r="B612" s="9" t="s">
        <v>945</v>
      </c>
      <c r="C612" s="9" t="s">
        <v>840</v>
      </c>
      <c r="D612" s="19" t="s">
        <v>841</v>
      </c>
      <c r="E612" s="20">
        <v>0</v>
      </c>
      <c r="F612" s="20">
        <v>0</v>
      </c>
      <c r="G612" s="20">
        <v>176227</v>
      </c>
      <c r="H612" s="9" t="s">
        <v>27</v>
      </c>
      <c r="I612" s="400" t="s">
        <v>3001</v>
      </c>
      <c r="J612" s="400" t="s">
        <v>29</v>
      </c>
      <c r="K612" s="400" t="s">
        <v>27</v>
      </c>
    </row>
    <row r="613" spans="2:11" ht="30" customHeight="1">
      <c r="B613" s="9" t="s">
        <v>946</v>
      </c>
      <c r="C613" s="9" t="s">
        <v>840</v>
      </c>
      <c r="D613" s="19" t="s">
        <v>841</v>
      </c>
      <c r="E613" s="20">
        <v>0</v>
      </c>
      <c r="F613" s="20">
        <v>0</v>
      </c>
      <c r="G613" s="20">
        <v>138956</v>
      </c>
      <c r="H613" s="9" t="s">
        <v>27</v>
      </c>
      <c r="I613" s="400" t="s">
        <v>3001</v>
      </c>
      <c r="J613" s="400" t="s">
        <v>29</v>
      </c>
      <c r="K613" s="400" t="s">
        <v>27</v>
      </c>
    </row>
    <row r="614" spans="2:11" ht="30" customHeight="1">
      <c r="B614" s="9" t="s">
        <v>918</v>
      </c>
      <c r="C614" s="9" t="s">
        <v>840</v>
      </c>
      <c r="D614" s="19" t="s">
        <v>841</v>
      </c>
      <c r="E614" s="20">
        <v>0</v>
      </c>
      <c r="F614" s="14">
        <v>182347</v>
      </c>
      <c r="G614" s="20">
        <v>0</v>
      </c>
      <c r="H614" s="9" t="s">
        <v>27</v>
      </c>
      <c r="I614" s="400" t="s">
        <v>3001</v>
      </c>
      <c r="J614" s="400" t="s">
        <v>27</v>
      </c>
      <c r="K614" s="400" t="s">
        <v>27</v>
      </c>
    </row>
  </sheetData>
  <mergeCells count="2">
    <mergeCell ref="B1:H1"/>
    <mergeCell ref="B2:H2"/>
  </mergeCells>
  <phoneticPr fontId="1" type="noConversion"/>
  <hyperlinks>
    <hyperlink ref="C83" r:id="rId1" display="2.0T*W30*L100*45@900"/>
  </hyperlinks>
  <pageMargins left="0.78740157480314954" right="0" top="0.39370078740157477" bottom="0.39370078740157477" header="0" footer="0"/>
  <pageSetup paperSize="9" scale="99" fitToHeight="0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W44"/>
  <sheetViews>
    <sheetView topLeftCell="A13" workbookViewId="0">
      <selection activeCell="E19" sqref="E19"/>
    </sheetView>
  </sheetViews>
  <sheetFormatPr defaultRowHeight="16.5"/>
  <cols>
    <col min="1" max="1" width="15.625" customWidth="1"/>
    <col min="2" max="2" width="11.875" customWidth="1"/>
    <col min="3" max="3" width="12.25" style="27" customWidth="1"/>
    <col min="4" max="4" width="32.125" customWidth="1"/>
    <col min="5" max="5" width="12.75" style="27" customWidth="1"/>
    <col min="6" max="9" width="12.75" customWidth="1"/>
    <col min="10" max="10" width="10.75" customWidth="1"/>
    <col min="12" max="17" width="3.25" hidden="1" customWidth="1"/>
    <col min="18" max="23" width="0" hidden="1" customWidth="1"/>
    <col min="257" max="257" width="16.125" customWidth="1"/>
    <col min="258" max="258" width="10.875" customWidth="1"/>
    <col min="259" max="259" width="32.125" customWidth="1"/>
    <col min="260" max="265" width="12.75" customWidth="1"/>
    <col min="268" max="279" width="0" hidden="1" customWidth="1"/>
    <col min="513" max="513" width="16.125" customWidth="1"/>
    <col min="514" max="514" width="10.875" customWidth="1"/>
    <col min="515" max="515" width="32.125" customWidth="1"/>
    <col min="516" max="521" width="12.75" customWidth="1"/>
    <col min="524" max="535" width="0" hidden="1" customWidth="1"/>
    <col min="769" max="769" width="16.125" customWidth="1"/>
    <col min="770" max="770" width="10.875" customWidth="1"/>
    <col min="771" max="771" width="32.125" customWidth="1"/>
    <col min="772" max="777" width="12.75" customWidth="1"/>
    <col min="780" max="791" width="0" hidden="1" customWidth="1"/>
    <col min="1025" max="1025" width="16.125" customWidth="1"/>
    <col min="1026" max="1026" width="10.875" customWidth="1"/>
    <col min="1027" max="1027" width="32.125" customWidth="1"/>
    <col min="1028" max="1033" width="12.75" customWidth="1"/>
    <col min="1036" max="1047" width="0" hidden="1" customWidth="1"/>
    <col min="1281" max="1281" width="16.125" customWidth="1"/>
    <col min="1282" max="1282" width="10.875" customWidth="1"/>
    <col min="1283" max="1283" width="32.125" customWidth="1"/>
    <col min="1284" max="1289" width="12.75" customWidth="1"/>
    <col min="1292" max="1303" width="0" hidden="1" customWidth="1"/>
    <col min="1537" max="1537" width="16.125" customWidth="1"/>
    <col min="1538" max="1538" width="10.875" customWidth="1"/>
    <col min="1539" max="1539" width="32.125" customWidth="1"/>
    <col min="1540" max="1545" width="12.75" customWidth="1"/>
    <col min="1548" max="1559" width="0" hidden="1" customWidth="1"/>
    <col min="1793" max="1793" width="16.125" customWidth="1"/>
    <col min="1794" max="1794" width="10.875" customWidth="1"/>
    <col min="1795" max="1795" width="32.125" customWidth="1"/>
    <col min="1796" max="1801" width="12.75" customWidth="1"/>
    <col min="1804" max="1815" width="0" hidden="1" customWidth="1"/>
    <col min="2049" max="2049" width="16.125" customWidth="1"/>
    <col min="2050" max="2050" width="10.875" customWidth="1"/>
    <col min="2051" max="2051" width="32.125" customWidth="1"/>
    <col min="2052" max="2057" width="12.75" customWidth="1"/>
    <col min="2060" max="2071" width="0" hidden="1" customWidth="1"/>
    <col min="2305" max="2305" width="16.125" customWidth="1"/>
    <col min="2306" max="2306" width="10.875" customWidth="1"/>
    <col min="2307" max="2307" width="32.125" customWidth="1"/>
    <col min="2308" max="2313" width="12.75" customWidth="1"/>
    <col min="2316" max="2327" width="0" hidden="1" customWidth="1"/>
    <col min="2561" max="2561" width="16.125" customWidth="1"/>
    <col min="2562" max="2562" width="10.875" customWidth="1"/>
    <col min="2563" max="2563" width="32.125" customWidth="1"/>
    <col min="2564" max="2569" width="12.75" customWidth="1"/>
    <col min="2572" max="2583" width="0" hidden="1" customWidth="1"/>
    <col min="2817" max="2817" width="16.125" customWidth="1"/>
    <col min="2818" max="2818" width="10.875" customWidth="1"/>
    <col min="2819" max="2819" width="32.125" customWidth="1"/>
    <col min="2820" max="2825" width="12.75" customWidth="1"/>
    <col min="2828" max="2839" width="0" hidden="1" customWidth="1"/>
    <col min="3073" max="3073" width="16.125" customWidth="1"/>
    <col min="3074" max="3074" width="10.875" customWidth="1"/>
    <col min="3075" max="3075" width="32.125" customWidth="1"/>
    <col min="3076" max="3081" width="12.75" customWidth="1"/>
    <col min="3084" max="3095" width="0" hidden="1" customWidth="1"/>
    <col min="3329" max="3329" width="16.125" customWidth="1"/>
    <col min="3330" max="3330" width="10.875" customWidth="1"/>
    <col min="3331" max="3331" width="32.125" customWidth="1"/>
    <col min="3332" max="3337" width="12.75" customWidth="1"/>
    <col min="3340" max="3351" width="0" hidden="1" customWidth="1"/>
    <col min="3585" max="3585" width="16.125" customWidth="1"/>
    <col min="3586" max="3586" width="10.875" customWidth="1"/>
    <col min="3587" max="3587" width="32.125" customWidth="1"/>
    <col min="3588" max="3593" width="12.75" customWidth="1"/>
    <col min="3596" max="3607" width="0" hidden="1" customWidth="1"/>
    <col min="3841" max="3841" width="16.125" customWidth="1"/>
    <col min="3842" max="3842" width="10.875" customWidth="1"/>
    <col min="3843" max="3843" width="32.125" customWidth="1"/>
    <col min="3844" max="3849" width="12.75" customWidth="1"/>
    <col min="3852" max="3863" width="0" hidden="1" customWidth="1"/>
    <col min="4097" max="4097" width="16.125" customWidth="1"/>
    <col min="4098" max="4098" width="10.875" customWidth="1"/>
    <col min="4099" max="4099" width="32.125" customWidth="1"/>
    <col min="4100" max="4105" width="12.75" customWidth="1"/>
    <col min="4108" max="4119" width="0" hidden="1" customWidth="1"/>
    <col min="4353" max="4353" width="16.125" customWidth="1"/>
    <col min="4354" max="4354" width="10.875" customWidth="1"/>
    <col min="4355" max="4355" width="32.125" customWidth="1"/>
    <col min="4356" max="4361" width="12.75" customWidth="1"/>
    <col min="4364" max="4375" width="0" hidden="1" customWidth="1"/>
    <col min="4609" max="4609" width="16.125" customWidth="1"/>
    <col min="4610" max="4610" width="10.875" customWidth="1"/>
    <col min="4611" max="4611" width="32.125" customWidth="1"/>
    <col min="4612" max="4617" width="12.75" customWidth="1"/>
    <col min="4620" max="4631" width="0" hidden="1" customWidth="1"/>
    <col min="4865" max="4865" width="16.125" customWidth="1"/>
    <col min="4866" max="4866" width="10.875" customWidth="1"/>
    <col min="4867" max="4867" width="32.125" customWidth="1"/>
    <col min="4868" max="4873" width="12.75" customWidth="1"/>
    <col min="4876" max="4887" width="0" hidden="1" customWidth="1"/>
    <col min="5121" max="5121" width="16.125" customWidth="1"/>
    <col min="5122" max="5122" width="10.875" customWidth="1"/>
    <col min="5123" max="5123" width="32.125" customWidth="1"/>
    <col min="5124" max="5129" width="12.75" customWidth="1"/>
    <col min="5132" max="5143" width="0" hidden="1" customWidth="1"/>
    <col min="5377" max="5377" width="16.125" customWidth="1"/>
    <col min="5378" max="5378" width="10.875" customWidth="1"/>
    <col min="5379" max="5379" width="32.125" customWidth="1"/>
    <col min="5380" max="5385" width="12.75" customWidth="1"/>
    <col min="5388" max="5399" width="0" hidden="1" customWidth="1"/>
    <col min="5633" max="5633" width="16.125" customWidth="1"/>
    <col min="5634" max="5634" width="10.875" customWidth="1"/>
    <col min="5635" max="5635" width="32.125" customWidth="1"/>
    <col min="5636" max="5641" width="12.75" customWidth="1"/>
    <col min="5644" max="5655" width="0" hidden="1" customWidth="1"/>
    <col min="5889" max="5889" width="16.125" customWidth="1"/>
    <col min="5890" max="5890" width="10.875" customWidth="1"/>
    <col min="5891" max="5891" width="32.125" customWidth="1"/>
    <col min="5892" max="5897" width="12.75" customWidth="1"/>
    <col min="5900" max="5911" width="0" hidden="1" customWidth="1"/>
    <col min="6145" max="6145" width="16.125" customWidth="1"/>
    <col min="6146" max="6146" width="10.875" customWidth="1"/>
    <col min="6147" max="6147" width="32.125" customWidth="1"/>
    <col min="6148" max="6153" width="12.75" customWidth="1"/>
    <col min="6156" max="6167" width="0" hidden="1" customWidth="1"/>
    <col min="6401" max="6401" width="16.125" customWidth="1"/>
    <col min="6402" max="6402" width="10.875" customWidth="1"/>
    <col min="6403" max="6403" width="32.125" customWidth="1"/>
    <col min="6404" max="6409" width="12.75" customWidth="1"/>
    <col min="6412" max="6423" width="0" hidden="1" customWidth="1"/>
    <col min="6657" max="6657" width="16.125" customWidth="1"/>
    <col min="6658" max="6658" width="10.875" customWidth="1"/>
    <col min="6659" max="6659" width="32.125" customWidth="1"/>
    <col min="6660" max="6665" width="12.75" customWidth="1"/>
    <col min="6668" max="6679" width="0" hidden="1" customWidth="1"/>
    <col min="6913" max="6913" width="16.125" customWidth="1"/>
    <col min="6914" max="6914" width="10.875" customWidth="1"/>
    <col min="6915" max="6915" width="32.125" customWidth="1"/>
    <col min="6916" max="6921" width="12.75" customWidth="1"/>
    <col min="6924" max="6935" width="0" hidden="1" customWidth="1"/>
    <col min="7169" max="7169" width="16.125" customWidth="1"/>
    <col min="7170" max="7170" width="10.875" customWidth="1"/>
    <col min="7171" max="7171" width="32.125" customWidth="1"/>
    <col min="7172" max="7177" width="12.75" customWidth="1"/>
    <col min="7180" max="7191" width="0" hidden="1" customWidth="1"/>
    <col min="7425" max="7425" width="16.125" customWidth="1"/>
    <col min="7426" max="7426" width="10.875" customWidth="1"/>
    <col min="7427" max="7427" width="32.125" customWidth="1"/>
    <col min="7428" max="7433" width="12.75" customWidth="1"/>
    <col min="7436" max="7447" width="0" hidden="1" customWidth="1"/>
    <col min="7681" max="7681" width="16.125" customWidth="1"/>
    <col min="7682" max="7682" width="10.875" customWidth="1"/>
    <col min="7683" max="7683" width="32.125" customWidth="1"/>
    <col min="7684" max="7689" width="12.75" customWidth="1"/>
    <col min="7692" max="7703" width="0" hidden="1" customWidth="1"/>
    <col min="7937" max="7937" width="16.125" customWidth="1"/>
    <col min="7938" max="7938" width="10.875" customWidth="1"/>
    <col min="7939" max="7939" width="32.125" customWidth="1"/>
    <col min="7940" max="7945" width="12.75" customWidth="1"/>
    <col min="7948" max="7959" width="0" hidden="1" customWidth="1"/>
    <col min="8193" max="8193" width="16.125" customWidth="1"/>
    <col min="8194" max="8194" width="10.875" customWidth="1"/>
    <col min="8195" max="8195" width="32.125" customWidth="1"/>
    <col min="8196" max="8201" width="12.75" customWidth="1"/>
    <col min="8204" max="8215" width="0" hidden="1" customWidth="1"/>
    <col min="8449" max="8449" width="16.125" customWidth="1"/>
    <col min="8450" max="8450" width="10.875" customWidth="1"/>
    <col min="8451" max="8451" width="32.125" customWidth="1"/>
    <col min="8452" max="8457" width="12.75" customWidth="1"/>
    <col min="8460" max="8471" width="0" hidden="1" customWidth="1"/>
    <col min="8705" max="8705" width="16.125" customWidth="1"/>
    <col min="8706" max="8706" width="10.875" customWidth="1"/>
    <col min="8707" max="8707" width="32.125" customWidth="1"/>
    <col min="8708" max="8713" width="12.75" customWidth="1"/>
    <col min="8716" max="8727" width="0" hidden="1" customWidth="1"/>
    <col min="8961" max="8961" width="16.125" customWidth="1"/>
    <col min="8962" max="8962" width="10.875" customWidth="1"/>
    <col min="8963" max="8963" width="32.125" customWidth="1"/>
    <col min="8964" max="8969" width="12.75" customWidth="1"/>
    <col min="8972" max="8983" width="0" hidden="1" customWidth="1"/>
    <col min="9217" max="9217" width="16.125" customWidth="1"/>
    <col min="9218" max="9218" width="10.875" customWidth="1"/>
    <col min="9219" max="9219" width="32.125" customWidth="1"/>
    <col min="9220" max="9225" width="12.75" customWidth="1"/>
    <col min="9228" max="9239" width="0" hidden="1" customWidth="1"/>
    <col min="9473" max="9473" width="16.125" customWidth="1"/>
    <col min="9474" max="9474" width="10.875" customWidth="1"/>
    <col min="9475" max="9475" width="32.125" customWidth="1"/>
    <col min="9476" max="9481" width="12.75" customWidth="1"/>
    <col min="9484" max="9495" width="0" hidden="1" customWidth="1"/>
    <col min="9729" max="9729" width="16.125" customWidth="1"/>
    <col min="9730" max="9730" width="10.875" customWidth="1"/>
    <col min="9731" max="9731" width="32.125" customWidth="1"/>
    <col min="9732" max="9737" width="12.75" customWidth="1"/>
    <col min="9740" max="9751" width="0" hidden="1" customWidth="1"/>
    <col min="9985" max="9985" width="16.125" customWidth="1"/>
    <col min="9986" max="9986" width="10.875" customWidth="1"/>
    <col min="9987" max="9987" width="32.125" customWidth="1"/>
    <col min="9988" max="9993" width="12.75" customWidth="1"/>
    <col min="9996" max="10007" width="0" hidden="1" customWidth="1"/>
    <col min="10241" max="10241" width="16.125" customWidth="1"/>
    <col min="10242" max="10242" width="10.875" customWidth="1"/>
    <col min="10243" max="10243" width="32.125" customWidth="1"/>
    <col min="10244" max="10249" width="12.75" customWidth="1"/>
    <col min="10252" max="10263" width="0" hidden="1" customWidth="1"/>
    <col min="10497" max="10497" width="16.125" customWidth="1"/>
    <col min="10498" max="10498" width="10.875" customWidth="1"/>
    <col min="10499" max="10499" width="32.125" customWidth="1"/>
    <col min="10500" max="10505" width="12.75" customWidth="1"/>
    <col min="10508" max="10519" width="0" hidden="1" customWidth="1"/>
    <col min="10753" max="10753" width="16.125" customWidth="1"/>
    <col min="10754" max="10754" width="10.875" customWidth="1"/>
    <col min="10755" max="10755" width="32.125" customWidth="1"/>
    <col min="10756" max="10761" width="12.75" customWidth="1"/>
    <col min="10764" max="10775" width="0" hidden="1" customWidth="1"/>
    <col min="11009" max="11009" width="16.125" customWidth="1"/>
    <col min="11010" max="11010" width="10.875" customWidth="1"/>
    <col min="11011" max="11011" width="32.125" customWidth="1"/>
    <col min="11012" max="11017" width="12.75" customWidth="1"/>
    <col min="11020" max="11031" width="0" hidden="1" customWidth="1"/>
    <col min="11265" max="11265" width="16.125" customWidth="1"/>
    <col min="11266" max="11266" width="10.875" customWidth="1"/>
    <col min="11267" max="11267" width="32.125" customWidth="1"/>
    <col min="11268" max="11273" width="12.75" customWidth="1"/>
    <col min="11276" max="11287" width="0" hidden="1" customWidth="1"/>
    <col min="11521" max="11521" width="16.125" customWidth="1"/>
    <col min="11522" max="11522" width="10.875" customWidth="1"/>
    <col min="11523" max="11523" width="32.125" customWidth="1"/>
    <col min="11524" max="11529" width="12.75" customWidth="1"/>
    <col min="11532" max="11543" width="0" hidden="1" customWidth="1"/>
    <col min="11777" max="11777" width="16.125" customWidth="1"/>
    <col min="11778" max="11778" width="10.875" customWidth="1"/>
    <col min="11779" max="11779" width="32.125" customWidth="1"/>
    <col min="11780" max="11785" width="12.75" customWidth="1"/>
    <col min="11788" max="11799" width="0" hidden="1" customWidth="1"/>
    <col min="12033" max="12033" width="16.125" customWidth="1"/>
    <col min="12034" max="12034" width="10.875" customWidth="1"/>
    <col min="12035" max="12035" width="32.125" customWidth="1"/>
    <col min="12036" max="12041" width="12.75" customWidth="1"/>
    <col min="12044" max="12055" width="0" hidden="1" customWidth="1"/>
    <col min="12289" max="12289" width="16.125" customWidth="1"/>
    <col min="12290" max="12290" width="10.875" customWidth="1"/>
    <col min="12291" max="12291" width="32.125" customWidth="1"/>
    <col min="12292" max="12297" width="12.75" customWidth="1"/>
    <col min="12300" max="12311" width="0" hidden="1" customWidth="1"/>
    <col min="12545" max="12545" width="16.125" customWidth="1"/>
    <col min="12546" max="12546" width="10.875" customWidth="1"/>
    <col min="12547" max="12547" width="32.125" customWidth="1"/>
    <col min="12548" max="12553" width="12.75" customWidth="1"/>
    <col min="12556" max="12567" width="0" hidden="1" customWidth="1"/>
    <col min="12801" max="12801" width="16.125" customWidth="1"/>
    <col min="12802" max="12802" width="10.875" customWidth="1"/>
    <col min="12803" max="12803" width="32.125" customWidth="1"/>
    <col min="12804" max="12809" width="12.75" customWidth="1"/>
    <col min="12812" max="12823" width="0" hidden="1" customWidth="1"/>
    <col min="13057" max="13057" width="16.125" customWidth="1"/>
    <col min="13058" max="13058" width="10.875" customWidth="1"/>
    <col min="13059" max="13059" width="32.125" customWidth="1"/>
    <col min="13060" max="13065" width="12.75" customWidth="1"/>
    <col min="13068" max="13079" width="0" hidden="1" customWidth="1"/>
    <col min="13313" max="13313" width="16.125" customWidth="1"/>
    <col min="13314" max="13314" width="10.875" customWidth="1"/>
    <col min="13315" max="13315" width="32.125" customWidth="1"/>
    <col min="13316" max="13321" width="12.75" customWidth="1"/>
    <col min="13324" max="13335" width="0" hidden="1" customWidth="1"/>
    <col min="13569" max="13569" width="16.125" customWidth="1"/>
    <col min="13570" max="13570" width="10.875" customWidth="1"/>
    <col min="13571" max="13571" width="32.125" customWidth="1"/>
    <col min="13572" max="13577" width="12.75" customWidth="1"/>
    <col min="13580" max="13591" width="0" hidden="1" customWidth="1"/>
    <col min="13825" max="13825" width="16.125" customWidth="1"/>
    <col min="13826" max="13826" width="10.875" customWidth="1"/>
    <col min="13827" max="13827" width="32.125" customWidth="1"/>
    <col min="13828" max="13833" width="12.75" customWidth="1"/>
    <col min="13836" max="13847" width="0" hidden="1" customWidth="1"/>
    <col min="14081" max="14081" width="16.125" customWidth="1"/>
    <col min="14082" max="14082" width="10.875" customWidth="1"/>
    <col min="14083" max="14083" width="32.125" customWidth="1"/>
    <col min="14084" max="14089" width="12.75" customWidth="1"/>
    <col min="14092" max="14103" width="0" hidden="1" customWidth="1"/>
    <col min="14337" max="14337" width="16.125" customWidth="1"/>
    <col min="14338" max="14338" width="10.875" customWidth="1"/>
    <col min="14339" max="14339" width="32.125" customWidth="1"/>
    <col min="14340" max="14345" width="12.75" customWidth="1"/>
    <col min="14348" max="14359" width="0" hidden="1" customWidth="1"/>
    <col min="14593" max="14593" width="16.125" customWidth="1"/>
    <col min="14594" max="14594" width="10.875" customWidth="1"/>
    <col min="14595" max="14595" width="32.125" customWidth="1"/>
    <col min="14596" max="14601" width="12.75" customWidth="1"/>
    <col min="14604" max="14615" width="0" hidden="1" customWidth="1"/>
    <col min="14849" max="14849" width="16.125" customWidth="1"/>
    <col min="14850" max="14850" width="10.875" customWidth="1"/>
    <col min="14851" max="14851" width="32.125" customWidth="1"/>
    <col min="14852" max="14857" width="12.75" customWidth="1"/>
    <col min="14860" max="14871" width="0" hidden="1" customWidth="1"/>
    <col min="15105" max="15105" width="16.125" customWidth="1"/>
    <col min="15106" max="15106" width="10.875" customWidth="1"/>
    <col min="15107" max="15107" width="32.125" customWidth="1"/>
    <col min="15108" max="15113" width="12.75" customWidth="1"/>
    <col min="15116" max="15127" width="0" hidden="1" customWidth="1"/>
    <col min="15361" max="15361" width="16.125" customWidth="1"/>
    <col min="15362" max="15362" width="10.875" customWidth="1"/>
    <col min="15363" max="15363" width="32.125" customWidth="1"/>
    <col min="15364" max="15369" width="12.75" customWidth="1"/>
    <col min="15372" max="15383" width="0" hidden="1" customWidth="1"/>
    <col min="15617" max="15617" width="16.125" customWidth="1"/>
    <col min="15618" max="15618" width="10.875" customWidth="1"/>
    <col min="15619" max="15619" width="32.125" customWidth="1"/>
    <col min="15620" max="15625" width="12.75" customWidth="1"/>
    <col min="15628" max="15639" width="0" hidden="1" customWidth="1"/>
    <col min="15873" max="15873" width="16.125" customWidth="1"/>
    <col min="15874" max="15874" width="10.875" customWidth="1"/>
    <col min="15875" max="15875" width="32.125" customWidth="1"/>
    <col min="15876" max="15881" width="12.75" customWidth="1"/>
    <col min="15884" max="15895" width="0" hidden="1" customWidth="1"/>
    <col min="16129" max="16129" width="16.125" customWidth="1"/>
    <col min="16130" max="16130" width="10.875" customWidth="1"/>
    <col min="16131" max="16131" width="32.125" customWidth="1"/>
    <col min="16132" max="16137" width="12.75" customWidth="1"/>
    <col min="16140" max="16151" width="0" hidden="1" customWidth="1"/>
  </cols>
  <sheetData>
    <row r="1" spans="1:23" ht="20.100000000000001" customHeight="1">
      <c r="A1" s="182" t="s">
        <v>4953</v>
      </c>
      <c r="B1" s="182"/>
      <c r="C1" s="182"/>
      <c r="D1" s="182"/>
      <c r="E1" s="182"/>
      <c r="F1" s="182"/>
      <c r="G1" s="182"/>
      <c r="H1" s="182"/>
      <c r="I1" s="182"/>
      <c r="J1" s="182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</row>
    <row r="2" spans="1:23" ht="20.100000000000001" customHeight="1">
      <c r="A2" s="41"/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</row>
    <row r="3" spans="1:23" ht="20.100000000000001" customHeight="1">
      <c r="A3" s="172" t="s">
        <v>5006</v>
      </c>
      <c r="B3" s="172"/>
      <c r="C3" s="172"/>
      <c r="D3" s="172"/>
      <c r="E3" s="172"/>
      <c r="F3" s="172"/>
      <c r="G3" s="172"/>
      <c r="H3" s="172"/>
      <c r="I3" s="172"/>
      <c r="J3" s="172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</row>
    <row r="4" spans="1:23" ht="20.100000000000001" customHeight="1">
      <c r="A4" s="172" t="s">
        <v>4954</v>
      </c>
      <c r="B4" s="172"/>
      <c r="C4" s="172"/>
      <c r="D4" s="172"/>
      <c r="E4" s="172"/>
      <c r="F4" s="172"/>
      <c r="G4" s="172"/>
      <c r="H4" s="172"/>
      <c r="I4" s="172"/>
      <c r="J4" s="172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</row>
    <row r="5" spans="1:23" ht="20.100000000000001" customHeight="1" thickBot="1">
      <c r="A5" s="172" t="s">
        <v>4955</v>
      </c>
      <c r="B5" s="172"/>
      <c r="C5" s="172"/>
      <c r="D5" s="172"/>
      <c r="E5" s="172"/>
      <c r="F5" s="172"/>
      <c r="G5" s="172"/>
      <c r="H5" s="172"/>
      <c r="I5" s="172"/>
      <c r="J5" s="172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</row>
    <row r="6" spans="1:23" ht="26.25" customHeight="1">
      <c r="A6" s="174" t="s">
        <v>4956</v>
      </c>
      <c r="B6" s="158" t="s">
        <v>4957</v>
      </c>
      <c r="C6" s="159"/>
      <c r="D6" s="138" t="s">
        <v>4958</v>
      </c>
      <c r="E6" s="138"/>
      <c r="F6" s="138"/>
      <c r="G6" s="138"/>
      <c r="H6" s="138"/>
      <c r="I6" s="150" t="s">
        <v>4960</v>
      </c>
      <c r="J6" s="176" t="s">
        <v>4961</v>
      </c>
      <c r="K6" s="40"/>
      <c r="L6" s="138" t="s">
        <v>4959</v>
      </c>
      <c r="M6" s="138"/>
      <c r="N6" s="138"/>
      <c r="O6" s="138"/>
      <c r="P6" s="138"/>
      <c r="Q6" s="150" t="s">
        <v>4960</v>
      </c>
      <c r="R6" s="138" t="s">
        <v>4959</v>
      </c>
      <c r="S6" s="138"/>
      <c r="T6" s="138"/>
      <c r="U6" s="138"/>
      <c r="V6" s="138"/>
      <c r="W6" s="150" t="s">
        <v>4960</v>
      </c>
    </row>
    <row r="7" spans="1:23" ht="20.100000000000001" customHeight="1">
      <c r="A7" s="175"/>
      <c r="B7" s="146"/>
      <c r="C7" s="147"/>
      <c r="D7" s="139"/>
      <c r="E7" s="42" t="s">
        <v>4965</v>
      </c>
      <c r="F7" s="42" t="s">
        <v>4963</v>
      </c>
      <c r="G7" s="42" t="s">
        <v>4964</v>
      </c>
      <c r="H7" s="42" t="s">
        <v>4966</v>
      </c>
      <c r="I7" s="151"/>
      <c r="J7" s="177"/>
      <c r="K7" s="40"/>
      <c r="L7" s="42" t="s">
        <v>4962</v>
      </c>
      <c r="M7" s="42" t="s">
        <v>4963</v>
      </c>
      <c r="N7" s="42" t="s">
        <v>4964</v>
      </c>
      <c r="O7" s="42" t="s">
        <v>4965</v>
      </c>
      <c r="P7" s="42" t="s">
        <v>4966</v>
      </c>
      <c r="Q7" s="151"/>
      <c r="R7" s="42" t="s">
        <v>4962</v>
      </c>
      <c r="S7" s="42" t="s">
        <v>4963</v>
      </c>
      <c r="T7" s="42" t="s">
        <v>4964</v>
      </c>
      <c r="U7" s="42" t="s">
        <v>4965</v>
      </c>
      <c r="V7" s="42" t="s">
        <v>4966</v>
      </c>
      <c r="W7" s="151"/>
    </row>
    <row r="8" spans="1:23" ht="20.100000000000001" customHeight="1" thickBot="1">
      <c r="A8" s="183"/>
      <c r="B8" s="160"/>
      <c r="C8" s="161"/>
      <c r="D8" s="184"/>
      <c r="E8" s="86" t="s">
        <v>4969</v>
      </c>
      <c r="F8" s="86" t="s">
        <v>4967</v>
      </c>
      <c r="G8" s="86" t="s">
        <v>4968</v>
      </c>
      <c r="H8" s="86" t="s">
        <v>4970</v>
      </c>
      <c r="I8" s="185"/>
      <c r="J8" s="186"/>
      <c r="K8" s="40"/>
      <c r="L8" s="43" t="s">
        <v>4967</v>
      </c>
      <c r="M8" s="43" t="s">
        <v>4967</v>
      </c>
      <c r="N8" s="43" t="s">
        <v>4968</v>
      </c>
      <c r="O8" s="43" t="s">
        <v>4969</v>
      </c>
      <c r="P8" s="43" t="s">
        <v>4970</v>
      </c>
      <c r="Q8" s="152"/>
      <c r="R8" s="43" t="s">
        <v>4967</v>
      </c>
      <c r="S8" s="43" t="s">
        <v>4967</v>
      </c>
      <c r="T8" s="43" t="s">
        <v>4968</v>
      </c>
      <c r="U8" s="43" t="s">
        <v>4969</v>
      </c>
      <c r="V8" s="43" t="s">
        <v>4970</v>
      </c>
      <c r="W8" s="152"/>
    </row>
    <row r="9" spans="1:23" ht="30" customHeight="1" thickTop="1">
      <c r="A9" s="165" t="s">
        <v>4999</v>
      </c>
      <c r="B9" s="162" t="s">
        <v>4972</v>
      </c>
      <c r="C9" s="162"/>
      <c r="D9" s="84" t="s">
        <v>4989</v>
      </c>
      <c r="E9" s="89">
        <v>24377</v>
      </c>
      <c r="F9" s="90">
        <v>24377</v>
      </c>
      <c r="G9" s="89">
        <v>23593</v>
      </c>
      <c r="H9" s="91">
        <v>22105</v>
      </c>
      <c r="I9" s="92">
        <f>MIN(F9,G9,E9,H9)</f>
        <v>22105</v>
      </c>
      <c r="J9" s="85"/>
      <c r="K9" s="40"/>
      <c r="L9" s="48">
        <v>20548</v>
      </c>
      <c r="M9" s="48">
        <v>16000</v>
      </c>
      <c r="N9" s="48">
        <v>16560</v>
      </c>
      <c r="O9" s="48">
        <v>20548</v>
      </c>
      <c r="P9" s="48">
        <v>20548</v>
      </c>
      <c r="Q9" s="49">
        <f>MIN(L9,M9,N9,O9,P9)</f>
        <v>16000</v>
      </c>
      <c r="R9" s="50" t="e">
        <f>#REF!-L9</f>
        <v>#REF!</v>
      </c>
      <c r="S9" s="50">
        <f t="shared" ref="S9:T11" si="0">F9-M9</f>
        <v>8377</v>
      </c>
      <c r="T9" s="50">
        <f t="shared" si="0"/>
        <v>7033</v>
      </c>
      <c r="U9" s="50" t="e">
        <f>#REF!-O9</f>
        <v>#REF!</v>
      </c>
      <c r="V9" s="50">
        <f t="shared" ref="V9:W11" si="1">H9-P9</f>
        <v>1557</v>
      </c>
      <c r="W9" s="50">
        <f t="shared" si="1"/>
        <v>6105</v>
      </c>
    </row>
    <row r="10" spans="1:23" ht="30" customHeight="1">
      <c r="A10" s="165"/>
      <c r="B10" s="163" t="s">
        <v>4974</v>
      </c>
      <c r="C10" s="163"/>
      <c r="D10" s="44" t="s">
        <v>4990</v>
      </c>
      <c r="E10" s="93">
        <v>25939</v>
      </c>
      <c r="F10" s="94">
        <v>25939</v>
      </c>
      <c r="G10" s="93">
        <v>24898</v>
      </c>
      <c r="H10" s="95">
        <v>23021</v>
      </c>
      <c r="I10" s="96">
        <f>MIN(F10,G10,E10,H10)</f>
        <v>23021</v>
      </c>
      <c r="J10" s="47"/>
      <c r="K10" s="40"/>
      <c r="L10" s="48">
        <v>21307</v>
      </c>
      <c r="M10" s="48">
        <v>17000</v>
      </c>
      <c r="N10" s="48">
        <v>18080</v>
      </c>
      <c r="O10" s="48">
        <v>21307</v>
      </c>
      <c r="P10" s="48">
        <v>21307</v>
      </c>
      <c r="Q10" s="49">
        <f>MIN(L10,M10,N10,O10,P10)</f>
        <v>17000</v>
      </c>
      <c r="R10" s="50" t="e">
        <f>#REF!-L10</f>
        <v>#REF!</v>
      </c>
      <c r="S10" s="50">
        <f t="shared" si="0"/>
        <v>8939</v>
      </c>
      <c r="T10" s="50">
        <f t="shared" si="0"/>
        <v>6818</v>
      </c>
      <c r="U10" s="50" t="e">
        <f>#REF!-O10</f>
        <v>#REF!</v>
      </c>
      <c r="V10" s="50">
        <f t="shared" si="1"/>
        <v>1714</v>
      </c>
      <c r="W10" s="50">
        <f t="shared" si="1"/>
        <v>6021</v>
      </c>
    </row>
    <row r="11" spans="1:23" s="40" customFormat="1" ht="30" customHeight="1">
      <c r="A11" s="164" t="s">
        <v>4998</v>
      </c>
      <c r="B11" s="163" t="s">
        <v>4976</v>
      </c>
      <c r="C11" s="44" t="s">
        <v>4991</v>
      </c>
      <c r="D11" s="179" t="s">
        <v>4977</v>
      </c>
      <c r="E11" s="93">
        <v>41951</v>
      </c>
      <c r="F11" s="94">
        <v>41951</v>
      </c>
      <c r="G11" s="93">
        <v>40407</v>
      </c>
      <c r="H11" s="95">
        <v>37452</v>
      </c>
      <c r="I11" s="96">
        <f t="shared" ref="I11:I24" si="2">MIN(F11,G11,E11,H11)</f>
        <v>37452</v>
      </c>
      <c r="J11" s="47"/>
      <c r="L11" s="48">
        <v>32054</v>
      </c>
      <c r="M11" s="48">
        <v>25000</v>
      </c>
      <c r="N11" s="48">
        <v>25940</v>
      </c>
      <c r="O11" s="48">
        <v>32054</v>
      </c>
      <c r="P11" s="48">
        <v>32054</v>
      </c>
      <c r="Q11" s="49">
        <f>MIN(L11,M11,N11,O11,P11)</f>
        <v>25000</v>
      </c>
      <c r="R11" s="50" t="e">
        <f>#REF!-L11</f>
        <v>#REF!</v>
      </c>
      <c r="S11" s="50">
        <f t="shared" si="0"/>
        <v>16951</v>
      </c>
      <c r="T11" s="50">
        <f t="shared" si="0"/>
        <v>14467</v>
      </c>
      <c r="U11" s="50" t="e">
        <f>#REF!-O11</f>
        <v>#REF!</v>
      </c>
      <c r="V11" s="50">
        <f t="shared" si="1"/>
        <v>5398</v>
      </c>
      <c r="W11" s="50">
        <f t="shared" si="1"/>
        <v>12452</v>
      </c>
    </row>
    <row r="12" spans="1:23" s="40" customFormat="1" ht="30" customHeight="1">
      <c r="A12" s="165"/>
      <c r="B12" s="163"/>
      <c r="C12" s="44" t="s">
        <v>4992</v>
      </c>
      <c r="D12" s="180"/>
      <c r="E12" s="93">
        <v>41951</v>
      </c>
      <c r="F12" s="97">
        <v>41951</v>
      </c>
      <c r="G12" s="93">
        <v>40407</v>
      </c>
      <c r="H12" s="95">
        <v>37452</v>
      </c>
      <c r="I12" s="96">
        <f t="shared" si="2"/>
        <v>37452</v>
      </c>
      <c r="J12" s="76"/>
      <c r="L12" s="77"/>
      <c r="M12" s="77"/>
      <c r="N12" s="77"/>
      <c r="O12" s="77"/>
      <c r="P12" s="77"/>
      <c r="Q12" s="83"/>
      <c r="R12" s="50"/>
      <c r="S12" s="50"/>
      <c r="T12" s="50"/>
      <c r="U12" s="50"/>
      <c r="V12" s="50"/>
      <c r="W12" s="50"/>
    </row>
    <row r="13" spans="1:23" s="40" customFormat="1" ht="30" customHeight="1">
      <c r="A13" s="165"/>
      <c r="B13" s="163"/>
      <c r="C13" s="44" t="s">
        <v>4993</v>
      </c>
      <c r="D13" s="180"/>
      <c r="E13" s="93">
        <v>41951</v>
      </c>
      <c r="F13" s="97">
        <v>41952</v>
      </c>
      <c r="G13" s="93">
        <v>40407</v>
      </c>
      <c r="H13" s="95">
        <v>37452</v>
      </c>
      <c r="I13" s="96">
        <f t="shared" si="2"/>
        <v>37452</v>
      </c>
      <c r="J13" s="76"/>
      <c r="L13" s="77"/>
      <c r="M13" s="77"/>
      <c r="N13" s="77"/>
      <c r="O13" s="77"/>
      <c r="P13" s="77"/>
      <c r="Q13" s="83"/>
      <c r="R13" s="50"/>
      <c r="S13" s="50"/>
      <c r="T13" s="50"/>
      <c r="U13" s="50"/>
      <c r="V13" s="50"/>
      <c r="W13" s="50"/>
    </row>
    <row r="14" spans="1:23" s="40" customFormat="1" ht="30" customHeight="1">
      <c r="A14" s="165"/>
      <c r="B14" s="163"/>
      <c r="C14" s="44" t="s">
        <v>4995</v>
      </c>
      <c r="D14" s="180"/>
      <c r="E14" s="93">
        <v>41951</v>
      </c>
      <c r="F14" s="97">
        <v>41952</v>
      </c>
      <c r="G14" s="93">
        <v>40407</v>
      </c>
      <c r="H14" s="95">
        <v>37452</v>
      </c>
      <c r="I14" s="96">
        <f t="shared" si="2"/>
        <v>37452</v>
      </c>
      <c r="J14" s="76"/>
      <c r="L14" s="77"/>
      <c r="M14" s="77"/>
      <c r="N14" s="77"/>
      <c r="O14" s="77"/>
      <c r="P14" s="77"/>
      <c r="Q14" s="83"/>
      <c r="R14" s="50"/>
      <c r="S14" s="50"/>
      <c r="T14" s="50"/>
      <c r="U14" s="50"/>
      <c r="V14" s="50"/>
      <c r="W14" s="50"/>
    </row>
    <row r="15" spans="1:23" s="40" customFormat="1" ht="30" customHeight="1">
      <c r="A15" s="165"/>
      <c r="B15" s="163"/>
      <c r="C15" s="44" t="s">
        <v>4994</v>
      </c>
      <c r="D15" s="181"/>
      <c r="E15" s="93">
        <v>41951</v>
      </c>
      <c r="F15" s="97">
        <v>41953</v>
      </c>
      <c r="G15" s="93">
        <v>40407</v>
      </c>
      <c r="H15" s="95">
        <v>420</v>
      </c>
      <c r="I15" s="96">
        <f t="shared" si="2"/>
        <v>420</v>
      </c>
      <c r="J15" s="76"/>
      <c r="L15" s="77"/>
      <c r="M15" s="77"/>
      <c r="N15" s="77"/>
      <c r="O15" s="77"/>
      <c r="P15" s="77"/>
      <c r="Q15" s="83"/>
      <c r="R15" s="50"/>
      <c r="S15" s="50"/>
      <c r="T15" s="50"/>
      <c r="U15" s="50"/>
      <c r="V15" s="50"/>
      <c r="W15" s="50"/>
    </row>
    <row r="16" spans="1:23" s="40" customFormat="1" ht="30" customHeight="1">
      <c r="A16" s="165"/>
      <c r="B16" s="167" t="s">
        <v>4996</v>
      </c>
      <c r="C16" s="168"/>
      <c r="D16" s="75" t="s">
        <v>4997</v>
      </c>
      <c r="E16" s="98">
        <v>41951</v>
      </c>
      <c r="F16" s="97">
        <v>55000</v>
      </c>
      <c r="G16" s="98">
        <v>40407</v>
      </c>
      <c r="H16" s="99">
        <v>57500</v>
      </c>
      <c r="I16" s="96">
        <f t="shared" si="2"/>
        <v>40407</v>
      </c>
      <c r="J16" s="76"/>
      <c r="L16" s="77"/>
      <c r="M16" s="77"/>
      <c r="N16" s="77"/>
      <c r="O16" s="77"/>
      <c r="P16" s="77"/>
      <c r="Q16" s="83"/>
      <c r="R16" s="50"/>
      <c r="S16" s="50"/>
      <c r="T16" s="50"/>
      <c r="U16" s="50"/>
      <c r="V16" s="50"/>
      <c r="W16" s="50"/>
    </row>
    <row r="17" spans="1:23" s="40" customFormat="1" ht="30" customHeight="1">
      <c r="A17" s="165"/>
      <c r="B17" s="140" t="s">
        <v>5001</v>
      </c>
      <c r="C17" s="141"/>
      <c r="D17" s="44" t="s">
        <v>4980</v>
      </c>
      <c r="E17" s="93">
        <v>41951</v>
      </c>
      <c r="F17" s="94">
        <v>41953</v>
      </c>
      <c r="G17" s="93">
        <v>40407</v>
      </c>
      <c r="H17" s="95">
        <v>37452</v>
      </c>
      <c r="I17" s="96">
        <f t="shared" si="2"/>
        <v>37452</v>
      </c>
      <c r="J17" s="47"/>
      <c r="L17" s="48">
        <v>32054</v>
      </c>
      <c r="M17" s="48">
        <v>16000</v>
      </c>
      <c r="N17" s="48">
        <v>25940</v>
      </c>
      <c r="O17" s="48">
        <v>38403</v>
      </c>
      <c r="P17" s="48">
        <v>32054</v>
      </c>
      <c r="Q17" s="49">
        <f>MIN(L17,M17,N17,O17,P17)</f>
        <v>16000</v>
      </c>
      <c r="R17" s="50" t="e">
        <f>#REF!-L17</f>
        <v>#REF!</v>
      </c>
      <c r="S17" s="50">
        <f>F17-M17</f>
        <v>25953</v>
      </c>
      <c r="T17" s="50">
        <f>G17-N17</f>
        <v>14467</v>
      </c>
      <c r="U17" s="50" t="e">
        <f>#REF!-O17</f>
        <v>#REF!</v>
      </c>
      <c r="V17" s="50">
        <f>H17-P17</f>
        <v>5398</v>
      </c>
      <c r="W17" s="50">
        <f>I17-Q17</f>
        <v>21452</v>
      </c>
    </row>
    <row r="18" spans="1:23" s="40" customFormat="1" ht="30" customHeight="1">
      <c r="A18" s="165"/>
      <c r="B18" s="140" t="s">
        <v>5007</v>
      </c>
      <c r="C18" s="141"/>
      <c r="D18" s="44" t="s">
        <v>5008</v>
      </c>
      <c r="E18" s="93"/>
      <c r="F18" s="94">
        <v>360000</v>
      </c>
      <c r="G18" s="93"/>
      <c r="H18" s="95">
        <v>420000</v>
      </c>
      <c r="I18" s="96">
        <f>MIN(F18,G18,E18,H18)</f>
        <v>360000</v>
      </c>
      <c r="J18" s="47"/>
      <c r="L18" s="77"/>
      <c r="M18" s="77"/>
      <c r="N18" s="77"/>
      <c r="O18" s="77"/>
      <c r="P18" s="77"/>
      <c r="Q18" s="83"/>
      <c r="R18" s="50"/>
      <c r="S18" s="50"/>
      <c r="T18" s="50"/>
      <c r="U18" s="50"/>
      <c r="V18" s="50"/>
      <c r="W18" s="50"/>
    </row>
    <row r="19" spans="1:23" s="40" customFormat="1" ht="30" customHeight="1">
      <c r="A19" s="165"/>
      <c r="B19" s="140" t="s">
        <v>5009</v>
      </c>
      <c r="C19" s="141"/>
      <c r="D19" s="44" t="s">
        <v>5010</v>
      </c>
      <c r="E19" s="93"/>
      <c r="F19" s="94">
        <v>1500000</v>
      </c>
      <c r="G19" s="93"/>
      <c r="H19" s="95">
        <v>1380000</v>
      </c>
      <c r="I19" s="96">
        <f>MIN(F19,G19,E19,H19)</f>
        <v>1380000</v>
      </c>
      <c r="J19" s="47"/>
      <c r="L19" s="77"/>
      <c r="M19" s="77"/>
      <c r="N19" s="77"/>
      <c r="O19" s="77"/>
      <c r="P19" s="77"/>
      <c r="Q19" s="83"/>
      <c r="R19" s="50"/>
      <c r="S19" s="50"/>
      <c r="T19" s="50"/>
      <c r="U19" s="50"/>
      <c r="V19" s="50"/>
      <c r="W19" s="50"/>
    </row>
    <row r="20" spans="1:23" s="40" customFormat="1" ht="29.25" customHeight="1">
      <c r="A20" s="165"/>
      <c r="B20" s="142" t="s">
        <v>5000</v>
      </c>
      <c r="C20" s="143"/>
      <c r="D20" s="79" t="s">
        <v>4978</v>
      </c>
      <c r="E20" s="93">
        <v>300000</v>
      </c>
      <c r="F20" s="94">
        <v>300000</v>
      </c>
      <c r="G20" s="93">
        <v>370000</v>
      </c>
      <c r="H20" s="95"/>
      <c r="I20" s="96">
        <f t="shared" si="2"/>
        <v>300000</v>
      </c>
      <c r="J20" s="47"/>
      <c r="L20" s="56">
        <v>137000</v>
      </c>
      <c r="M20" s="56">
        <v>180000</v>
      </c>
      <c r="N20" s="56">
        <v>286000</v>
      </c>
      <c r="O20" s="56">
        <v>180000</v>
      </c>
      <c r="P20" s="56">
        <v>250000</v>
      </c>
      <c r="Q20" s="57">
        <f>MIN(L20,M20,N20,O20,P20)</f>
        <v>137000</v>
      </c>
      <c r="R20" s="50" t="e">
        <f>#REF!-L20</f>
        <v>#REF!</v>
      </c>
      <c r="S20" s="50">
        <f>F20-M20</f>
        <v>120000</v>
      </c>
      <c r="T20" s="50">
        <f>G20-N20</f>
        <v>84000</v>
      </c>
      <c r="U20" s="50" t="e">
        <f>#REF!-O20</f>
        <v>#REF!</v>
      </c>
      <c r="V20" s="50">
        <f>H20-P20</f>
        <v>-250000</v>
      </c>
      <c r="W20" s="50">
        <f>I20-Q20</f>
        <v>163000</v>
      </c>
    </row>
    <row r="21" spans="1:23" s="40" customFormat="1" ht="30" customHeight="1">
      <c r="A21" s="165"/>
      <c r="B21" s="144"/>
      <c r="C21" s="145"/>
      <c r="D21" s="87" t="s">
        <v>4988</v>
      </c>
      <c r="E21" s="100">
        <v>300000</v>
      </c>
      <c r="F21" s="94">
        <v>330000</v>
      </c>
      <c r="G21" s="100">
        <v>230000</v>
      </c>
      <c r="H21" s="101">
        <v>205000</v>
      </c>
      <c r="I21" s="96">
        <f t="shared" si="2"/>
        <v>205000</v>
      </c>
      <c r="J21" s="374"/>
      <c r="L21" s="61">
        <v>137000</v>
      </c>
      <c r="M21" s="61">
        <v>170000</v>
      </c>
      <c r="N21" s="62"/>
      <c r="O21" s="61">
        <v>180000</v>
      </c>
      <c r="P21" s="61">
        <v>250000</v>
      </c>
      <c r="Q21" s="63">
        <f>MIN(L21,M21,N21,O21,P21)</f>
        <v>137000</v>
      </c>
      <c r="R21" s="50" t="e">
        <f>#REF!-L21</f>
        <v>#REF!</v>
      </c>
      <c r="S21" s="50">
        <f>F21-M21</f>
        <v>160000</v>
      </c>
      <c r="T21" s="50">
        <f>G21-N21</f>
        <v>230000</v>
      </c>
      <c r="U21" s="50" t="e">
        <f>#REF!-O21</f>
        <v>#REF!</v>
      </c>
      <c r="V21" s="50">
        <f>H21-P21</f>
        <v>-45000</v>
      </c>
      <c r="W21" s="50">
        <f>I21-Q21</f>
        <v>68000</v>
      </c>
    </row>
    <row r="22" spans="1:23" s="40" customFormat="1" ht="30" customHeight="1">
      <c r="A22" s="165"/>
      <c r="B22" s="142" t="s">
        <v>5003</v>
      </c>
      <c r="C22" s="143"/>
      <c r="D22" s="44" t="s">
        <v>5002</v>
      </c>
      <c r="E22" s="93">
        <v>470000</v>
      </c>
      <c r="F22" s="94">
        <v>400000</v>
      </c>
      <c r="G22" s="93">
        <v>505000</v>
      </c>
      <c r="H22" s="93">
        <v>420000</v>
      </c>
      <c r="I22" s="96">
        <f t="shared" si="2"/>
        <v>400000</v>
      </c>
      <c r="J22" s="47"/>
      <c r="L22" s="77"/>
      <c r="M22" s="77"/>
      <c r="N22" s="77"/>
      <c r="O22" s="77"/>
      <c r="P22" s="77"/>
      <c r="Q22" s="49"/>
      <c r="R22" s="50"/>
      <c r="S22" s="50"/>
      <c r="T22" s="50"/>
      <c r="U22" s="50"/>
      <c r="V22" s="50"/>
      <c r="W22" s="50"/>
    </row>
    <row r="23" spans="1:23" s="40" customFormat="1" ht="30" customHeight="1">
      <c r="A23" s="165"/>
      <c r="B23" s="146"/>
      <c r="C23" s="147"/>
      <c r="D23" s="44" t="s">
        <v>5005</v>
      </c>
      <c r="E23" s="93">
        <v>5400000</v>
      </c>
      <c r="F23" s="94"/>
      <c r="G23" s="93"/>
      <c r="H23" s="95"/>
      <c r="I23" s="96">
        <f t="shared" si="2"/>
        <v>5400000</v>
      </c>
      <c r="J23" s="47"/>
      <c r="L23" s="77"/>
      <c r="M23" s="77"/>
      <c r="N23" s="77"/>
      <c r="O23" s="77"/>
      <c r="P23" s="77"/>
      <c r="Q23" s="49"/>
      <c r="R23" s="50"/>
      <c r="S23" s="50"/>
      <c r="T23" s="50"/>
      <c r="U23" s="50"/>
      <c r="V23" s="50"/>
      <c r="W23" s="50"/>
    </row>
    <row r="24" spans="1:23" s="40" customFormat="1" ht="30" customHeight="1" thickBot="1">
      <c r="A24" s="166"/>
      <c r="B24" s="148"/>
      <c r="C24" s="149"/>
      <c r="D24" s="82" t="s">
        <v>5004</v>
      </c>
      <c r="E24" s="102">
        <v>4400000</v>
      </c>
      <c r="F24" s="103"/>
      <c r="G24" s="102"/>
      <c r="H24" s="104"/>
      <c r="I24" s="105">
        <f t="shared" si="2"/>
        <v>4400000</v>
      </c>
      <c r="J24" s="67"/>
      <c r="L24" s="68">
        <v>969000</v>
      </c>
      <c r="M24" s="69">
        <v>266000</v>
      </c>
      <c r="N24" s="68">
        <v>429000</v>
      </c>
      <c r="O24" s="68">
        <v>380000</v>
      </c>
      <c r="P24" s="68">
        <v>350000</v>
      </c>
      <c r="Q24" s="49">
        <v>266000</v>
      </c>
      <c r="R24" s="50" t="e">
        <f>#REF!-L24</f>
        <v>#REF!</v>
      </c>
      <c r="S24" s="50">
        <f>F22-M24</f>
        <v>134000</v>
      </c>
      <c r="T24" s="50">
        <f>G22-N24</f>
        <v>76000</v>
      </c>
      <c r="U24" s="50" t="e">
        <f>#REF!-O24</f>
        <v>#REF!</v>
      </c>
      <c r="V24" s="50">
        <f>H22-P24</f>
        <v>70000</v>
      </c>
      <c r="W24" s="50">
        <f>I22-Q24</f>
        <v>134000</v>
      </c>
    </row>
    <row r="25" spans="1:23" s="40" customFormat="1" ht="13.5">
      <c r="E25" s="50"/>
      <c r="F25" s="50"/>
      <c r="G25" s="50"/>
      <c r="H25" s="50"/>
      <c r="I25" s="50"/>
    </row>
    <row r="29" spans="1:23" s="40" customFormat="1" ht="20.100000000000001" hidden="1" customHeight="1">
      <c r="A29" s="172" t="s">
        <v>4982</v>
      </c>
      <c r="B29" s="172"/>
      <c r="C29" s="172"/>
      <c r="D29" s="172"/>
      <c r="E29" s="172"/>
      <c r="F29" s="172"/>
      <c r="G29" s="172"/>
      <c r="H29" s="172"/>
      <c r="I29" s="172"/>
      <c r="J29" s="172"/>
    </row>
    <row r="30" spans="1:23" s="40" customFormat="1" ht="20.100000000000001" hidden="1" customHeight="1">
      <c r="A30" s="173"/>
      <c r="B30" s="172"/>
      <c r="C30" s="172"/>
      <c r="D30" s="172"/>
      <c r="E30" s="172"/>
      <c r="F30" s="172"/>
      <c r="G30" s="172"/>
      <c r="H30" s="172"/>
      <c r="I30" s="172"/>
      <c r="J30" s="172"/>
    </row>
    <row r="31" spans="1:23" s="40" customFormat="1" ht="20.100000000000001" hidden="1" customHeight="1">
      <c r="A31" s="172" t="s">
        <v>4955</v>
      </c>
      <c r="B31" s="172"/>
      <c r="C31" s="172"/>
      <c r="D31" s="172"/>
      <c r="E31" s="172"/>
      <c r="F31" s="172"/>
      <c r="G31" s="172"/>
      <c r="H31" s="172"/>
      <c r="I31" s="172"/>
      <c r="J31" s="172"/>
    </row>
    <row r="32" spans="1:23" s="40" customFormat="1" ht="26.25" hidden="1" customHeight="1">
      <c r="A32" s="174" t="s">
        <v>4956</v>
      </c>
      <c r="B32" s="138" t="s">
        <v>4957</v>
      </c>
      <c r="C32" s="78"/>
      <c r="D32" s="138" t="s">
        <v>4958</v>
      </c>
      <c r="E32" s="138"/>
      <c r="F32" s="138"/>
      <c r="G32" s="138"/>
      <c r="H32" s="138"/>
      <c r="I32" s="150" t="s">
        <v>4960</v>
      </c>
      <c r="J32" s="176" t="s">
        <v>4961</v>
      </c>
      <c r="L32" s="138" t="s">
        <v>4959</v>
      </c>
      <c r="M32" s="138"/>
      <c r="N32" s="138"/>
      <c r="O32" s="138"/>
      <c r="P32" s="138"/>
      <c r="Q32" s="150" t="s">
        <v>4960</v>
      </c>
      <c r="R32" s="138" t="s">
        <v>4959</v>
      </c>
      <c r="S32" s="138"/>
      <c r="T32" s="138"/>
      <c r="U32" s="138"/>
      <c r="V32" s="138"/>
      <c r="W32" s="150" t="s">
        <v>4960</v>
      </c>
    </row>
    <row r="33" spans="1:23" s="40" customFormat="1" ht="20.100000000000001" hidden="1" customHeight="1">
      <c r="A33" s="175"/>
      <c r="B33" s="139"/>
      <c r="C33" s="79"/>
      <c r="D33" s="139"/>
      <c r="E33" s="42" t="s">
        <v>4965</v>
      </c>
      <c r="F33" s="42" t="s">
        <v>4963</v>
      </c>
      <c r="G33" s="42" t="s">
        <v>4964</v>
      </c>
      <c r="H33" s="42" t="s">
        <v>4966</v>
      </c>
      <c r="I33" s="151"/>
      <c r="J33" s="177"/>
      <c r="L33" s="42" t="s">
        <v>4962</v>
      </c>
      <c r="M33" s="42" t="s">
        <v>4963</v>
      </c>
      <c r="N33" s="42" t="s">
        <v>4964</v>
      </c>
      <c r="O33" s="42" t="s">
        <v>4965</v>
      </c>
      <c r="P33" s="42" t="s">
        <v>4966</v>
      </c>
      <c r="Q33" s="151"/>
      <c r="R33" s="42" t="s">
        <v>4962</v>
      </c>
      <c r="S33" s="42" t="s">
        <v>4963</v>
      </c>
      <c r="T33" s="42" t="s">
        <v>4964</v>
      </c>
      <c r="U33" s="42" t="s">
        <v>4965</v>
      </c>
      <c r="V33" s="42" t="s">
        <v>4966</v>
      </c>
      <c r="W33" s="151"/>
    </row>
    <row r="34" spans="1:23" s="40" customFormat="1" ht="20.100000000000001" hidden="1" customHeight="1">
      <c r="A34" s="175"/>
      <c r="B34" s="139"/>
      <c r="C34" s="79"/>
      <c r="D34" s="139"/>
      <c r="E34" s="43" t="s">
        <v>4969</v>
      </c>
      <c r="F34" s="43" t="s">
        <v>4967</v>
      </c>
      <c r="G34" s="43" t="s">
        <v>4968</v>
      </c>
      <c r="H34" s="43" t="s">
        <v>4970</v>
      </c>
      <c r="I34" s="152"/>
      <c r="J34" s="178"/>
      <c r="L34" s="43" t="s">
        <v>4967</v>
      </c>
      <c r="M34" s="43" t="s">
        <v>4967</v>
      </c>
      <c r="N34" s="43" t="s">
        <v>4968</v>
      </c>
      <c r="O34" s="43" t="s">
        <v>4969</v>
      </c>
      <c r="P34" s="43" t="s">
        <v>4970</v>
      </c>
      <c r="Q34" s="152"/>
      <c r="R34" s="43" t="s">
        <v>4967</v>
      </c>
      <c r="S34" s="43" t="s">
        <v>4967</v>
      </c>
      <c r="T34" s="43" t="s">
        <v>4968</v>
      </c>
      <c r="U34" s="43" t="s">
        <v>4969</v>
      </c>
      <c r="V34" s="43" t="s">
        <v>4970</v>
      </c>
      <c r="W34" s="152"/>
    </row>
    <row r="35" spans="1:23" s="40" customFormat="1" ht="36.75" hidden="1" customHeight="1">
      <c r="A35" s="169" t="s">
        <v>4971</v>
      </c>
      <c r="B35" s="44" t="s">
        <v>4972</v>
      </c>
      <c r="C35" s="44"/>
      <c r="D35" s="45" t="s">
        <v>4973</v>
      </c>
      <c r="E35" s="46">
        <v>22105</v>
      </c>
      <c r="F35" s="46">
        <v>22000</v>
      </c>
      <c r="G35" s="46">
        <v>20550</v>
      </c>
      <c r="H35" s="46">
        <v>20548</v>
      </c>
      <c r="I35" s="70" t="e">
        <f>MIN(#REF!,F35,G35,#REF!,H35)</f>
        <v>#REF!</v>
      </c>
      <c r="J35" s="47"/>
      <c r="L35" s="48">
        <v>20548</v>
      </c>
      <c r="M35" s="48">
        <v>16000</v>
      </c>
      <c r="N35" s="48">
        <v>16560</v>
      </c>
      <c r="O35" s="48">
        <v>20548</v>
      </c>
      <c r="P35" s="48">
        <v>20548</v>
      </c>
      <c r="Q35" s="49">
        <f t="shared" ref="Q35:Q41" si="3">MIN(L35,M35,N35,O35,P35)</f>
        <v>16000</v>
      </c>
      <c r="R35" s="50" t="e">
        <f>#REF!-L35</f>
        <v>#REF!</v>
      </c>
      <c r="S35" s="50">
        <f t="shared" ref="S35:T42" si="4">F35-M35</f>
        <v>6000</v>
      </c>
      <c r="T35" s="50">
        <f t="shared" si="4"/>
        <v>3990</v>
      </c>
      <c r="U35" s="50" t="e">
        <f>#REF!-O35</f>
        <v>#REF!</v>
      </c>
      <c r="V35" s="50">
        <f t="shared" ref="V35:W42" si="5">H35-P35</f>
        <v>0</v>
      </c>
      <c r="W35" s="50" t="e">
        <f t="shared" si="5"/>
        <v>#REF!</v>
      </c>
    </row>
    <row r="36" spans="1:23" s="40" customFormat="1" ht="36" hidden="1" customHeight="1">
      <c r="A36" s="170"/>
      <c r="B36" s="44" t="s">
        <v>4974</v>
      </c>
      <c r="C36" s="44"/>
      <c r="D36" s="45" t="s">
        <v>4983</v>
      </c>
      <c r="E36" s="46">
        <v>23021</v>
      </c>
      <c r="F36" s="46">
        <v>23000</v>
      </c>
      <c r="G36" s="46">
        <v>21310</v>
      </c>
      <c r="H36" s="46">
        <v>21307</v>
      </c>
      <c r="I36" s="70" t="e">
        <f>MIN(#REF!,F36,G36,#REF!,H36)</f>
        <v>#REF!</v>
      </c>
      <c r="J36" s="47"/>
      <c r="L36" s="48">
        <v>21307</v>
      </c>
      <c r="M36" s="48">
        <v>17000</v>
      </c>
      <c r="N36" s="48">
        <v>18080</v>
      </c>
      <c r="O36" s="48">
        <v>21307</v>
      </c>
      <c r="P36" s="48">
        <v>21307</v>
      </c>
      <c r="Q36" s="49">
        <f t="shared" si="3"/>
        <v>17000</v>
      </c>
      <c r="R36" s="50" t="e">
        <f>#REF!-L36</f>
        <v>#REF!</v>
      </c>
      <c r="S36" s="50">
        <f t="shared" si="4"/>
        <v>6000</v>
      </c>
      <c r="T36" s="50">
        <f t="shared" si="4"/>
        <v>3230</v>
      </c>
      <c r="U36" s="50" t="e">
        <f>#REF!-O36</f>
        <v>#REF!</v>
      </c>
      <c r="V36" s="50">
        <f t="shared" si="5"/>
        <v>0</v>
      </c>
      <c r="W36" s="50" t="e">
        <f t="shared" si="5"/>
        <v>#REF!</v>
      </c>
    </row>
    <row r="37" spans="1:23" s="40" customFormat="1" ht="36" hidden="1" customHeight="1">
      <c r="A37" s="171"/>
      <c r="B37" s="44" t="s">
        <v>4975</v>
      </c>
      <c r="C37" s="44"/>
      <c r="D37" s="45"/>
      <c r="E37" s="46"/>
      <c r="F37" s="46"/>
      <c r="G37" s="46">
        <v>25940</v>
      </c>
      <c r="H37" s="46"/>
      <c r="I37" s="70" t="e">
        <f>MIN(#REF!,F37,G37,#REF!,H37)</f>
        <v>#REF!</v>
      </c>
      <c r="J37" s="47"/>
      <c r="L37" s="51"/>
      <c r="M37" s="48"/>
      <c r="N37" s="48">
        <v>25940</v>
      </c>
      <c r="O37" s="48"/>
      <c r="P37" s="48"/>
      <c r="Q37" s="49">
        <f t="shared" si="3"/>
        <v>25940</v>
      </c>
      <c r="R37" s="50" t="e">
        <f>#REF!-L37</f>
        <v>#REF!</v>
      </c>
      <c r="S37" s="50">
        <f t="shared" si="4"/>
        <v>0</v>
      </c>
      <c r="T37" s="50">
        <f t="shared" si="4"/>
        <v>0</v>
      </c>
      <c r="U37" s="50" t="e">
        <f>#REF!-O37</f>
        <v>#REF!</v>
      </c>
      <c r="V37" s="50">
        <f t="shared" si="5"/>
        <v>0</v>
      </c>
      <c r="W37" s="50" t="e">
        <f t="shared" si="5"/>
        <v>#REF!</v>
      </c>
    </row>
    <row r="38" spans="1:23" s="40" customFormat="1" ht="79.5" hidden="1" customHeight="1">
      <c r="A38" s="52" t="s">
        <v>4984</v>
      </c>
      <c r="B38" s="45" t="s">
        <v>4976</v>
      </c>
      <c r="C38" s="45"/>
      <c r="D38" s="44" t="s">
        <v>4977</v>
      </c>
      <c r="E38" s="46">
        <v>37542</v>
      </c>
      <c r="F38" s="46">
        <v>33000</v>
      </c>
      <c r="G38" s="46">
        <v>32650</v>
      </c>
      <c r="H38" s="46">
        <v>32054</v>
      </c>
      <c r="I38" s="70" t="e">
        <f>MIN(#REF!,F38,G38,#REF!,H38)</f>
        <v>#REF!</v>
      </c>
      <c r="J38" s="47"/>
      <c r="L38" s="48">
        <v>32054</v>
      </c>
      <c r="M38" s="48">
        <v>25000</v>
      </c>
      <c r="N38" s="48">
        <v>25940</v>
      </c>
      <c r="O38" s="48">
        <v>32054</v>
      </c>
      <c r="P38" s="48">
        <v>32054</v>
      </c>
      <c r="Q38" s="49">
        <f t="shared" si="3"/>
        <v>25000</v>
      </c>
      <c r="R38" s="50" t="e">
        <f>#REF!-L38</f>
        <v>#REF!</v>
      </c>
      <c r="S38" s="50">
        <f t="shared" si="4"/>
        <v>8000</v>
      </c>
      <c r="T38" s="50">
        <f t="shared" si="4"/>
        <v>6710</v>
      </c>
      <c r="U38" s="50" t="e">
        <f>#REF!-O38</f>
        <v>#REF!</v>
      </c>
      <c r="V38" s="50">
        <f t="shared" si="5"/>
        <v>0</v>
      </c>
      <c r="W38" s="50" t="e">
        <f t="shared" si="5"/>
        <v>#REF!</v>
      </c>
    </row>
    <row r="39" spans="1:23" s="40" customFormat="1" ht="30.75" hidden="1" customHeight="1">
      <c r="A39" s="153" t="s">
        <v>4985</v>
      </c>
      <c r="B39" s="143"/>
      <c r="C39" s="74"/>
      <c r="D39" s="53" t="s">
        <v>4978</v>
      </c>
      <c r="E39" s="54">
        <v>220000</v>
      </c>
      <c r="F39" s="54">
        <v>300000</v>
      </c>
      <c r="G39" s="54">
        <v>286000</v>
      </c>
      <c r="H39" s="54">
        <v>250000</v>
      </c>
      <c r="I39" s="71" t="e">
        <f>MIN(#REF!,F39,G39,#REF!,H39)</f>
        <v>#REF!</v>
      </c>
      <c r="J39" s="55"/>
      <c r="L39" s="56">
        <v>137000</v>
      </c>
      <c r="M39" s="56">
        <v>180000</v>
      </c>
      <c r="N39" s="56">
        <v>286000</v>
      </c>
      <c r="O39" s="56">
        <v>180000</v>
      </c>
      <c r="P39" s="56">
        <v>250000</v>
      </c>
      <c r="Q39" s="57">
        <f t="shared" si="3"/>
        <v>137000</v>
      </c>
      <c r="R39" s="50" t="e">
        <f>#REF!-L39</f>
        <v>#REF!</v>
      </c>
      <c r="S39" s="50">
        <f t="shared" si="4"/>
        <v>120000</v>
      </c>
      <c r="T39" s="50">
        <f t="shared" si="4"/>
        <v>0</v>
      </c>
      <c r="U39" s="50" t="e">
        <f>#REF!-O39</f>
        <v>#REF!</v>
      </c>
      <c r="V39" s="50">
        <f t="shared" si="5"/>
        <v>0</v>
      </c>
      <c r="W39" s="50" t="e">
        <f t="shared" si="5"/>
        <v>#REF!</v>
      </c>
    </row>
    <row r="40" spans="1:23" s="40" customFormat="1" ht="30.75" hidden="1" customHeight="1">
      <c r="A40" s="154"/>
      <c r="B40" s="145"/>
      <c r="C40" s="80"/>
      <c r="D40" s="58" t="s">
        <v>4986</v>
      </c>
      <c r="E40" s="59">
        <v>220000</v>
      </c>
      <c r="F40" s="59">
        <v>330000</v>
      </c>
      <c r="G40" s="59">
        <v>165000</v>
      </c>
      <c r="H40" s="59">
        <v>250000</v>
      </c>
      <c r="I40" s="72" t="e">
        <f>MIN(#REF!,F40,G40,#REF!,H40)</f>
        <v>#REF!</v>
      </c>
      <c r="J40" s="60"/>
      <c r="L40" s="61">
        <v>137000</v>
      </c>
      <c r="M40" s="61">
        <v>170000</v>
      </c>
      <c r="N40" s="62"/>
      <c r="O40" s="61">
        <v>180000</v>
      </c>
      <c r="P40" s="61">
        <v>250000</v>
      </c>
      <c r="Q40" s="63">
        <f t="shared" si="3"/>
        <v>137000</v>
      </c>
      <c r="R40" s="50" t="e">
        <f>#REF!-L40</f>
        <v>#REF!</v>
      </c>
      <c r="S40" s="50">
        <f t="shared" si="4"/>
        <v>160000</v>
      </c>
      <c r="T40" s="50">
        <f t="shared" si="4"/>
        <v>165000</v>
      </c>
      <c r="U40" s="50" t="e">
        <f>#REF!-O40</f>
        <v>#REF!</v>
      </c>
      <c r="V40" s="50">
        <f t="shared" si="5"/>
        <v>0</v>
      </c>
      <c r="W40" s="50" t="e">
        <f t="shared" si="5"/>
        <v>#REF!</v>
      </c>
    </row>
    <row r="41" spans="1:23" s="40" customFormat="1" ht="50.1" hidden="1" customHeight="1">
      <c r="A41" s="155" t="s">
        <v>4979</v>
      </c>
      <c r="B41" s="141"/>
      <c r="C41" s="81"/>
      <c r="D41" s="44" t="s">
        <v>4980</v>
      </c>
      <c r="E41" s="46">
        <v>38403</v>
      </c>
      <c r="F41" s="46">
        <v>33000</v>
      </c>
      <c r="G41" s="46">
        <v>32650</v>
      </c>
      <c r="H41" s="46">
        <v>32054</v>
      </c>
      <c r="I41" s="70" t="e">
        <f>MIN(#REF!,F41,G41,#REF!,H41)</f>
        <v>#REF!</v>
      </c>
      <c r="J41" s="47"/>
      <c r="L41" s="48">
        <v>32054</v>
      </c>
      <c r="M41" s="48">
        <v>16000</v>
      </c>
      <c r="N41" s="48">
        <v>25940</v>
      </c>
      <c r="O41" s="48">
        <v>38403</v>
      </c>
      <c r="P41" s="48">
        <v>32054</v>
      </c>
      <c r="Q41" s="49">
        <f t="shared" si="3"/>
        <v>16000</v>
      </c>
      <c r="R41" s="50" t="e">
        <f>#REF!-L41</f>
        <v>#REF!</v>
      </c>
      <c r="S41" s="50">
        <f t="shared" si="4"/>
        <v>17000</v>
      </c>
      <c r="T41" s="50">
        <f t="shared" si="4"/>
        <v>6710</v>
      </c>
      <c r="U41" s="50" t="e">
        <f>#REF!-O41</f>
        <v>#REF!</v>
      </c>
      <c r="V41" s="50">
        <f t="shared" si="5"/>
        <v>0</v>
      </c>
      <c r="W41" s="50" t="e">
        <f t="shared" si="5"/>
        <v>#REF!</v>
      </c>
    </row>
    <row r="42" spans="1:23" s="40" customFormat="1" ht="27.75" hidden="1" thickBot="1">
      <c r="A42" s="156" t="s">
        <v>4981</v>
      </c>
      <c r="B42" s="157"/>
      <c r="C42" s="82"/>
      <c r="D42" s="64" t="s">
        <v>4987</v>
      </c>
      <c r="E42" s="65">
        <v>380000</v>
      </c>
      <c r="F42" s="66">
        <v>330000</v>
      </c>
      <c r="G42" s="65">
        <v>429000</v>
      </c>
      <c r="H42" s="65">
        <v>350000</v>
      </c>
      <c r="I42" s="73" t="e">
        <f>MIN(#REF!,F42,G42,#REF!,H42)</f>
        <v>#REF!</v>
      </c>
      <c r="J42" s="67"/>
      <c r="L42" s="68">
        <v>969000</v>
      </c>
      <c r="M42" s="69">
        <v>266000</v>
      </c>
      <c r="N42" s="68">
        <v>429000</v>
      </c>
      <c r="O42" s="68">
        <v>380000</v>
      </c>
      <c r="P42" s="68">
        <v>350000</v>
      </c>
      <c r="Q42" s="49">
        <v>266000</v>
      </c>
      <c r="R42" s="50" t="e">
        <f>#REF!-L42</f>
        <v>#REF!</v>
      </c>
      <c r="S42" s="50">
        <f t="shared" si="4"/>
        <v>64000</v>
      </c>
      <c r="T42" s="50">
        <f t="shared" si="4"/>
        <v>0</v>
      </c>
      <c r="U42" s="50" t="e">
        <f>#REF!-O42</f>
        <v>#REF!</v>
      </c>
      <c r="V42" s="50">
        <f t="shared" si="5"/>
        <v>0</v>
      </c>
      <c r="W42" s="50" t="e">
        <f t="shared" si="5"/>
        <v>#REF!</v>
      </c>
    </row>
    <row r="43" spans="1:23" s="40" customFormat="1">
      <c r="A43"/>
      <c r="E43" s="50"/>
      <c r="F43" s="50"/>
      <c r="G43" s="50"/>
      <c r="H43" s="50"/>
      <c r="I43" s="50"/>
    </row>
    <row r="44" spans="1:23" s="40" customFormat="1" ht="13.5"/>
  </sheetData>
  <mergeCells count="43">
    <mergeCell ref="W6:W8"/>
    <mergeCell ref="A9:A10"/>
    <mergeCell ref="D11:D15"/>
    <mergeCell ref="A1:J1"/>
    <mergeCell ref="A3:J3"/>
    <mergeCell ref="A4:J4"/>
    <mergeCell ref="A5:J5"/>
    <mergeCell ref="A6:A8"/>
    <mergeCell ref="D6:D8"/>
    <mergeCell ref="E6:H6"/>
    <mergeCell ref="I6:I8"/>
    <mergeCell ref="J6:J8"/>
    <mergeCell ref="E32:H32"/>
    <mergeCell ref="I32:I34"/>
    <mergeCell ref="L6:P6"/>
    <mergeCell ref="Q6:Q8"/>
    <mergeCell ref="R6:V6"/>
    <mergeCell ref="J32:J34"/>
    <mergeCell ref="L32:P32"/>
    <mergeCell ref="Q32:Q34"/>
    <mergeCell ref="R32:V32"/>
    <mergeCell ref="W32:W34"/>
    <mergeCell ref="A39:B40"/>
    <mergeCell ref="A41:B41"/>
    <mergeCell ref="A42:B42"/>
    <mergeCell ref="B6:C8"/>
    <mergeCell ref="B9:C9"/>
    <mergeCell ref="B10:C10"/>
    <mergeCell ref="A11:A24"/>
    <mergeCell ref="B11:B15"/>
    <mergeCell ref="B16:C16"/>
    <mergeCell ref="A35:A37"/>
    <mergeCell ref="A29:J29"/>
    <mergeCell ref="A30:J30"/>
    <mergeCell ref="A31:J31"/>
    <mergeCell ref="A32:A34"/>
    <mergeCell ref="B32:B34"/>
    <mergeCell ref="D32:D34"/>
    <mergeCell ref="B17:C17"/>
    <mergeCell ref="B20:C21"/>
    <mergeCell ref="B22:C24"/>
    <mergeCell ref="B18:C18"/>
    <mergeCell ref="B19:C19"/>
  </mergeCells>
  <phoneticPr fontId="1" type="noConversion"/>
  <pageMargins left="0.70866141732283472" right="0.35433070866141736" top="0.55000000000000004" bottom="0.39370078740157483" header="0.2" footer="0.19685039370078741"/>
  <pageSetup paperSize="9" scale="91" fitToHeight="0" orientation="landscape" cellComments="asDisplayed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G19"/>
  <sheetViews>
    <sheetView workbookViewId="0">
      <selection activeCell="C16" sqref="C16"/>
    </sheetView>
  </sheetViews>
  <sheetFormatPr defaultRowHeight="13.5"/>
  <cols>
    <col min="1" max="1" width="18.625" style="40" customWidth="1"/>
    <col min="2" max="6" width="16.375" style="40" customWidth="1"/>
    <col min="7" max="7" width="13.5" style="40" customWidth="1"/>
    <col min="8" max="256" width="9" style="40"/>
    <col min="257" max="257" width="18.625" style="40" customWidth="1"/>
    <col min="258" max="262" width="16.375" style="40" customWidth="1"/>
    <col min="263" max="263" width="13.5" style="40" customWidth="1"/>
    <col min="264" max="512" width="9" style="40"/>
    <col min="513" max="513" width="18.625" style="40" customWidth="1"/>
    <col min="514" max="518" width="16.375" style="40" customWidth="1"/>
    <col min="519" max="519" width="13.5" style="40" customWidth="1"/>
    <col min="520" max="768" width="9" style="40"/>
    <col min="769" max="769" width="18.625" style="40" customWidth="1"/>
    <col min="770" max="774" width="16.375" style="40" customWidth="1"/>
    <col min="775" max="775" width="13.5" style="40" customWidth="1"/>
    <col min="776" max="1024" width="9" style="40"/>
    <col min="1025" max="1025" width="18.625" style="40" customWidth="1"/>
    <col min="1026" max="1030" width="16.375" style="40" customWidth="1"/>
    <col min="1031" max="1031" width="13.5" style="40" customWidth="1"/>
    <col min="1032" max="1280" width="9" style="40"/>
    <col min="1281" max="1281" width="18.625" style="40" customWidth="1"/>
    <col min="1282" max="1286" width="16.375" style="40" customWidth="1"/>
    <col min="1287" max="1287" width="13.5" style="40" customWidth="1"/>
    <col min="1288" max="1536" width="9" style="40"/>
    <col min="1537" max="1537" width="18.625" style="40" customWidth="1"/>
    <col min="1538" max="1542" width="16.375" style="40" customWidth="1"/>
    <col min="1543" max="1543" width="13.5" style="40" customWidth="1"/>
    <col min="1544" max="1792" width="9" style="40"/>
    <col min="1793" max="1793" width="18.625" style="40" customWidth="1"/>
    <col min="1794" max="1798" width="16.375" style="40" customWidth="1"/>
    <col min="1799" max="1799" width="13.5" style="40" customWidth="1"/>
    <col min="1800" max="2048" width="9" style="40"/>
    <col min="2049" max="2049" width="18.625" style="40" customWidth="1"/>
    <col min="2050" max="2054" width="16.375" style="40" customWidth="1"/>
    <col min="2055" max="2055" width="13.5" style="40" customWidth="1"/>
    <col min="2056" max="2304" width="9" style="40"/>
    <col min="2305" max="2305" width="18.625" style="40" customWidth="1"/>
    <col min="2306" max="2310" width="16.375" style="40" customWidth="1"/>
    <col min="2311" max="2311" width="13.5" style="40" customWidth="1"/>
    <col min="2312" max="2560" width="9" style="40"/>
    <col min="2561" max="2561" width="18.625" style="40" customWidth="1"/>
    <col min="2562" max="2566" width="16.375" style="40" customWidth="1"/>
    <col min="2567" max="2567" width="13.5" style="40" customWidth="1"/>
    <col min="2568" max="2816" width="9" style="40"/>
    <col min="2817" max="2817" width="18.625" style="40" customWidth="1"/>
    <col min="2818" max="2822" width="16.375" style="40" customWidth="1"/>
    <col min="2823" max="2823" width="13.5" style="40" customWidth="1"/>
    <col min="2824" max="3072" width="9" style="40"/>
    <col min="3073" max="3073" width="18.625" style="40" customWidth="1"/>
    <col min="3074" max="3078" width="16.375" style="40" customWidth="1"/>
    <col min="3079" max="3079" width="13.5" style="40" customWidth="1"/>
    <col min="3080" max="3328" width="9" style="40"/>
    <col min="3329" max="3329" width="18.625" style="40" customWidth="1"/>
    <col min="3330" max="3334" width="16.375" style="40" customWidth="1"/>
    <col min="3335" max="3335" width="13.5" style="40" customWidth="1"/>
    <col min="3336" max="3584" width="9" style="40"/>
    <col min="3585" max="3585" width="18.625" style="40" customWidth="1"/>
    <col min="3586" max="3590" width="16.375" style="40" customWidth="1"/>
    <col min="3591" max="3591" width="13.5" style="40" customWidth="1"/>
    <col min="3592" max="3840" width="9" style="40"/>
    <col min="3841" max="3841" width="18.625" style="40" customWidth="1"/>
    <col min="3842" max="3846" width="16.375" style="40" customWidth="1"/>
    <col min="3847" max="3847" width="13.5" style="40" customWidth="1"/>
    <col min="3848" max="4096" width="9" style="40"/>
    <col min="4097" max="4097" width="18.625" style="40" customWidth="1"/>
    <col min="4098" max="4102" width="16.375" style="40" customWidth="1"/>
    <col min="4103" max="4103" width="13.5" style="40" customWidth="1"/>
    <col min="4104" max="4352" width="9" style="40"/>
    <col min="4353" max="4353" width="18.625" style="40" customWidth="1"/>
    <col min="4354" max="4358" width="16.375" style="40" customWidth="1"/>
    <col min="4359" max="4359" width="13.5" style="40" customWidth="1"/>
    <col min="4360" max="4608" width="9" style="40"/>
    <col min="4609" max="4609" width="18.625" style="40" customWidth="1"/>
    <col min="4610" max="4614" width="16.375" style="40" customWidth="1"/>
    <col min="4615" max="4615" width="13.5" style="40" customWidth="1"/>
    <col min="4616" max="4864" width="9" style="40"/>
    <col min="4865" max="4865" width="18.625" style="40" customWidth="1"/>
    <col min="4866" max="4870" width="16.375" style="40" customWidth="1"/>
    <col min="4871" max="4871" width="13.5" style="40" customWidth="1"/>
    <col min="4872" max="5120" width="9" style="40"/>
    <col min="5121" max="5121" width="18.625" style="40" customWidth="1"/>
    <col min="5122" max="5126" width="16.375" style="40" customWidth="1"/>
    <col min="5127" max="5127" width="13.5" style="40" customWidth="1"/>
    <col min="5128" max="5376" width="9" style="40"/>
    <col min="5377" max="5377" width="18.625" style="40" customWidth="1"/>
    <col min="5378" max="5382" width="16.375" style="40" customWidth="1"/>
    <col min="5383" max="5383" width="13.5" style="40" customWidth="1"/>
    <col min="5384" max="5632" width="9" style="40"/>
    <col min="5633" max="5633" width="18.625" style="40" customWidth="1"/>
    <col min="5634" max="5638" width="16.375" style="40" customWidth="1"/>
    <col min="5639" max="5639" width="13.5" style="40" customWidth="1"/>
    <col min="5640" max="5888" width="9" style="40"/>
    <col min="5889" max="5889" width="18.625" style="40" customWidth="1"/>
    <col min="5890" max="5894" width="16.375" style="40" customWidth="1"/>
    <col min="5895" max="5895" width="13.5" style="40" customWidth="1"/>
    <col min="5896" max="6144" width="9" style="40"/>
    <col min="6145" max="6145" width="18.625" style="40" customWidth="1"/>
    <col min="6146" max="6150" width="16.375" style="40" customWidth="1"/>
    <col min="6151" max="6151" width="13.5" style="40" customWidth="1"/>
    <col min="6152" max="6400" width="9" style="40"/>
    <col min="6401" max="6401" width="18.625" style="40" customWidth="1"/>
    <col min="6402" max="6406" width="16.375" style="40" customWidth="1"/>
    <col min="6407" max="6407" width="13.5" style="40" customWidth="1"/>
    <col min="6408" max="6656" width="9" style="40"/>
    <col min="6657" max="6657" width="18.625" style="40" customWidth="1"/>
    <col min="6658" max="6662" width="16.375" style="40" customWidth="1"/>
    <col min="6663" max="6663" width="13.5" style="40" customWidth="1"/>
    <col min="6664" max="6912" width="9" style="40"/>
    <col min="6913" max="6913" width="18.625" style="40" customWidth="1"/>
    <col min="6914" max="6918" width="16.375" style="40" customWidth="1"/>
    <col min="6919" max="6919" width="13.5" style="40" customWidth="1"/>
    <col min="6920" max="7168" width="9" style="40"/>
    <col min="7169" max="7169" width="18.625" style="40" customWidth="1"/>
    <col min="7170" max="7174" width="16.375" style="40" customWidth="1"/>
    <col min="7175" max="7175" width="13.5" style="40" customWidth="1"/>
    <col min="7176" max="7424" width="9" style="40"/>
    <col min="7425" max="7425" width="18.625" style="40" customWidth="1"/>
    <col min="7426" max="7430" width="16.375" style="40" customWidth="1"/>
    <col min="7431" max="7431" width="13.5" style="40" customWidth="1"/>
    <col min="7432" max="7680" width="9" style="40"/>
    <col min="7681" max="7681" width="18.625" style="40" customWidth="1"/>
    <col min="7682" max="7686" width="16.375" style="40" customWidth="1"/>
    <col min="7687" max="7687" width="13.5" style="40" customWidth="1"/>
    <col min="7688" max="7936" width="9" style="40"/>
    <col min="7937" max="7937" width="18.625" style="40" customWidth="1"/>
    <col min="7938" max="7942" width="16.375" style="40" customWidth="1"/>
    <col min="7943" max="7943" width="13.5" style="40" customWidth="1"/>
    <col min="7944" max="8192" width="9" style="40"/>
    <col min="8193" max="8193" width="18.625" style="40" customWidth="1"/>
    <col min="8194" max="8198" width="16.375" style="40" customWidth="1"/>
    <col min="8199" max="8199" width="13.5" style="40" customWidth="1"/>
    <col min="8200" max="8448" width="9" style="40"/>
    <col min="8449" max="8449" width="18.625" style="40" customWidth="1"/>
    <col min="8450" max="8454" width="16.375" style="40" customWidth="1"/>
    <col min="8455" max="8455" width="13.5" style="40" customWidth="1"/>
    <col min="8456" max="8704" width="9" style="40"/>
    <col min="8705" max="8705" width="18.625" style="40" customWidth="1"/>
    <col min="8706" max="8710" width="16.375" style="40" customWidth="1"/>
    <col min="8711" max="8711" width="13.5" style="40" customWidth="1"/>
    <col min="8712" max="8960" width="9" style="40"/>
    <col min="8961" max="8961" width="18.625" style="40" customWidth="1"/>
    <col min="8962" max="8966" width="16.375" style="40" customWidth="1"/>
    <col min="8967" max="8967" width="13.5" style="40" customWidth="1"/>
    <col min="8968" max="9216" width="9" style="40"/>
    <col min="9217" max="9217" width="18.625" style="40" customWidth="1"/>
    <col min="9218" max="9222" width="16.375" style="40" customWidth="1"/>
    <col min="9223" max="9223" width="13.5" style="40" customWidth="1"/>
    <col min="9224" max="9472" width="9" style="40"/>
    <col min="9473" max="9473" width="18.625" style="40" customWidth="1"/>
    <col min="9474" max="9478" width="16.375" style="40" customWidth="1"/>
    <col min="9479" max="9479" width="13.5" style="40" customWidth="1"/>
    <col min="9480" max="9728" width="9" style="40"/>
    <col min="9729" max="9729" width="18.625" style="40" customWidth="1"/>
    <col min="9730" max="9734" width="16.375" style="40" customWidth="1"/>
    <col min="9735" max="9735" width="13.5" style="40" customWidth="1"/>
    <col min="9736" max="9984" width="9" style="40"/>
    <col min="9985" max="9985" width="18.625" style="40" customWidth="1"/>
    <col min="9986" max="9990" width="16.375" style="40" customWidth="1"/>
    <col min="9991" max="9991" width="13.5" style="40" customWidth="1"/>
    <col min="9992" max="10240" width="9" style="40"/>
    <col min="10241" max="10241" width="18.625" style="40" customWidth="1"/>
    <col min="10242" max="10246" width="16.375" style="40" customWidth="1"/>
    <col min="10247" max="10247" width="13.5" style="40" customWidth="1"/>
    <col min="10248" max="10496" width="9" style="40"/>
    <col min="10497" max="10497" width="18.625" style="40" customWidth="1"/>
    <col min="10498" max="10502" width="16.375" style="40" customWidth="1"/>
    <col min="10503" max="10503" width="13.5" style="40" customWidth="1"/>
    <col min="10504" max="10752" width="9" style="40"/>
    <col min="10753" max="10753" width="18.625" style="40" customWidth="1"/>
    <col min="10754" max="10758" width="16.375" style="40" customWidth="1"/>
    <col min="10759" max="10759" width="13.5" style="40" customWidth="1"/>
    <col min="10760" max="11008" width="9" style="40"/>
    <col min="11009" max="11009" width="18.625" style="40" customWidth="1"/>
    <col min="11010" max="11014" width="16.375" style="40" customWidth="1"/>
    <col min="11015" max="11015" width="13.5" style="40" customWidth="1"/>
    <col min="11016" max="11264" width="9" style="40"/>
    <col min="11265" max="11265" width="18.625" style="40" customWidth="1"/>
    <col min="11266" max="11270" width="16.375" style="40" customWidth="1"/>
    <col min="11271" max="11271" width="13.5" style="40" customWidth="1"/>
    <col min="11272" max="11520" width="9" style="40"/>
    <col min="11521" max="11521" width="18.625" style="40" customWidth="1"/>
    <col min="11522" max="11526" width="16.375" style="40" customWidth="1"/>
    <col min="11527" max="11527" width="13.5" style="40" customWidth="1"/>
    <col min="11528" max="11776" width="9" style="40"/>
    <col min="11777" max="11777" width="18.625" style="40" customWidth="1"/>
    <col min="11778" max="11782" width="16.375" style="40" customWidth="1"/>
    <col min="11783" max="11783" width="13.5" style="40" customWidth="1"/>
    <col min="11784" max="12032" width="9" style="40"/>
    <col min="12033" max="12033" width="18.625" style="40" customWidth="1"/>
    <col min="12034" max="12038" width="16.375" style="40" customWidth="1"/>
    <col min="12039" max="12039" width="13.5" style="40" customWidth="1"/>
    <col min="12040" max="12288" width="9" style="40"/>
    <col min="12289" max="12289" width="18.625" style="40" customWidth="1"/>
    <col min="12290" max="12294" width="16.375" style="40" customWidth="1"/>
    <col min="12295" max="12295" width="13.5" style="40" customWidth="1"/>
    <col min="12296" max="12544" width="9" style="40"/>
    <col min="12545" max="12545" width="18.625" style="40" customWidth="1"/>
    <col min="12546" max="12550" width="16.375" style="40" customWidth="1"/>
    <col min="12551" max="12551" width="13.5" style="40" customWidth="1"/>
    <col min="12552" max="12800" width="9" style="40"/>
    <col min="12801" max="12801" width="18.625" style="40" customWidth="1"/>
    <col min="12802" max="12806" width="16.375" style="40" customWidth="1"/>
    <col min="12807" max="12807" width="13.5" style="40" customWidth="1"/>
    <col min="12808" max="13056" width="9" style="40"/>
    <col min="13057" max="13057" width="18.625" style="40" customWidth="1"/>
    <col min="13058" max="13062" width="16.375" style="40" customWidth="1"/>
    <col min="13063" max="13063" width="13.5" style="40" customWidth="1"/>
    <col min="13064" max="13312" width="9" style="40"/>
    <col min="13313" max="13313" width="18.625" style="40" customWidth="1"/>
    <col min="13314" max="13318" width="16.375" style="40" customWidth="1"/>
    <col min="13319" max="13319" width="13.5" style="40" customWidth="1"/>
    <col min="13320" max="13568" width="9" style="40"/>
    <col min="13569" max="13569" width="18.625" style="40" customWidth="1"/>
    <col min="13570" max="13574" width="16.375" style="40" customWidth="1"/>
    <col min="13575" max="13575" width="13.5" style="40" customWidth="1"/>
    <col min="13576" max="13824" width="9" style="40"/>
    <col min="13825" max="13825" width="18.625" style="40" customWidth="1"/>
    <col min="13826" max="13830" width="16.375" style="40" customWidth="1"/>
    <col min="13831" max="13831" width="13.5" style="40" customWidth="1"/>
    <col min="13832" max="14080" width="9" style="40"/>
    <col min="14081" max="14081" width="18.625" style="40" customWidth="1"/>
    <col min="14082" max="14086" width="16.375" style="40" customWidth="1"/>
    <col min="14087" max="14087" width="13.5" style="40" customWidth="1"/>
    <col min="14088" max="14336" width="9" style="40"/>
    <col min="14337" max="14337" width="18.625" style="40" customWidth="1"/>
    <col min="14338" max="14342" width="16.375" style="40" customWidth="1"/>
    <col min="14343" max="14343" width="13.5" style="40" customWidth="1"/>
    <col min="14344" max="14592" width="9" style="40"/>
    <col min="14593" max="14593" width="18.625" style="40" customWidth="1"/>
    <col min="14594" max="14598" width="16.375" style="40" customWidth="1"/>
    <col min="14599" max="14599" width="13.5" style="40" customWidth="1"/>
    <col min="14600" max="14848" width="9" style="40"/>
    <col min="14849" max="14849" width="18.625" style="40" customWidth="1"/>
    <col min="14850" max="14854" width="16.375" style="40" customWidth="1"/>
    <col min="14855" max="14855" width="13.5" style="40" customWidth="1"/>
    <col min="14856" max="15104" width="9" style="40"/>
    <col min="15105" max="15105" width="18.625" style="40" customWidth="1"/>
    <col min="15106" max="15110" width="16.375" style="40" customWidth="1"/>
    <col min="15111" max="15111" width="13.5" style="40" customWidth="1"/>
    <col min="15112" max="15360" width="9" style="40"/>
    <col min="15361" max="15361" width="18.625" style="40" customWidth="1"/>
    <col min="15362" max="15366" width="16.375" style="40" customWidth="1"/>
    <col min="15367" max="15367" width="13.5" style="40" customWidth="1"/>
    <col min="15368" max="15616" width="9" style="40"/>
    <col min="15617" max="15617" width="18.625" style="40" customWidth="1"/>
    <col min="15618" max="15622" width="16.375" style="40" customWidth="1"/>
    <col min="15623" max="15623" width="13.5" style="40" customWidth="1"/>
    <col min="15624" max="15872" width="9" style="40"/>
    <col min="15873" max="15873" width="18.625" style="40" customWidth="1"/>
    <col min="15874" max="15878" width="16.375" style="40" customWidth="1"/>
    <col min="15879" max="15879" width="13.5" style="40" customWidth="1"/>
    <col min="15880" max="16128" width="9" style="40"/>
    <col min="16129" max="16129" width="18.625" style="40" customWidth="1"/>
    <col min="16130" max="16134" width="16.375" style="40" customWidth="1"/>
    <col min="16135" max="16135" width="13.5" style="40" customWidth="1"/>
    <col min="16136" max="16384" width="9" style="40"/>
  </cols>
  <sheetData>
    <row r="1" spans="1:7" ht="25.5" customHeight="1">
      <c r="A1" s="182" t="s">
        <v>5011</v>
      </c>
      <c r="B1" s="182"/>
      <c r="C1" s="182"/>
      <c r="D1" s="182"/>
      <c r="E1" s="182"/>
      <c r="F1" s="182"/>
      <c r="G1" s="182"/>
    </row>
    <row r="2" spans="1:7" ht="25.5" customHeight="1">
      <c r="A2" s="41"/>
      <c r="B2" s="41"/>
      <c r="C2" s="41"/>
      <c r="D2" s="41"/>
      <c r="E2" s="41"/>
      <c r="F2" s="41"/>
      <c r="G2" s="41"/>
    </row>
    <row r="3" spans="1:7" ht="25.5" customHeight="1">
      <c r="A3" s="172" t="s">
        <v>5006</v>
      </c>
      <c r="B3" s="172"/>
      <c r="C3" s="172"/>
      <c r="D3" s="172"/>
      <c r="E3" s="172"/>
      <c r="F3" s="172"/>
      <c r="G3" s="172"/>
    </row>
    <row r="4" spans="1:7" ht="25.5" customHeight="1">
      <c r="A4" s="172" t="s">
        <v>5012</v>
      </c>
      <c r="B4" s="172"/>
      <c r="C4" s="172"/>
      <c r="D4" s="172"/>
      <c r="E4" s="172"/>
      <c r="F4" s="172"/>
      <c r="G4" s="172"/>
    </row>
    <row r="5" spans="1:7" ht="25.5" customHeight="1" thickBot="1"/>
    <row r="6" spans="1:7" ht="25.5" customHeight="1">
      <c r="A6" s="174" t="s">
        <v>5013</v>
      </c>
      <c r="B6" s="138" t="s">
        <v>5014</v>
      </c>
      <c r="C6" s="138" t="s">
        <v>5015</v>
      </c>
      <c r="D6" s="138"/>
      <c r="E6" s="138"/>
      <c r="F6" s="150" t="s">
        <v>5016</v>
      </c>
      <c r="G6" s="176" t="s">
        <v>5017</v>
      </c>
    </row>
    <row r="7" spans="1:7" ht="25.5" customHeight="1">
      <c r="A7" s="175"/>
      <c r="B7" s="139"/>
      <c r="C7" s="191" t="s">
        <v>5018</v>
      </c>
      <c r="D7" s="187" t="s">
        <v>5019</v>
      </c>
      <c r="E7" s="187"/>
      <c r="F7" s="151"/>
      <c r="G7" s="177"/>
    </row>
    <row r="8" spans="1:7" ht="25.5" customHeight="1">
      <c r="A8" s="175"/>
      <c r="B8" s="139"/>
      <c r="C8" s="192"/>
      <c r="D8" s="152"/>
      <c r="E8" s="152"/>
      <c r="F8" s="152"/>
      <c r="G8" s="178"/>
    </row>
    <row r="9" spans="1:7" ht="25.5" customHeight="1">
      <c r="A9" s="121" t="s">
        <v>5020</v>
      </c>
      <c r="B9" s="122" t="s">
        <v>5021</v>
      </c>
      <c r="C9" s="106">
        <v>570000</v>
      </c>
      <c r="D9" s="106">
        <v>556000</v>
      </c>
      <c r="E9" s="106"/>
      <c r="F9" s="378" t="s">
        <v>5302</v>
      </c>
      <c r="G9" s="110"/>
    </row>
    <row r="10" spans="1:7" ht="25.5" customHeight="1">
      <c r="A10" s="189" t="s">
        <v>5022</v>
      </c>
      <c r="B10" s="122" t="s">
        <v>5298</v>
      </c>
      <c r="C10" s="106">
        <v>1500000</v>
      </c>
      <c r="D10" s="106">
        <v>667000</v>
      </c>
      <c r="E10" s="106"/>
      <c r="F10" s="379"/>
      <c r="G10" s="113"/>
    </row>
    <row r="11" spans="1:7" ht="25.5" customHeight="1">
      <c r="A11" s="190"/>
      <c r="B11" s="122" t="s">
        <v>5299</v>
      </c>
      <c r="C11" s="106">
        <v>2000000</v>
      </c>
      <c r="D11" s="106">
        <v>889000</v>
      </c>
      <c r="E11" s="106"/>
      <c r="F11" s="379"/>
      <c r="G11" s="113"/>
    </row>
    <row r="12" spans="1:7" ht="25.5" customHeight="1" thickBot="1">
      <c r="A12" s="123" t="s">
        <v>5300</v>
      </c>
      <c r="B12" s="124"/>
      <c r="C12" s="375">
        <v>530000</v>
      </c>
      <c r="D12" s="375">
        <v>667000</v>
      </c>
      <c r="E12" s="375"/>
      <c r="F12" s="380"/>
      <c r="G12" s="88"/>
    </row>
    <row r="13" spans="1:7" ht="25.5" customHeight="1">
      <c r="C13" s="50" t="s">
        <v>5023</v>
      </c>
      <c r="D13" s="50" t="s">
        <v>5301</v>
      </c>
      <c r="E13" s="50"/>
      <c r="F13" s="50"/>
    </row>
    <row r="14" spans="1:7" ht="25.5" customHeight="1" thickBot="1">
      <c r="A14" s="188" t="s">
        <v>5024</v>
      </c>
      <c r="B14" s="188"/>
      <c r="C14" s="188"/>
      <c r="D14" s="188"/>
      <c r="E14" s="188"/>
      <c r="F14" s="188"/>
      <c r="G14" s="188"/>
    </row>
    <row r="15" spans="1:7" ht="25.5" customHeight="1">
      <c r="A15" s="107" t="s">
        <v>5025</v>
      </c>
      <c r="B15" s="78" t="s">
        <v>5014</v>
      </c>
      <c r="C15" s="78" t="s">
        <v>5026</v>
      </c>
      <c r="D15" s="78" t="s">
        <v>5027</v>
      </c>
      <c r="E15" s="78" t="s">
        <v>5028</v>
      </c>
      <c r="F15" s="78" t="s">
        <v>5029</v>
      </c>
      <c r="G15" s="108" t="s">
        <v>5030</v>
      </c>
    </row>
    <row r="16" spans="1:7" ht="25.5" customHeight="1">
      <c r="A16" s="189" t="s">
        <v>5031</v>
      </c>
      <c r="B16" s="79" t="s">
        <v>5032</v>
      </c>
      <c r="C16" s="79" t="s">
        <v>5033</v>
      </c>
      <c r="D16" s="79" t="s">
        <v>5034</v>
      </c>
      <c r="E16" s="109">
        <v>1.36</v>
      </c>
      <c r="F16" s="79" t="s">
        <v>5035</v>
      </c>
      <c r="G16" s="110"/>
    </row>
    <row r="17" spans="1:7" ht="25.5" customHeight="1">
      <c r="A17" s="190"/>
      <c r="B17" s="79" t="s">
        <v>5036</v>
      </c>
      <c r="C17" s="79" t="s">
        <v>5037</v>
      </c>
      <c r="D17" s="79" t="s">
        <v>5034</v>
      </c>
      <c r="E17" s="109">
        <v>1.36</v>
      </c>
      <c r="F17" s="79" t="s">
        <v>5038</v>
      </c>
      <c r="G17" s="110"/>
    </row>
    <row r="18" spans="1:7" ht="25.5" customHeight="1">
      <c r="A18" s="111" t="s">
        <v>5039</v>
      </c>
      <c r="B18" s="79" t="s">
        <v>5040</v>
      </c>
      <c r="C18" s="79" t="s">
        <v>5041</v>
      </c>
      <c r="D18" s="79" t="s">
        <v>5042</v>
      </c>
      <c r="E18" s="79" t="s">
        <v>5043</v>
      </c>
      <c r="F18" s="79" t="s">
        <v>5041</v>
      </c>
      <c r="G18" s="110"/>
    </row>
    <row r="19" spans="1:7" ht="25.5" customHeight="1" thickBot="1">
      <c r="A19" s="112" t="s">
        <v>5044</v>
      </c>
      <c r="B19" s="82" t="s">
        <v>5045</v>
      </c>
      <c r="C19" s="82" t="s">
        <v>5046</v>
      </c>
      <c r="D19" s="82" t="s">
        <v>5034</v>
      </c>
      <c r="E19" s="82" t="s">
        <v>5047</v>
      </c>
      <c r="F19" s="82" t="s">
        <v>5048</v>
      </c>
      <c r="G19" s="88" t="s">
        <v>5049</v>
      </c>
    </row>
  </sheetData>
  <mergeCells count="15">
    <mergeCell ref="E7:E8"/>
    <mergeCell ref="A14:G14"/>
    <mergeCell ref="A16:A17"/>
    <mergeCell ref="A1:G1"/>
    <mergeCell ref="A3:G3"/>
    <mergeCell ref="A4:G4"/>
    <mergeCell ref="A6:A8"/>
    <mergeCell ref="B6:B8"/>
    <mergeCell ref="C6:E6"/>
    <mergeCell ref="F6:F8"/>
    <mergeCell ref="G6:G8"/>
    <mergeCell ref="C7:C8"/>
    <mergeCell ref="D7:D8"/>
    <mergeCell ref="A10:A11"/>
    <mergeCell ref="F9:F12"/>
  </mergeCells>
  <phoneticPr fontId="1" type="noConversion"/>
  <printOptions horizontalCentered="1"/>
  <pageMargins left="0.70866141732283472" right="0.35433070866141736" top="0.74803149606299213" bottom="0.52" header="0.31496062992125984" footer="0.2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32"/>
  <sheetViews>
    <sheetView workbookViewId="0">
      <selection activeCell="D12" sqref="D12"/>
    </sheetView>
  </sheetViews>
  <sheetFormatPr defaultRowHeight="16.5"/>
  <cols>
    <col min="1" max="1" width="13.5" style="194" customWidth="1"/>
    <col min="2" max="2" width="9.625" style="194" customWidth="1"/>
    <col min="3" max="5" width="11.5" style="220" customWidth="1"/>
    <col min="6" max="6" width="11.5" style="194" customWidth="1"/>
    <col min="7" max="10" width="11.5" style="220" customWidth="1"/>
    <col min="11" max="11" width="11.5" style="194" customWidth="1"/>
    <col min="12" max="12" width="11.5" style="220" customWidth="1"/>
    <col min="13" max="13" width="7.5" style="194" customWidth="1"/>
    <col min="14" max="256" width="9" style="194"/>
    <col min="257" max="257" width="13.5" style="194" customWidth="1"/>
    <col min="258" max="258" width="9.625" style="194" customWidth="1"/>
    <col min="259" max="268" width="11.5" style="194" customWidth="1"/>
    <col min="269" max="269" width="7.5" style="194" customWidth="1"/>
    <col min="270" max="512" width="9" style="194"/>
    <col min="513" max="513" width="13.5" style="194" customWidth="1"/>
    <col min="514" max="514" width="9.625" style="194" customWidth="1"/>
    <col min="515" max="524" width="11.5" style="194" customWidth="1"/>
    <col min="525" max="525" width="7.5" style="194" customWidth="1"/>
    <col min="526" max="768" width="9" style="194"/>
    <col min="769" max="769" width="13.5" style="194" customWidth="1"/>
    <col min="770" max="770" width="9.625" style="194" customWidth="1"/>
    <col min="771" max="780" width="11.5" style="194" customWidth="1"/>
    <col min="781" max="781" width="7.5" style="194" customWidth="1"/>
    <col min="782" max="1024" width="9" style="194"/>
    <col min="1025" max="1025" width="13.5" style="194" customWidth="1"/>
    <col min="1026" max="1026" width="9.625" style="194" customWidth="1"/>
    <col min="1027" max="1036" width="11.5" style="194" customWidth="1"/>
    <col min="1037" max="1037" width="7.5" style="194" customWidth="1"/>
    <col min="1038" max="1280" width="9" style="194"/>
    <col min="1281" max="1281" width="13.5" style="194" customWidth="1"/>
    <col min="1282" max="1282" width="9.625" style="194" customWidth="1"/>
    <col min="1283" max="1292" width="11.5" style="194" customWidth="1"/>
    <col min="1293" max="1293" width="7.5" style="194" customWidth="1"/>
    <col min="1294" max="1536" width="9" style="194"/>
    <col min="1537" max="1537" width="13.5" style="194" customWidth="1"/>
    <col min="1538" max="1538" width="9.625" style="194" customWidth="1"/>
    <col min="1539" max="1548" width="11.5" style="194" customWidth="1"/>
    <col min="1549" max="1549" width="7.5" style="194" customWidth="1"/>
    <col min="1550" max="1792" width="9" style="194"/>
    <col min="1793" max="1793" width="13.5" style="194" customWidth="1"/>
    <col min="1794" max="1794" width="9.625" style="194" customWidth="1"/>
    <col min="1795" max="1804" width="11.5" style="194" customWidth="1"/>
    <col min="1805" max="1805" width="7.5" style="194" customWidth="1"/>
    <col min="1806" max="2048" width="9" style="194"/>
    <col min="2049" max="2049" width="13.5" style="194" customWidth="1"/>
    <col min="2050" max="2050" width="9.625" style="194" customWidth="1"/>
    <col min="2051" max="2060" width="11.5" style="194" customWidth="1"/>
    <col min="2061" max="2061" width="7.5" style="194" customWidth="1"/>
    <col min="2062" max="2304" width="9" style="194"/>
    <col min="2305" max="2305" width="13.5" style="194" customWidth="1"/>
    <col min="2306" max="2306" width="9.625" style="194" customWidth="1"/>
    <col min="2307" max="2316" width="11.5" style="194" customWidth="1"/>
    <col min="2317" max="2317" width="7.5" style="194" customWidth="1"/>
    <col min="2318" max="2560" width="9" style="194"/>
    <col min="2561" max="2561" width="13.5" style="194" customWidth="1"/>
    <col min="2562" max="2562" width="9.625" style="194" customWidth="1"/>
    <col min="2563" max="2572" width="11.5" style="194" customWidth="1"/>
    <col min="2573" max="2573" width="7.5" style="194" customWidth="1"/>
    <col min="2574" max="2816" width="9" style="194"/>
    <col min="2817" max="2817" width="13.5" style="194" customWidth="1"/>
    <col min="2818" max="2818" width="9.625" style="194" customWidth="1"/>
    <col min="2819" max="2828" width="11.5" style="194" customWidth="1"/>
    <col min="2829" max="2829" width="7.5" style="194" customWidth="1"/>
    <col min="2830" max="3072" width="9" style="194"/>
    <col min="3073" max="3073" width="13.5" style="194" customWidth="1"/>
    <col min="3074" max="3074" width="9.625" style="194" customWidth="1"/>
    <col min="3075" max="3084" width="11.5" style="194" customWidth="1"/>
    <col min="3085" max="3085" width="7.5" style="194" customWidth="1"/>
    <col min="3086" max="3328" width="9" style="194"/>
    <col min="3329" max="3329" width="13.5" style="194" customWidth="1"/>
    <col min="3330" max="3330" width="9.625" style="194" customWidth="1"/>
    <col min="3331" max="3340" width="11.5" style="194" customWidth="1"/>
    <col min="3341" max="3341" width="7.5" style="194" customWidth="1"/>
    <col min="3342" max="3584" width="9" style="194"/>
    <col min="3585" max="3585" width="13.5" style="194" customWidth="1"/>
    <col min="3586" max="3586" width="9.625" style="194" customWidth="1"/>
    <col min="3587" max="3596" width="11.5" style="194" customWidth="1"/>
    <col min="3597" max="3597" width="7.5" style="194" customWidth="1"/>
    <col min="3598" max="3840" width="9" style="194"/>
    <col min="3841" max="3841" width="13.5" style="194" customWidth="1"/>
    <col min="3842" max="3842" width="9.625" style="194" customWidth="1"/>
    <col min="3843" max="3852" width="11.5" style="194" customWidth="1"/>
    <col min="3853" max="3853" width="7.5" style="194" customWidth="1"/>
    <col min="3854" max="4096" width="9" style="194"/>
    <col min="4097" max="4097" width="13.5" style="194" customWidth="1"/>
    <col min="4098" max="4098" width="9.625" style="194" customWidth="1"/>
    <col min="4099" max="4108" width="11.5" style="194" customWidth="1"/>
    <col min="4109" max="4109" width="7.5" style="194" customWidth="1"/>
    <col min="4110" max="4352" width="9" style="194"/>
    <col min="4353" max="4353" width="13.5" style="194" customWidth="1"/>
    <col min="4354" max="4354" width="9.625" style="194" customWidth="1"/>
    <col min="4355" max="4364" width="11.5" style="194" customWidth="1"/>
    <col min="4365" max="4365" width="7.5" style="194" customWidth="1"/>
    <col min="4366" max="4608" width="9" style="194"/>
    <col min="4609" max="4609" width="13.5" style="194" customWidth="1"/>
    <col min="4610" max="4610" width="9.625" style="194" customWidth="1"/>
    <col min="4611" max="4620" width="11.5" style="194" customWidth="1"/>
    <col min="4621" max="4621" width="7.5" style="194" customWidth="1"/>
    <col min="4622" max="4864" width="9" style="194"/>
    <col min="4865" max="4865" width="13.5" style="194" customWidth="1"/>
    <col min="4866" max="4866" width="9.625" style="194" customWidth="1"/>
    <col min="4867" max="4876" width="11.5" style="194" customWidth="1"/>
    <col min="4877" max="4877" width="7.5" style="194" customWidth="1"/>
    <col min="4878" max="5120" width="9" style="194"/>
    <col min="5121" max="5121" width="13.5" style="194" customWidth="1"/>
    <col min="5122" max="5122" width="9.625" style="194" customWidth="1"/>
    <col min="5123" max="5132" width="11.5" style="194" customWidth="1"/>
    <col min="5133" max="5133" width="7.5" style="194" customWidth="1"/>
    <col min="5134" max="5376" width="9" style="194"/>
    <col min="5377" max="5377" width="13.5" style="194" customWidth="1"/>
    <col min="5378" max="5378" width="9.625" style="194" customWidth="1"/>
    <col min="5379" max="5388" width="11.5" style="194" customWidth="1"/>
    <col min="5389" max="5389" width="7.5" style="194" customWidth="1"/>
    <col min="5390" max="5632" width="9" style="194"/>
    <col min="5633" max="5633" width="13.5" style="194" customWidth="1"/>
    <col min="5634" max="5634" width="9.625" style="194" customWidth="1"/>
    <col min="5635" max="5644" width="11.5" style="194" customWidth="1"/>
    <col min="5645" max="5645" width="7.5" style="194" customWidth="1"/>
    <col min="5646" max="5888" width="9" style="194"/>
    <col min="5889" max="5889" width="13.5" style="194" customWidth="1"/>
    <col min="5890" max="5890" width="9.625" style="194" customWidth="1"/>
    <col min="5891" max="5900" width="11.5" style="194" customWidth="1"/>
    <col min="5901" max="5901" width="7.5" style="194" customWidth="1"/>
    <col min="5902" max="6144" width="9" style="194"/>
    <col min="6145" max="6145" width="13.5" style="194" customWidth="1"/>
    <col min="6146" max="6146" width="9.625" style="194" customWidth="1"/>
    <col min="6147" max="6156" width="11.5" style="194" customWidth="1"/>
    <col min="6157" max="6157" width="7.5" style="194" customWidth="1"/>
    <col min="6158" max="6400" width="9" style="194"/>
    <col min="6401" max="6401" width="13.5" style="194" customWidth="1"/>
    <col min="6402" max="6402" width="9.625" style="194" customWidth="1"/>
    <col min="6403" max="6412" width="11.5" style="194" customWidth="1"/>
    <col min="6413" max="6413" width="7.5" style="194" customWidth="1"/>
    <col min="6414" max="6656" width="9" style="194"/>
    <col min="6657" max="6657" width="13.5" style="194" customWidth="1"/>
    <col min="6658" max="6658" width="9.625" style="194" customWidth="1"/>
    <col min="6659" max="6668" width="11.5" style="194" customWidth="1"/>
    <col min="6669" max="6669" width="7.5" style="194" customWidth="1"/>
    <col min="6670" max="6912" width="9" style="194"/>
    <col min="6913" max="6913" width="13.5" style="194" customWidth="1"/>
    <col min="6914" max="6914" width="9.625" style="194" customWidth="1"/>
    <col min="6915" max="6924" width="11.5" style="194" customWidth="1"/>
    <col min="6925" max="6925" width="7.5" style="194" customWidth="1"/>
    <col min="6926" max="7168" width="9" style="194"/>
    <col min="7169" max="7169" width="13.5" style="194" customWidth="1"/>
    <col min="7170" max="7170" width="9.625" style="194" customWidth="1"/>
    <col min="7171" max="7180" width="11.5" style="194" customWidth="1"/>
    <col min="7181" max="7181" width="7.5" style="194" customWidth="1"/>
    <col min="7182" max="7424" width="9" style="194"/>
    <col min="7425" max="7425" width="13.5" style="194" customWidth="1"/>
    <col min="7426" max="7426" width="9.625" style="194" customWidth="1"/>
    <col min="7427" max="7436" width="11.5" style="194" customWidth="1"/>
    <col min="7437" max="7437" width="7.5" style="194" customWidth="1"/>
    <col min="7438" max="7680" width="9" style="194"/>
    <col min="7681" max="7681" width="13.5" style="194" customWidth="1"/>
    <col min="7682" max="7682" width="9.625" style="194" customWidth="1"/>
    <col min="7683" max="7692" width="11.5" style="194" customWidth="1"/>
    <col min="7693" max="7693" width="7.5" style="194" customWidth="1"/>
    <col min="7694" max="7936" width="9" style="194"/>
    <col min="7937" max="7937" width="13.5" style="194" customWidth="1"/>
    <col min="7938" max="7938" width="9.625" style="194" customWidth="1"/>
    <col min="7939" max="7948" width="11.5" style="194" customWidth="1"/>
    <col min="7949" max="7949" width="7.5" style="194" customWidth="1"/>
    <col min="7950" max="8192" width="9" style="194"/>
    <col min="8193" max="8193" width="13.5" style="194" customWidth="1"/>
    <col min="8194" max="8194" width="9.625" style="194" customWidth="1"/>
    <col min="8195" max="8204" width="11.5" style="194" customWidth="1"/>
    <col min="8205" max="8205" width="7.5" style="194" customWidth="1"/>
    <col min="8206" max="8448" width="9" style="194"/>
    <col min="8449" max="8449" width="13.5" style="194" customWidth="1"/>
    <col min="8450" max="8450" width="9.625" style="194" customWidth="1"/>
    <col min="8451" max="8460" width="11.5" style="194" customWidth="1"/>
    <col min="8461" max="8461" width="7.5" style="194" customWidth="1"/>
    <col min="8462" max="8704" width="9" style="194"/>
    <col min="8705" max="8705" width="13.5" style="194" customWidth="1"/>
    <col min="8706" max="8706" width="9.625" style="194" customWidth="1"/>
    <col min="8707" max="8716" width="11.5" style="194" customWidth="1"/>
    <col min="8717" max="8717" width="7.5" style="194" customWidth="1"/>
    <col min="8718" max="8960" width="9" style="194"/>
    <col min="8961" max="8961" width="13.5" style="194" customWidth="1"/>
    <col min="8962" max="8962" width="9.625" style="194" customWidth="1"/>
    <col min="8963" max="8972" width="11.5" style="194" customWidth="1"/>
    <col min="8973" max="8973" width="7.5" style="194" customWidth="1"/>
    <col min="8974" max="9216" width="9" style="194"/>
    <col min="9217" max="9217" width="13.5" style="194" customWidth="1"/>
    <col min="9218" max="9218" width="9.625" style="194" customWidth="1"/>
    <col min="9219" max="9228" width="11.5" style="194" customWidth="1"/>
    <col min="9229" max="9229" width="7.5" style="194" customWidth="1"/>
    <col min="9230" max="9472" width="9" style="194"/>
    <col min="9473" max="9473" width="13.5" style="194" customWidth="1"/>
    <col min="9474" max="9474" width="9.625" style="194" customWidth="1"/>
    <col min="9475" max="9484" width="11.5" style="194" customWidth="1"/>
    <col min="9485" max="9485" width="7.5" style="194" customWidth="1"/>
    <col min="9486" max="9728" width="9" style="194"/>
    <col min="9729" max="9729" width="13.5" style="194" customWidth="1"/>
    <col min="9730" max="9730" width="9.625" style="194" customWidth="1"/>
    <col min="9731" max="9740" width="11.5" style="194" customWidth="1"/>
    <col min="9741" max="9741" width="7.5" style="194" customWidth="1"/>
    <col min="9742" max="9984" width="9" style="194"/>
    <col min="9985" max="9985" width="13.5" style="194" customWidth="1"/>
    <col min="9986" max="9986" width="9.625" style="194" customWidth="1"/>
    <col min="9987" max="9996" width="11.5" style="194" customWidth="1"/>
    <col min="9997" max="9997" width="7.5" style="194" customWidth="1"/>
    <col min="9998" max="10240" width="9" style="194"/>
    <col min="10241" max="10241" width="13.5" style="194" customWidth="1"/>
    <col min="10242" max="10242" width="9.625" style="194" customWidth="1"/>
    <col min="10243" max="10252" width="11.5" style="194" customWidth="1"/>
    <col min="10253" max="10253" width="7.5" style="194" customWidth="1"/>
    <col min="10254" max="10496" width="9" style="194"/>
    <col min="10497" max="10497" width="13.5" style="194" customWidth="1"/>
    <col min="10498" max="10498" width="9.625" style="194" customWidth="1"/>
    <col min="10499" max="10508" width="11.5" style="194" customWidth="1"/>
    <col min="10509" max="10509" width="7.5" style="194" customWidth="1"/>
    <col min="10510" max="10752" width="9" style="194"/>
    <col min="10753" max="10753" width="13.5" style="194" customWidth="1"/>
    <col min="10754" max="10754" width="9.625" style="194" customWidth="1"/>
    <col min="10755" max="10764" width="11.5" style="194" customWidth="1"/>
    <col min="10765" max="10765" width="7.5" style="194" customWidth="1"/>
    <col min="10766" max="11008" width="9" style="194"/>
    <col min="11009" max="11009" width="13.5" style="194" customWidth="1"/>
    <col min="11010" max="11010" width="9.625" style="194" customWidth="1"/>
    <col min="11011" max="11020" width="11.5" style="194" customWidth="1"/>
    <col min="11021" max="11021" width="7.5" style="194" customWidth="1"/>
    <col min="11022" max="11264" width="9" style="194"/>
    <col min="11265" max="11265" width="13.5" style="194" customWidth="1"/>
    <col min="11266" max="11266" width="9.625" style="194" customWidth="1"/>
    <col min="11267" max="11276" width="11.5" style="194" customWidth="1"/>
    <col min="11277" max="11277" width="7.5" style="194" customWidth="1"/>
    <col min="11278" max="11520" width="9" style="194"/>
    <col min="11521" max="11521" width="13.5" style="194" customWidth="1"/>
    <col min="11522" max="11522" width="9.625" style="194" customWidth="1"/>
    <col min="11523" max="11532" width="11.5" style="194" customWidth="1"/>
    <col min="11533" max="11533" width="7.5" style="194" customWidth="1"/>
    <col min="11534" max="11776" width="9" style="194"/>
    <col min="11777" max="11777" width="13.5" style="194" customWidth="1"/>
    <col min="11778" max="11778" width="9.625" style="194" customWidth="1"/>
    <col min="11779" max="11788" width="11.5" style="194" customWidth="1"/>
    <col min="11789" max="11789" width="7.5" style="194" customWidth="1"/>
    <col min="11790" max="12032" width="9" style="194"/>
    <col min="12033" max="12033" width="13.5" style="194" customWidth="1"/>
    <col min="12034" max="12034" width="9.625" style="194" customWidth="1"/>
    <col min="12035" max="12044" width="11.5" style="194" customWidth="1"/>
    <col min="12045" max="12045" width="7.5" style="194" customWidth="1"/>
    <col min="12046" max="12288" width="9" style="194"/>
    <col min="12289" max="12289" width="13.5" style="194" customWidth="1"/>
    <col min="12290" max="12290" width="9.625" style="194" customWidth="1"/>
    <col min="12291" max="12300" width="11.5" style="194" customWidth="1"/>
    <col min="12301" max="12301" width="7.5" style="194" customWidth="1"/>
    <col min="12302" max="12544" width="9" style="194"/>
    <col min="12545" max="12545" width="13.5" style="194" customWidth="1"/>
    <col min="12546" max="12546" width="9.625" style="194" customWidth="1"/>
    <col min="12547" max="12556" width="11.5" style="194" customWidth="1"/>
    <col min="12557" max="12557" width="7.5" style="194" customWidth="1"/>
    <col min="12558" max="12800" width="9" style="194"/>
    <col min="12801" max="12801" width="13.5" style="194" customWidth="1"/>
    <col min="12802" max="12802" width="9.625" style="194" customWidth="1"/>
    <col min="12803" max="12812" width="11.5" style="194" customWidth="1"/>
    <col min="12813" max="12813" width="7.5" style="194" customWidth="1"/>
    <col min="12814" max="13056" width="9" style="194"/>
    <col min="13057" max="13057" width="13.5" style="194" customWidth="1"/>
    <col min="13058" max="13058" width="9.625" style="194" customWidth="1"/>
    <col min="13059" max="13068" width="11.5" style="194" customWidth="1"/>
    <col min="13069" max="13069" width="7.5" style="194" customWidth="1"/>
    <col min="13070" max="13312" width="9" style="194"/>
    <col min="13313" max="13313" width="13.5" style="194" customWidth="1"/>
    <col min="13314" max="13314" width="9.625" style="194" customWidth="1"/>
    <col min="13315" max="13324" width="11.5" style="194" customWidth="1"/>
    <col min="13325" max="13325" width="7.5" style="194" customWidth="1"/>
    <col min="13326" max="13568" width="9" style="194"/>
    <col min="13569" max="13569" width="13.5" style="194" customWidth="1"/>
    <col min="13570" max="13570" width="9.625" style="194" customWidth="1"/>
    <col min="13571" max="13580" width="11.5" style="194" customWidth="1"/>
    <col min="13581" max="13581" width="7.5" style="194" customWidth="1"/>
    <col min="13582" max="13824" width="9" style="194"/>
    <col min="13825" max="13825" width="13.5" style="194" customWidth="1"/>
    <col min="13826" max="13826" width="9.625" style="194" customWidth="1"/>
    <col min="13827" max="13836" width="11.5" style="194" customWidth="1"/>
    <col min="13837" max="13837" width="7.5" style="194" customWidth="1"/>
    <col min="13838" max="14080" width="9" style="194"/>
    <col min="14081" max="14081" width="13.5" style="194" customWidth="1"/>
    <col min="14082" max="14082" width="9.625" style="194" customWidth="1"/>
    <col min="14083" max="14092" width="11.5" style="194" customWidth="1"/>
    <col min="14093" max="14093" width="7.5" style="194" customWidth="1"/>
    <col min="14094" max="14336" width="9" style="194"/>
    <col min="14337" max="14337" width="13.5" style="194" customWidth="1"/>
    <col min="14338" max="14338" width="9.625" style="194" customWidth="1"/>
    <col min="14339" max="14348" width="11.5" style="194" customWidth="1"/>
    <col min="14349" max="14349" width="7.5" style="194" customWidth="1"/>
    <col min="14350" max="14592" width="9" style="194"/>
    <col min="14593" max="14593" width="13.5" style="194" customWidth="1"/>
    <col min="14594" max="14594" width="9.625" style="194" customWidth="1"/>
    <col min="14595" max="14604" width="11.5" style="194" customWidth="1"/>
    <col min="14605" max="14605" width="7.5" style="194" customWidth="1"/>
    <col min="14606" max="14848" width="9" style="194"/>
    <col min="14849" max="14849" width="13.5" style="194" customWidth="1"/>
    <col min="14850" max="14850" width="9.625" style="194" customWidth="1"/>
    <col min="14851" max="14860" width="11.5" style="194" customWidth="1"/>
    <col min="14861" max="14861" width="7.5" style="194" customWidth="1"/>
    <col min="14862" max="15104" width="9" style="194"/>
    <col min="15105" max="15105" width="13.5" style="194" customWidth="1"/>
    <col min="15106" max="15106" width="9.625" style="194" customWidth="1"/>
    <col min="15107" max="15116" width="11.5" style="194" customWidth="1"/>
    <col min="15117" max="15117" width="7.5" style="194" customWidth="1"/>
    <col min="15118" max="15360" width="9" style="194"/>
    <col min="15361" max="15361" width="13.5" style="194" customWidth="1"/>
    <col min="15362" max="15362" width="9.625" style="194" customWidth="1"/>
    <col min="15363" max="15372" width="11.5" style="194" customWidth="1"/>
    <col min="15373" max="15373" width="7.5" style="194" customWidth="1"/>
    <col min="15374" max="15616" width="9" style="194"/>
    <col min="15617" max="15617" width="13.5" style="194" customWidth="1"/>
    <col min="15618" max="15618" width="9.625" style="194" customWidth="1"/>
    <col min="15619" max="15628" width="11.5" style="194" customWidth="1"/>
    <col min="15629" max="15629" width="7.5" style="194" customWidth="1"/>
    <col min="15630" max="15872" width="9" style="194"/>
    <col min="15873" max="15873" width="13.5" style="194" customWidth="1"/>
    <col min="15874" max="15874" width="9.625" style="194" customWidth="1"/>
    <col min="15875" max="15884" width="11.5" style="194" customWidth="1"/>
    <col min="15885" max="15885" width="7.5" style="194" customWidth="1"/>
    <col min="15886" max="16128" width="9" style="194"/>
    <col min="16129" max="16129" width="13.5" style="194" customWidth="1"/>
    <col min="16130" max="16130" width="9.625" style="194" customWidth="1"/>
    <col min="16131" max="16140" width="11.5" style="194" customWidth="1"/>
    <col min="16141" max="16141" width="7.5" style="194" customWidth="1"/>
    <col min="16142" max="16384" width="9" style="194"/>
  </cols>
  <sheetData>
    <row r="1" spans="1:13" ht="26.25" customHeight="1">
      <c r="A1" s="193" t="s">
        <v>5058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</row>
    <row r="2" spans="1:13" ht="26.25" customHeight="1">
      <c r="A2" s="195"/>
      <c r="B2" s="195"/>
      <c r="C2" s="196"/>
      <c r="D2" s="196"/>
      <c r="E2" s="196"/>
      <c r="G2" s="196"/>
      <c r="H2" s="196"/>
      <c r="I2" s="196"/>
      <c r="J2" s="196"/>
      <c r="L2" s="196"/>
      <c r="M2" s="195"/>
    </row>
    <row r="3" spans="1:13" ht="26.25" customHeight="1">
      <c r="A3" s="197" t="s">
        <v>5106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3" ht="26.25" customHeight="1">
      <c r="A4" s="198" t="s">
        <v>5059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</row>
    <row r="5" spans="1:13" ht="26.25" customHeight="1">
      <c r="A5" s="195"/>
      <c r="B5" s="195"/>
      <c r="C5" s="196"/>
      <c r="D5" s="196"/>
      <c r="E5" s="196"/>
      <c r="G5" s="196"/>
      <c r="H5" s="196"/>
      <c r="I5" s="196"/>
      <c r="J5" s="196"/>
      <c r="L5" s="196"/>
      <c r="M5" s="195"/>
    </row>
    <row r="6" spans="1:13" ht="26.25" customHeight="1">
      <c r="A6" s="199" t="s">
        <v>5060</v>
      </c>
      <c r="B6" s="200" t="s">
        <v>5061</v>
      </c>
      <c r="C6" s="201" t="s">
        <v>5062</v>
      </c>
      <c r="D6" s="201"/>
      <c r="E6" s="201"/>
      <c r="F6" s="201"/>
      <c r="G6" s="201"/>
      <c r="H6" s="201" t="s">
        <v>5063</v>
      </c>
      <c r="I6" s="201"/>
      <c r="J6" s="201"/>
      <c r="K6" s="201"/>
      <c r="L6" s="201"/>
      <c r="M6" s="202" t="s">
        <v>4961</v>
      </c>
    </row>
    <row r="7" spans="1:13" ht="26.25" customHeight="1">
      <c r="A7" s="199"/>
      <c r="B7" s="200"/>
      <c r="C7" s="203" t="s">
        <v>5064</v>
      </c>
      <c r="D7" s="204" t="s">
        <v>5065</v>
      </c>
      <c r="E7" s="204" t="s">
        <v>5066</v>
      </c>
      <c r="F7" s="205" t="s">
        <v>5067</v>
      </c>
      <c r="G7" s="203" t="s">
        <v>5068</v>
      </c>
      <c r="H7" s="203" t="s">
        <v>5064</v>
      </c>
      <c r="I7" s="204" t="s">
        <v>5065</v>
      </c>
      <c r="J7" s="203" t="s">
        <v>5066</v>
      </c>
      <c r="K7" s="206" t="s">
        <v>5067</v>
      </c>
      <c r="L7" s="203" t="s">
        <v>5068</v>
      </c>
      <c r="M7" s="202"/>
    </row>
    <row r="8" spans="1:13" ht="26.25" customHeight="1">
      <c r="A8" s="207" t="s">
        <v>5069</v>
      </c>
      <c r="B8" s="208" t="s">
        <v>5070</v>
      </c>
      <c r="C8" s="209"/>
      <c r="D8" s="209"/>
      <c r="E8" s="209"/>
      <c r="F8" s="209"/>
      <c r="G8" s="210">
        <f>MIN(C8,D8,E8,F8)</f>
        <v>0</v>
      </c>
      <c r="H8" s="211"/>
      <c r="I8" s="212"/>
      <c r="J8" s="211"/>
      <c r="K8" s="209"/>
      <c r="L8" s="210">
        <f>MIN(H8,I8,J8,K8)</f>
        <v>0</v>
      </c>
      <c r="M8" s="208"/>
    </row>
    <row r="9" spans="1:13" ht="26.25" customHeight="1">
      <c r="A9" s="213"/>
      <c r="B9" s="208"/>
      <c r="C9" s="209"/>
      <c r="D9" s="209"/>
      <c r="E9" s="209"/>
      <c r="F9" s="209"/>
      <c r="G9" s="210">
        <f t="shared" ref="G9:G17" si="0">MIN(C9,D9,E9,F9)</f>
        <v>0</v>
      </c>
      <c r="H9" s="209"/>
      <c r="I9" s="209"/>
      <c r="J9" s="209"/>
      <c r="K9" s="209"/>
      <c r="L9" s="210">
        <f t="shared" ref="L9:L17" si="1">MIN(H9,I9,J9,K9)</f>
        <v>0</v>
      </c>
      <c r="M9" s="208"/>
    </row>
    <row r="10" spans="1:13" ht="26.25" customHeight="1">
      <c r="A10" s="207" t="s">
        <v>5071</v>
      </c>
      <c r="B10" s="208" t="s">
        <v>5072</v>
      </c>
      <c r="C10" s="209"/>
      <c r="D10" s="209"/>
      <c r="E10" s="209"/>
      <c r="F10" s="209"/>
      <c r="G10" s="210">
        <f t="shared" si="0"/>
        <v>0</v>
      </c>
      <c r="H10" s="211"/>
      <c r="I10" s="211"/>
      <c r="J10" s="212">
        <v>60000</v>
      </c>
      <c r="K10" s="209"/>
      <c r="L10" s="210">
        <f t="shared" si="1"/>
        <v>60000</v>
      </c>
      <c r="M10" s="208"/>
    </row>
    <row r="11" spans="1:13" ht="26.25" customHeight="1">
      <c r="A11" s="213"/>
      <c r="B11" s="208" t="s">
        <v>5073</v>
      </c>
      <c r="C11" s="209"/>
      <c r="D11" s="209"/>
      <c r="E11" s="209"/>
      <c r="F11" s="209"/>
      <c r="G11" s="210">
        <f t="shared" si="0"/>
        <v>0</v>
      </c>
      <c r="H11" s="209"/>
      <c r="I11" s="209"/>
      <c r="J11" s="214">
        <v>120000</v>
      </c>
      <c r="K11" s="209"/>
      <c r="L11" s="210">
        <f t="shared" si="1"/>
        <v>120000</v>
      </c>
      <c r="M11" s="208"/>
    </row>
    <row r="12" spans="1:13" ht="26.25" customHeight="1">
      <c r="A12" s="207" t="s">
        <v>5074</v>
      </c>
      <c r="B12" s="208" t="s">
        <v>5075</v>
      </c>
      <c r="C12" s="214">
        <v>250000</v>
      </c>
      <c r="D12" s="214">
        <v>250000</v>
      </c>
      <c r="E12" s="209"/>
      <c r="F12" s="214">
        <v>300000</v>
      </c>
      <c r="G12" s="210">
        <f t="shared" si="0"/>
        <v>250000</v>
      </c>
      <c r="H12" s="212">
        <v>500000</v>
      </c>
      <c r="I12" s="212">
        <v>450000</v>
      </c>
      <c r="J12" s="211"/>
      <c r="K12" s="214">
        <v>500000</v>
      </c>
      <c r="L12" s="210">
        <f t="shared" si="1"/>
        <v>450000</v>
      </c>
      <c r="M12" s="208"/>
    </row>
    <row r="13" spans="1:13" ht="26.25" customHeight="1">
      <c r="A13" s="215"/>
      <c r="B13" s="208" t="s">
        <v>5076</v>
      </c>
      <c r="C13" s="214">
        <v>300000</v>
      </c>
      <c r="D13" s="214"/>
      <c r="E13" s="209"/>
      <c r="F13" s="214">
        <v>350000</v>
      </c>
      <c r="G13" s="210">
        <f t="shared" si="0"/>
        <v>300000</v>
      </c>
      <c r="H13" s="214">
        <v>600000</v>
      </c>
      <c r="I13" s="214"/>
      <c r="J13" s="209"/>
      <c r="K13" s="214">
        <v>550000</v>
      </c>
      <c r="L13" s="210">
        <f t="shared" si="1"/>
        <v>550000</v>
      </c>
      <c r="M13" s="208"/>
    </row>
    <row r="14" spans="1:13" ht="26.25" customHeight="1">
      <c r="A14" s="216"/>
      <c r="B14" s="217" t="s">
        <v>5077</v>
      </c>
      <c r="C14" s="214"/>
      <c r="D14" s="214">
        <v>400000</v>
      </c>
      <c r="E14" s="209"/>
      <c r="F14" s="214">
        <v>400000</v>
      </c>
      <c r="G14" s="210">
        <f t="shared" si="0"/>
        <v>400000</v>
      </c>
      <c r="H14" s="214"/>
      <c r="I14" s="214">
        <v>600000</v>
      </c>
      <c r="J14" s="209"/>
      <c r="K14" s="214">
        <v>600000</v>
      </c>
      <c r="L14" s="210">
        <f t="shared" si="1"/>
        <v>600000</v>
      </c>
      <c r="M14" s="208"/>
    </row>
    <row r="15" spans="1:13" ht="26.25" customHeight="1">
      <c r="A15" s="202" t="s">
        <v>5078</v>
      </c>
      <c r="B15" s="208" t="s">
        <v>5079</v>
      </c>
      <c r="C15" s="209"/>
      <c r="D15" s="214">
        <v>400000</v>
      </c>
      <c r="E15" s="209"/>
      <c r="F15" s="214">
        <v>400000</v>
      </c>
      <c r="G15" s="210">
        <f t="shared" si="0"/>
        <v>400000</v>
      </c>
      <c r="H15" s="209"/>
      <c r="I15" s="214">
        <v>600000</v>
      </c>
      <c r="J15" s="209"/>
      <c r="K15" s="214">
        <v>600000</v>
      </c>
      <c r="L15" s="210">
        <f t="shared" si="1"/>
        <v>600000</v>
      </c>
      <c r="M15" s="208"/>
    </row>
    <row r="16" spans="1:13" ht="26.25" customHeight="1">
      <c r="A16" s="202"/>
      <c r="B16" s="218" t="s">
        <v>5080</v>
      </c>
      <c r="C16" s="209"/>
      <c r="D16" s="214">
        <v>500000</v>
      </c>
      <c r="E16" s="209"/>
      <c r="F16" s="214">
        <v>500000</v>
      </c>
      <c r="G16" s="210">
        <f t="shared" si="0"/>
        <v>500000</v>
      </c>
      <c r="H16" s="209"/>
      <c r="I16" s="214">
        <v>800000</v>
      </c>
      <c r="J16" s="209"/>
      <c r="K16" s="214">
        <v>800000</v>
      </c>
      <c r="L16" s="210">
        <f t="shared" si="1"/>
        <v>800000</v>
      </c>
      <c r="M16" s="217" t="s">
        <v>5081</v>
      </c>
    </row>
    <row r="17" spans="1:13" ht="26.25" customHeight="1">
      <c r="A17" s="202"/>
      <c r="B17" s="213"/>
      <c r="C17" s="209"/>
      <c r="D17" s="214"/>
      <c r="E17" s="209"/>
      <c r="F17" s="214"/>
      <c r="G17" s="210">
        <f t="shared" si="0"/>
        <v>0</v>
      </c>
      <c r="H17" s="209"/>
      <c r="I17" s="214"/>
      <c r="J17" s="209"/>
      <c r="K17" s="214"/>
      <c r="L17" s="210">
        <f t="shared" si="1"/>
        <v>0</v>
      </c>
      <c r="M17" s="217" t="s">
        <v>5082</v>
      </c>
    </row>
    <row r="18" spans="1:13" ht="51" customHeight="1">
      <c r="A18" s="219"/>
      <c r="B18" s="219"/>
      <c r="C18" s="220" t="s">
        <v>5083</v>
      </c>
      <c r="D18" s="220" t="s">
        <v>5084</v>
      </c>
      <c r="E18" s="220" t="s">
        <v>5085</v>
      </c>
      <c r="F18" s="194" t="s">
        <v>5086</v>
      </c>
      <c r="I18" s="221" t="s">
        <v>5087</v>
      </c>
      <c r="J18" s="222"/>
      <c r="M18" s="219"/>
    </row>
    <row r="20" spans="1:13" ht="16.5" hidden="1" customHeight="1">
      <c r="A20" s="197" t="s">
        <v>5088</v>
      </c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</row>
    <row r="21" spans="1:13" ht="13.5" hidden="1">
      <c r="A21" s="199" t="s">
        <v>5060</v>
      </c>
      <c r="B21" s="200" t="s">
        <v>5089</v>
      </c>
      <c r="C21" s="201" t="s">
        <v>5062</v>
      </c>
      <c r="D21" s="201"/>
      <c r="E21" s="201"/>
      <c r="F21" s="201"/>
      <c r="G21" s="201"/>
      <c r="H21" s="201" t="s">
        <v>5063</v>
      </c>
      <c r="I21" s="201"/>
      <c r="J21" s="201"/>
      <c r="K21" s="201"/>
      <c r="L21" s="201"/>
      <c r="M21" s="202" t="s">
        <v>5090</v>
      </c>
    </row>
    <row r="22" spans="1:13" hidden="1">
      <c r="A22" s="199"/>
      <c r="B22" s="200"/>
      <c r="C22" s="203" t="s">
        <v>5091</v>
      </c>
      <c r="D22" s="204" t="s">
        <v>5092</v>
      </c>
      <c r="E22" s="204" t="s">
        <v>5066</v>
      </c>
      <c r="F22" s="205" t="s">
        <v>5067</v>
      </c>
      <c r="G22" s="203" t="s">
        <v>5093</v>
      </c>
      <c r="H22" s="203" t="s">
        <v>5091</v>
      </c>
      <c r="I22" s="204" t="s">
        <v>5094</v>
      </c>
      <c r="J22" s="203" t="s">
        <v>5095</v>
      </c>
      <c r="K22" s="206" t="s">
        <v>5067</v>
      </c>
      <c r="L22" s="203" t="s">
        <v>5068</v>
      </c>
      <c r="M22" s="202"/>
    </row>
    <row r="23" spans="1:13" hidden="1">
      <c r="A23" s="207" t="s">
        <v>5096</v>
      </c>
      <c r="B23" s="208" t="s">
        <v>5070</v>
      </c>
      <c r="C23" s="203"/>
      <c r="D23" s="203"/>
      <c r="E23" s="203"/>
      <c r="F23" s="203"/>
      <c r="G23" s="223">
        <f>MIN(C23,D23,E23,F23)</f>
        <v>0</v>
      </c>
      <c r="H23" s="224"/>
      <c r="I23" s="224">
        <v>450000</v>
      </c>
      <c r="J23" s="224"/>
      <c r="K23" s="203"/>
      <c r="L23" s="223">
        <f>MIN(H23,I23,J23,K23)</f>
        <v>450000</v>
      </c>
      <c r="M23" s="208"/>
    </row>
    <row r="24" spans="1:13" hidden="1">
      <c r="A24" s="213"/>
      <c r="B24" s="208"/>
      <c r="C24" s="203"/>
      <c r="D24" s="203"/>
      <c r="E24" s="203"/>
      <c r="F24" s="203"/>
      <c r="G24" s="223">
        <f t="shared" ref="G24:G29" si="2">MIN(C24,D24,E24,F24)</f>
        <v>0</v>
      </c>
      <c r="H24" s="203"/>
      <c r="I24" s="203"/>
      <c r="J24" s="203"/>
      <c r="K24" s="203"/>
      <c r="L24" s="223">
        <f t="shared" ref="L24:L29" si="3">MIN(H24,I24,J24,K24)</f>
        <v>0</v>
      </c>
      <c r="M24" s="208"/>
    </row>
    <row r="25" spans="1:13" hidden="1">
      <c r="A25" s="207" t="s">
        <v>5071</v>
      </c>
      <c r="B25" s="208" t="s">
        <v>5097</v>
      </c>
      <c r="C25" s="203"/>
      <c r="D25" s="203"/>
      <c r="E25" s="203"/>
      <c r="F25" s="203"/>
      <c r="G25" s="223">
        <f t="shared" si="2"/>
        <v>0</v>
      </c>
      <c r="H25" s="224"/>
      <c r="I25" s="224"/>
      <c r="J25" s="224">
        <v>80000</v>
      </c>
      <c r="K25" s="203"/>
      <c r="L25" s="223">
        <f t="shared" si="3"/>
        <v>80000</v>
      </c>
      <c r="M25" s="208"/>
    </row>
    <row r="26" spans="1:13" hidden="1">
      <c r="A26" s="213"/>
      <c r="B26" s="208" t="s">
        <v>5098</v>
      </c>
      <c r="C26" s="203"/>
      <c r="D26" s="203"/>
      <c r="E26" s="203"/>
      <c r="F26" s="203"/>
      <c r="G26" s="223">
        <f t="shared" si="2"/>
        <v>0</v>
      </c>
      <c r="H26" s="203"/>
      <c r="I26" s="203"/>
      <c r="J26" s="203">
        <v>100000</v>
      </c>
      <c r="K26" s="203"/>
      <c r="L26" s="223">
        <f t="shared" si="3"/>
        <v>100000</v>
      </c>
      <c r="M26" s="208"/>
    </row>
    <row r="27" spans="1:13" hidden="1">
      <c r="A27" s="207" t="s">
        <v>5099</v>
      </c>
      <c r="B27" s="208" t="s">
        <v>5075</v>
      </c>
      <c r="C27" s="203">
        <v>250000</v>
      </c>
      <c r="D27" s="203"/>
      <c r="E27" s="203"/>
      <c r="F27" s="203">
        <v>300000</v>
      </c>
      <c r="G27" s="223">
        <f t="shared" si="2"/>
        <v>250000</v>
      </c>
      <c r="H27" s="224">
        <v>500000</v>
      </c>
      <c r="I27" s="224">
        <v>450000</v>
      </c>
      <c r="J27" s="224"/>
      <c r="K27" s="203">
        <v>500000</v>
      </c>
      <c r="L27" s="223">
        <f t="shared" si="3"/>
        <v>450000</v>
      </c>
      <c r="M27" s="208"/>
    </row>
    <row r="28" spans="1:13" hidden="1">
      <c r="A28" s="213"/>
      <c r="B28" s="208" t="s">
        <v>5076</v>
      </c>
      <c r="C28" s="203">
        <v>300000</v>
      </c>
      <c r="D28" s="203">
        <v>350000</v>
      </c>
      <c r="E28" s="203"/>
      <c r="F28" s="203">
        <v>350000</v>
      </c>
      <c r="G28" s="223">
        <f t="shared" si="2"/>
        <v>300000</v>
      </c>
      <c r="H28" s="203">
        <v>600000</v>
      </c>
      <c r="I28" s="203">
        <v>450000</v>
      </c>
      <c r="J28" s="203"/>
      <c r="K28" s="203">
        <v>550000</v>
      </c>
      <c r="L28" s="223">
        <f t="shared" si="3"/>
        <v>450000</v>
      </c>
      <c r="M28" s="208"/>
    </row>
    <row r="29" spans="1:13" hidden="1">
      <c r="A29" s="202" t="s">
        <v>5100</v>
      </c>
      <c r="B29" s="208" t="s">
        <v>5079</v>
      </c>
      <c r="C29" s="203"/>
      <c r="D29" s="203">
        <v>450000</v>
      </c>
      <c r="E29" s="203"/>
      <c r="F29" s="203">
        <v>450000</v>
      </c>
      <c r="G29" s="223">
        <f t="shared" si="2"/>
        <v>450000</v>
      </c>
      <c r="H29" s="203"/>
      <c r="I29" s="203">
        <v>700000</v>
      </c>
      <c r="J29" s="203"/>
      <c r="K29" s="203">
        <v>600000</v>
      </c>
      <c r="L29" s="223">
        <f t="shared" si="3"/>
        <v>600000</v>
      </c>
      <c r="M29" s="208"/>
    </row>
    <row r="30" spans="1:13" hidden="1">
      <c r="A30" s="202"/>
      <c r="B30" s="218" t="s">
        <v>5080</v>
      </c>
      <c r="C30" s="203"/>
      <c r="D30" s="203">
        <v>600000</v>
      </c>
      <c r="E30" s="203"/>
      <c r="F30" s="203">
        <v>500000</v>
      </c>
      <c r="G30" s="223">
        <f>MIN(C30,D30,E30,F30)</f>
        <v>500000</v>
      </c>
      <c r="H30" s="203"/>
      <c r="I30" s="203">
        <v>900000</v>
      </c>
      <c r="J30" s="203"/>
      <c r="K30" s="203">
        <v>700000</v>
      </c>
      <c r="L30" s="223">
        <f>MIN(H30,I30,J30,K30)</f>
        <v>700000</v>
      </c>
      <c r="M30" s="217" t="s">
        <v>5101</v>
      </c>
    </row>
    <row r="31" spans="1:13" hidden="1">
      <c r="A31" s="202"/>
      <c r="B31" s="213"/>
      <c r="C31" s="203"/>
      <c r="D31" s="203">
        <v>600000</v>
      </c>
      <c r="E31" s="203"/>
      <c r="F31" s="203">
        <v>500000</v>
      </c>
      <c r="G31" s="223">
        <f>MIN(C31,D31,E31,F31)</f>
        <v>500000</v>
      </c>
      <c r="H31" s="203"/>
      <c r="I31" s="203">
        <v>900000</v>
      </c>
      <c r="J31" s="203"/>
      <c r="K31" s="203">
        <v>800000</v>
      </c>
      <c r="L31" s="223">
        <f>MIN(H31,I31,J31,K31)</f>
        <v>800000</v>
      </c>
      <c r="M31" s="217" t="s">
        <v>5102</v>
      </c>
    </row>
    <row r="32" spans="1:13" hidden="1">
      <c r="A32" s="219"/>
      <c r="B32" s="219"/>
      <c r="C32" s="220" t="s">
        <v>5103</v>
      </c>
      <c r="D32" s="220" t="s">
        <v>5084</v>
      </c>
      <c r="E32" s="220" t="s">
        <v>5085</v>
      </c>
      <c r="F32" s="194" t="s">
        <v>5104</v>
      </c>
      <c r="I32" s="221" t="s">
        <v>5105</v>
      </c>
      <c r="J32" s="222"/>
      <c r="M32" s="219"/>
    </row>
  </sheetData>
  <mergeCells count="26">
    <mergeCell ref="A23:A24"/>
    <mergeCell ref="A25:A26"/>
    <mergeCell ref="A27:A28"/>
    <mergeCell ref="A29:A31"/>
    <mergeCell ref="B30:B31"/>
    <mergeCell ref="I32:J32"/>
    <mergeCell ref="A20:M20"/>
    <mergeCell ref="A21:A22"/>
    <mergeCell ref="B21:B22"/>
    <mergeCell ref="C21:G21"/>
    <mergeCell ref="H21:L21"/>
    <mergeCell ref="M21:M22"/>
    <mergeCell ref="A8:A9"/>
    <mergeCell ref="A10:A11"/>
    <mergeCell ref="A12:A14"/>
    <mergeCell ref="A15:A17"/>
    <mergeCell ref="B16:B17"/>
    <mergeCell ref="I18:J18"/>
    <mergeCell ref="A1:M1"/>
    <mergeCell ref="A3:M3"/>
    <mergeCell ref="A4:M4"/>
    <mergeCell ref="A6:A7"/>
    <mergeCell ref="B6:B7"/>
    <mergeCell ref="C6:G6"/>
    <mergeCell ref="H6:L6"/>
    <mergeCell ref="M6:M7"/>
  </mergeCells>
  <phoneticPr fontId="1" type="noConversion"/>
  <pageMargins left="0.51181102362204722" right="0.31496062992125984" top="0.74803149606299213" bottom="0.74803149606299213" header="0.31496062992125984" footer="0.31496062992125984"/>
  <pageSetup paperSize="9" scale="9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11"/>
  <sheetViews>
    <sheetView view="pageBreakPreview" topLeftCell="A33" zoomScale="80" zoomScaleNormal="100" zoomScaleSheetLayoutView="80" workbookViewId="0">
      <selection activeCell="E51" sqref="E51"/>
    </sheetView>
  </sheetViews>
  <sheetFormatPr defaultRowHeight="13.5"/>
  <cols>
    <col min="1" max="1" width="11.625" style="246" customWidth="1"/>
    <col min="2" max="6" width="12.625" style="246" customWidth="1"/>
    <col min="7" max="7" width="22.25" style="246" customWidth="1"/>
    <col min="8" max="255" width="9" style="246"/>
    <col min="256" max="262" width="11.625" style="246" customWidth="1"/>
    <col min="263" max="263" width="22.25" style="246" customWidth="1"/>
    <col min="264" max="511" width="9" style="246"/>
    <col min="512" max="518" width="11.625" style="246" customWidth="1"/>
    <col min="519" max="519" width="22.25" style="246" customWidth="1"/>
    <col min="520" max="767" width="9" style="246"/>
    <col min="768" max="774" width="11.625" style="246" customWidth="1"/>
    <col min="775" max="775" width="22.25" style="246" customWidth="1"/>
    <col min="776" max="1023" width="9" style="246"/>
    <col min="1024" max="1030" width="11.625" style="246" customWidth="1"/>
    <col min="1031" max="1031" width="22.25" style="246" customWidth="1"/>
    <col min="1032" max="1279" width="9" style="246"/>
    <col min="1280" max="1286" width="11.625" style="246" customWidth="1"/>
    <col min="1287" max="1287" width="22.25" style="246" customWidth="1"/>
    <col min="1288" max="1535" width="9" style="246"/>
    <col min="1536" max="1542" width="11.625" style="246" customWidth="1"/>
    <col min="1543" max="1543" width="22.25" style="246" customWidth="1"/>
    <col min="1544" max="1791" width="9" style="246"/>
    <col min="1792" max="1798" width="11.625" style="246" customWidth="1"/>
    <col min="1799" max="1799" width="22.25" style="246" customWidth="1"/>
    <col min="1800" max="2047" width="9" style="246"/>
    <col min="2048" max="2054" width="11.625" style="246" customWidth="1"/>
    <col min="2055" max="2055" width="22.25" style="246" customWidth="1"/>
    <col min="2056" max="2303" width="9" style="246"/>
    <col min="2304" max="2310" width="11.625" style="246" customWidth="1"/>
    <col min="2311" max="2311" width="22.25" style="246" customWidth="1"/>
    <col min="2312" max="2559" width="9" style="246"/>
    <col min="2560" max="2566" width="11.625" style="246" customWidth="1"/>
    <col min="2567" max="2567" width="22.25" style="246" customWidth="1"/>
    <col min="2568" max="2815" width="9" style="246"/>
    <col min="2816" max="2822" width="11.625" style="246" customWidth="1"/>
    <col min="2823" max="2823" width="22.25" style="246" customWidth="1"/>
    <col min="2824" max="3071" width="9" style="246"/>
    <col min="3072" max="3078" width="11.625" style="246" customWidth="1"/>
    <col min="3079" max="3079" width="22.25" style="246" customWidth="1"/>
    <col min="3080" max="3327" width="9" style="246"/>
    <col min="3328" max="3334" width="11.625" style="246" customWidth="1"/>
    <col min="3335" max="3335" width="22.25" style="246" customWidth="1"/>
    <col min="3336" max="3583" width="9" style="246"/>
    <col min="3584" max="3590" width="11.625" style="246" customWidth="1"/>
    <col min="3591" max="3591" width="22.25" style="246" customWidth="1"/>
    <col min="3592" max="3839" width="9" style="246"/>
    <col min="3840" max="3846" width="11.625" style="246" customWidth="1"/>
    <col min="3847" max="3847" width="22.25" style="246" customWidth="1"/>
    <col min="3848" max="4095" width="9" style="246"/>
    <col min="4096" max="4102" width="11.625" style="246" customWidth="1"/>
    <col min="4103" max="4103" width="22.25" style="246" customWidth="1"/>
    <col min="4104" max="4351" width="9" style="246"/>
    <col min="4352" max="4358" width="11.625" style="246" customWidth="1"/>
    <col min="4359" max="4359" width="22.25" style="246" customWidth="1"/>
    <col min="4360" max="4607" width="9" style="246"/>
    <col min="4608" max="4614" width="11.625" style="246" customWidth="1"/>
    <col min="4615" max="4615" width="22.25" style="246" customWidth="1"/>
    <col min="4616" max="4863" width="9" style="246"/>
    <col min="4864" max="4870" width="11.625" style="246" customWidth="1"/>
    <col min="4871" max="4871" width="22.25" style="246" customWidth="1"/>
    <col min="4872" max="5119" width="9" style="246"/>
    <col min="5120" max="5126" width="11.625" style="246" customWidth="1"/>
    <col min="5127" max="5127" width="22.25" style="246" customWidth="1"/>
    <col min="5128" max="5375" width="9" style="246"/>
    <col min="5376" max="5382" width="11.625" style="246" customWidth="1"/>
    <col min="5383" max="5383" width="22.25" style="246" customWidth="1"/>
    <col min="5384" max="5631" width="9" style="246"/>
    <col min="5632" max="5638" width="11.625" style="246" customWidth="1"/>
    <col min="5639" max="5639" width="22.25" style="246" customWidth="1"/>
    <col min="5640" max="5887" width="9" style="246"/>
    <col min="5888" max="5894" width="11.625" style="246" customWidth="1"/>
    <col min="5895" max="5895" width="22.25" style="246" customWidth="1"/>
    <col min="5896" max="6143" width="9" style="246"/>
    <col min="6144" max="6150" width="11.625" style="246" customWidth="1"/>
    <col min="6151" max="6151" width="22.25" style="246" customWidth="1"/>
    <col min="6152" max="6399" width="9" style="246"/>
    <col min="6400" max="6406" width="11.625" style="246" customWidth="1"/>
    <col min="6407" max="6407" width="22.25" style="246" customWidth="1"/>
    <col min="6408" max="6655" width="9" style="246"/>
    <col min="6656" max="6662" width="11.625" style="246" customWidth="1"/>
    <col min="6663" max="6663" width="22.25" style="246" customWidth="1"/>
    <col min="6664" max="6911" width="9" style="246"/>
    <col min="6912" max="6918" width="11.625" style="246" customWidth="1"/>
    <col min="6919" max="6919" width="22.25" style="246" customWidth="1"/>
    <col min="6920" max="7167" width="9" style="246"/>
    <col min="7168" max="7174" width="11.625" style="246" customWidth="1"/>
    <col min="7175" max="7175" width="22.25" style="246" customWidth="1"/>
    <col min="7176" max="7423" width="9" style="246"/>
    <col min="7424" max="7430" width="11.625" style="246" customWidth="1"/>
    <col min="7431" max="7431" width="22.25" style="246" customWidth="1"/>
    <col min="7432" max="7679" width="9" style="246"/>
    <col min="7680" max="7686" width="11.625" style="246" customWidth="1"/>
    <col min="7687" max="7687" width="22.25" style="246" customWidth="1"/>
    <col min="7688" max="7935" width="9" style="246"/>
    <col min="7936" max="7942" width="11.625" style="246" customWidth="1"/>
    <col min="7943" max="7943" width="22.25" style="246" customWidth="1"/>
    <col min="7944" max="8191" width="9" style="246"/>
    <col min="8192" max="8198" width="11.625" style="246" customWidth="1"/>
    <col min="8199" max="8199" width="22.25" style="246" customWidth="1"/>
    <col min="8200" max="8447" width="9" style="246"/>
    <col min="8448" max="8454" width="11.625" style="246" customWidth="1"/>
    <col min="8455" max="8455" width="22.25" style="246" customWidth="1"/>
    <col min="8456" max="8703" width="9" style="246"/>
    <col min="8704" max="8710" width="11.625" style="246" customWidth="1"/>
    <col min="8711" max="8711" width="22.25" style="246" customWidth="1"/>
    <col min="8712" max="8959" width="9" style="246"/>
    <col min="8960" max="8966" width="11.625" style="246" customWidth="1"/>
    <col min="8967" max="8967" width="22.25" style="246" customWidth="1"/>
    <col min="8968" max="9215" width="9" style="246"/>
    <col min="9216" max="9222" width="11.625" style="246" customWidth="1"/>
    <col min="9223" max="9223" width="22.25" style="246" customWidth="1"/>
    <col min="9224" max="9471" width="9" style="246"/>
    <col min="9472" max="9478" width="11.625" style="246" customWidth="1"/>
    <col min="9479" max="9479" width="22.25" style="246" customWidth="1"/>
    <col min="9480" max="9727" width="9" style="246"/>
    <col min="9728" max="9734" width="11.625" style="246" customWidth="1"/>
    <col min="9735" max="9735" width="22.25" style="246" customWidth="1"/>
    <col min="9736" max="9983" width="9" style="246"/>
    <col min="9984" max="9990" width="11.625" style="246" customWidth="1"/>
    <col min="9991" max="9991" width="22.25" style="246" customWidth="1"/>
    <col min="9992" max="10239" width="9" style="246"/>
    <col min="10240" max="10246" width="11.625" style="246" customWidth="1"/>
    <col min="10247" max="10247" width="22.25" style="246" customWidth="1"/>
    <col min="10248" max="10495" width="9" style="246"/>
    <col min="10496" max="10502" width="11.625" style="246" customWidth="1"/>
    <col min="10503" max="10503" width="22.25" style="246" customWidth="1"/>
    <col min="10504" max="10751" width="9" style="246"/>
    <col min="10752" max="10758" width="11.625" style="246" customWidth="1"/>
    <col min="10759" max="10759" width="22.25" style="246" customWidth="1"/>
    <col min="10760" max="11007" width="9" style="246"/>
    <col min="11008" max="11014" width="11.625" style="246" customWidth="1"/>
    <col min="11015" max="11015" width="22.25" style="246" customWidth="1"/>
    <col min="11016" max="11263" width="9" style="246"/>
    <col min="11264" max="11270" width="11.625" style="246" customWidth="1"/>
    <col min="11271" max="11271" width="22.25" style="246" customWidth="1"/>
    <col min="11272" max="11519" width="9" style="246"/>
    <col min="11520" max="11526" width="11.625" style="246" customWidth="1"/>
    <col min="11527" max="11527" width="22.25" style="246" customWidth="1"/>
    <col min="11528" max="11775" width="9" style="246"/>
    <col min="11776" max="11782" width="11.625" style="246" customWidth="1"/>
    <col min="11783" max="11783" width="22.25" style="246" customWidth="1"/>
    <col min="11784" max="12031" width="9" style="246"/>
    <col min="12032" max="12038" width="11.625" style="246" customWidth="1"/>
    <col min="12039" max="12039" width="22.25" style="246" customWidth="1"/>
    <col min="12040" max="12287" width="9" style="246"/>
    <col min="12288" max="12294" width="11.625" style="246" customWidth="1"/>
    <col min="12295" max="12295" width="22.25" style="246" customWidth="1"/>
    <col min="12296" max="12543" width="9" style="246"/>
    <col min="12544" max="12550" width="11.625" style="246" customWidth="1"/>
    <col min="12551" max="12551" width="22.25" style="246" customWidth="1"/>
    <col min="12552" max="12799" width="9" style="246"/>
    <col min="12800" max="12806" width="11.625" style="246" customWidth="1"/>
    <col min="12807" max="12807" width="22.25" style="246" customWidth="1"/>
    <col min="12808" max="13055" width="9" style="246"/>
    <col min="13056" max="13062" width="11.625" style="246" customWidth="1"/>
    <col min="13063" max="13063" width="22.25" style="246" customWidth="1"/>
    <col min="13064" max="13311" width="9" style="246"/>
    <col min="13312" max="13318" width="11.625" style="246" customWidth="1"/>
    <col min="13319" max="13319" width="22.25" style="246" customWidth="1"/>
    <col min="13320" max="13567" width="9" style="246"/>
    <col min="13568" max="13574" width="11.625" style="246" customWidth="1"/>
    <col min="13575" max="13575" width="22.25" style="246" customWidth="1"/>
    <col min="13576" max="13823" width="9" style="246"/>
    <col min="13824" max="13830" width="11.625" style="246" customWidth="1"/>
    <col min="13831" max="13831" width="22.25" style="246" customWidth="1"/>
    <col min="13832" max="14079" width="9" style="246"/>
    <col min="14080" max="14086" width="11.625" style="246" customWidth="1"/>
    <col min="14087" max="14087" width="22.25" style="246" customWidth="1"/>
    <col min="14088" max="14335" width="9" style="246"/>
    <col min="14336" max="14342" width="11.625" style="246" customWidth="1"/>
    <col min="14343" max="14343" width="22.25" style="246" customWidth="1"/>
    <col min="14344" max="14591" width="9" style="246"/>
    <col min="14592" max="14598" width="11.625" style="246" customWidth="1"/>
    <col min="14599" max="14599" width="22.25" style="246" customWidth="1"/>
    <col min="14600" max="14847" width="9" style="246"/>
    <col min="14848" max="14854" width="11.625" style="246" customWidth="1"/>
    <col min="14855" max="14855" width="22.25" style="246" customWidth="1"/>
    <col min="14856" max="15103" width="9" style="246"/>
    <col min="15104" max="15110" width="11.625" style="246" customWidth="1"/>
    <col min="15111" max="15111" width="22.25" style="246" customWidth="1"/>
    <col min="15112" max="15359" width="9" style="246"/>
    <col min="15360" max="15366" width="11.625" style="246" customWidth="1"/>
    <col min="15367" max="15367" width="22.25" style="246" customWidth="1"/>
    <col min="15368" max="15615" width="9" style="246"/>
    <col min="15616" max="15622" width="11.625" style="246" customWidth="1"/>
    <col min="15623" max="15623" width="22.25" style="246" customWidth="1"/>
    <col min="15624" max="15871" width="9" style="246"/>
    <col min="15872" max="15878" width="11.625" style="246" customWidth="1"/>
    <col min="15879" max="15879" width="22.25" style="246" customWidth="1"/>
    <col min="15880" max="16127" width="9" style="246"/>
    <col min="16128" max="16134" width="11.625" style="246" customWidth="1"/>
    <col min="16135" max="16135" width="22.25" style="246" customWidth="1"/>
    <col min="16136" max="16384" width="9" style="246"/>
  </cols>
  <sheetData>
    <row r="1" spans="1:7" ht="27.95" customHeight="1" thickBot="1">
      <c r="A1" s="245"/>
      <c r="B1" s="245"/>
      <c r="C1" s="245"/>
      <c r="D1" s="245"/>
      <c r="E1" s="245"/>
      <c r="F1" s="245"/>
      <c r="G1" s="245"/>
    </row>
    <row r="2" spans="1:7" ht="23.1" customHeight="1">
      <c r="A2" s="247"/>
      <c r="B2" s="248"/>
      <c r="C2" s="248"/>
      <c r="D2" s="248"/>
      <c r="E2" s="249"/>
      <c r="F2" s="250"/>
      <c r="G2" s="251"/>
    </row>
    <row r="3" spans="1:7" ht="23.1" customHeight="1">
      <c r="A3" s="252"/>
      <c r="B3" s="253"/>
      <c r="C3" s="253"/>
      <c r="D3" s="253"/>
      <c r="E3" s="254"/>
      <c r="F3" s="254"/>
      <c r="G3" s="255"/>
    </row>
    <row r="4" spans="1:7" ht="23.1" customHeight="1" thickBot="1">
      <c r="A4" s="256"/>
      <c r="B4" s="257"/>
      <c r="C4" s="253"/>
      <c r="D4" s="253"/>
      <c r="E4" s="258"/>
      <c r="F4" s="258"/>
      <c r="G4" s="259"/>
    </row>
    <row r="5" spans="1:7" s="264" customFormat="1" ht="27.95" customHeight="1" thickBot="1">
      <c r="A5" s="369" t="s">
        <v>5297</v>
      </c>
      <c r="B5" s="370"/>
      <c r="C5" s="260"/>
      <c r="D5" s="261"/>
      <c r="E5" s="262"/>
      <c r="F5" s="262"/>
      <c r="G5" s="263"/>
    </row>
    <row r="6" spans="1:7" ht="27.95" customHeight="1">
      <c r="A6" s="265"/>
      <c r="B6" s="266"/>
      <c r="C6" s="254"/>
      <c r="D6" s="254"/>
      <c r="E6" s="254"/>
      <c r="F6" s="267"/>
      <c r="G6" s="268"/>
    </row>
    <row r="7" spans="1:7" ht="27.95" customHeight="1">
      <c r="A7" s="252"/>
      <c r="B7" s="253"/>
      <c r="C7" s="253"/>
      <c r="D7" s="254"/>
      <c r="E7" s="254"/>
      <c r="F7" s="254"/>
      <c r="G7" s="255"/>
    </row>
    <row r="8" spans="1:7" ht="27.95" customHeight="1">
      <c r="A8" s="269"/>
      <c r="B8" s="253"/>
      <c r="C8" s="270"/>
      <c r="D8" s="253"/>
      <c r="E8" s="267"/>
      <c r="F8" s="267"/>
      <c r="G8" s="268"/>
    </row>
    <row r="9" spans="1:7" s="273" customFormat="1" ht="27.95" customHeight="1">
      <c r="A9" s="252"/>
      <c r="B9" s="253"/>
      <c r="C9" s="253"/>
      <c r="D9" s="254"/>
      <c r="E9" s="271"/>
      <c r="F9" s="271"/>
      <c r="G9" s="272"/>
    </row>
    <row r="10" spans="1:7" ht="27.95" customHeight="1">
      <c r="A10" s="252"/>
      <c r="B10" s="253"/>
      <c r="C10" s="253"/>
      <c r="D10" s="253"/>
      <c r="E10" s="258"/>
      <c r="F10" s="254"/>
      <c r="G10" s="255"/>
    </row>
    <row r="11" spans="1:7" ht="27.95" customHeight="1" thickBot="1">
      <c r="A11" s="252"/>
      <c r="B11" s="253"/>
      <c r="C11" s="274"/>
      <c r="D11" s="274"/>
      <c r="E11" s="275"/>
      <c r="F11" s="275"/>
      <c r="G11" s="259"/>
    </row>
    <row r="12" spans="1:7" s="282" customFormat="1" ht="56.1" customHeight="1" thickBot="1">
      <c r="A12" s="276"/>
      <c r="B12" s="277"/>
      <c r="C12" s="278" t="s">
        <v>5296</v>
      </c>
      <c r="D12" s="279"/>
      <c r="E12" s="279"/>
      <c r="F12" s="280"/>
      <c r="G12" s="281"/>
    </row>
    <row r="13" spans="1:7" ht="27.95" customHeight="1">
      <c r="A13" s="252"/>
      <c r="B13" s="254"/>
      <c r="C13" s="283"/>
      <c r="D13" s="283"/>
      <c r="E13" s="283"/>
      <c r="F13" s="284"/>
      <c r="G13" s="268"/>
    </row>
    <row r="14" spans="1:7" ht="27.95" customHeight="1">
      <c r="A14" s="269"/>
      <c r="B14" s="253"/>
      <c r="C14" s="270"/>
      <c r="D14" s="253"/>
      <c r="E14" s="267"/>
      <c r="F14" s="267"/>
      <c r="G14" s="268"/>
    </row>
    <row r="15" spans="1:7" ht="27.95" customHeight="1">
      <c r="A15" s="269"/>
      <c r="B15" s="253"/>
      <c r="C15" s="270"/>
      <c r="D15" s="253"/>
      <c r="E15" s="267"/>
      <c r="F15" s="267"/>
      <c r="G15" s="268"/>
    </row>
    <row r="16" spans="1:7" ht="27.95" customHeight="1">
      <c r="A16" s="252"/>
      <c r="B16" s="253"/>
      <c r="C16" s="253"/>
      <c r="D16" s="253"/>
      <c r="E16" s="258"/>
      <c r="F16" s="254"/>
      <c r="G16" s="255"/>
    </row>
    <row r="17" spans="1:7" ht="27.95" customHeight="1">
      <c r="A17" s="252"/>
      <c r="B17" s="253"/>
      <c r="C17" s="253"/>
      <c r="D17" s="253"/>
      <c r="E17" s="254"/>
      <c r="F17" s="254"/>
      <c r="G17" s="255"/>
    </row>
    <row r="18" spans="1:7" ht="27.95" customHeight="1">
      <c r="A18" s="252"/>
      <c r="B18" s="253"/>
      <c r="C18" s="253"/>
      <c r="D18" s="253"/>
      <c r="E18" s="254"/>
      <c r="F18" s="254"/>
      <c r="G18" s="255"/>
    </row>
    <row r="19" spans="1:7" ht="27.95" customHeight="1">
      <c r="A19" s="252"/>
      <c r="B19" s="253"/>
      <c r="C19" s="253"/>
      <c r="D19" s="253"/>
      <c r="E19" s="258"/>
      <c r="F19" s="254"/>
      <c r="G19" s="255"/>
    </row>
    <row r="20" spans="1:7" ht="27.95" customHeight="1">
      <c r="A20" s="252"/>
      <c r="B20" s="253"/>
      <c r="C20" s="253"/>
      <c r="D20" s="253"/>
      <c r="E20" s="254"/>
      <c r="F20" s="254"/>
      <c r="G20" s="255"/>
    </row>
    <row r="21" spans="1:7" ht="27.95" customHeight="1">
      <c r="A21" s="252"/>
      <c r="B21" s="253"/>
      <c r="C21" s="253"/>
      <c r="D21" s="253"/>
      <c r="E21" s="254"/>
      <c r="F21" s="254"/>
      <c r="G21" s="255"/>
    </row>
    <row r="22" spans="1:7" ht="27.95" customHeight="1">
      <c r="A22" s="252"/>
      <c r="B22" s="253"/>
      <c r="C22" s="253"/>
      <c r="D22" s="253"/>
      <c r="E22" s="254"/>
      <c r="F22" s="254"/>
      <c r="G22" s="255"/>
    </row>
    <row r="23" spans="1:7" ht="27.95" customHeight="1">
      <c r="A23" s="252"/>
      <c r="B23" s="253"/>
      <c r="C23" s="253"/>
      <c r="D23" s="253"/>
      <c r="E23" s="258"/>
      <c r="F23" s="258"/>
      <c r="G23" s="259"/>
    </row>
    <row r="24" spans="1:7" ht="27.95" customHeight="1">
      <c r="A24" s="269"/>
      <c r="B24" s="253"/>
      <c r="C24" s="270"/>
      <c r="D24" s="253"/>
      <c r="E24" s="267"/>
      <c r="F24" s="267"/>
      <c r="G24" s="268"/>
    </row>
    <row r="25" spans="1:7" ht="27.95" customHeight="1">
      <c r="A25" s="269"/>
      <c r="B25" s="253"/>
      <c r="C25" s="270"/>
      <c r="D25" s="253"/>
      <c r="E25" s="267"/>
      <c r="F25" s="267"/>
      <c r="G25" s="268"/>
    </row>
    <row r="26" spans="1:7" ht="27.95" customHeight="1">
      <c r="A26" s="269"/>
      <c r="B26" s="253"/>
      <c r="C26" s="270"/>
      <c r="D26" s="253"/>
      <c r="E26" s="267"/>
      <c r="F26" s="267"/>
      <c r="G26" s="268"/>
    </row>
    <row r="27" spans="1:7" ht="27.95" customHeight="1">
      <c r="A27" s="252"/>
      <c r="B27" s="254"/>
      <c r="C27" s="254"/>
      <c r="D27" s="254"/>
      <c r="E27" s="254"/>
      <c r="F27" s="267"/>
      <c r="G27" s="268"/>
    </row>
    <row r="28" spans="1:7" ht="27.95" customHeight="1">
      <c r="A28" s="252"/>
      <c r="B28" s="253"/>
      <c r="C28" s="253"/>
      <c r="D28" s="254"/>
      <c r="E28" s="254"/>
      <c r="F28" s="254"/>
      <c r="G28" s="255"/>
    </row>
    <row r="29" spans="1:7" ht="27.95" customHeight="1">
      <c r="A29" s="269"/>
      <c r="B29" s="253"/>
      <c r="C29" s="270"/>
      <c r="D29" s="253"/>
      <c r="E29" s="267"/>
      <c r="F29" s="267"/>
      <c r="G29" s="268"/>
    </row>
    <row r="30" spans="1:7" ht="27.95" customHeight="1">
      <c r="A30" s="252"/>
      <c r="B30" s="254"/>
      <c r="C30" s="254"/>
      <c r="D30" s="254"/>
      <c r="E30" s="254"/>
      <c r="F30" s="267"/>
      <c r="G30" s="268"/>
    </row>
    <row r="31" spans="1:7" ht="24.95" customHeight="1" thickBot="1">
      <c r="A31" s="285"/>
      <c r="B31" s="286"/>
      <c r="C31" s="287"/>
      <c r="D31" s="286"/>
      <c r="E31" s="288"/>
      <c r="F31" s="288"/>
      <c r="G31" s="289"/>
    </row>
    <row r="32" spans="1:7" ht="27.95" customHeight="1" thickBot="1">
      <c r="A32" s="290"/>
      <c r="B32" s="290"/>
      <c r="C32" s="290"/>
      <c r="D32" s="291"/>
      <c r="E32" s="291"/>
      <c r="F32" s="291"/>
      <c r="G32" s="291"/>
    </row>
    <row r="33" spans="1:7" ht="27.95" customHeight="1" thickBot="1">
      <c r="A33" s="292" t="s">
        <v>5135</v>
      </c>
      <c r="B33" s="293"/>
      <c r="C33" s="293"/>
      <c r="D33" s="293"/>
      <c r="E33" s="293"/>
      <c r="F33" s="293"/>
      <c r="G33" s="294"/>
    </row>
    <row r="34" spans="1:7" ht="23.1" customHeight="1">
      <c r="A34" s="295" t="s">
        <v>5136</v>
      </c>
      <c r="B34" s="296" t="s">
        <v>5137</v>
      </c>
      <c r="C34" s="297" t="s">
        <v>5138</v>
      </c>
      <c r="D34" s="298" t="s">
        <v>5139</v>
      </c>
      <c r="E34" s="298" t="s">
        <v>5140</v>
      </c>
      <c r="F34" s="298" t="s">
        <v>5141</v>
      </c>
      <c r="G34" s="299" t="s">
        <v>5142</v>
      </c>
    </row>
    <row r="35" spans="1:7" ht="23.1" customHeight="1">
      <c r="A35" s="300"/>
      <c r="B35" s="301"/>
      <c r="C35" s="302"/>
      <c r="D35" s="303"/>
      <c r="E35" s="303"/>
      <c r="F35" s="303"/>
      <c r="G35" s="304"/>
    </row>
    <row r="36" spans="1:7" ht="23.1" customHeight="1" thickBot="1">
      <c r="A36" s="305" t="s">
        <v>5143</v>
      </c>
      <c r="B36" s="306" t="s">
        <v>5144</v>
      </c>
      <c r="C36" s="307" t="s">
        <v>5145</v>
      </c>
      <c r="D36" s="308" t="s">
        <v>5146</v>
      </c>
      <c r="E36" s="308" t="s">
        <v>5146</v>
      </c>
      <c r="F36" s="308" t="s">
        <v>5147</v>
      </c>
      <c r="G36" s="309"/>
    </row>
    <row r="37" spans="1:7" ht="27.95" customHeight="1">
      <c r="A37" s="310">
        <v>1</v>
      </c>
      <c r="B37" s="311">
        <f t="shared" ref="B37:F37" si="0">SUM(B38-(B56-B46)/10)</f>
        <v>809.19999999999959</v>
      </c>
      <c r="C37" s="311">
        <f t="shared" si="0"/>
        <v>15591.287206216359</v>
      </c>
      <c r="D37" s="311">
        <f t="shared" si="0"/>
        <v>2098.298085346014</v>
      </c>
      <c r="E37" s="311">
        <f t="shared" si="0"/>
        <v>3184.8659003831426</v>
      </c>
      <c r="F37" s="311">
        <f t="shared" si="0"/>
        <v>12570.058302952913</v>
      </c>
      <c r="G37" s="312"/>
    </row>
    <row r="38" spans="1:7" ht="27.95" customHeight="1">
      <c r="A38" s="313">
        <v>2</v>
      </c>
      <c r="B38" s="311">
        <f t="shared" ref="B38:F38" si="1">SUM(B39-(B56-B46)/10)</f>
        <v>824.39999999999964</v>
      </c>
      <c r="C38" s="311">
        <f t="shared" si="1"/>
        <v>15966.849598871639</v>
      </c>
      <c r="D38" s="311">
        <f t="shared" si="1"/>
        <v>2670.9214533016307</v>
      </c>
      <c r="E38" s="311">
        <f t="shared" si="1"/>
        <v>3788.8463175819506</v>
      </c>
      <c r="F38" s="311">
        <f t="shared" si="1"/>
        <v>13344.216261484995</v>
      </c>
      <c r="G38" s="314"/>
    </row>
    <row r="39" spans="1:7" ht="27.95" customHeight="1">
      <c r="A39" s="313">
        <v>3</v>
      </c>
      <c r="B39" s="311">
        <f t="shared" ref="B39:F39" si="2">SUM(B40-(B56-B46)/10)</f>
        <v>839.59999999999968</v>
      </c>
      <c r="C39" s="311">
        <f t="shared" si="2"/>
        <v>16342.411991526918</v>
      </c>
      <c r="D39" s="311">
        <f t="shared" si="2"/>
        <v>3243.5448212572473</v>
      </c>
      <c r="E39" s="311">
        <f t="shared" si="2"/>
        <v>4392.8267347807587</v>
      </c>
      <c r="F39" s="311">
        <f t="shared" si="2"/>
        <v>14118.374220017076</v>
      </c>
      <c r="G39" s="314"/>
    </row>
    <row r="40" spans="1:7" ht="27.95" customHeight="1">
      <c r="A40" s="313">
        <v>4</v>
      </c>
      <c r="B40" s="311">
        <f t="shared" ref="B40:F40" si="3">SUM(B41-(B56-B46)/10)</f>
        <v>854.79999999999973</v>
      </c>
      <c r="C40" s="311">
        <f t="shared" si="3"/>
        <v>16717.974384182198</v>
      </c>
      <c r="D40" s="311">
        <f t="shared" si="3"/>
        <v>3816.168189212864</v>
      </c>
      <c r="E40" s="311">
        <f t="shared" si="3"/>
        <v>4996.8071519795667</v>
      </c>
      <c r="F40" s="311">
        <f t="shared" si="3"/>
        <v>14892.532178549158</v>
      </c>
      <c r="G40" s="314"/>
    </row>
    <row r="41" spans="1:7" ht="27.95" customHeight="1">
      <c r="A41" s="313">
        <v>5</v>
      </c>
      <c r="B41" s="311">
        <f t="shared" ref="B41:F41" si="4">SUM(B42-(B56-B46)/10)</f>
        <v>869.99999999999977</v>
      </c>
      <c r="C41" s="311">
        <f t="shared" si="4"/>
        <v>17093.536776837478</v>
      </c>
      <c r="D41" s="311">
        <f t="shared" si="4"/>
        <v>4388.7915571684807</v>
      </c>
      <c r="E41" s="311">
        <f t="shared" si="4"/>
        <v>5600.7875691783747</v>
      </c>
      <c r="F41" s="311">
        <f t="shared" si="4"/>
        <v>15666.690137081239</v>
      </c>
      <c r="G41" s="315"/>
    </row>
    <row r="42" spans="1:7" ht="27.95" customHeight="1">
      <c r="A42" s="313">
        <v>6</v>
      </c>
      <c r="B42" s="311">
        <f t="shared" ref="B42:F42" si="5">SUM(B43-(B56-B46)/10)</f>
        <v>885.19999999999982</v>
      </c>
      <c r="C42" s="311">
        <f t="shared" si="5"/>
        <v>17469.099169492758</v>
      </c>
      <c r="D42" s="311">
        <f t="shared" si="5"/>
        <v>4961.4149251240979</v>
      </c>
      <c r="E42" s="311">
        <f t="shared" si="5"/>
        <v>6204.7679863771828</v>
      </c>
      <c r="F42" s="311">
        <f t="shared" si="5"/>
        <v>16440.848095613321</v>
      </c>
      <c r="G42" s="316"/>
    </row>
    <row r="43" spans="1:7" ht="27.95" customHeight="1">
      <c r="A43" s="313">
        <v>7</v>
      </c>
      <c r="B43" s="311">
        <f t="shared" ref="B43:F43" si="6">SUM(B44-(B56-B46)/10)</f>
        <v>900.39999999999986</v>
      </c>
      <c r="C43" s="311">
        <f t="shared" si="6"/>
        <v>17844.661562148038</v>
      </c>
      <c r="D43" s="311">
        <f t="shared" si="6"/>
        <v>5534.038293079715</v>
      </c>
      <c r="E43" s="311">
        <f t="shared" si="6"/>
        <v>6808.7484035759908</v>
      </c>
      <c r="F43" s="311">
        <f t="shared" si="6"/>
        <v>17215.0060541454</v>
      </c>
      <c r="G43" s="316"/>
    </row>
    <row r="44" spans="1:7" ht="27.95" customHeight="1">
      <c r="A44" s="313">
        <v>8</v>
      </c>
      <c r="B44" s="311">
        <f t="shared" ref="B44:F44" si="7">SUM(B45-(B56-B46)/10)</f>
        <v>915.59999999999991</v>
      </c>
      <c r="C44" s="311">
        <f t="shared" si="7"/>
        <v>18220.223954803318</v>
      </c>
      <c r="D44" s="311">
        <f t="shared" si="7"/>
        <v>6106.6616610353321</v>
      </c>
      <c r="E44" s="311">
        <f t="shared" si="7"/>
        <v>7412.7288207747988</v>
      </c>
      <c r="F44" s="311">
        <f t="shared" si="7"/>
        <v>17989.16401267748</v>
      </c>
      <c r="G44" s="314"/>
    </row>
    <row r="45" spans="1:7" ht="27.95" customHeight="1">
      <c r="A45" s="313">
        <v>9</v>
      </c>
      <c r="B45" s="311">
        <f t="shared" ref="B45:F45" si="8">SUM(B46-(B56-B46)/10)</f>
        <v>930.8</v>
      </c>
      <c r="C45" s="311">
        <f t="shared" si="8"/>
        <v>18595.786347458597</v>
      </c>
      <c r="D45" s="311">
        <f t="shared" si="8"/>
        <v>6679.2850289909493</v>
      </c>
      <c r="E45" s="311">
        <f t="shared" si="8"/>
        <v>8016.7092379736068</v>
      </c>
      <c r="F45" s="311">
        <f t="shared" si="8"/>
        <v>18763.32197120956</v>
      </c>
      <c r="G45" s="314"/>
    </row>
    <row r="46" spans="1:7" s="273" customFormat="1" ht="27.95" customHeight="1">
      <c r="A46" s="371">
        <v>10</v>
      </c>
      <c r="B46" s="372">
        <v>946</v>
      </c>
      <c r="C46" s="372">
        <v>18971.348740113877</v>
      </c>
      <c r="D46" s="372">
        <v>7251.9083969465655</v>
      </c>
      <c r="E46" s="372">
        <v>8620.6896551724149</v>
      </c>
      <c r="F46" s="372">
        <v>19537.479929741643</v>
      </c>
      <c r="G46" s="373"/>
    </row>
    <row r="47" spans="1:7" ht="27.95" customHeight="1">
      <c r="A47" s="313">
        <v>11</v>
      </c>
      <c r="B47" s="311">
        <f t="shared" ref="B47:F47" si="9">SUM(B46+(B56-B46)/10)</f>
        <v>961.2</v>
      </c>
      <c r="C47" s="311">
        <f t="shared" si="9"/>
        <v>19346.911132769157</v>
      </c>
      <c r="D47" s="311">
        <f t="shared" si="9"/>
        <v>7824.5317649021817</v>
      </c>
      <c r="E47" s="311">
        <f t="shared" si="9"/>
        <v>9224.670072371222</v>
      </c>
      <c r="F47" s="311">
        <f t="shared" si="9"/>
        <v>20311.637888273726</v>
      </c>
      <c r="G47" s="314"/>
    </row>
    <row r="48" spans="1:7" ht="27.95" customHeight="1">
      <c r="A48" s="313">
        <v>12</v>
      </c>
      <c r="B48" s="311">
        <f t="shared" ref="B48:F48" si="10">SUM(B47+(B56-B46)/10)</f>
        <v>976.40000000000009</v>
      </c>
      <c r="C48" s="311">
        <f t="shared" si="10"/>
        <v>19722.473525424437</v>
      </c>
      <c r="D48" s="311">
        <f t="shared" si="10"/>
        <v>8397.1551328577989</v>
      </c>
      <c r="E48" s="311">
        <f t="shared" si="10"/>
        <v>9828.6504895700291</v>
      </c>
      <c r="F48" s="311">
        <f t="shared" si="10"/>
        <v>21085.795846805806</v>
      </c>
      <c r="G48" s="314"/>
    </row>
    <row r="49" spans="1:7" ht="27.95" customHeight="1">
      <c r="A49" s="313">
        <v>13</v>
      </c>
      <c r="B49" s="311">
        <f t="shared" ref="B49:F49" si="11">SUM(B48+(B56-B46)/10)</f>
        <v>991.60000000000014</v>
      </c>
      <c r="C49" s="311">
        <f t="shared" si="11"/>
        <v>20098.035918079717</v>
      </c>
      <c r="D49" s="311">
        <f t="shared" si="11"/>
        <v>8969.778500813416</v>
      </c>
      <c r="E49" s="311">
        <f t="shared" si="11"/>
        <v>10432.630906768836</v>
      </c>
      <c r="F49" s="311">
        <f t="shared" si="11"/>
        <v>21859.953805337886</v>
      </c>
      <c r="G49" s="314"/>
    </row>
    <row r="50" spans="1:7" ht="27.95" customHeight="1">
      <c r="A50" s="313">
        <v>14</v>
      </c>
      <c r="B50" s="311">
        <f t="shared" ref="B50:F50" si="12">SUM(B49+(B56-B46)/10)</f>
        <v>1006.8000000000002</v>
      </c>
      <c r="C50" s="311">
        <f t="shared" si="12"/>
        <v>20473.598310734997</v>
      </c>
      <c r="D50" s="311">
        <f t="shared" si="12"/>
        <v>9542.4018687690332</v>
      </c>
      <c r="E50" s="311">
        <f t="shared" si="12"/>
        <v>11036.611323967643</v>
      </c>
      <c r="F50" s="311">
        <f t="shared" si="12"/>
        <v>22634.111763869965</v>
      </c>
      <c r="G50" s="314"/>
    </row>
    <row r="51" spans="1:7" ht="27.95" customHeight="1">
      <c r="A51" s="313">
        <v>15</v>
      </c>
      <c r="B51" s="311">
        <f t="shared" ref="B51:F51" si="13">SUM(B50+(B56-B46)/10)</f>
        <v>1022.0000000000002</v>
      </c>
      <c r="C51" s="311">
        <f t="shared" si="13"/>
        <v>20849.160703390276</v>
      </c>
      <c r="D51" s="311">
        <f t="shared" si="13"/>
        <v>10115.02523672465</v>
      </c>
      <c r="E51" s="311">
        <f t="shared" si="13"/>
        <v>11640.59174116645</v>
      </c>
      <c r="F51" s="311">
        <f t="shared" si="13"/>
        <v>23408.269722402045</v>
      </c>
      <c r="G51" s="314"/>
    </row>
    <row r="52" spans="1:7" ht="27.95" customHeight="1">
      <c r="A52" s="313">
        <v>16</v>
      </c>
      <c r="B52" s="311">
        <f t="shared" ref="B52:F52" si="14">SUM(B51+(B56-B48)/10)</f>
        <v>1034.1600000000003</v>
      </c>
      <c r="C52" s="311">
        <f t="shared" si="14"/>
        <v>21149.6106175145</v>
      </c>
      <c r="D52" s="311">
        <f t="shared" si="14"/>
        <v>10573.123931089143</v>
      </c>
      <c r="E52" s="311">
        <f t="shared" si="14"/>
        <v>12123.776074925498</v>
      </c>
      <c r="F52" s="311">
        <f t="shared" si="14"/>
        <v>24027.596089227711</v>
      </c>
      <c r="G52" s="314"/>
    </row>
    <row r="53" spans="1:7" ht="27.95" customHeight="1">
      <c r="A53" s="313">
        <v>17</v>
      </c>
      <c r="B53" s="311">
        <f t="shared" ref="B53:F53" si="15">SUM(B52+(B56-B46)/10)</f>
        <v>1049.3600000000004</v>
      </c>
      <c r="C53" s="311">
        <f t="shared" si="15"/>
        <v>21525.173010169779</v>
      </c>
      <c r="D53" s="311">
        <f t="shared" si="15"/>
        <v>11145.74729904476</v>
      </c>
      <c r="E53" s="311">
        <f t="shared" si="15"/>
        <v>12727.756492124305</v>
      </c>
      <c r="F53" s="311">
        <f t="shared" si="15"/>
        <v>24801.754047759794</v>
      </c>
      <c r="G53" s="314"/>
    </row>
    <row r="54" spans="1:7" ht="27.95" customHeight="1">
      <c r="A54" s="313">
        <v>18</v>
      </c>
      <c r="B54" s="311">
        <f t="shared" ref="B54:F54" si="16">SUM(B53+(B56-B46)/10)</f>
        <v>1064.5600000000004</v>
      </c>
      <c r="C54" s="311">
        <f t="shared" si="16"/>
        <v>21900.735402825059</v>
      </c>
      <c r="D54" s="311">
        <f t="shared" si="16"/>
        <v>11718.370667000378</v>
      </c>
      <c r="E54" s="311">
        <f t="shared" si="16"/>
        <v>13331.736909323112</v>
      </c>
      <c r="F54" s="311">
        <f t="shared" si="16"/>
        <v>25575.912006291874</v>
      </c>
      <c r="G54" s="314"/>
    </row>
    <row r="55" spans="1:7" ht="27.95" customHeight="1">
      <c r="A55" s="313">
        <v>19</v>
      </c>
      <c r="B55" s="311">
        <f t="shared" ref="B55:F55" si="17">SUM(B54+(B56-B46)/10)</f>
        <v>1079.7600000000004</v>
      </c>
      <c r="C55" s="311">
        <f t="shared" si="17"/>
        <v>22276.297795480339</v>
      </c>
      <c r="D55" s="311">
        <f t="shared" si="17"/>
        <v>12290.994034955995</v>
      </c>
      <c r="E55" s="311">
        <f t="shared" si="17"/>
        <v>13935.717326521919</v>
      </c>
      <c r="F55" s="311">
        <f t="shared" si="17"/>
        <v>26350.069964823953</v>
      </c>
      <c r="G55" s="314"/>
    </row>
    <row r="56" spans="1:7" s="273" customFormat="1" ht="27.95" customHeight="1">
      <c r="A56" s="371">
        <v>20</v>
      </c>
      <c r="B56" s="372">
        <v>1098</v>
      </c>
      <c r="C56" s="372">
        <v>22726.972666666668</v>
      </c>
      <c r="D56" s="372">
        <v>12978.142076502732</v>
      </c>
      <c r="E56" s="372">
        <v>14660.493827160493</v>
      </c>
      <c r="F56" s="372">
        <v>27279.059515062458</v>
      </c>
      <c r="G56" s="373"/>
    </row>
    <row r="57" spans="1:7" ht="27.95" customHeight="1">
      <c r="A57" s="313">
        <v>21</v>
      </c>
      <c r="B57" s="311">
        <f t="shared" ref="B57:F57" si="18">SUM(B56+(B56-B46)/10)</f>
        <v>1113.2</v>
      </c>
      <c r="C57" s="311">
        <f t="shared" si="18"/>
        <v>23102.535059321948</v>
      </c>
      <c r="D57" s="311">
        <f t="shared" si="18"/>
        <v>13550.76544445835</v>
      </c>
      <c r="E57" s="311">
        <f t="shared" si="18"/>
        <v>15264.4742443593</v>
      </c>
      <c r="F57" s="311">
        <f t="shared" si="18"/>
        <v>28053.217473594537</v>
      </c>
      <c r="G57" s="314"/>
    </row>
    <row r="58" spans="1:7" ht="27.95" customHeight="1">
      <c r="A58" s="313">
        <v>22</v>
      </c>
      <c r="B58" s="311">
        <f t="shared" ref="B58:F58" si="19">SUM(B57+(B56-B46)/10)</f>
        <v>1128.4000000000001</v>
      </c>
      <c r="C58" s="311">
        <f t="shared" si="19"/>
        <v>23478.097451977228</v>
      </c>
      <c r="D58" s="311">
        <f t="shared" si="19"/>
        <v>14123.388812413967</v>
      </c>
      <c r="E58" s="311">
        <f t="shared" si="19"/>
        <v>15868.454661558108</v>
      </c>
      <c r="F58" s="311">
        <f t="shared" si="19"/>
        <v>28827.375432126617</v>
      </c>
      <c r="G58" s="314"/>
    </row>
    <row r="59" spans="1:7" ht="27.95" customHeight="1">
      <c r="A59" s="313">
        <v>23</v>
      </c>
      <c r="B59" s="311">
        <f t="shared" ref="B59:F59" si="20">SUM(B58+(B56-B46)/10)</f>
        <v>1143.6000000000001</v>
      </c>
      <c r="C59" s="311">
        <f t="shared" si="20"/>
        <v>23853.659844632508</v>
      </c>
      <c r="D59" s="311">
        <f t="shared" si="20"/>
        <v>14696.012180369584</v>
      </c>
      <c r="E59" s="311">
        <f t="shared" si="20"/>
        <v>16472.435078756916</v>
      </c>
      <c r="F59" s="311">
        <f t="shared" si="20"/>
        <v>29601.533390658697</v>
      </c>
      <c r="G59" s="314"/>
    </row>
    <row r="60" spans="1:7" ht="27.95" customHeight="1">
      <c r="A60" s="313">
        <v>25</v>
      </c>
      <c r="B60" s="311">
        <f t="shared" ref="B60:F60" si="21">SUM(B59+(B56-B46)/10)</f>
        <v>1158.8000000000002</v>
      </c>
      <c r="C60" s="311">
        <f t="shared" si="21"/>
        <v>24229.222237287788</v>
      </c>
      <c r="D60" s="311">
        <f t="shared" si="21"/>
        <v>15268.635548325201</v>
      </c>
      <c r="E60" s="311">
        <f t="shared" si="21"/>
        <v>17076.415495955724</v>
      </c>
      <c r="F60" s="311">
        <f t="shared" si="21"/>
        <v>30375.691349190776</v>
      </c>
      <c r="G60" s="314"/>
    </row>
    <row r="61" spans="1:7" ht="27.95" customHeight="1">
      <c r="A61" s="313">
        <v>26</v>
      </c>
      <c r="B61" s="311">
        <f t="shared" ref="B61:F61" si="22">SUM(B60+(B56-B46)/10)</f>
        <v>1174.0000000000002</v>
      </c>
      <c r="C61" s="311">
        <f t="shared" si="22"/>
        <v>24604.784629943068</v>
      </c>
      <c r="D61" s="311">
        <f t="shared" si="22"/>
        <v>15841.258916280818</v>
      </c>
      <c r="E61" s="311">
        <f t="shared" si="22"/>
        <v>17680.395913154531</v>
      </c>
      <c r="F61" s="311">
        <f t="shared" si="22"/>
        <v>31149.849307722856</v>
      </c>
      <c r="G61" s="314"/>
    </row>
    <row r="62" spans="1:7" ht="27.95" customHeight="1">
      <c r="A62" s="313">
        <v>27</v>
      </c>
      <c r="B62" s="311">
        <f t="shared" ref="B62:F62" si="23">SUM(B61+(B56-B46)/10)</f>
        <v>1189.2000000000003</v>
      </c>
      <c r="C62" s="311">
        <f t="shared" si="23"/>
        <v>24980.347022598347</v>
      </c>
      <c r="D62" s="311">
        <f t="shared" si="23"/>
        <v>16413.882284236435</v>
      </c>
      <c r="E62" s="311">
        <f t="shared" si="23"/>
        <v>18284.376330353338</v>
      </c>
      <c r="F62" s="311">
        <f t="shared" si="23"/>
        <v>31924.007266254936</v>
      </c>
      <c r="G62" s="314"/>
    </row>
    <row r="63" spans="1:7" ht="27.95" customHeight="1" thickBot="1">
      <c r="A63" s="317">
        <v>28</v>
      </c>
      <c r="B63" s="318">
        <f t="shared" ref="B63:F63" si="24">SUM(B62+(B56-B46)/10)</f>
        <v>1204.4000000000003</v>
      </c>
      <c r="C63" s="319">
        <f t="shared" si="24"/>
        <v>25355.909415253627</v>
      </c>
      <c r="D63" s="319">
        <f t="shared" si="24"/>
        <v>16986.505652192052</v>
      </c>
      <c r="E63" s="319">
        <f t="shared" si="24"/>
        <v>18888.356747552145</v>
      </c>
      <c r="F63" s="319">
        <f t="shared" si="24"/>
        <v>32698.165224787015</v>
      </c>
      <c r="G63" s="320"/>
    </row>
    <row r="64" spans="1:7" ht="27.95" customHeight="1" thickBot="1">
      <c r="A64" s="290"/>
      <c r="B64" s="290"/>
      <c r="C64" s="290"/>
      <c r="D64" s="291"/>
      <c r="E64" s="291"/>
      <c r="F64" s="291"/>
      <c r="G64" s="291"/>
    </row>
    <row r="65" spans="1:7" ht="27.95" customHeight="1" thickBot="1">
      <c r="A65" s="292" t="s">
        <v>5135</v>
      </c>
      <c r="B65" s="293"/>
      <c r="C65" s="293"/>
      <c r="D65" s="293"/>
      <c r="E65" s="293"/>
      <c r="F65" s="293"/>
      <c r="G65" s="294"/>
    </row>
    <row r="66" spans="1:7" ht="23.1" customHeight="1">
      <c r="A66" s="295" t="s">
        <v>5136</v>
      </c>
      <c r="B66" s="296" t="s">
        <v>5137</v>
      </c>
      <c r="C66" s="297" t="s">
        <v>5138</v>
      </c>
      <c r="D66" s="298" t="s">
        <v>5139</v>
      </c>
      <c r="E66" s="298" t="s">
        <v>5140</v>
      </c>
      <c r="F66" s="298" t="s">
        <v>5141</v>
      </c>
      <c r="G66" s="299" t="s">
        <v>5142</v>
      </c>
    </row>
    <row r="67" spans="1:7" ht="23.1" customHeight="1">
      <c r="A67" s="300"/>
      <c r="B67" s="301"/>
      <c r="C67" s="302"/>
      <c r="D67" s="303"/>
      <c r="E67" s="303"/>
      <c r="F67" s="303"/>
      <c r="G67" s="304"/>
    </row>
    <row r="68" spans="1:7" ht="23.1" customHeight="1" thickBot="1">
      <c r="A68" s="305" t="s">
        <v>5143</v>
      </c>
      <c r="B68" s="306" t="s">
        <v>5144</v>
      </c>
      <c r="C68" s="307" t="s">
        <v>5145</v>
      </c>
      <c r="D68" s="308" t="s">
        <v>5146</v>
      </c>
      <c r="E68" s="308" t="s">
        <v>5146</v>
      </c>
      <c r="F68" s="308" t="s">
        <v>5147</v>
      </c>
      <c r="G68" s="309"/>
    </row>
    <row r="69" spans="1:7" ht="27.95" customHeight="1">
      <c r="A69" s="310">
        <v>29</v>
      </c>
      <c r="B69" s="321">
        <f t="shared" ref="B69:F69" si="25">SUM(B63+(B56-B46)/10)</f>
        <v>1219.6000000000004</v>
      </c>
      <c r="C69" s="322">
        <f t="shared" si="25"/>
        <v>25731.471807908907</v>
      </c>
      <c r="D69" s="322">
        <f t="shared" si="25"/>
        <v>17559.12902014767</v>
      </c>
      <c r="E69" s="322">
        <f t="shared" si="25"/>
        <v>19492.337164750952</v>
      </c>
      <c r="F69" s="322">
        <f t="shared" si="25"/>
        <v>33472.323183319095</v>
      </c>
      <c r="G69" s="323"/>
    </row>
    <row r="70" spans="1:7" ht="27.95" customHeight="1">
      <c r="A70" s="313">
        <v>30</v>
      </c>
      <c r="B70" s="324">
        <f t="shared" ref="B70:F70" si="26">SUM(B69+(B56-B46)/10)</f>
        <v>1234.8000000000004</v>
      </c>
      <c r="C70" s="325">
        <f t="shared" si="26"/>
        <v>26107.034200564187</v>
      </c>
      <c r="D70" s="325">
        <f t="shared" si="26"/>
        <v>18131.752388103287</v>
      </c>
      <c r="E70" s="325">
        <f t="shared" si="26"/>
        <v>20096.317581949759</v>
      </c>
      <c r="F70" s="325">
        <f t="shared" si="26"/>
        <v>34246.481141851174</v>
      </c>
      <c r="G70" s="326"/>
    </row>
    <row r="71" spans="1:7" ht="27.95" customHeight="1">
      <c r="A71" s="313">
        <v>31</v>
      </c>
      <c r="B71" s="324">
        <f t="shared" ref="B71:F71" si="27">SUM(B70+(B56-B46)/10)</f>
        <v>1250.0000000000005</v>
      </c>
      <c r="C71" s="325">
        <f t="shared" si="27"/>
        <v>26482.596593219467</v>
      </c>
      <c r="D71" s="325">
        <f t="shared" si="27"/>
        <v>18704.375756058904</v>
      </c>
      <c r="E71" s="325">
        <f t="shared" si="27"/>
        <v>20700.297999148566</v>
      </c>
      <c r="F71" s="325">
        <f t="shared" si="27"/>
        <v>35020.639100383254</v>
      </c>
      <c r="G71" s="326"/>
    </row>
    <row r="72" spans="1:7" ht="27.95" customHeight="1">
      <c r="A72" s="313">
        <v>32</v>
      </c>
      <c r="B72" s="324">
        <f t="shared" ref="B72:F72" si="28">SUM(B71+(B56-B46)/10)</f>
        <v>1265.2000000000005</v>
      </c>
      <c r="C72" s="325">
        <f t="shared" si="28"/>
        <v>26858.158985874747</v>
      </c>
      <c r="D72" s="325">
        <f t="shared" si="28"/>
        <v>19276.999124014521</v>
      </c>
      <c r="E72" s="325">
        <f t="shared" si="28"/>
        <v>21304.278416347373</v>
      </c>
      <c r="F72" s="325">
        <f t="shared" si="28"/>
        <v>35794.797058915334</v>
      </c>
      <c r="G72" s="326"/>
    </row>
    <row r="73" spans="1:7" ht="27.95" customHeight="1">
      <c r="A73" s="313">
        <v>33</v>
      </c>
      <c r="B73" s="324">
        <f t="shared" ref="B73:F73" si="29">SUM(B72+(B56-B46)/10)</f>
        <v>1280.4000000000005</v>
      </c>
      <c r="C73" s="325">
        <f t="shared" si="29"/>
        <v>27233.721378530026</v>
      </c>
      <c r="D73" s="325">
        <f t="shared" si="29"/>
        <v>19849.622491970138</v>
      </c>
      <c r="E73" s="325">
        <f t="shared" si="29"/>
        <v>21908.258833546181</v>
      </c>
      <c r="F73" s="325">
        <f t="shared" si="29"/>
        <v>36568.955017447413</v>
      </c>
      <c r="G73" s="327"/>
    </row>
    <row r="74" spans="1:7" ht="27.95" customHeight="1">
      <c r="A74" s="313">
        <v>34</v>
      </c>
      <c r="B74" s="324">
        <f t="shared" ref="B74:F74" si="30">SUM(B73+(B56-B46)/10)</f>
        <v>1295.6000000000006</v>
      </c>
      <c r="C74" s="325">
        <f t="shared" si="30"/>
        <v>27609.283771185306</v>
      </c>
      <c r="D74" s="325">
        <f t="shared" si="30"/>
        <v>20422.245859925755</v>
      </c>
      <c r="E74" s="325">
        <f t="shared" si="30"/>
        <v>22512.239250744988</v>
      </c>
      <c r="F74" s="325">
        <f t="shared" si="30"/>
        <v>37343.112975979493</v>
      </c>
      <c r="G74" s="328"/>
    </row>
    <row r="75" spans="1:7" ht="27.95" customHeight="1">
      <c r="A75" s="313">
        <v>35</v>
      </c>
      <c r="B75" s="324">
        <f t="shared" ref="B75:F75" si="31">SUM(B74+(B56-B46)/10)</f>
        <v>1310.8000000000006</v>
      </c>
      <c r="C75" s="325">
        <f t="shared" si="31"/>
        <v>27984.846163840586</v>
      </c>
      <c r="D75" s="325">
        <f t="shared" si="31"/>
        <v>20994.869227881372</v>
      </c>
      <c r="E75" s="325">
        <f t="shared" si="31"/>
        <v>23116.219667943795</v>
      </c>
      <c r="F75" s="325">
        <f t="shared" si="31"/>
        <v>38117.270934511573</v>
      </c>
      <c r="G75" s="328"/>
    </row>
    <row r="76" spans="1:7" ht="27.95" customHeight="1">
      <c r="A76" s="313">
        <v>36</v>
      </c>
      <c r="B76" s="324">
        <f t="shared" ref="B76:F76" si="32">SUM(B75+(B56-B46)/10)</f>
        <v>1326.0000000000007</v>
      </c>
      <c r="C76" s="325">
        <f t="shared" si="32"/>
        <v>28360.408556495866</v>
      </c>
      <c r="D76" s="325">
        <f t="shared" si="32"/>
        <v>21567.492595836989</v>
      </c>
      <c r="E76" s="325">
        <f t="shared" si="32"/>
        <v>23720.200085142602</v>
      </c>
      <c r="F76" s="325">
        <f t="shared" si="32"/>
        <v>38891.428893043652</v>
      </c>
      <c r="G76" s="326"/>
    </row>
    <row r="77" spans="1:7" ht="27.95" customHeight="1">
      <c r="A77" s="313">
        <v>37</v>
      </c>
      <c r="B77" s="324">
        <f t="shared" ref="B77:F77" si="33">SUM(B76+(B56-B46)/10)</f>
        <v>1341.2000000000007</v>
      </c>
      <c r="C77" s="325">
        <f t="shared" si="33"/>
        <v>28735.970949151146</v>
      </c>
      <c r="D77" s="325">
        <f t="shared" si="33"/>
        <v>22140.115963792607</v>
      </c>
      <c r="E77" s="325">
        <f t="shared" si="33"/>
        <v>24324.180502341409</v>
      </c>
      <c r="F77" s="325">
        <f t="shared" si="33"/>
        <v>39665.586851575732</v>
      </c>
      <c r="G77" s="326"/>
    </row>
    <row r="78" spans="1:7" ht="27.95" customHeight="1">
      <c r="A78" s="313">
        <v>38</v>
      </c>
      <c r="B78" s="324">
        <f t="shared" ref="B78:F78" si="34">SUM(B77+(B56-B46)/10)</f>
        <v>1356.4000000000008</v>
      </c>
      <c r="C78" s="325">
        <f t="shared" si="34"/>
        <v>29111.533341806426</v>
      </c>
      <c r="D78" s="325">
        <f t="shared" si="34"/>
        <v>22712.739331748224</v>
      </c>
      <c r="E78" s="325">
        <f t="shared" si="34"/>
        <v>24928.160919540216</v>
      </c>
      <c r="F78" s="325">
        <f t="shared" si="34"/>
        <v>40439.744810107812</v>
      </c>
      <c r="G78" s="326"/>
    </row>
    <row r="79" spans="1:7" ht="27.95" customHeight="1">
      <c r="A79" s="313">
        <v>39</v>
      </c>
      <c r="B79" s="324">
        <f t="shared" ref="B79:F79" si="35">SUM(B78+(B56-B46)/10)</f>
        <v>1371.6000000000008</v>
      </c>
      <c r="C79" s="325">
        <f t="shared" si="35"/>
        <v>29487.095734461705</v>
      </c>
      <c r="D79" s="325">
        <f t="shared" si="35"/>
        <v>23285.362699703841</v>
      </c>
      <c r="E79" s="325">
        <f t="shared" si="35"/>
        <v>25532.141336739023</v>
      </c>
      <c r="F79" s="325">
        <f t="shared" si="35"/>
        <v>41213.902768639891</v>
      </c>
      <c r="G79" s="326"/>
    </row>
    <row r="80" spans="1:7" ht="27.95" customHeight="1">
      <c r="A80" s="313">
        <v>40</v>
      </c>
      <c r="B80" s="324">
        <f t="shared" ref="B80:F80" si="36">SUM(B79+(B56-B46)/10)</f>
        <v>1386.8000000000009</v>
      </c>
      <c r="C80" s="325">
        <f t="shared" si="36"/>
        <v>29862.658127116985</v>
      </c>
      <c r="D80" s="325">
        <f t="shared" si="36"/>
        <v>23857.986067659458</v>
      </c>
      <c r="E80" s="325">
        <f t="shared" si="36"/>
        <v>26136.12175393783</v>
      </c>
      <c r="F80" s="325">
        <f t="shared" si="36"/>
        <v>41988.060727171971</v>
      </c>
      <c r="G80" s="326"/>
    </row>
    <row r="81" spans="1:7" ht="27.95" customHeight="1">
      <c r="A81" s="313">
        <v>41</v>
      </c>
      <c r="B81" s="324">
        <f t="shared" ref="B81:F81" si="37">SUM(B80+(B56-B46)/10)</f>
        <v>1402.0000000000009</v>
      </c>
      <c r="C81" s="325">
        <f t="shared" si="37"/>
        <v>30238.220519772265</v>
      </c>
      <c r="D81" s="325">
        <f t="shared" si="37"/>
        <v>24430.609435615075</v>
      </c>
      <c r="E81" s="325">
        <f t="shared" si="37"/>
        <v>26740.102171136637</v>
      </c>
      <c r="F81" s="325">
        <f t="shared" si="37"/>
        <v>42762.218685704051</v>
      </c>
      <c r="G81" s="326"/>
    </row>
    <row r="82" spans="1:7" ht="27.95" customHeight="1">
      <c r="A82" s="313">
        <v>42</v>
      </c>
      <c r="B82" s="324">
        <f t="shared" ref="B82:F82" si="38">SUM(B81+(B56-B46)/10)</f>
        <v>1417.200000000001</v>
      </c>
      <c r="C82" s="325">
        <f t="shared" si="38"/>
        <v>30613.782912427545</v>
      </c>
      <c r="D82" s="325">
        <f t="shared" si="38"/>
        <v>25003.232803570692</v>
      </c>
      <c r="E82" s="325">
        <f t="shared" si="38"/>
        <v>27344.082588335445</v>
      </c>
      <c r="F82" s="325">
        <f t="shared" si="38"/>
        <v>43536.37664423613</v>
      </c>
      <c r="G82" s="326"/>
    </row>
    <row r="83" spans="1:7" ht="27.95" customHeight="1">
      <c r="A83" s="313">
        <v>43</v>
      </c>
      <c r="B83" s="324">
        <f t="shared" ref="B83:F83" si="39">SUM(B82+(B56-B46)/10)</f>
        <v>1432.400000000001</v>
      </c>
      <c r="C83" s="325">
        <f t="shared" si="39"/>
        <v>30989.345305082825</v>
      </c>
      <c r="D83" s="325">
        <f t="shared" si="39"/>
        <v>25575.856171526309</v>
      </c>
      <c r="E83" s="325">
        <f t="shared" si="39"/>
        <v>27948.063005534252</v>
      </c>
      <c r="F83" s="325">
        <f t="shared" si="39"/>
        <v>44310.53460276821</v>
      </c>
      <c r="G83" s="326"/>
    </row>
    <row r="84" spans="1:7" ht="27.95" customHeight="1">
      <c r="A84" s="313">
        <v>44</v>
      </c>
      <c r="B84" s="324">
        <f t="shared" ref="B84:F84" si="40">SUM(B83+(B56-B46)/10)</f>
        <v>1447.600000000001</v>
      </c>
      <c r="C84" s="325">
        <f t="shared" si="40"/>
        <v>31364.907697738105</v>
      </c>
      <c r="D84" s="325">
        <f t="shared" si="40"/>
        <v>26148.479539481927</v>
      </c>
      <c r="E84" s="325">
        <f t="shared" si="40"/>
        <v>28552.043422733059</v>
      </c>
      <c r="F84" s="325">
        <f t="shared" si="40"/>
        <v>45084.69256130029</v>
      </c>
      <c r="G84" s="326"/>
    </row>
    <row r="85" spans="1:7" ht="27.95" customHeight="1">
      <c r="A85" s="313">
        <v>45</v>
      </c>
      <c r="B85" s="324">
        <f t="shared" ref="B85:F85" si="41">SUM(B84+(B56-B46)/10)</f>
        <v>1462.8000000000011</v>
      </c>
      <c r="C85" s="325">
        <f t="shared" si="41"/>
        <v>31740.470090393384</v>
      </c>
      <c r="D85" s="325">
        <f t="shared" si="41"/>
        <v>26721.102907437544</v>
      </c>
      <c r="E85" s="325">
        <f t="shared" si="41"/>
        <v>29156.023839931866</v>
      </c>
      <c r="F85" s="325">
        <f t="shared" si="41"/>
        <v>45858.850519832369</v>
      </c>
      <c r="G85" s="326"/>
    </row>
    <row r="86" spans="1:7" ht="27.95" customHeight="1">
      <c r="A86" s="313">
        <v>46</v>
      </c>
      <c r="B86" s="324">
        <f t="shared" ref="B86:F86" si="42">SUM(B85+(B56-B46)/10)</f>
        <v>1478.0000000000011</v>
      </c>
      <c r="C86" s="325">
        <f t="shared" si="42"/>
        <v>32116.032483048664</v>
      </c>
      <c r="D86" s="325">
        <f t="shared" si="42"/>
        <v>27293.726275393161</v>
      </c>
      <c r="E86" s="325">
        <f t="shared" si="42"/>
        <v>29760.004257130673</v>
      </c>
      <c r="F86" s="325">
        <f t="shared" si="42"/>
        <v>46633.008478364449</v>
      </c>
      <c r="G86" s="326"/>
    </row>
    <row r="87" spans="1:7" ht="27.95" customHeight="1">
      <c r="A87" s="313">
        <v>47</v>
      </c>
      <c r="B87" s="324">
        <f t="shared" ref="B87:F87" si="43">SUM(B86+(B56-B46)/10)</f>
        <v>1493.2000000000012</v>
      </c>
      <c r="C87" s="325">
        <f t="shared" si="43"/>
        <v>32491.594875703944</v>
      </c>
      <c r="D87" s="325">
        <f t="shared" si="43"/>
        <v>27866.349643348778</v>
      </c>
      <c r="E87" s="325">
        <f t="shared" si="43"/>
        <v>30363.98467432948</v>
      </c>
      <c r="F87" s="325">
        <f t="shared" si="43"/>
        <v>47407.166436896528</v>
      </c>
      <c r="G87" s="326"/>
    </row>
    <row r="88" spans="1:7" ht="27.95" customHeight="1">
      <c r="A88" s="313">
        <v>48</v>
      </c>
      <c r="B88" s="324">
        <f t="shared" ref="B88:F88" si="44">SUM(B87+(B56-B46)/10)</f>
        <v>1508.4000000000012</v>
      </c>
      <c r="C88" s="325">
        <f t="shared" si="44"/>
        <v>32867.157268359224</v>
      </c>
      <c r="D88" s="325">
        <f t="shared" si="44"/>
        <v>28438.973011304395</v>
      </c>
      <c r="E88" s="325">
        <f t="shared" si="44"/>
        <v>30967.965091528287</v>
      </c>
      <c r="F88" s="325">
        <f t="shared" si="44"/>
        <v>48181.324395428608</v>
      </c>
      <c r="G88" s="326"/>
    </row>
    <row r="89" spans="1:7" ht="27.95" customHeight="1">
      <c r="A89" s="313">
        <v>49</v>
      </c>
      <c r="B89" s="324">
        <f t="shared" ref="B89:F89" si="45">SUM(B88+(B56-B46)/10)</f>
        <v>1523.6000000000013</v>
      </c>
      <c r="C89" s="325">
        <f t="shared" si="45"/>
        <v>33242.719661014504</v>
      </c>
      <c r="D89" s="325">
        <f t="shared" si="45"/>
        <v>29011.596379260012</v>
      </c>
      <c r="E89" s="325">
        <f t="shared" si="45"/>
        <v>31571.945508727094</v>
      </c>
      <c r="F89" s="325">
        <f t="shared" si="45"/>
        <v>48955.482353960688</v>
      </c>
      <c r="G89" s="326"/>
    </row>
    <row r="90" spans="1:7" ht="27.95" customHeight="1">
      <c r="A90" s="313">
        <v>50</v>
      </c>
      <c r="B90" s="324">
        <f t="shared" ref="B90:F90" si="46">SUM(B89+(B56-B46)/10)</f>
        <v>1538.8000000000013</v>
      </c>
      <c r="C90" s="325">
        <f t="shared" si="46"/>
        <v>33618.282053669784</v>
      </c>
      <c r="D90" s="325">
        <f t="shared" si="46"/>
        <v>29584.219747215629</v>
      </c>
      <c r="E90" s="325">
        <f t="shared" si="46"/>
        <v>32175.925925925902</v>
      </c>
      <c r="F90" s="325">
        <f t="shared" si="46"/>
        <v>49729.640312492767</v>
      </c>
      <c r="G90" s="326"/>
    </row>
    <row r="91" spans="1:7" ht="27.95" customHeight="1">
      <c r="A91" s="313">
        <v>51</v>
      </c>
      <c r="B91" s="324">
        <f t="shared" ref="B91:F91" si="47">SUM(B90+(B56-B46)/10)</f>
        <v>1554.0000000000014</v>
      </c>
      <c r="C91" s="325">
        <f t="shared" si="47"/>
        <v>33993.844446325063</v>
      </c>
      <c r="D91" s="325">
        <f t="shared" si="47"/>
        <v>30156.843115171247</v>
      </c>
      <c r="E91" s="325">
        <f t="shared" si="47"/>
        <v>32779.906343124712</v>
      </c>
      <c r="F91" s="325">
        <f t="shared" si="47"/>
        <v>50503.798271024847</v>
      </c>
      <c r="G91" s="326"/>
    </row>
    <row r="92" spans="1:7" ht="27.95" customHeight="1">
      <c r="A92" s="313">
        <v>52</v>
      </c>
      <c r="B92" s="324">
        <f t="shared" ref="B92:F92" si="48">SUM(B91+(B56-B46)/10)</f>
        <v>1569.2000000000014</v>
      </c>
      <c r="C92" s="325">
        <f t="shared" si="48"/>
        <v>34369.406838980343</v>
      </c>
      <c r="D92" s="325">
        <f t="shared" si="48"/>
        <v>30729.466483126864</v>
      </c>
      <c r="E92" s="325">
        <f t="shared" si="48"/>
        <v>33383.886760323519</v>
      </c>
      <c r="F92" s="325">
        <f t="shared" si="48"/>
        <v>51277.956229556927</v>
      </c>
      <c r="G92" s="326"/>
    </row>
    <row r="93" spans="1:7" ht="27.95" customHeight="1">
      <c r="A93" s="313">
        <v>53</v>
      </c>
      <c r="B93" s="324">
        <f t="shared" ref="B93:F93" si="49">SUM(B92+(B56-B46)/10)</f>
        <v>1584.4000000000015</v>
      </c>
      <c r="C93" s="325">
        <f t="shared" si="49"/>
        <v>34744.969231635623</v>
      </c>
      <c r="D93" s="325">
        <f t="shared" si="49"/>
        <v>31302.089851082481</v>
      </c>
      <c r="E93" s="325">
        <f t="shared" si="49"/>
        <v>33987.867177522327</v>
      </c>
      <c r="F93" s="325">
        <f t="shared" si="49"/>
        <v>52052.114188089006</v>
      </c>
      <c r="G93" s="326"/>
    </row>
    <row r="94" spans="1:7" ht="27.95" customHeight="1">
      <c r="A94" s="313">
        <v>54</v>
      </c>
      <c r="B94" s="324">
        <f t="shared" ref="B94:F94" si="50">SUM(B93+(B56-B46)/10)</f>
        <v>1599.6000000000015</v>
      </c>
      <c r="C94" s="325">
        <f t="shared" si="50"/>
        <v>35120.531624290903</v>
      </c>
      <c r="D94" s="325">
        <f t="shared" si="50"/>
        <v>31874.713219038098</v>
      </c>
      <c r="E94" s="325">
        <f t="shared" si="50"/>
        <v>34591.847594721134</v>
      </c>
      <c r="F94" s="325">
        <f t="shared" si="50"/>
        <v>52826.272146621086</v>
      </c>
      <c r="G94" s="326"/>
    </row>
    <row r="95" spans="1:7" ht="27.95" customHeight="1" thickBot="1">
      <c r="A95" s="317">
        <v>55</v>
      </c>
      <c r="B95" s="318">
        <f t="shared" ref="B95:F95" si="51">SUM(B94+(B56-B46)/10)</f>
        <v>1614.8000000000015</v>
      </c>
      <c r="C95" s="319">
        <f t="shared" si="51"/>
        <v>35496.094016946183</v>
      </c>
      <c r="D95" s="319">
        <f t="shared" si="51"/>
        <v>32447.336586993715</v>
      </c>
      <c r="E95" s="319">
        <f t="shared" si="51"/>
        <v>35195.828011919941</v>
      </c>
      <c r="F95" s="319">
        <f t="shared" si="51"/>
        <v>53600.430105153166</v>
      </c>
      <c r="G95" s="329"/>
    </row>
    <row r="96" spans="1:7" ht="27.95" customHeight="1" thickBot="1">
      <c r="A96" s="290"/>
      <c r="B96" s="290"/>
      <c r="C96" s="290"/>
      <c r="D96" s="291"/>
      <c r="E96" s="291"/>
      <c r="F96" s="291"/>
      <c r="G96" s="291"/>
    </row>
    <row r="97" spans="1:7" ht="27.95" customHeight="1" thickBot="1">
      <c r="A97" s="292" t="s">
        <v>5135</v>
      </c>
      <c r="B97" s="293"/>
      <c r="C97" s="293"/>
      <c r="D97" s="293"/>
      <c r="E97" s="293"/>
      <c r="F97" s="293"/>
      <c r="G97" s="294"/>
    </row>
    <row r="98" spans="1:7" ht="23.1" customHeight="1">
      <c r="A98" s="295" t="s">
        <v>5136</v>
      </c>
      <c r="B98" s="296" t="s">
        <v>5137</v>
      </c>
      <c r="C98" s="297" t="s">
        <v>5138</v>
      </c>
      <c r="D98" s="298" t="s">
        <v>5139</v>
      </c>
      <c r="E98" s="298" t="s">
        <v>5140</v>
      </c>
      <c r="F98" s="298" t="s">
        <v>5141</v>
      </c>
      <c r="G98" s="299" t="s">
        <v>5142</v>
      </c>
    </row>
    <row r="99" spans="1:7" ht="23.1" customHeight="1">
      <c r="A99" s="300"/>
      <c r="B99" s="301"/>
      <c r="C99" s="302"/>
      <c r="D99" s="303"/>
      <c r="E99" s="303"/>
      <c r="F99" s="303"/>
      <c r="G99" s="304"/>
    </row>
    <row r="100" spans="1:7" ht="23.1" customHeight="1" thickBot="1">
      <c r="A100" s="305" t="s">
        <v>5143</v>
      </c>
      <c r="B100" s="306" t="s">
        <v>5144</v>
      </c>
      <c r="C100" s="307" t="s">
        <v>5145</v>
      </c>
      <c r="D100" s="308" t="s">
        <v>5146</v>
      </c>
      <c r="E100" s="308" t="s">
        <v>5146</v>
      </c>
      <c r="F100" s="308" t="s">
        <v>5147</v>
      </c>
      <c r="G100" s="309"/>
    </row>
    <row r="101" spans="1:7" ht="27.95" customHeight="1">
      <c r="A101" s="310">
        <v>56</v>
      </c>
      <c r="B101" s="321">
        <f t="shared" ref="B101:F101" si="52">SUM(B95+(B56-B46)/10)</f>
        <v>1630.0000000000016</v>
      </c>
      <c r="C101" s="322">
        <f t="shared" si="52"/>
        <v>35871.656409601463</v>
      </c>
      <c r="D101" s="322">
        <f t="shared" si="52"/>
        <v>33019.959954949329</v>
      </c>
      <c r="E101" s="322">
        <f t="shared" si="52"/>
        <v>35799.808429118748</v>
      </c>
      <c r="F101" s="322">
        <f t="shared" si="52"/>
        <v>54374.588063685245</v>
      </c>
      <c r="G101" s="323"/>
    </row>
    <row r="102" spans="1:7" ht="27.95" customHeight="1">
      <c r="A102" s="313">
        <v>57</v>
      </c>
      <c r="B102" s="324">
        <f t="shared" ref="B102:F102" si="53">SUM(B101+(B56-B46)/10)</f>
        <v>1645.2000000000016</v>
      </c>
      <c r="C102" s="325">
        <f t="shared" si="53"/>
        <v>36247.218802256742</v>
      </c>
      <c r="D102" s="325">
        <f t="shared" si="53"/>
        <v>33592.583322904946</v>
      </c>
      <c r="E102" s="325">
        <f t="shared" si="53"/>
        <v>36403.788846317555</v>
      </c>
      <c r="F102" s="325">
        <f t="shared" si="53"/>
        <v>55148.746022217325</v>
      </c>
      <c r="G102" s="326"/>
    </row>
    <row r="103" spans="1:7" ht="27.95" customHeight="1">
      <c r="A103" s="313">
        <v>58</v>
      </c>
      <c r="B103" s="324">
        <f t="shared" ref="B103:F103" si="54">SUM(B102+(B56-B46)/10)</f>
        <v>1660.4000000000017</v>
      </c>
      <c r="C103" s="325">
        <f t="shared" si="54"/>
        <v>36622.781194912022</v>
      </c>
      <c r="D103" s="325">
        <f t="shared" si="54"/>
        <v>34165.206690860563</v>
      </c>
      <c r="E103" s="325">
        <f t="shared" si="54"/>
        <v>37007.769263516362</v>
      </c>
      <c r="F103" s="325">
        <f t="shared" si="54"/>
        <v>55922.903980749405</v>
      </c>
      <c r="G103" s="326"/>
    </row>
    <row r="104" spans="1:7" ht="27.95" customHeight="1">
      <c r="A104" s="313">
        <v>59</v>
      </c>
      <c r="B104" s="324">
        <f t="shared" ref="B104:F104" si="55">SUM(B103+(B56-B46)/10)</f>
        <v>1675.6000000000017</v>
      </c>
      <c r="C104" s="325">
        <f t="shared" si="55"/>
        <v>36998.343587567302</v>
      </c>
      <c r="D104" s="325">
        <f t="shared" si="55"/>
        <v>34737.83005881618</v>
      </c>
      <c r="E104" s="325">
        <f t="shared" si="55"/>
        <v>37611.749680715169</v>
      </c>
      <c r="F104" s="325">
        <f t="shared" si="55"/>
        <v>56697.061939281484</v>
      </c>
      <c r="G104" s="326"/>
    </row>
    <row r="105" spans="1:7" ht="27.95" customHeight="1">
      <c r="A105" s="313">
        <v>60</v>
      </c>
      <c r="B105" s="324">
        <f t="shared" ref="B105:F105" si="56">SUM(B104+(B56-B46)/10)</f>
        <v>1690.8000000000018</v>
      </c>
      <c r="C105" s="325">
        <f t="shared" si="56"/>
        <v>37373.905980222582</v>
      </c>
      <c r="D105" s="325">
        <f t="shared" si="56"/>
        <v>35310.453426771797</v>
      </c>
      <c r="E105" s="325">
        <f t="shared" si="56"/>
        <v>38215.730097913976</v>
      </c>
      <c r="F105" s="325">
        <f t="shared" si="56"/>
        <v>57471.219897813564</v>
      </c>
      <c r="G105" s="327"/>
    </row>
    <row r="106" spans="1:7" ht="27.95" customHeight="1" thickBot="1">
      <c r="A106" s="313"/>
      <c r="B106" s="311"/>
      <c r="C106" s="325"/>
      <c r="D106" s="325"/>
      <c r="E106" s="325"/>
      <c r="F106" s="325"/>
      <c r="G106" s="328"/>
    </row>
    <row r="107" spans="1:7" ht="27.95" customHeight="1" thickBot="1">
      <c r="A107" s="292" t="s">
        <v>5148</v>
      </c>
      <c r="B107" s="293"/>
      <c r="C107" s="293"/>
      <c r="D107" s="293"/>
      <c r="E107" s="293"/>
      <c r="F107" s="293"/>
      <c r="G107" s="294"/>
    </row>
    <row r="108" spans="1:7" ht="23.1" customHeight="1">
      <c r="A108" s="330" t="s">
        <v>5149</v>
      </c>
      <c r="B108" s="296" t="s">
        <v>5137</v>
      </c>
      <c r="C108" s="297" t="s">
        <v>5138</v>
      </c>
      <c r="D108" s="298" t="s">
        <v>5139</v>
      </c>
      <c r="E108" s="298" t="s">
        <v>5140</v>
      </c>
      <c r="F108" s="298" t="s">
        <v>5141</v>
      </c>
      <c r="G108" s="299" t="s">
        <v>5142</v>
      </c>
    </row>
    <row r="109" spans="1:7" ht="23.1" customHeight="1" thickBot="1">
      <c r="A109" s="331"/>
      <c r="B109" s="306" t="s">
        <v>5150</v>
      </c>
      <c r="C109" s="307" t="s">
        <v>5145</v>
      </c>
      <c r="D109" s="308" t="s">
        <v>5146</v>
      </c>
      <c r="E109" s="308" t="s">
        <v>5146</v>
      </c>
      <c r="F109" s="308" t="s">
        <v>5147</v>
      </c>
      <c r="G109" s="309"/>
    </row>
    <row r="110" spans="1:7" ht="27.95" customHeight="1">
      <c r="A110" s="313"/>
      <c r="B110" s="311">
        <f>운반비산출!R11</f>
        <v>11078.565555555555</v>
      </c>
      <c r="C110" s="325">
        <f>운반비산출!R21</f>
        <v>8951.9726666666666</v>
      </c>
      <c r="D110" s="325"/>
      <c r="E110" s="325"/>
      <c r="F110" s="325">
        <f>운반비산출!R30</f>
        <v>19277.862393162392</v>
      </c>
      <c r="G110" s="328"/>
    </row>
    <row r="111" spans="1:7" ht="27.95" customHeight="1">
      <c r="A111" s="313"/>
      <c r="B111" s="311"/>
      <c r="C111" s="325"/>
      <c r="D111" s="325"/>
      <c r="E111" s="325"/>
      <c r="F111" s="325"/>
      <c r="G111" s="326"/>
    </row>
  </sheetData>
  <mergeCells count="12">
    <mergeCell ref="A97:G97"/>
    <mergeCell ref="G98:G100"/>
    <mergeCell ref="A107:G107"/>
    <mergeCell ref="A108:A109"/>
    <mergeCell ref="G108:G109"/>
    <mergeCell ref="A5:B5"/>
    <mergeCell ref="A1:G1"/>
    <mergeCell ref="C12:F12"/>
    <mergeCell ref="A33:G33"/>
    <mergeCell ref="G34:G36"/>
    <mergeCell ref="A65:G65"/>
    <mergeCell ref="G66:G68"/>
  </mergeCells>
  <phoneticPr fontId="1" type="noConversion"/>
  <printOptions horizontalCentered="1" verticalCentered="1"/>
  <pageMargins left="0.59055118110236227" right="0.59055118110236227" top="0.70866141732283472" bottom="0.51181102362204722" header="0" footer="0"/>
  <pageSetup paperSize="9" scale="84" orientation="portrait" r:id="rId1"/>
  <headerFooter alignWithMargins="0"/>
  <rowBreaks count="1" manualBreakCount="1">
    <brk id="3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</vt:i4>
      </vt:variant>
      <vt:variant>
        <vt:lpstr>이름이 지정된 범위</vt:lpstr>
      </vt:variant>
      <vt:variant>
        <vt:i4>13</vt:i4>
      </vt:variant>
    </vt:vector>
  </HeadingPairs>
  <TitlesOfParts>
    <vt:vector size="24" baseType="lpstr">
      <vt:lpstr>일위대가목록</vt:lpstr>
      <vt:lpstr>일위대가</vt:lpstr>
      <vt:lpstr>중기단가목록</vt:lpstr>
      <vt:lpstr>중기단가산출서</vt:lpstr>
      <vt:lpstr>단가대비표</vt:lpstr>
      <vt:lpstr>폐기물수수료</vt:lpstr>
      <vt:lpstr>석면수수료</vt:lpstr>
      <vt:lpstr>크레인수수료</vt:lpstr>
      <vt:lpstr>운반</vt:lpstr>
      <vt:lpstr>운반비산출</vt:lpstr>
      <vt:lpstr>수도광열비</vt:lpstr>
      <vt:lpstr>단가대비표!Print_Area</vt:lpstr>
      <vt:lpstr>석면수수료!Print_Area</vt:lpstr>
      <vt:lpstr>운반!Print_Area</vt:lpstr>
      <vt:lpstr>일위대가!Print_Area</vt:lpstr>
      <vt:lpstr>일위대가목록!Print_Area</vt:lpstr>
      <vt:lpstr>중기단가목록!Print_Area</vt:lpstr>
      <vt:lpstr>중기단가산출서!Print_Area</vt:lpstr>
      <vt:lpstr>폐기물수수료!Print_Area</vt:lpstr>
      <vt:lpstr>단가대비표!Print_Titles</vt:lpstr>
      <vt:lpstr>일위대가!Print_Titles</vt:lpstr>
      <vt:lpstr>일위대가목록!Print_Titles</vt:lpstr>
      <vt:lpstr>중기단가목록!Print_Titles</vt:lpstr>
      <vt:lpstr>중기단가산출서!Print_Titles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user2</dc:creator>
  <cp:lastModifiedBy>Windows 사용자</cp:lastModifiedBy>
  <cp:lastPrinted>2020-04-07T00:52:51Z</cp:lastPrinted>
  <dcterms:created xsi:type="dcterms:W3CDTF">2019-02-19T02:40:35Z</dcterms:created>
  <dcterms:modified xsi:type="dcterms:W3CDTF">2020-04-18T05:04:03Z</dcterms:modified>
</cp:coreProperties>
</file>